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mbeddings/oleObject1.bin" ContentType="application/vnd.openxmlformats-officedocument.oleObject"/>
  <Override PartName="/xl/drawings/drawing6.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embeddings/oleObject4.bin" ContentType="application/vnd.openxmlformats-officedocument.oleObject"/>
  <Override PartName="/xl/drawings/drawing1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13.xml" ContentType="application/vnd.openxmlformats-officedocument.drawing+xml"/>
  <Override PartName="/xl/drawings/drawing14.xml" ContentType="application/vnd.openxmlformats-officedocument.drawing+xml"/>
  <Override PartName="/xl/embeddings/oleObject7.bin" ContentType="application/vnd.openxmlformats-officedocument.oleObject"/>
  <Override PartName="/xl/drawings/drawing15.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16.xml" ContentType="application/vnd.openxmlformats-officedocument.drawing+xml"/>
  <Override PartName="/xl/comments1.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AK VARGA\KLIENTI - SPOLEČNOSTI  N-Z\VTP a.s\VEŘEJNÁ ZAKÁZKA\Výstavba objektu H2\Ke zveřejnění\Vysvětlení č. 8\"/>
    </mc:Choice>
  </mc:AlternateContent>
  <bookViews>
    <workbookView xWindow="0" yWindow="0" windowWidth="22770" windowHeight="11760" activeTab="1"/>
  </bookViews>
  <sheets>
    <sheet name="Rekapitulace stavby" sheetId="1" r:id="rId1"/>
    <sheet name="RAV8601 - Výstavba polopr..." sheetId="2" r:id="rId2"/>
    <sheet name="RAV8602 - Oplocení jižní ..." sheetId="3" r:id="rId3"/>
    <sheet name="RAV8603 - Silnoproudá ele..." sheetId="4" r:id="rId4"/>
    <sheet name="Silnoproud - 1" sheetId="38" r:id="rId5"/>
    <sheet name="Silnoproud-2" sheetId="39" r:id="rId6"/>
    <sheet name="RAV8604 - Zdravotně techn..." sheetId="5" r:id="rId7"/>
    <sheet name="ZTI-vnější-1" sheetId="21" r:id="rId8"/>
    <sheet name="ZTI-vnější-2" sheetId="22" r:id="rId9"/>
    <sheet name="ZTI-1" sheetId="19" r:id="rId10"/>
    <sheet name="ZTI-2" sheetId="20" r:id="rId11"/>
    <sheet name="RAV8605 - Vzduchotechnika" sheetId="6" r:id="rId12"/>
    <sheet name="VZT" sheetId="18" r:id="rId13"/>
    <sheet name="RAV8606 - Vytápění" sheetId="7" r:id="rId14"/>
    <sheet name="vytápění-1" sheetId="23" r:id="rId15"/>
    <sheet name="vytápění-2" sheetId="24" r:id="rId16"/>
    <sheet name="RAV8607 - Slaboproudá ele..." sheetId="8" r:id="rId17"/>
    <sheet name="Slaboproud CCTV-1" sheetId="42" r:id="rId18"/>
    <sheet name="Slaboproud CCTV-2" sheetId="43" r:id="rId19"/>
    <sheet name="RAV8608 - Slaboproudá ele..." sheetId="9" r:id="rId20"/>
    <sheet name="Slaboproud ICT, AV-1" sheetId="40" r:id="rId21"/>
    <sheet name="Slaboproud ICT, AV-2" sheetId="41" r:id="rId22"/>
    <sheet name="RAV8609 - D.2.1 Dopravní ..." sheetId="10" r:id="rId23"/>
    <sheet name="Dopravní řešení-1" sheetId="35" r:id="rId24"/>
    <sheet name="Dopravní řešení-2" sheetId="36" r:id="rId25"/>
    <sheet name="Dopravní řešení-3" sheetId="37" r:id="rId26"/>
    <sheet name="RAV8610 - D.2.2 Přeložka ..." sheetId="11" r:id="rId27"/>
    <sheet name="Přeložka horkovodu-1" sheetId="25" r:id="rId28"/>
    <sheet name="Přeložka horkovodu-2" sheetId="26" r:id="rId29"/>
    <sheet name="RAV8611 - D.2.3 Přípojka ..." sheetId="12" r:id="rId30"/>
    <sheet name="přípojka vody-1" sheetId="27" r:id="rId31"/>
    <sheet name="přípojka vody-2" sheetId="28" r:id="rId32"/>
    <sheet name="RAV8612 - D.2.4 Přípojka ..." sheetId="13" r:id="rId33"/>
    <sheet name="Přípojka kanalizace-1" sheetId="29" r:id="rId34"/>
    <sheet name="Přípojka kanalizace-2" sheetId="30" r:id="rId35"/>
    <sheet name="RAV8613 - D.2.5 Vodovodní..." sheetId="14" r:id="rId36"/>
    <sheet name="Vodovodní řad-1" sheetId="31" r:id="rId37"/>
    <sheet name="Vodovodní řad-2" sheetId="32" r:id="rId38"/>
    <sheet name="RAV8614 - D.2.6 Kanalizač..." sheetId="15" r:id="rId39"/>
    <sheet name="kanalizační stoka-1" sheetId="33" r:id="rId40"/>
    <sheet name="kanalizační stoka-2" sheetId="34" r:id="rId41"/>
    <sheet name="RAV8615 - VON" sheetId="16" r:id="rId42"/>
    <sheet name="Pokyny pro vyplnění" sheetId="17" r:id="rId43"/>
  </sheets>
  <externalReferences>
    <externalReference r:id="rId44"/>
  </externalReferences>
  <definedNames>
    <definedName name="__CENA__">'ZTI-2'!$P$6:$P$125</definedName>
    <definedName name="__MAIN__">'ZTI-2'!$F$1:$DE$124</definedName>
    <definedName name="__MAIN2__" localSheetId="39">'kanalizační stoka-1'!$B$1:$F$12</definedName>
    <definedName name="__MAIN2__" localSheetId="27">'Přeložka horkovodu-1'!$B$1:$F$13</definedName>
    <definedName name="__MAIN2__" localSheetId="33">'Přípojka kanalizace-1'!$B$1:$F$13</definedName>
    <definedName name="__MAIN2__" localSheetId="30">'přípojka vody-1'!$B$1:$H$13</definedName>
    <definedName name="__MAIN2__" localSheetId="36">'Vodovodní řad-1'!$B$1:$H$12</definedName>
    <definedName name="__MAIN2__" localSheetId="14">'vytápění-1'!$B$1:$F$16</definedName>
    <definedName name="__MAIN2__" localSheetId="9">'ZTI-1'!$B$1:$F$19</definedName>
    <definedName name="__MAIN2__" localSheetId="7">'ZTI-vnější-1'!$B$1:$F$12</definedName>
    <definedName name="__MAIN2__">#REF!</definedName>
    <definedName name="__MAIN3__">#REF!</definedName>
    <definedName name="__SAZBA__">'ZTI-2'!$U$6:$U$125</definedName>
    <definedName name="__T0__">'ZTI-2'!$F$5:$AC$124</definedName>
    <definedName name="__T1__">'ZTI-2'!$F$6:$AC$8</definedName>
    <definedName name="__T2__">'ZTI-2'!$F$7:$DE$7</definedName>
    <definedName name="__T3__">'ZTI-2'!#REF!</definedName>
    <definedName name="__TE0__">#REF!</definedName>
    <definedName name="__TE1__">#REF!</definedName>
    <definedName name="__TE2__">#REF!</definedName>
    <definedName name="__TR0__" localSheetId="39">'kanalizační stoka-1'!$B$5:$D$6</definedName>
    <definedName name="__TR0__" localSheetId="27">'Přeložka horkovodu-1'!$B$5:$D$6</definedName>
    <definedName name="__TR0__" localSheetId="33">'Přípojka kanalizace-1'!$B$5:$D$6</definedName>
    <definedName name="__TR0__" localSheetId="30">'přípojka vody-1'!$B$5:$F$6</definedName>
    <definedName name="__TR0__" localSheetId="36">'Vodovodní řad-1'!$B$5:$F$6</definedName>
    <definedName name="__TR0__" localSheetId="14">'vytápění-1'!$B$5:$D$6</definedName>
    <definedName name="__TR0__" localSheetId="9">'ZTI-1'!$B$5:$D$6</definedName>
    <definedName name="__TR0__" localSheetId="7">'ZTI-vnější-1'!$B$5:$D$6</definedName>
    <definedName name="__TR0__">#REF!</definedName>
    <definedName name="__TR1__" localSheetId="39">'kanalizační stoka-1'!$B$6:$D$6</definedName>
    <definedName name="__TR1__" localSheetId="27">'Přeložka horkovodu-1'!$B$6:$D$6</definedName>
    <definedName name="__TR1__" localSheetId="33">'Přípojka kanalizace-1'!$B$6:$D$6</definedName>
    <definedName name="__TR1__" localSheetId="30">'přípojka vody-1'!$B$6:$F$6</definedName>
    <definedName name="__TR1__" localSheetId="36">'Vodovodní řad-1'!$B$6:$F$6</definedName>
    <definedName name="__TR1__" localSheetId="14">'vytápění-1'!$B$6:$D$6</definedName>
    <definedName name="__TR1__" localSheetId="9">'ZTI-1'!$B$6:$D$6</definedName>
    <definedName name="__TR1__" localSheetId="7">'ZTI-vnější-1'!$B$6:$D$6</definedName>
    <definedName name="__TR1__">#REF!</definedName>
    <definedName name="_xlnm._FilterDatabase" localSheetId="1" hidden="1">'RAV8601 - Výstavba polopr...'!$C$103:$K$1836</definedName>
    <definedName name="_xlnm._FilterDatabase" localSheetId="2" hidden="1">'RAV8602 - Oplocení jižní ...'!$C$81:$K$149</definedName>
    <definedName name="_xlnm._FilterDatabase" localSheetId="3" hidden="1">'RAV8603 - Silnoproudá ele...'!$C$77:$K$81</definedName>
    <definedName name="_xlnm._FilterDatabase" localSheetId="6" hidden="1">'RAV8604 - Zdravotně techn...'!$C$77:$K$83</definedName>
    <definedName name="_xlnm._FilterDatabase" localSheetId="11" hidden="1">'RAV8605 - Vzduchotechnika'!$C$77:$K$81</definedName>
    <definedName name="_xlnm._FilterDatabase" localSheetId="13" hidden="1">'RAV8606 - Vytápění'!$C$77:$K$81</definedName>
    <definedName name="_xlnm._FilterDatabase" localSheetId="16" hidden="1">'RAV8607 - Slaboproudá ele...'!$C$77:$K$81</definedName>
    <definedName name="_xlnm._FilterDatabase" localSheetId="19" hidden="1">'RAV8608 - Slaboproudá ele...'!$C$77:$K$81</definedName>
    <definedName name="_xlnm._FilterDatabase" localSheetId="22" hidden="1">'RAV8609 - D.2.1 Dopravní ...'!$C$77:$K$81</definedName>
    <definedName name="_xlnm._FilterDatabase" localSheetId="26" hidden="1">'RAV8610 - D.2.2 Přeložka ...'!$C$77:$K$81</definedName>
    <definedName name="_xlnm._FilterDatabase" localSheetId="29" hidden="1">'RAV8611 - D.2.3 Přípojka ...'!$C$77:$K$81</definedName>
    <definedName name="_xlnm._FilterDatabase" localSheetId="32" hidden="1">'RAV8612 - D.2.4 Přípojka ...'!$C$77:$K$81</definedName>
    <definedName name="_xlnm._FilterDatabase" localSheetId="35" hidden="1">'RAV8613 - D.2.5 Vodovodní...'!$C$77:$K$81</definedName>
    <definedName name="_xlnm._FilterDatabase" localSheetId="38" hidden="1">'RAV8614 - D.2.6 Kanalizač...'!$C$77:$K$81</definedName>
    <definedName name="_xlnm._FilterDatabase" localSheetId="41" hidden="1">'RAV8615 - VON'!$C$81:$K$123</definedName>
    <definedName name="_xlnm._FilterDatabase" localSheetId="5" hidden="1">'Silnoproud-2'!#REF!</definedName>
    <definedName name="_xlnm._FilterDatabase" localSheetId="21" hidden="1">'Slaboproud ICT, AV-2'!$B$10:$L$308</definedName>
    <definedName name="A">'ZTI-vnější-2'!$U$6:$U$66</definedName>
    <definedName name="CelkemDPHVypocet" localSheetId="23">'Dopravní řešení-1'!#REF!</definedName>
    <definedName name="CenaCelkem">'Dopravní řešení-1'!#REF!</definedName>
    <definedName name="CenaCelkemBezDPH">'Dopravní řešení-1'!#REF!</definedName>
    <definedName name="CenaCelkemVypocet" localSheetId="23">'Dopravní řešení-1'!#REF!</definedName>
    <definedName name="cisloobjektu">'Dopravní řešení-1'!$D$3</definedName>
    <definedName name="CisloRozpoctu">'[1]Krycí list'!$C$2</definedName>
    <definedName name="CisloStavby" localSheetId="23">'Dopravní řešení-1'!$D$2</definedName>
    <definedName name="cislostavby">'[1]Krycí list'!$A$7</definedName>
    <definedName name="CisloStavebnihoRozpoctu">'Dopravní řešení-1'!$D$4</definedName>
    <definedName name="D">'ZTI-vnější-2'!$F$1:$DE$65</definedName>
    <definedName name="dadresa">'Dopravní řešení-1'!$D$12:$G$12</definedName>
    <definedName name="DIČ" localSheetId="23">'Dopravní řešení-1'!$I$12</definedName>
    <definedName name="dmisto">'Dopravní řešení-1'!$D$13:$G$13</definedName>
    <definedName name="DPHSni">'Dopravní řešení-1'!#REF!</definedName>
    <definedName name="DPHZakl">'Dopravní řešení-1'!#REF!</definedName>
    <definedName name="dpsc" localSheetId="23">'Dopravní řešení-1'!$C$13</definedName>
    <definedName name="IČO" localSheetId="23">'Dopravní řešení-1'!$I$11</definedName>
    <definedName name="Mena">'Dopravní řešení-1'!#REF!</definedName>
    <definedName name="MistoStavby">'Dopravní řešení-1'!$D$4</definedName>
    <definedName name="nazevobjektu">'Dopravní řešení-1'!$E$3</definedName>
    <definedName name="NazevRozpoctu">'[1]Krycí list'!$D$2</definedName>
    <definedName name="NazevStavby" localSheetId="23">'Dopravní řešení-1'!$E$2</definedName>
    <definedName name="nazevstavby">'[1]Krycí list'!$C$7</definedName>
    <definedName name="NazevStavebnihoRozpoctu">'Dopravní řešení-1'!$E$4</definedName>
    <definedName name="_xlnm.Print_Titles" localSheetId="24">'Dopravní řešení-2'!$1:$7</definedName>
    <definedName name="_xlnm.Print_Titles" localSheetId="25">'Dopravní řešení-3'!$1:$7</definedName>
    <definedName name="_xlnm.Print_Titles" localSheetId="39">'kanalizační stoka-1'!$3:$4</definedName>
    <definedName name="_xlnm.Print_Titles" localSheetId="40">'kanalizační stoka-2'!$3:$4</definedName>
    <definedName name="_xlnm.Print_Titles" localSheetId="27">'Přeložka horkovodu-1'!$3:$4</definedName>
    <definedName name="_xlnm.Print_Titles" localSheetId="28">'Přeložka horkovodu-2'!$3:$4</definedName>
    <definedName name="_xlnm.Print_Titles" localSheetId="33">'Přípojka kanalizace-1'!$3:$4</definedName>
    <definedName name="_xlnm.Print_Titles" localSheetId="34">'Přípojka kanalizace-2'!$3:$4</definedName>
    <definedName name="_xlnm.Print_Titles" localSheetId="30">'přípojka vody-1'!$3:$4</definedName>
    <definedName name="_xlnm.Print_Titles" localSheetId="31">'přípojka vody-2'!$3:$4</definedName>
    <definedName name="_xlnm.Print_Titles" localSheetId="1">'RAV8601 - Výstavba polopr...'!$103:$103</definedName>
    <definedName name="_xlnm.Print_Titles" localSheetId="2">'RAV8602 - Oplocení jižní ...'!$81:$81</definedName>
    <definedName name="_xlnm.Print_Titles" localSheetId="3">'RAV8603 - Silnoproudá ele...'!$77:$77</definedName>
    <definedName name="_xlnm.Print_Titles" localSheetId="6">'RAV8604 - Zdravotně techn...'!$77:$77</definedName>
    <definedName name="_xlnm.Print_Titles" localSheetId="11">'RAV8605 - Vzduchotechnika'!$77:$77</definedName>
    <definedName name="_xlnm.Print_Titles" localSheetId="13">'RAV8606 - Vytápění'!$77:$77</definedName>
    <definedName name="_xlnm.Print_Titles" localSheetId="16">'RAV8607 - Slaboproudá ele...'!$77:$77</definedName>
    <definedName name="_xlnm.Print_Titles" localSheetId="19">'RAV8608 - Slaboproudá ele...'!$77:$77</definedName>
    <definedName name="_xlnm.Print_Titles" localSheetId="22">'RAV8609 - D.2.1 Dopravní ...'!$77:$77</definedName>
    <definedName name="_xlnm.Print_Titles" localSheetId="26">'RAV8610 - D.2.2 Přeložka ...'!$77:$77</definedName>
    <definedName name="_xlnm.Print_Titles" localSheetId="29">'RAV8611 - D.2.3 Přípojka ...'!$77:$77</definedName>
    <definedName name="_xlnm.Print_Titles" localSheetId="32">'RAV8612 - D.2.4 Přípojka ...'!$77:$77</definedName>
    <definedName name="_xlnm.Print_Titles" localSheetId="35">'RAV8613 - D.2.5 Vodovodní...'!$77:$77</definedName>
    <definedName name="_xlnm.Print_Titles" localSheetId="38">'RAV8614 - D.2.6 Kanalizač...'!$77:$77</definedName>
    <definedName name="_xlnm.Print_Titles" localSheetId="41">'RAV8615 - VON'!$81:$81</definedName>
    <definedName name="_xlnm.Print_Titles" localSheetId="0">'Rekapitulace stavby'!$49:$49</definedName>
    <definedName name="_xlnm.Print_Titles" localSheetId="5">'Silnoproud-2'!$1:$11</definedName>
    <definedName name="_xlnm.Print_Titles" localSheetId="18">'Slaboproud CCTV-2'!$1:$11</definedName>
    <definedName name="_xlnm.Print_Titles" localSheetId="21">'Slaboproud ICT, AV-2'!$1:$11</definedName>
    <definedName name="_xlnm.Print_Titles" localSheetId="36">'Vodovodní řad-1'!$3:$4</definedName>
    <definedName name="_xlnm.Print_Titles" localSheetId="37">'Vodovodní řad-2'!$3:$4</definedName>
    <definedName name="_xlnm.Print_Titles" localSheetId="14">'vytápění-1'!$3:$4</definedName>
    <definedName name="_xlnm.Print_Titles" localSheetId="15">'vytápění-2'!$3:$4</definedName>
    <definedName name="_xlnm.Print_Titles" localSheetId="12">VZT!$7:$9</definedName>
    <definedName name="_xlnm.Print_Titles" localSheetId="9">'ZTI-1'!$3:$4</definedName>
    <definedName name="_xlnm.Print_Titles" localSheetId="10">'ZTI-2'!$3:$4</definedName>
    <definedName name="_xlnm.Print_Titles" localSheetId="7">'ZTI-vnější-1'!$3:$4</definedName>
    <definedName name="_xlnm.Print_Titles" localSheetId="8">'ZTI-vnější-2'!$3:$4</definedName>
    <definedName name="oadresa">'Dopravní řešení-1'!$D$6</definedName>
    <definedName name="Objednatel" localSheetId="23">'Dopravní řešení-1'!$D$5</definedName>
    <definedName name="Objekt" localSheetId="23">'Dopravní řešení-1'!$B$30</definedName>
    <definedName name="_xlnm.Print_Area" localSheetId="23">'Dopravní řešení-1'!$A$1:$J$51</definedName>
    <definedName name="_xlnm.Print_Area" localSheetId="24">'Dopravní řešení-2'!$A$1:$W$108</definedName>
    <definedName name="_xlnm.Print_Area" localSheetId="25">'Dopravní řešení-3'!$A$1:$W$128</definedName>
    <definedName name="_xlnm.Print_Area" localSheetId="40">'kanalizační stoka-2'!$A$1:$P$32</definedName>
    <definedName name="_xlnm.Print_Area" localSheetId="42">'Pokyny pro vyplnění'!$B$2:$K$69,'Pokyny pro vyplnění'!$B$72:$K$116,'Pokyny pro vyplnění'!$B$119:$K$188,'Pokyny pro vyplnění'!$B$196:$K$216</definedName>
    <definedName name="_xlnm.Print_Area" localSheetId="28">'Přeložka horkovodu-2'!$A$1:$P$49</definedName>
    <definedName name="_xlnm.Print_Area" localSheetId="34">'Přípojka kanalizace-2'!$A$1:$P$48</definedName>
    <definedName name="_xlnm.Print_Area" localSheetId="31">'přípojka vody-2'!$A$1:$P$54</definedName>
    <definedName name="_xlnm.Print_Area" localSheetId="1">'RAV8601 - Výstavba polopr...'!$C$4:$J$36,'RAV8601 - Výstavba polopr...'!$C$42:$J$85,'RAV8601 - Výstavba polopr...'!$C$91:$K$1836</definedName>
    <definedName name="_xlnm.Print_Area" localSheetId="2">'RAV8602 - Oplocení jižní ...'!$C$4:$J$36,'RAV8602 - Oplocení jižní ...'!$C$42:$J$63,'RAV8602 - Oplocení jižní ...'!$C$69:$K$149</definedName>
    <definedName name="_xlnm.Print_Area" localSheetId="3">'RAV8603 - Silnoproudá ele...'!$C$4:$J$36,'RAV8603 - Silnoproudá ele...'!$C$42:$J$59,'RAV8603 - Silnoproudá ele...'!$C$65:$K$81</definedName>
    <definedName name="_xlnm.Print_Area" localSheetId="6">'RAV8604 - Zdravotně techn...'!$C$4:$J$36,'RAV8604 - Zdravotně techn...'!$C$42:$J$59,'RAV8604 - Zdravotně techn...'!$C$65:$K$83</definedName>
    <definedName name="_xlnm.Print_Area" localSheetId="11">'RAV8605 - Vzduchotechnika'!$C$4:$J$36,'RAV8605 - Vzduchotechnika'!$C$42:$J$59,'RAV8605 - Vzduchotechnika'!$C$65:$K$81</definedName>
    <definedName name="_xlnm.Print_Area" localSheetId="13">'RAV8606 - Vytápění'!$C$4:$J$36,'RAV8606 - Vytápění'!$C$42:$J$59,'RAV8606 - Vytápění'!$C$65:$K$81</definedName>
    <definedName name="_xlnm.Print_Area" localSheetId="16">'RAV8607 - Slaboproudá ele...'!$C$4:$J$36,'RAV8607 - Slaboproudá ele...'!$C$42:$J$59,'RAV8607 - Slaboproudá ele...'!$C$65:$K$81</definedName>
    <definedName name="_xlnm.Print_Area" localSheetId="19">'RAV8608 - Slaboproudá ele...'!$C$4:$J$36,'RAV8608 - Slaboproudá ele...'!$C$42:$J$59,'RAV8608 - Slaboproudá ele...'!$C$65:$K$81</definedName>
    <definedName name="_xlnm.Print_Area" localSheetId="22">'RAV8609 - D.2.1 Dopravní ...'!$C$4:$J$36,'RAV8609 - D.2.1 Dopravní ...'!$C$42:$J$59,'RAV8609 - D.2.1 Dopravní ...'!$C$65:$K$81</definedName>
    <definedName name="_xlnm.Print_Area" localSheetId="26">'RAV8610 - D.2.2 Přeložka ...'!$C$4:$J$36,'RAV8610 - D.2.2 Přeložka ...'!$C$42:$J$59,'RAV8610 - D.2.2 Přeložka ...'!$C$65:$K$81</definedName>
    <definedName name="_xlnm.Print_Area" localSheetId="29">'RAV8611 - D.2.3 Přípojka ...'!$C$4:$J$36,'RAV8611 - D.2.3 Přípojka ...'!$C$42:$J$59,'RAV8611 - D.2.3 Přípojka ...'!$C$65:$K$81</definedName>
    <definedName name="_xlnm.Print_Area" localSheetId="32">'RAV8612 - D.2.4 Přípojka ...'!$C$4:$J$36,'RAV8612 - D.2.4 Přípojka ...'!$C$42:$J$59,'RAV8612 - D.2.4 Přípojka ...'!$C$65:$K$81</definedName>
    <definedName name="_xlnm.Print_Area" localSheetId="35">'RAV8613 - D.2.5 Vodovodní...'!$C$4:$J$36,'RAV8613 - D.2.5 Vodovodní...'!$C$42:$J$59,'RAV8613 - D.2.5 Vodovodní...'!$C$65:$K$81</definedName>
    <definedName name="_xlnm.Print_Area" localSheetId="38">'RAV8614 - D.2.6 Kanalizač...'!$C$4:$J$36,'RAV8614 - D.2.6 Kanalizač...'!$C$42:$J$59,'RAV8614 - D.2.6 Kanalizač...'!$C$65:$K$81</definedName>
    <definedName name="_xlnm.Print_Area" localSheetId="41">'RAV8615 - VON'!$C$4:$J$36,'RAV8615 - VON'!$C$42:$J$63,'RAV8615 - VON'!$C$69:$K$123</definedName>
    <definedName name="_xlnm.Print_Area" localSheetId="0">'Rekapitulace stavby'!$D$4:$AO$33,'Rekapitulace stavby'!$C$39:$AQ$67</definedName>
    <definedName name="_xlnm.Print_Area" localSheetId="4">'Silnoproud - 1'!$B$1:$E$27</definedName>
    <definedName name="_xlnm.Print_Area" localSheetId="5">'Silnoproud-2'!$B$1:$L$251</definedName>
    <definedName name="_xlnm.Print_Area" localSheetId="17">'Slaboproud CCTV-1'!$B$1:$E$30</definedName>
    <definedName name="_xlnm.Print_Area" localSheetId="18">'Slaboproud CCTV-2'!$B$1:$L$168</definedName>
    <definedName name="_xlnm.Print_Area" localSheetId="20">'Slaboproud ICT, AV-1'!$B$1:$E$37</definedName>
    <definedName name="_xlnm.Print_Area" localSheetId="21">'Slaboproud ICT, AV-2'!$B$1:$L$318</definedName>
    <definedName name="_xlnm.Print_Area" localSheetId="37">'Vodovodní řad-2'!$A$1:$P$41</definedName>
    <definedName name="_xlnm.Print_Area" localSheetId="15">'vytápění-2'!$A$1:$P$96</definedName>
    <definedName name="_xlnm.Print_Area" localSheetId="12">VZT!$A$1:$L$104</definedName>
    <definedName name="_xlnm.Print_Area" localSheetId="10">'ZTI-2'!$A$1:$P$125</definedName>
    <definedName name="_xlnm.Print_Area" localSheetId="8">'ZTI-vnější-2'!$A$1:$P$64</definedName>
    <definedName name="odic" localSheetId="23">'Dopravní řešení-1'!$I$6</definedName>
    <definedName name="oico" localSheetId="23">'Dopravní řešení-1'!$I$5</definedName>
    <definedName name="omisto" localSheetId="23">'Dopravní řešení-1'!$D$7</definedName>
    <definedName name="onazev" localSheetId="23">'Dopravní řešení-1'!$D$6</definedName>
    <definedName name="opsc" localSheetId="23">'Dopravní řešení-1'!$C$7</definedName>
    <definedName name="padresa">'Dopravní řešení-1'!$D$9</definedName>
    <definedName name="pdic">'Dopravní řešení-1'!$I$9</definedName>
    <definedName name="pico">'Dopravní řešení-1'!$I$8</definedName>
    <definedName name="pmisto">'Dopravní řešení-1'!$D$10</definedName>
    <definedName name="PocetMJ">#REF!</definedName>
    <definedName name="PoptavkaID">'Dopravní řešení-1'!$A$1</definedName>
    <definedName name="pPSC">'Dopravní řešení-1'!$C$10</definedName>
    <definedName name="Projektant">'Dopravní řešení-1'!$D$8</definedName>
    <definedName name="S">'ZTI-vnější-2'!$P$6:$P$66</definedName>
    <definedName name="SazbaDPH1" localSheetId="23">'Dopravní řešení-1'!#REF!</definedName>
    <definedName name="SazbaDPH1">'[1]Krycí list'!$C$30</definedName>
    <definedName name="SazbaDPH2" localSheetId="23">'Dopravní řešení-1'!#REF!</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'Dopravní řešení-1'!$D$14</definedName>
    <definedName name="Z_B7E7C763_C459_487D_8ABA_5CFDDFBD5A84_.wvu.Cols" localSheetId="23" hidden="1">'Dopravní řešení-1'!$A:$A</definedName>
    <definedName name="Z_B7E7C763_C459_487D_8ABA_5CFDDFBD5A84_.wvu.PrintArea" localSheetId="23" hidden="1">'Dopravní řešení-1'!$B$1:$J$28</definedName>
    <definedName name="ZakladDPHSni">'Dopravní řešení-1'!#REF!</definedName>
    <definedName name="ZakladDPHSniVypocet" localSheetId="23">'Dopravní řešení-1'!$F$36</definedName>
    <definedName name="ZakladDPHZakl">'Dopravní řešení-1'!#REF!</definedName>
    <definedName name="ZakladDPHZaklVypocet" localSheetId="23">'Dopravní řešení-1'!$G$36</definedName>
    <definedName name="Zaokrouhleni">'Dopravní řešení-1'!#REF!</definedName>
    <definedName name="Zhotovitel">'Dopravní řešení-1'!$D$11:$G$11</definedName>
  </definedNames>
  <calcPr calcId="152511"/>
</workbook>
</file>

<file path=xl/calcChain.xml><?xml version="1.0" encoding="utf-8"?>
<calcChain xmlns="http://schemas.openxmlformats.org/spreadsheetml/2006/main">
  <c r="J346" i="2" l="1"/>
  <c r="BE346" i="2"/>
  <c r="BK346" i="2"/>
  <c r="BI346" i="2"/>
  <c r="BH346" i="2"/>
  <c r="BG346" i="2"/>
  <c r="BF346" i="2"/>
  <c r="T346" i="2"/>
  <c r="R346" i="2"/>
  <c r="P346" i="2"/>
  <c r="BK341" i="2"/>
  <c r="BI341" i="2"/>
  <c r="BH341" i="2"/>
  <c r="BG341" i="2"/>
  <c r="BF341" i="2"/>
  <c r="T341" i="2"/>
  <c r="R341" i="2"/>
  <c r="P341" i="2"/>
  <c r="J341" i="2"/>
  <c r="BE341" i="2" s="1"/>
  <c r="BK337" i="2"/>
  <c r="BI337" i="2"/>
  <c r="BH337" i="2"/>
  <c r="BG337" i="2"/>
  <c r="BF337" i="2"/>
  <c r="T337" i="2"/>
  <c r="R337" i="2"/>
  <c r="P337" i="2"/>
  <c r="J337" i="2"/>
  <c r="BE337" i="2" s="1"/>
  <c r="N35" i="28" l="1"/>
  <c r="P35" i="28" s="1"/>
  <c r="H1577" i="2"/>
  <c r="H1583" i="2" s="1"/>
  <c r="H1575" i="2" s="1"/>
  <c r="V35" i="28" l="1"/>
  <c r="W35" i="28" s="1"/>
  <c r="R35" i="28"/>
  <c r="T35" i="28"/>
  <c r="H1216" i="2"/>
  <c r="H1215" i="2"/>
  <c r="H1214" i="2" s="1"/>
  <c r="H1211" i="2"/>
  <c r="H1213" i="2" s="1"/>
  <c r="H1204" i="2" s="1"/>
  <c r="H1209" i="2"/>
  <c r="J102" i="18" l="1"/>
  <c r="J101" i="18"/>
  <c r="J100" i="18"/>
  <c r="J99" i="18"/>
  <c r="J97" i="18"/>
  <c r="J96" i="18"/>
  <c r="J95" i="18"/>
  <c r="J94" i="18"/>
  <c r="G92" i="18"/>
  <c r="J92" i="18" s="1"/>
  <c r="J91" i="18" s="1"/>
  <c r="G89" i="18"/>
  <c r="J89" i="18" s="1"/>
  <c r="J88" i="18" s="1"/>
  <c r="G86" i="18"/>
  <c r="J86" i="18" s="1"/>
  <c r="J85" i="18" s="1"/>
  <c r="J69" i="18"/>
  <c r="G83" i="18"/>
  <c r="J83" i="18" s="1"/>
  <c r="G82" i="18"/>
  <c r="J82" i="18" s="1"/>
  <c r="G81" i="18"/>
  <c r="J81" i="18" s="1"/>
  <c r="G80" i="18"/>
  <c r="J80" i="18" s="1"/>
  <c r="G79" i="18"/>
  <c r="J79" i="18" s="1"/>
  <c r="G77" i="18"/>
  <c r="J77" i="18" s="1"/>
  <c r="G75" i="18"/>
  <c r="J75" i="18" s="1"/>
  <c r="G73" i="18"/>
  <c r="J73" i="18" s="1"/>
  <c r="G71" i="18"/>
  <c r="J71" i="18" s="1"/>
  <c r="G67" i="18"/>
  <c r="J67" i="18" s="1"/>
  <c r="G66" i="18"/>
  <c r="J66" i="18" s="1"/>
  <c r="G65" i="18"/>
  <c r="J65" i="18" s="1"/>
  <c r="G64" i="18"/>
  <c r="J64" i="18" s="1"/>
  <c r="G63" i="18"/>
  <c r="J63" i="18" s="1"/>
  <c r="G62" i="18"/>
  <c r="J62" i="18" s="1"/>
  <c r="G60" i="18"/>
  <c r="J60" i="18" s="1"/>
  <c r="G58" i="18"/>
  <c r="J58" i="18" s="1"/>
  <c r="G56" i="18"/>
  <c r="J56" i="18" s="1"/>
  <c r="G54" i="18"/>
  <c r="J54" i="18" s="1"/>
  <c r="G52" i="18"/>
  <c r="J52" i="18" s="1"/>
  <c r="J50" i="18" s="1"/>
  <c r="J42" i="18"/>
  <c r="G48" i="18"/>
  <c r="J48" i="18" s="1"/>
  <c r="G46" i="18"/>
  <c r="J46" i="18" s="1"/>
  <c r="J44" i="18"/>
  <c r="G44" i="18"/>
  <c r="J35" i="18"/>
  <c r="G40" i="18"/>
  <c r="J40" i="18" s="1"/>
  <c r="G39" i="18"/>
  <c r="J39" i="18" s="1"/>
  <c r="J38" i="18"/>
  <c r="G38" i="18"/>
  <c r="G37" i="18"/>
  <c r="J37" i="18" s="1"/>
  <c r="G36" i="18"/>
  <c r="J36" i="18" s="1"/>
  <c r="G33" i="18"/>
  <c r="J33" i="18" s="1"/>
  <c r="G32" i="18"/>
  <c r="J32" i="18" s="1"/>
  <c r="G31" i="18"/>
  <c r="J31" i="18" s="1"/>
  <c r="G30" i="18"/>
  <c r="J30" i="18" s="1"/>
  <c r="G29" i="18"/>
  <c r="J29" i="18" s="1"/>
  <c r="G28" i="18"/>
  <c r="J28" i="18" s="1"/>
  <c r="G27" i="18"/>
  <c r="J27" i="18" s="1"/>
  <c r="G26" i="18"/>
  <c r="J26" i="18" s="1"/>
  <c r="G25" i="18"/>
  <c r="J25" i="18" s="1"/>
  <c r="G24" i="18"/>
  <c r="J24" i="18" s="1"/>
  <c r="G23" i="18"/>
  <c r="J23" i="18" s="1"/>
  <c r="G22" i="18"/>
  <c r="J22" i="18" s="1"/>
  <c r="G21" i="18"/>
  <c r="J21" i="18" s="1"/>
  <c r="G20" i="18"/>
  <c r="J20" i="18" s="1"/>
  <c r="G19" i="18"/>
  <c r="J19" i="18" s="1"/>
  <c r="G17" i="18"/>
  <c r="J17" i="18" s="1"/>
  <c r="G16" i="18"/>
  <c r="J16" i="18" s="1"/>
  <c r="G14" i="18"/>
  <c r="J14" i="18" s="1"/>
  <c r="G13" i="18"/>
  <c r="J13" i="18" s="1"/>
  <c r="G11" i="18"/>
  <c r="J11" i="18" s="1"/>
  <c r="J10" i="18" l="1"/>
  <c r="H439" i="2"/>
  <c r="H438" i="2"/>
  <c r="H437" i="2"/>
  <c r="H436" i="2"/>
  <c r="H435" i="2"/>
  <c r="H440" i="2" l="1"/>
  <c r="H433" i="2" s="1"/>
  <c r="N29" i="34"/>
  <c r="G22" i="37"/>
  <c r="BK115" i="16" l="1"/>
  <c r="BI115" i="16"/>
  <c r="BH115" i="16"/>
  <c r="BG115" i="16"/>
  <c r="BF115" i="16"/>
  <c r="T115" i="16"/>
  <c r="R115" i="16"/>
  <c r="P115" i="16"/>
  <c r="J115" i="16"/>
  <c r="BE115" i="16" s="1"/>
  <c r="BK113" i="16"/>
  <c r="BI113" i="16"/>
  <c r="BH113" i="16"/>
  <c r="BG113" i="16"/>
  <c r="BF113" i="16"/>
  <c r="T113" i="16"/>
  <c r="R113" i="16"/>
  <c r="P113" i="16"/>
  <c r="J113" i="16"/>
  <c r="BE113" i="16" s="1"/>
  <c r="BK110" i="16"/>
  <c r="BI110" i="16"/>
  <c r="BH110" i="16"/>
  <c r="BG110" i="16"/>
  <c r="BF110" i="16"/>
  <c r="T110" i="16"/>
  <c r="R110" i="16"/>
  <c r="P110" i="16"/>
  <c r="J110" i="16"/>
  <c r="BE110" i="16" s="1"/>
  <c r="BK111" i="16"/>
  <c r="BI111" i="16"/>
  <c r="BH111" i="16"/>
  <c r="BG111" i="16"/>
  <c r="BF111" i="16"/>
  <c r="T111" i="16"/>
  <c r="R111" i="16"/>
  <c r="P111" i="16"/>
  <c r="BE111" i="16"/>
  <c r="BK112" i="16"/>
  <c r="BI112" i="16"/>
  <c r="BH112" i="16"/>
  <c r="BG112" i="16"/>
  <c r="BF112" i="16"/>
  <c r="T112" i="16"/>
  <c r="R112" i="16"/>
  <c r="P112" i="16"/>
  <c r="J112" i="16"/>
  <c r="BE112" i="16" s="1"/>
  <c r="BK104" i="16"/>
  <c r="BI104" i="16"/>
  <c r="BH104" i="16"/>
  <c r="BG104" i="16"/>
  <c r="BF104" i="16"/>
  <c r="T104" i="16"/>
  <c r="R104" i="16"/>
  <c r="P104" i="16"/>
  <c r="J104" i="16"/>
  <c r="BE104" i="16" s="1"/>
  <c r="BK101" i="16"/>
  <c r="BI101" i="16"/>
  <c r="BH101" i="16"/>
  <c r="BG101" i="16"/>
  <c r="BF101" i="16"/>
  <c r="T101" i="16"/>
  <c r="R101" i="16"/>
  <c r="P101" i="16"/>
  <c r="J101" i="16"/>
  <c r="BE101" i="16" s="1"/>
  <c r="BK100" i="16"/>
  <c r="BI100" i="16"/>
  <c r="BH100" i="16"/>
  <c r="BG100" i="16"/>
  <c r="BF100" i="16"/>
  <c r="T100" i="16"/>
  <c r="R100" i="16"/>
  <c r="P100" i="16"/>
  <c r="J100" i="16"/>
  <c r="BE100" i="16" s="1"/>
  <c r="BK99" i="16"/>
  <c r="BI99" i="16"/>
  <c r="BH99" i="16"/>
  <c r="BG99" i="16"/>
  <c r="BF99" i="16"/>
  <c r="T99" i="16"/>
  <c r="R99" i="16"/>
  <c r="P99" i="16"/>
  <c r="J99" i="16"/>
  <c r="BE99" i="16" s="1"/>
  <c r="BK98" i="16"/>
  <c r="BI98" i="16"/>
  <c r="BH98" i="16"/>
  <c r="BG98" i="16"/>
  <c r="BF98" i="16"/>
  <c r="T98" i="16"/>
  <c r="R98" i="16"/>
  <c r="P98" i="16"/>
  <c r="J98" i="16"/>
  <c r="BE98" i="16" s="1"/>
  <c r="BK103" i="16"/>
  <c r="BI103" i="16"/>
  <c r="BH103" i="16"/>
  <c r="BG103" i="16"/>
  <c r="BF103" i="16"/>
  <c r="T103" i="16"/>
  <c r="R103" i="16"/>
  <c r="P103" i="16"/>
  <c r="J103" i="16"/>
  <c r="BE103" i="16" s="1"/>
  <c r="BK102" i="16"/>
  <c r="BI102" i="16"/>
  <c r="BH102" i="16"/>
  <c r="BG102" i="16"/>
  <c r="BF102" i="16"/>
  <c r="T102" i="16"/>
  <c r="R102" i="16"/>
  <c r="P102" i="16"/>
  <c r="J102" i="16"/>
  <c r="BE102" i="16" s="1"/>
  <c r="BK105" i="16"/>
  <c r="BI105" i="16"/>
  <c r="BH105" i="16"/>
  <c r="BG105" i="16"/>
  <c r="BF105" i="16"/>
  <c r="T105" i="16"/>
  <c r="R105" i="16"/>
  <c r="P105" i="16"/>
  <c r="J105" i="16"/>
  <c r="BE105" i="16" s="1"/>
  <c r="BK97" i="16"/>
  <c r="BI97" i="16"/>
  <c r="BH97" i="16"/>
  <c r="BG97" i="16"/>
  <c r="BF97" i="16"/>
  <c r="T97" i="16"/>
  <c r="R97" i="16"/>
  <c r="P97" i="16"/>
  <c r="J97" i="16"/>
  <c r="BE97" i="16" s="1"/>
  <c r="BK106" i="16"/>
  <c r="BI106" i="16"/>
  <c r="BH106" i="16"/>
  <c r="BG106" i="16"/>
  <c r="BF106" i="16"/>
  <c r="T106" i="16"/>
  <c r="R106" i="16"/>
  <c r="P106" i="16"/>
  <c r="J106" i="16"/>
  <c r="BE106" i="16" s="1"/>
  <c r="BK92" i="16"/>
  <c r="BI92" i="16"/>
  <c r="BH92" i="16"/>
  <c r="BG92" i="16"/>
  <c r="BF92" i="16"/>
  <c r="T92" i="16"/>
  <c r="R92" i="16"/>
  <c r="P92" i="16"/>
  <c r="J92" i="16"/>
  <c r="BE92" i="16" s="1"/>
  <c r="BK91" i="16"/>
  <c r="BI91" i="16"/>
  <c r="BH91" i="16"/>
  <c r="BG91" i="16"/>
  <c r="BF91" i="16"/>
  <c r="T91" i="16"/>
  <c r="R91" i="16"/>
  <c r="P91" i="16"/>
  <c r="J91" i="16"/>
  <c r="BE91" i="16" s="1"/>
  <c r="BK90" i="16"/>
  <c r="BI90" i="16"/>
  <c r="BH90" i="16"/>
  <c r="BG90" i="16"/>
  <c r="BF90" i="16"/>
  <c r="T90" i="16"/>
  <c r="R90" i="16"/>
  <c r="P90" i="16"/>
  <c r="J90" i="16"/>
  <c r="BE90" i="16" s="1"/>
  <c r="BK89" i="16"/>
  <c r="BI89" i="16"/>
  <c r="BH89" i="16"/>
  <c r="BG89" i="16"/>
  <c r="BF89" i="16"/>
  <c r="T89" i="16"/>
  <c r="R89" i="16"/>
  <c r="P89" i="16"/>
  <c r="J89" i="16"/>
  <c r="BE89" i="16" s="1"/>
  <c r="BK93" i="16"/>
  <c r="BI93" i="16"/>
  <c r="BH93" i="16"/>
  <c r="BG93" i="16"/>
  <c r="BF93" i="16"/>
  <c r="T93" i="16"/>
  <c r="R93" i="16"/>
  <c r="P93" i="16"/>
  <c r="J93" i="16"/>
  <c r="BE93" i="16" s="1"/>
  <c r="BK86" i="16"/>
  <c r="BI86" i="16"/>
  <c r="BH86" i="16"/>
  <c r="BG86" i="16"/>
  <c r="BF86" i="16"/>
  <c r="T86" i="16"/>
  <c r="R86" i="16"/>
  <c r="P86" i="16"/>
  <c r="BE86" i="16"/>
  <c r="P25" i="34" l="1"/>
  <c r="P26" i="34"/>
  <c r="P24" i="34"/>
  <c r="P29" i="34"/>
  <c r="P11" i="34"/>
  <c r="P12" i="34"/>
  <c r="P13" i="34"/>
  <c r="P14" i="34"/>
  <c r="P15" i="34"/>
  <c r="P16" i="34"/>
  <c r="P17" i="34"/>
  <c r="P18" i="34"/>
  <c r="P19" i="34"/>
  <c r="P20" i="34"/>
  <c r="P21" i="34"/>
  <c r="P10" i="34"/>
  <c r="P7" i="34"/>
  <c r="P35" i="32"/>
  <c r="P34" i="32"/>
  <c r="P33" i="32"/>
  <c r="P38" i="32"/>
  <c r="P11" i="32"/>
  <c r="P12" i="32"/>
  <c r="P13" i="32"/>
  <c r="P14" i="32"/>
  <c r="P15" i="32"/>
  <c r="P16" i="32"/>
  <c r="P17" i="32"/>
  <c r="P18" i="32"/>
  <c r="P19" i="32"/>
  <c r="P20" i="32"/>
  <c r="P21" i="32"/>
  <c r="P22" i="32"/>
  <c r="P23" i="32"/>
  <c r="P24" i="32"/>
  <c r="P25" i="32"/>
  <c r="P26" i="32"/>
  <c r="P27" i="32"/>
  <c r="P28" i="32"/>
  <c r="P29" i="32"/>
  <c r="P30" i="32"/>
  <c r="P10" i="32"/>
  <c r="P7" i="32"/>
  <c r="P44" i="30"/>
  <c r="P45" i="30"/>
  <c r="P48" i="30"/>
  <c r="P43" i="30"/>
  <c r="P25" i="30"/>
  <c r="P26" i="30"/>
  <c r="P27" i="30"/>
  <c r="P28" i="30"/>
  <c r="P29" i="30"/>
  <c r="P30" i="30"/>
  <c r="P31" i="30"/>
  <c r="P32" i="30"/>
  <c r="P33" i="30"/>
  <c r="P34" i="30"/>
  <c r="P35" i="30"/>
  <c r="P36" i="30"/>
  <c r="P37" i="30"/>
  <c r="P38" i="30"/>
  <c r="P39" i="30"/>
  <c r="P40" i="30"/>
  <c r="P24" i="30"/>
  <c r="P21" i="30"/>
  <c r="P47" i="28"/>
  <c r="P48" i="28"/>
  <c r="P51" i="28"/>
  <c r="P46" i="28"/>
  <c r="P25" i="28"/>
  <c r="P26" i="28"/>
  <c r="P27" i="28"/>
  <c r="P28" i="28"/>
  <c r="P29" i="28"/>
  <c r="P30" i="28"/>
  <c r="P31" i="28"/>
  <c r="P32" i="28"/>
  <c r="P33" i="28"/>
  <c r="P34" i="28"/>
  <c r="P37" i="28"/>
  <c r="P38" i="28"/>
  <c r="P39" i="28"/>
  <c r="P40" i="28"/>
  <c r="P41" i="28"/>
  <c r="P42" i="28"/>
  <c r="P43" i="28"/>
  <c r="P24" i="28"/>
  <c r="P21" i="28"/>
  <c r="P8" i="28"/>
  <c r="P9" i="28"/>
  <c r="P10" i="28"/>
  <c r="P11" i="28"/>
  <c r="P12" i="28"/>
  <c r="P13" i="28"/>
  <c r="P14" i="28"/>
  <c r="P15" i="28"/>
  <c r="P16" i="28"/>
  <c r="P17" i="28"/>
  <c r="P18" i="28"/>
  <c r="P7" i="28"/>
  <c r="P48" i="26"/>
  <c r="P44" i="26"/>
  <c r="P45" i="26"/>
  <c r="P43" i="26"/>
  <c r="P22" i="26"/>
  <c r="P23" i="26"/>
  <c r="P24" i="26"/>
  <c r="P25" i="26"/>
  <c r="P26" i="26"/>
  <c r="P27" i="26"/>
  <c r="P28" i="26"/>
  <c r="P29" i="26"/>
  <c r="P30" i="26"/>
  <c r="P31" i="26"/>
  <c r="P32" i="26"/>
  <c r="P33" i="26"/>
  <c r="P34" i="26"/>
  <c r="P35" i="26"/>
  <c r="P36" i="26"/>
  <c r="P37" i="26"/>
  <c r="P38" i="26"/>
  <c r="P39" i="26"/>
  <c r="P40" i="26"/>
  <c r="P21" i="26"/>
  <c r="P18" i="26"/>
  <c r="P8" i="26"/>
  <c r="P9" i="26"/>
  <c r="P10" i="26"/>
  <c r="P11" i="26"/>
  <c r="P12" i="26"/>
  <c r="P13" i="26"/>
  <c r="P14" i="26"/>
  <c r="P15" i="26"/>
  <c r="P7" i="26"/>
  <c r="J300" i="41"/>
  <c r="J301" i="41"/>
  <c r="J302" i="41"/>
  <c r="J303" i="41"/>
  <c r="J304" i="41"/>
  <c r="J299" i="41"/>
  <c r="J292" i="41"/>
  <c r="J293" i="41"/>
  <c r="J294" i="41"/>
  <c r="J295" i="41"/>
  <c r="J296" i="41"/>
  <c r="J268" i="41"/>
  <c r="J269" i="41"/>
  <c r="J270" i="41"/>
  <c r="J271" i="41"/>
  <c r="J272" i="41"/>
  <c r="J273" i="41"/>
  <c r="J274" i="41"/>
  <c r="J275" i="41"/>
  <c r="J276" i="41"/>
  <c r="J277" i="41"/>
  <c r="J278" i="41"/>
  <c r="J279" i="41"/>
  <c r="J280" i="41"/>
  <c r="J281" i="41"/>
  <c r="J282" i="41"/>
  <c r="J283" i="41"/>
  <c r="J284" i="41"/>
  <c r="J285" i="41"/>
  <c r="J286" i="41"/>
  <c r="J287" i="41"/>
  <c r="J288" i="41"/>
  <c r="J289" i="41"/>
  <c r="J290" i="41"/>
  <c r="J291" i="41"/>
  <c r="J267" i="41"/>
  <c r="J241" i="41"/>
  <c r="J242" i="41"/>
  <c r="J243" i="41"/>
  <c r="J244" i="41"/>
  <c r="J245" i="41"/>
  <c r="J246" i="41"/>
  <c r="J247" i="41"/>
  <c r="J248" i="41"/>
  <c r="J249" i="41"/>
  <c r="J250" i="41"/>
  <c r="J251" i="41"/>
  <c r="J252" i="41"/>
  <c r="J253" i="41"/>
  <c r="J254" i="41"/>
  <c r="J255" i="41"/>
  <c r="J256" i="41"/>
  <c r="J257" i="41"/>
  <c r="J258" i="41"/>
  <c r="J259" i="41"/>
  <c r="J260" i="41"/>
  <c r="J261" i="41"/>
  <c r="J262" i="41"/>
  <c r="J240" i="41"/>
  <c r="J232" i="41"/>
  <c r="J233" i="41"/>
  <c r="J234" i="41"/>
  <c r="J235" i="41"/>
  <c r="J231" i="41"/>
  <c r="J225" i="41"/>
  <c r="J226" i="41"/>
  <c r="J224" i="41"/>
  <c r="J216" i="41"/>
  <c r="J217" i="41"/>
  <c r="J218" i="41"/>
  <c r="J219" i="41"/>
  <c r="J215" i="41"/>
  <c r="J211" i="41"/>
  <c r="J212" i="41"/>
  <c r="J210" i="41"/>
  <c r="J206" i="41"/>
  <c r="J207" i="41"/>
  <c r="J205" i="41"/>
  <c r="J201" i="41"/>
  <c r="J202" i="41"/>
  <c r="J200" i="41"/>
  <c r="J196" i="41"/>
  <c r="J197" i="41"/>
  <c r="J195" i="41"/>
  <c r="J187" i="41"/>
  <c r="J188" i="41"/>
  <c r="J189" i="41"/>
  <c r="J186" i="41"/>
  <c r="J169" i="41"/>
  <c r="J170" i="41"/>
  <c r="J171" i="41"/>
  <c r="J172" i="41"/>
  <c r="J173" i="41"/>
  <c r="J174" i="41"/>
  <c r="J175" i="41"/>
  <c r="J176" i="41"/>
  <c r="J177" i="41"/>
  <c r="J178" i="41"/>
  <c r="J179" i="41"/>
  <c r="J180" i="41"/>
  <c r="J181" i="41"/>
  <c r="J182" i="41"/>
  <c r="J183" i="41"/>
  <c r="J168" i="41"/>
  <c r="J161" i="41"/>
  <c r="J162" i="41"/>
  <c r="J163" i="41"/>
  <c r="J164" i="41"/>
  <c r="J165" i="41"/>
  <c r="J160" i="41"/>
  <c r="J153" i="41"/>
  <c r="J154" i="41"/>
  <c r="J155" i="41"/>
  <c r="J156" i="41"/>
  <c r="J157" i="41"/>
  <c r="J152" i="41"/>
  <c r="J131" i="41"/>
  <c r="J132" i="41"/>
  <c r="J133" i="41"/>
  <c r="J134" i="41"/>
  <c r="J135" i="41"/>
  <c r="J136" i="41"/>
  <c r="J137" i="41"/>
  <c r="J138" i="41"/>
  <c r="J139" i="41"/>
  <c r="J140" i="41"/>
  <c r="J141" i="41"/>
  <c r="J142" i="41"/>
  <c r="J143" i="41"/>
  <c r="J144" i="41"/>
  <c r="J145" i="41"/>
  <c r="J146" i="41"/>
  <c r="J147" i="41"/>
  <c r="J148" i="41"/>
  <c r="J149" i="41"/>
  <c r="J130" i="41"/>
  <c r="J109" i="41"/>
  <c r="J110" i="41"/>
  <c r="J111" i="41"/>
  <c r="J112" i="41"/>
  <c r="J113" i="41"/>
  <c r="J114" i="41"/>
  <c r="J115" i="41"/>
  <c r="J116" i="41"/>
  <c r="J117" i="41"/>
  <c r="J118" i="41"/>
  <c r="J119" i="41"/>
  <c r="J120" i="41"/>
  <c r="J121" i="41"/>
  <c r="J122" i="41"/>
  <c r="J123" i="41"/>
  <c r="J124" i="41"/>
  <c r="J125" i="41"/>
  <c r="J126" i="41"/>
  <c r="J127" i="41"/>
  <c r="J108" i="41"/>
  <c r="J87" i="41"/>
  <c r="J88" i="41"/>
  <c r="J89" i="41"/>
  <c r="J90" i="41"/>
  <c r="J91" i="41"/>
  <c r="J92" i="41"/>
  <c r="J93" i="41"/>
  <c r="J94" i="41"/>
  <c r="J95" i="41"/>
  <c r="J96" i="41"/>
  <c r="J97" i="41"/>
  <c r="J98" i="41"/>
  <c r="J99" i="41"/>
  <c r="J100" i="41"/>
  <c r="J101" i="41"/>
  <c r="J102" i="41"/>
  <c r="J103" i="41"/>
  <c r="J104" i="41"/>
  <c r="J105" i="41"/>
  <c r="J86" i="41"/>
  <c r="J65" i="41"/>
  <c r="J66" i="41"/>
  <c r="J67" i="41"/>
  <c r="J68" i="41"/>
  <c r="J69" i="41"/>
  <c r="J70" i="41"/>
  <c r="J71" i="41"/>
  <c r="J72" i="41"/>
  <c r="J73" i="41"/>
  <c r="J74" i="41"/>
  <c r="J75" i="41"/>
  <c r="J76" i="41"/>
  <c r="J77" i="41"/>
  <c r="J78" i="41"/>
  <c r="J79" i="41"/>
  <c r="J80" i="41"/>
  <c r="J81" i="41"/>
  <c r="J82" i="41"/>
  <c r="J83" i="41"/>
  <c r="J64" i="41"/>
  <c r="J39" i="41"/>
  <c r="J40" i="41"/>
  <c r="J41" i="41"/>
  <c r="J42" i="41"/>
  <c r="J43" i="41"/>
  <c r="J44" i="41"/>
  <c r="J45" i="41"/>
  <c r="J46" i="41"/>
  <c r="J47" i="41"/>
  <c r="J48" i="41"/>
  <c r="J49" i="41"/>
  <c r="J50" i="41"/>
  <c r="J51" i="41"/>
  <c r="J52" i="41"/>
  <c r="J53" i="41"/>
  <c r="J54" i="41"/>
  <c r="J55" i="41"/>
  <c r="J56" i="41"/>
  <c r="J57" i="41"/>
  <c r="J58" i="41"/>
  <c r="J59" i="41"/>
  <c r="J60" i="41"/>
  <c r="J61" i="41"/>
  <c r="J14" i="41"/>
  <c r="J15" i="41"/>
  <c r="J16" i="41"/>
  <c r="J17" i="41"/>
  <c r="J18" i="41"/>
  <c r="J19" i="41"/>
  <c r="J20" i="41"/>
  <c r="J21" i="41"/>
  <c r="J22" i="41"/>
  <c r="J23" i="41"/>
  <c r="J24" i="41"/>
  <c r="J25" i="41"/>
  <c r="J26" i="41"/>
  <c r="J27" i="41"/>
  <c r="J28" i="41"/>
  <c r="J29" i="41"/>
  <c r="J30" i="41"/>
  <c r="J31" i="41"/>
  <c r="J32" i="41"/>
  <c r="J33" i="41"/>
  <c r="J34" i="41"/>
  <c r="J35" i="41"/>
  <c r="J36" i="41"/>
  <c r="J37" i="41"/>
  <c r="J38" i="41"/>
  <c r="J13" i="41"/>
  <c r="H286" i="41"/>
  <c r="H287" i="41"/>
  <c r="H288" i="41"/>
  <c r="H289" i="41"/>
  <c r="H290" i="41"/>
  <c r="H291" i="41"/>
  <c r="H292" i="41"/>
  <c r="H293" i="41"/>
  <c r="H294" i="41"/>
  <c r="H295" i="41"/>
  <c r="H296" i="41"/>
  <c r="H297" i="41"/>
  <c r="H298" i="41"/>
  <c r="H299" i="41"/>
  <c r="H300" i="41"/>
  <c r="H301" i="41"/>
  <c r="H302" i="41"/>
  <c r="H303" i="41"/>
  <c r="H304" i="41"/>
  <c r="H305" i="41"/>
  <c r="H306" i="41"/>
  <c r="H280" i="41"/>
  <c r="H281" i="41"/>
  <c r="H282" i="41"/>
  <c r="H283" i="41"/>
  <c r="H285" i="41"/>
  <c r="H279" i="41"/>
  <c r="H277" i="41"/>
  <c r="H268" i="41"/>
  <c r="H269" i="41"/>
  <c r="H270" i="41"/>
  <c r="H271" i="41"/>
  <c r="H272" i="41"/>
  <c r="H273" i="41"/>
  <c r="H274" i="41"/>
  <c r="H275" i="41"/>
  <c r="H267" i="41"/>
  <c r="H262" i="41"/>
  <c r="H261" i="41"/>
  <c r="H241" i="41"/>
  <c r="H242" i="41"/>
  <c r="H243" i="41"/>
  <c r="H244" i="41"/>
  <c r="H245" i="41"/>
  <c r="H246" i="41"/>
  <c r="H247" i="41"/>
  <c r="H248" i="41"/>
  <c r="H249" i="41"/>
  <c r="H250" i="41"/>
  <c r="H251" i="41"/>
  <c r="H252" i="41"/>
  <c r="H253" i="41"/>
  <c r="H254" i="41"/>
  <c r="H255" i="41"/>
  <c r="H240" i="41"/>
  <c r="H232" i="41"/>
  <c r="H233" i="41"/>
  <c r="H234" i="41"/>
  <c r="H235" i="41"/>
  <c r="H231" i="41"/>
  <c r="H225" i="41"/>
  <c r="H226" i="41"/>
  <c r="H224" i="41"/>
  <c r="H216" i="41"/>
  <c r="H217" i="41"/>
  <c r="H218" i="41"/>
  <c r="H219" i="41"/>
  <c r="H215" i="41"/>
  <c r="H211" i="41"/>
  <c r="H212" i="41"/>
  <c r="H210" i="41"/>
  <c r="H206" i="41"/>
  <c r="H207" i="41"/>
  <c r="H205" i="41"/>
  <c r="H201" i="41"/>
  <c r="H202" i="41"/>
  <c r="H200" i="41"/>
  <c r="H196" i="41"/>
  <c r="H197" i="41"/>
  <c r="H195" i="41"/>
  <c r="H187" i="41"/>
  <c r="H188" i="41"/>
  <c r="H189" i="41"/>
  <c r="H186" i="41"/>
  <c r="H169" i="41"/>
  <c r="H170" i="41"/>
  <c r="H171" i="41"/>
  <c r="H172" i="41"/>
  <c r="H173" i="41"/>
  <c r="H174" i="41"/>
  <c r="H175" i="41"/>
  <c r="H176" i="41"/>
  <c r="H177" i="41"/>
  <c r="H178" i="41"/>
  <c r="H179" i="41"/>
  <c r="H180" i="41"/>
  <c r="H181" i="41"/>
  <c r="H182" i="41"/>
  <c r="H183" i="41"/>
  <c r="H168" i="41"/>
  <c r="H161" i="41"/>
  <c r="H162" i="41"/>
  <c r="H163" i="41"/>
  <c r="H164" i="41"/>
  <c r="H165" i="41"/>
  <c r="H160" i="41"/>
  <c r="H153" i="41"/>
  <c r="H154" i="41"/>
  <c r="H155" i="41"/>
  <c r="H156" i="41"/>
  <c r="H157" i="41"/>
  <c r="H152" i="41"/>
  <c r="H131" i="41"/>
  <c r="H132" i="41"/>
  <c r="H133" i="41"/>
  <c r="H134" i="41"/>
  <c r="H135" i="41"/>
  <c r="H136" i="41"/>
  <c r="H137" i="41"/>
  <c r="H138" i="41"/>
  <c r="H139" i="41"/>
  <c r="H140" i="41"/>
  <c r="H141" i="41"/>
  <c r="H142" i="41"/>
  <c r="H143" i="41"/>
  <c r="H144" i="41"/>
  <c r="H145" i="41"/>
  <c r="H146" i="41"/>
  <c r="H147" i="41"/>
  <c r="H148" i="41"/>
  <c r="H149" i="41"/>
  <c r="H130" i="41"/>
  <c r="H109" i="41"/>
  <c r="H110" i="41"/>
  <c r="H111" i="41"/>
  <c r="H112" i="41"/>
  <c r="H113" i="41"/>
  <c r="H114" i="41"/>
  <c r="H115" i="41"/>
  <c r="H116" i="41"/>
  <c r="H117" i="41"/>
  <c r="H118" i="41"/>
  <c r="H119" i="41"/>
  <c r="H120" i="41"/>
  <c r="H121" i="41"/>
  <c r="H122" i="41"/>
  <c r="H123" i="41"/>
  <c r="H124" i="41"/>
  <c r="H125" i="41"/>
  <c r="H126" i="41"/>
  <c r="H127" i="41"/>
  <c r="H108" i="41"/>
  <c r="H87" i="41"/>
  <c r="H88" i="41"/>
  <c r="H89" i="41"/>
  <c r="H90" i="41"/>
  <c r="H91" i="41"/>
  <c r="H92" i="41"/>
  <c r="H93" i="41"/>
  <c r="H94" i="41"/>
  <c r="H95" i="41"/>
  <c r="H96" i="41"/>
  <c r="H97" i="41"/>
  <c r="H98" i="41"/>
  <c r="H99" i="41"/>
  <c r="H100" i="41"/>
  <c r="H101" i="41"/>
  <c r="H102" i="41"/>
  <c r="H103" i="41"/>
  <c r="H104" i="41"/>
  <c r="H105" i="41"/>
  <c r="H86" i="41"/>
  <c r="H65" i="41"/>
  <c r="H66" i="41"/>
  <c r="H67" i="41"/>
  <c r="H68" i="41"/>
  <c r="H69" i="41"/>
  <c r="H70" i="41"/>
  <c r="H71" i="41"/>
  <c r="H72" i="41"/>
  <c r="H73" i="41"/>
  <c r="H74" i="41"/>
  <c r="H75" i="41"/>
  <c r="H76" i="41"/>
  <c r="H77" i="41"/>
  <c r="H78" i="41"/>
  <c r="H79" i="41"/>
  <c r="H80" i="41"/>
  <c r="H81" i="41"/>
  <c r="H82" i="41"/>
  <c r="H83" i="41"/>
  <c r="H64" i="41"/>
  <c r="H61" i="41"/>
  <c r="H58" i="41"/>
  <c r="H57" i="41"/>
  <c r="H49" i="41"/>
  <c r="H48" i="41"/>
  <c r="H32" i="41"/>
  <c r="H33" i="41"/>
  <c r="H34" i="41"/>
  <c r="H35" i="41"/>
  <c r="H36" i="41"/>
  <c r="H37" i="41"/>
  <c r="H38" i="41"/>
  <c r="H39" i="41"/>
  <c r="H40" i="41"/>
  <c r="H41" i="41"/>
  <c r="H14" i="41"/>
  <c r="H15" i="41"/>
  <c r="H16" i="41"/>
  <c r="H17" i="41"/>
  <c r="H18" i="41"/>
  <c r="H19" i="41"/>
  <c r="H20" i="41"/>
  <c r="H21" i="41"/>
  <c r="H22" i="41"/>
  <c r="H23" i="41"/>
  <c r="H24" i="41"/>
  <c r="H25" i="41"/>
  <c r="H26" i="41"/>
  <c r="H27" i="41"/>
  <c r="H28" i="41"/>
  <c r="H29" i="41"/>
  <c r="H30" i="41"/>
  <c r="H31" i="41"/>
  <c r="H13" i="41"/>
  <c r="J141" i="43"/>
  <c r="J142" i="43"/>
  <c r="J143" i="43"/>
  <c r="J144" i="43"/>
  <c r="J145" i="43"/>
  <c r="J146" i="43"/>
  <c r="J140" i="43"/>
  <c r="J119" i="43"/>
  <c r="J120" i="43"/>
  <c r="J121" i="43"/>
  <c r="J122" i="43"/>
  <c r="J123" i="43"/>
  <c r="J124" i="43"/>
  <c r="J125" i="43"/>
  <c r="J126" i="43"/>
  <c r="J127" i="43"/>
  <c r="J128" i="43"/>
  <c r="J129" i="43"/>
  <c r="J130" i="43"/>
  <c r="J131" i="43"/>
  <c r="J132" i="43"/>
  <c r="J133" i="43"/>
  <c r="J134" i="43"/>
  <c r="J135" i="43"/>
  <c r="J136" i="43"/>
  <c r="J118" i="43"/>
  <c r="J113" i="43"/>
  <c r="J114" i="43"/>
  <c r="J116" i="43"/>
  <c r="J109" i="43"/>
  <c r="J110" i="43"/>
  <c r="J111" i="43"/>
  <c r="J108" i="43"/>
  <c r="J98" i="43"/>
  <c r="J99" i="43"/>
  <c r="J100" i="43"/>
  <c r="J102" i="43"/>
  <c r="J103" i="43"/>
  <c r="J104" i="43"/>
  <c r="J106" i="43"/>
  <c r="J97" i="43"/>
  <c r="J74" i="43"/>
  <c r="J75" i="43"/>
  <c r="J76" i="43"/>
  <c r="J77" i="43"/>
  <c r="J78" i="43"/>
  <c r="J79" i="43"/>
  <c r="J80" i="43"/>
  <c r="J81" i="43"/>
  <c r="J82" i="43"/>
  <c r="J83" i="43"/>
  <c r="J85" i="43"/>
  <c r="J86" i="43"/>
  <c r="J87" i="43"/>
  <c r="J89" i="43"/>
  <c r="J90" i="43"/>
  <c r="J91" i="43"/>
  <c r="J92" i="43"/>
  <c r="J73" i="43"/>
  <c r="J58" i="43"/>
  <c r="J59" i="43"/>
  <c r="J60" i="43"/>
  <c r="J61" i="43"/>
  <c r="J62" i="43"/>
  <c r="J63" i="43"/>
  <c r="J65" i="43"/>
  <c r="J66" i="43"/>
  <c r="J67" i="43"/>
  <c r="J68" i="43"/>
  <c r="J69" i="43"/>
  <c r="J70" i="43"/>
  <c r="J57" i="43"/>
  <c r="J47" i="43"/>
  <c r="J48" i="43"/>
  <c r="J49" i="43"/>
  <c r="J50" i="43"/>
  <c r="J51" i="43"/>
  <c r="J52" i="43"/>
  <c r="J53" i="43"/>
  <c r="J46" i="43"/>
  <c r="J35" i="43"/>
  <c r="J36" i="43"/>
  <c r="J37" i="43"/>
  <c r="J38" i="43"/>
  <c r="J39" i="43"/>
  <c r="J40" i="43"/>
  <c r="J41" i="43"/>
  <c r="J42" i="43"/>
  <c r="J43" i="43"/>
  <c r="J44" i="43"/>
  <c r="J34" i="43"/>
  <c r="J31" i="43"/>
  <c r="J32" i="43"/>
  <c r="J30" i="43"/>
  <c r="J28" i="43"/>
  <c r="J27" i="43"/>
  <c r="J15" i="43"/>
  <c r="J16" i="43"/>
  <c r="J17" i="43"/>
  <c r="J18" i="43"/>
  <c r="J19" i="43"/>
  <c r="J20" i="43"/>
  <c r="J21" i="43"/>
  <c r="J22" i="43"/>
  <c r="J23" i="43"/>
  <c r="J24" i="43"/>
  <c r="J25" i="43"/>
  <c r="J14" i="43"/>
  <c r="H141" i="43"/>
  <c r="H142" i="43"/>
  <c r="H143" i="43"/>
  <c r="H144" i="43"/>
  <c r="H145" i="43"/>
  <c r="H146" i="43"/>
  <c r="H140" i="43"/>
  <c r="H136" i="43"/>
  <c r="H119" i="43"/>
  <c r="H120" i="43"/>
  <c r="H121" i="43"/>
  <c r="H122" i="43"/>
  <c r="H123" i="43"/>
  <c r="H124" i="43"/>
  <c r="H125" i="43"/>
  <c r="H126" i="43"/>
  <c r="H127" i="43"/>
  <c r="H128" i="43"/>
  <c r="H129" i="43"/>
  <c r="H130" i="43"/>
  <c r="H131" i="43"/>
  <c r="H132" i="43"/>
  <c r="H133" i="43"/>
  <c r="H134" i="43"/>
  <c r="H135" i="43"/>
  <c r="H118" i="43"/>
  <c r="H116" i="43"/>
  <c r="H114" i="43"/>
  <c r="H113" i="43"/>
  <c r="H109" i="43"/>
  <c r="H110" i="43"/>
  <c r="H111" i="43"/>
  <c r="H108" i="43"/>
  <c r="H106" i="43"/>
  <c r="H98" i="43"/>
  <c r="H99" i="43"/>
  <c r="H100" i="43"/>
  <c r="H101" i="43"/>
  <c r="H102" i="43"/>
  <c r="H103" i="43"/>
  <c r="H104" i="43"/>
  <c r="H97" i="43"/>
  <c r="H74" i="43"/>
  <c r="H75" i="43"/>
  <c r="H76" i="43"/>
  <c r="H77" i="43"/>
  <c r="H78" i="43"/>
  <c r="H79" i="43"/>
  <c r="H80" i="43"/>
  <c r="H81" i="43"/>
  <c r="H82" i="43"/>
  <c r="H83" i="43"/>
  <c r="H84" i="43"/>
  <c r="H85" i="43"/>
  <c r="H86" i="43"/>
  <c r="H87" i="43"/>
  <c r="H88" i="43"/>
  <c r="H89" i="43"/>
  <c r="H90" i="43"/>
  <c r="H91" i="43"/>
  <c r="H92" i="43"/>
  <c r="H73" i="43"/>
  <c r="H66" i="43"/>
  <c r="H67" i="43"/>
  <c r="H68" i="43"/>
  <c r="H69" i="43"/>
  <c r="H70" i="43"/>
  <c r="H65" i="43"/>
  <c r="H58" i="43"/>
  <c r="H59" i="43"/>
  <c r="H60" i="43"/>
  <c r="H61" i="43"/>
  <c r="H62" i="43"/>
  <c r="H63" i="43"/>
  <c r="H57" i="43"/>
  <c r="H55" i="43"/>
  <c r="H47" i="43"/>
  <c r="H48" i="43"/>
  <c r="H49" i="43"/>
  <c r="H50" i="43"/>
  <c r="H51" i="43"/>
  <c r="H52" i="43"/>
  <c r="H53" i="43"/>
  <c r="H46" i="43"/>
  <c r="H35" i="43"/>
  <c r="H36" i="43"/>
  <c r="H37" i="43"/>
  <c r="H38" i="43"/>
  <c r="H39" i="43"/>
  <c r="H40" i="43"/>
  <c r="H41" i="43"/>
  <c r="H42" i="43"/>
  <c r="H43" i="43"/>
  <c r="H44" i="43"/>
  <c r="H34" i="43"/>
  <c r="H18" i="43"/>
  <c r="H19" i="43"/>
  <c r="H20" i="43"/>
  <c r="H21" i="43"/>
  <c r="H22" i="43"/>
  <c r="H23" i="43"/>
  <c r="H24" i="43"/>
  <c r="H25" i="43"/>
  <c r="H27" i="43"/>
  <c r="H28" i="43"/>
  <c r="H29" i="43"/>
  <c r="H30" i="43"/>
  <c r="H31" i="43"/>
  <c r="H32" i="43"/>
  <c r="H17" i="43"/>
  <c r="H16" i="43"/>
  <c r="H15" i="43"/>
  <c r="H14" i="43"/>
  <c r="P88" i="24" l="1"/>
  <c r="P89" i="24"/>
  <c r="P90" i="24"/>
  <c r="P93" i="24"/>
  <c r="P87" i="24"/>
  <c r="P68" i="24"/>
  <c r="P69" i="24"/>
  <c r="P70" i="24"/>
  <c r="P71" i="24"/>
  <c r="P72" i="24"/>
  <c r="P73" i="24"/>
  <c r="P74" i="24"/>
  <c r="P75" i="24"/>
  <c r="P76" i="24"/>
  <c r="P77" i="24"/>
  <c r="P78" i="24"/>
  <c r="P79" i="24"/>
  <c r="P80" i="24"/>
  <c r="P81" i="24"/>
  <c r="P82" i="24"/>
  <c r="P83" i="24"/>
  <c r="P84" i="24"/>
  <c r="P67" i="24"/>
  <c r="P43" i="24"/>
  <c r="P44" i="24"/>
  <c r="P45" i="24"/>
  <c r="P46" i="24"/>
  <c r="P47" i="24"/>
  <c r="P48" i="24"/>
  <c r="P49" i="24"/>
  <c r="P50" i="24"/>
  <c r="P51" i="24"/>
  <c r="P52" i="24"/>
  <c r="P53" i="24"/>
  <c r="P54" i="24"/>
  <c r="P55" i="24"/>
  <c r="P56" i="24"/>
  <c r="P57" i="24"/>
  <c r="P58" i="24"/>
  <c r="P59" i="24"/>
  <c r="P60" i="24"/>
  <c r="P61" i="24"/>
  <c r="P62" i="24"/>
  <c r="P63" i="24"/>
  <c r="P64" i="24"/>
  <c r="P42" i="24"/>
  <c r="P30" i="24"/>
  <c r="P31" i="24"/>
  <c r="P32" i="24"/>
  <c r="P33" i="24"/>
  <c r="P34" i="24"/>
  <c r="P35" i="24"/>
  <c r="P36" i="24"/>
  <c r="P37" i="24"/>
  <c r="P38" i="24"/>
  <c r="P39" i="24"/>
  <c r="P29" i="24"/>
  <c r="P22" i="24"/>
  <c r="P23" i="24"/>
  <c r="P24" i="24"/>
  <c r="P25" i="24"/>
  <c r="P26" i="24"/>
  <c r="P21" i="24"/>
  <c r="P12" i="24"/>
  <c r="P13" i="24"/>
  <c r="P14" i="24"/>
  <c r="P15" i="24"/>
  <c r="P16" i="24"/>
  <c r="P17" i="24"/>
  <c r="P18" i="24"/>
  <c r="P11" i="24"/>
  <c r="P8" i="24"/>
  <c r="P7" i="24"/>
  <c r="P122" i="20"/>
  <c r="P118" i="20"/>
  <c r="P119" i="20"/>
  <c r="P117" i="20"/>
  <c r="P110" i="20"/>
  <c r="P111" i="20"/>
  <c r="P112" i="20"/>
  <c r="P113" i="20"/>
  <c r="P114" i="20"/>
  <c r="P109" i="20"/>
  <c r="P85" i="20"/>
  <c r="P86" i="20"/>
  <c r="P87" i="20"/>
  <c r="P88" i="20"/>
  <c r="P89" i="20"/>
  <c r="P90" i="20"/>
  <c r="P91" i="20"/>
  <c r="P92" i="20"/>
  <c r="P93" i="20"/>
  <c r="P94" i="20"/>
  <c r="P95" i="20"/>
  <c r="P96" i="20"/>
  <c r="P97" i="20"/>
  <c r="P98" i="20"/>
  <c r="P99" i="20"/>
  <c r="P100" i="20"/>
  <c r="P101" i="20"/>
  <c r="P102" i="20"/>
  <c r="P103" i="20"/>
  <c r="P104" i="20"/>
  <c r="P105" i="20"/>
  <c r="P106" i="20"/>
  <c r="P84" i="20"/>
  <c r="P52" i="20"/>
  <c r="P53" i="20"/>
  <c r="P54" i="20"/>
  <c r="P55" i="20"/>
  <c r="P56" i="20"/>
  <c r="P57" i="20"/>
  <c r="P58" i="20"/>
  <c r="P59" i="20"/>
  <c r="P60" i="20"/>
  <c r="P61" i="20"/>
  <c r="P62" i="20"/>
  <c r="P63" i="20"/>
  <c r="P64" i="20"/>
  <c r="P65" i="20"/>
  <c r="P66" i="20"/>
  <c r="P67" i="20"/>
  <c r="P68" i="20"/>
  <c r="P69" i="20"/>
  <c r="P70" i="20"/>
  <c r="P71" i="20"/>
  <c r="P72" i="20"/>
  <c r="P73" i="20"/>
  <c r="P74" i="20"/>
  <c r="P75" i="20"/>
  <c r="P76" i="20"/>
  <c r="P77" i="20"/>
  <c r="P78" i="20"/>
  <c r="P79" i="20"/>
  <c r="P80" i="20"/>
  <c r="P81" i="20"/>
  <c r="P51" i="20"/>
  <c r="P33" i="20"/>
  <c r="P34" i="20"/>
  <c r="P35" i="20"/>
  <c r="P36" i="20"/>
  <c r="P37" i="20"/>
  <c r="P38" i="20"/>
  <c r="P39" i="20"/>
  <c r="P40" i="20"/>
  <c r="P41" i="20"/>
  <c r="P42" i="20"/>
  <c r="P43" i="20"/>
  <c r="P44" i="20"/>
  <c r="P45" i="20"/>
  <c r="P46" i="20"/>
  <c r="P47" i="20"/>
  <c r="P48" i="20"/>
  <c r="P21" i="20"/>
  <c r="P22" i="20"/>
  <c r="P23" i="20"/>
  <c r="P24" i="20"/>
  <c r="P25" i="20"/>
  <c r="P26" i="20"/>
  <c r="P27" i="20"/>
  <c r="P28" i="20"/>
  <c r="P29" i="20"/>
  <c r="P30" i="20"/>
  <c r="P31" i="20"/>
  <c r="P32" i="20"/>
  <c r="P20" i="20"/>
  <c r="P11" i="20"/>
  <c r="P12" i="20"/>
  <c r="P13" i="20"/>
  <c r="P14" i="20"/>
  <c r="P15" i="20"/>
  <c r="P16" i="20"/>
  <c r="P17" i="20"/>
  <c r="P10" i="20"/>
  <c r="P7" i="20"/>
  <c r="P63" i="22"/>
  <c r="P39" i="22"/>
  <c r="P40" i="22"/>
  <c r="P41" i="22"/>
  <c r="P42" i="22"/>
  <c r="P43" i="22"/>
  <c r="P44" i="22"/>
  <c r="P45" i="22"/>
  <c r="P46" i="22"/>
  <c r="P47" i="22"/>
  <c r="P48" i="22"/>
  <c r="P49" i="22"/>
  <c r="P50" i="22"/>
  <c r="P51" i="22"/>
  <c r="P52" i="22"/>
  <c r="P53" i="22"/>
  <c r="P54" i="22"/>
  <c r="P55" i="22"/>
  <c r="P56" i="22"/>
  <c r="P57" i="22"/>
  <c r="P58" i="22"/>
  <c r="P59" i="22"/>
  <c r="P60" i="22"/>
  <c r="P38" i="22"/>
  <c r="P35" i="22"/>
  <c r="P34" i="22"/>
  <c r="P8" i="22"/>
  <c r="P9" i="22"/>
  <c r="P10" i="22"/>
  <c r="P11" i="22"/>
  <c r="P12" i="22"/>
  <c r="P13" i="22"/>
  <c r="P14" i="22"/>
  <c r="P15" i="22"/>
  <c r="P16" i="22"/>
  <c r="P17" i="22"/>
  <c r="P18" i="22"/>
  <c r="P19" i="22"/>
  <c r="P20" i="22"/>
  <c r="P21" i="22"/>
  <c r="P22" i="22"/>
  <c r="P23" i="22"/>
  <c r="P24" i="22"/>
  <c r="P25" i="22"/>
  <c r="P26" i="22"/>
  <c r="P27" i="22"/>
  <c r="P28" i="22"/>
  <c r="P29" i="22"/>
  <c r="P30" i="22"/>
  <c r="P31" i="22"/>
  <c r="P7" i="22"/>
  <c r="J17" i="39" l="1"/>
  <c r="J18" i="39"/>
  <c r="J19" i="39"/>
  <c r="J20" i="39"/>
  <c r="J23" i="39"/>
  <c r="J26" i="39"/>
  <c r="J27" i="39"/>
  <c r="J28" i="39"/>
  <c r="J29" i="39"/>
  <c r="J32" i="39"/>
  <c r="J33" i="39"/>
  <c r="J34" i="39"/>
  <c r="J35" i="39"/>
  <c r="J36" i="39"/>
  <c r="J39" i="39"/>
  <c r="J40" i="39"/>
  <c r="J41" i="39"/>
  <c r="J44" i="39"/>
  <c r="J45" i="39"/>
  <c r="J46" i="39"/>
  <c r="J47" i="39"/>
  <c r="J48" i="39"/>
  <c r="J52" i="39"/>
  <c r="J53" i="39"/>
  <c r="J54" i="39"/>
  <c r="J55" i="39"/>
  <c r="J56" i="39"/>
  <c r="J57" i="39"/>
  <c r="J58" i="39"/>
  <c r="J59" i="39"/>
  <c r="J60" i="39"/>
  <c r="J61" i="39"/>
  <c r="J64" i="39"/>
  <c r="J65" i="39"/>
  <c r="J66" i="39"/>
  <c r="J67" i="39"/>
  <c r="J68" i="39"/>
  <c r="J69" i="39"/>
  <c r="J72" i="39"/>
  <c r="J73" i="39"/>
  <c r="J74" i="39"/>
  <c r="J75" i="39"/>
  <c r="J76" i="39"/>
  <c r="J77" i="39"/>
  <c r="J78" i="39"/>
  <c r="J82" i="39"/>
  <c r="J83" i="39"/>
  <c r="J84" i="39"/>
  <c r="J85" i="39"/>
  <c r="J86" i="39"/>
  <c r="J87" i="39"/>
  <c r="J88" i="39"/>
  <c r="J89" i="39"/>
  <c r="J90" i="39"/>
  <c r="J91" i="39"/>
  <c r="J92" i="39"/>
  <c r="J93" i="39"/>
  <c r="J94" i="39"/>
  <c r="J95" i="39"/>
  <c r="J96" i="39"/>
  <c r="J99" i="39"/>
  <c r="J100" i="39"/>
  <c r="J103" i="39"/>
  <c r="J106" i="39"/>
  <c r="J107" i="39"/>
  <c r="J108" i="39"/>
  <c r="J109" i="39"/>
  <c r="J113" i="39"/>
  <c r="J114" i="39"/>
  <c r="J115" i="39"/>
  <c r="J116" i="39"/>
  <c r="J117" i="39"/>
  <c r="J118" i="39"/>
  <c r="J119" i="39"/>
  <c r="J120" i="39"/>
  <c r="J121" i="39"/>
  <c r="J122" i="39"/>
  <c r="J126" i="39"/>
  <c r="J127" i="39"/>
  <c r="J128" i="39"/>
  <c r="J129" i="39"/>
  <c r="J130" i="39"/>
  <c r="J131" i="39"/>
  <c r="J132" i="39"/>
  <c r="J136" i="39"/>
  <c r="J137" i="39"/>
  <c r="J138" i="39"/>
  <c r="J139" i="39"/>
  <c r="J140" i="39"/>
  <c r="J141" i="39"/>
  <c r="J142" i="39"/>
  <c r="J143" i="39"/>
  <c r="J144" i="39"/>
  <c r="J145" i="39"/>
  <c r="J146" i="39"/>
  <c r="J147" i="39"/>
  <c r="J148" i="39"/>
  <c r="J149" i="39"/>
  <c r="J150" i="39"/>
  <c r="J151" i="39"/>
  <c r="J152" i="39"/>
  <c r="J156" i="39"/>
  <c r="J157" i="39"/>
  <c r="J158" i="39"/>
  <c r="J159" i="39"/>
  <c r="J160" i="39"/>
  <c r="J161" i="39"/>
  <c r="J162" i="39"/>
  <c r="J163" i="39"/>
  <c r="J164" i="39"/>
  <c r="J165" i="39"/>
  <c r="J166" i="39"/>
  <c r="J167" i="39"/>
  <c r="J168" i="39"/>
  <c r="J169" i="39"/>
  <c r="J170" i="39"/>
  <c r="J171" i="39"/>
  <c r="J175" i="39"/>
  <c r="J176" i="39"/>
  <c r="J177" i="39"/>
  <c r="J178" i="39"/>
  <c r="J179" i="39"/>
  <c r="J180" i="39"/>
  <c r="J181" i="39"/>
  <c r="J182" i="39"/>
  <c r="J185" i="39"/>
  <c r="J186" i="39"/>
  <c r="J187" i="39"/>
  <c r="J188" i="39"/>
  <c r="J189" i="39"/>
  <c r="J192" i="39"/>
  <c r="J193" i="39"/>
  <c r="J194" i="39"/>
  <c r="J195" i="39"/>
  <c r="J196" i="39"/>
  <c r="J197" i="39"/>
  <c r="J198" i="39"/>
  <c r="J199" i="39"/>
  <c r="J200" i="39"/>
  <c r="J201" i="39"/>
  <c r="J202" i="39"/>
  <c r="J203" i="39"/>
  <c r="J204" i="39"/>
  <c r="J205" i="39"/>
  <c r="J206" i="39"/>
  <c r="J207" i="39"/>
  <c r="J208" i="39"/>
  <c r="J209" i="39"/>
  <c r="J210" i="39"/>
  <c r="J211" i="39"/>
  <c r="J212" i="39"/>
  <c r="J213" i="39"/>
  <c r="J214" i="39"/>
  <c r="J215" i="39"/>
  <c r="J216" i="39"/>
  <c r="J217" i="39"/>
  <c r="J218" i="39"/>
  <c r="J219" i="39"/>
  <c r="J220" i="39"/>
  <c r="J221" i="39"/>
  <c r="J222" i="39"/>
  <c r="J223" i="39"/>
  <c r="J224" i="39"/>
  <c r="J225" i="39"/>
  <c r="J226" i="39"/>
  <c r="J227" i="39"/>
  <c r="J228" i="39"/>
  <c r="J229" i="39"/>
  <c r="J230" i="39"/>
  <c r="J231" i="39"/>
  <c r="J16" i="39"/>
  <c r="H23" i="39"/>
  <c r="H26" i="39"/>
  <c r="H27" i="39"/>
  <c r="H28" i="39"/>
  <c r="H29" i="39"/>
  <c r="H32" i="39"/>
  <c r="H33" i="39"/>
  <c r="H34" i="39"/>
  <c r="H35" i="39"/>
  <c r="H36" i="39"/>
  <c r="H39" i="39"/>
  <c r="H40" i="39"/>
  <c r="H41" i="39"/>
  <c r="H44" i="39"/>
  <c r="H45" i="39"/>
  <c r="H46" i="39"/>
  <c r="H47" i="39"/>
  <c r="H48" i="39"/>
  <c r="H52" i="39"/>
  <c r="H53" i="39"/>
  <c r="H54" i="39"/>
  <c r="H55" i="39"/>
  <c r="H56" i="39"/>
  <c r="H57" i="39"/>
  <c r="H58" i="39"/>
  <c r="H59" i="39"/>
  <c r="H60" i="39"/>
  <c r="H61" i="39"/>
  <c r="H64" i="39"/>
  <c r="H65" i="39"/>
  <c r="H66" i="39"/>
  <c r="H67" i="39"/>
  <c r="H68" i="39"/>
  <c r="H69" i="39"/>
  <c r="H72" i="39"/>
  <c r="H73" i="39"/>
  <c r="H74" i="39"/>
  <c r="H75" i="39"/>
  <c r="H76" i="39"/>
  <c r="H77" i="39"/>
  <c r="H78" i="39"/>
  <c r="H82" i="39"/>
  <c r="H83" i="39"/>
  <c r="H84" i="39"/>
  <c r="H85" i="39"/>
  <c r="H86" i="39"/>
  <c r="H87" i="39"/>
  <c r="H88" i="39"/>
  <c r="H89" i="39"/>
  <c r="H90" i="39"/>
  <c r="H91" i="39"/>
  <c r="H92" i="39"/>
  <c r="H93" i="39"/>
  <c r="H94" i="39"/>
  <c r="H95" i="39"/>
  <c r="H96" i="39"/>
  <c r="H99" i="39"/>
  <c r="H100" i="39"/>
  <c r="H103" i="39"/>
  <c r="H106" i="39"/>
  <c r="H107" i="39"/>
  <c r="H108" i="39"/>
  <c r="H109" i="39"/>
  <c r="H113" i="39"/>
  <c r="H114" i="39"/>
  <c r="H115" i="39"/>
  <c r="H116" i="39"/>
  <c r="H117" i="39"/>
  <c r="H118" i="39"/>
  <c r="H119" i="39"/>
  <c r="H120" i="39"/>
  <c r="H121" i="39"/>
  <c r="H122" i="39"/>
  <c r="H126" i="39"/>
  <c r="H127" i="39"/>
  <c r="H128" i="39"/>
  <c r="H129" i="39"/>
  <c r="H130" i="39"/>
  <c r="H131" i="39"/>
  <c r="H132" i="39"/>
  <c r="H136" i="39"/>
  <c r="H137" i="39"/>
  <c r="H138" i="39"/>
  <c r="H139" i="39"/>
  <c r="H140" i="39"/>
  <c r="H141" i="39"/>
  <c r="H142" i="39"/>
  <c r="H143" i="39"/>
  <c r="H144" i="39"/>
  <c r="H145" i="39"/>
  <c r="H146" i="39"/>
  <c r="H147" i="39"/>
  <c r="H148" i="39"/>
  <c r="H149" i="39"/>
  <c r="H150" i="39"/>
  <c r="H151" i="39"/>
  <c r="H152" i="39"/>
  <c r="H156" i="39"/>
  <c r="H157" i="39"/>
  <c r="H158" i="39"/>
  <c r="H159" i="39"/>
  <c r="H160" i="39"/>
  <c r="H161" i="39"/>
  <c r="H162" i="39"/>
  <c r="H163" i="39"/>
  <c r="H164" i="39"/>
  <c r="H165" i="39"/>
  <c r="H166" i="39"/>
  <c r="H167" i="39"/>
  <c r="H168" i="39"/>
  <c r="H171" i="39"/>
  <c r="H175" i="39"/>
  <c r="H176" i="39"/>
  <c r="H177" i="39"/>
  <c r="H178" i="39"/>
  <c r="H179" i="39"/>
  <c r="H180" i="39"/>
  <c r="H181" i="39"/>
  <c r="H182" i="39"/>
  <c r="H185" i="39"/>
  <c r="H186" i="39"/>
  <c r="H187" i="39"/>
  <c r="H188" i="39"/>
  <c r="H189" i="39"/>
  <c r="H201" i="39"/>
  <c r="H202" i="39"/>
  <c r="H203" i="39"/>
  <c r="H204" i="39"/>
  <c r="H205" i="39"/>
  <c r="H206" i="39"/>
  <c r="H207" i="39"/>
  <c r="H216" i="39"/>
  <c r="H217" i="39"/>
  <c r="H218" i="39"/>
  <c r="H219" i="39"/>
  <c r="H220" i="39"/>
  <c r="H221" i="39"/>
  <c r="H222" i="39"/>
  <c r="H223" i="39"/>
  <c r="H224" i="39"/>
  <c r="H232" i="39"/>
  <c r="H233" i="39"/>
  <c r="H234" i="39"/>
  <c r="H235" i="39"/>
  <c r="H236" i="39"/>
  <c r="H237" i="39"/>
  <c r="H20" i="39"/>
  <c r="H17" i="39"/>
  <c r="H18" i="39"/>
  <c r="H19" i="39"/>
  <c r="H16" i="39"/>
  <c r="K146" i="43" l="1"/>
  <c r="L146" i="43" s="1"/>
  <c r="K145" i="43"/>
  <c r="L145" i="43" s="1"/>
  <c r="K144" i="43"/>
  <c r="L144" i="43" s="1"/>
  <c r="K143" i="43"/>
  <c r="L143" i="43" s="1"/>
  <c r="K142" i="43"/>
  <c r="L142" i="43" s="1"/>
  <c r="K141" i="43"/>
  <c r="L141" i="43" s="1"/>
  <c r="K140" i="43"/>
  <c r="L140" i="43" s="1"/>
  <c r="K136" i="43"/>
  <c r="L136" i="43" s="1"/>
  <c r="K135" i="43"/>
  <c r="L135" i="43" s="1"/>
  <c r="K134" i="43"/>
  <c r="L134" i="43" s="1"/>
  <c r="K133" i="43"/>
  <c r="L133" i="43" s="1"/>
  <c r="K132" i="43"/>
  <c r="L132" i="43" s="1"/>
  <c r="K131" i="43"/>
  <c r="L131" i="43" s="1"/>
  <c r="K130" i="43"/>
  <c r="L130" i="43" s="1"/>
  <c r="K129" i="43"/>
  <c r="L129" i="43" s="1"/>
  <c r="K128" i="43"/>
  <c r="L128" i="43" s="1"/>
  <c r="K127" i="43"/>
  <c r="L127" i="43" s="1"/>
  <c r="K126" i="43"/>
  <c r="L126" i="43" s="1"/>
  <c r="K125" i="43"/>
  <c r="L125" i="43" s="1"/>
  <c r="K124" i="43"/>
  <c r="L124" i="43" s="1"/>
  <c r="K123" i="43"/>
  <c r="L123" i="43" s="1"/>
  <c r="K122" i="43"/>
  <c r="L122" i="43" s="1"/>
  <c r="K121" i="43"/>
  <c r="L121" i="43" s="1"/>
  <c r="K120" i="43"/>
  <c r="L120" i="43" s="1"/>
  <c r="K119" i="43"/>
  <c r="L119" i="43" s="1"/>
  <c r="K118" i="43"/>
  <c r="L118" i="43" s="1"/>
  <c r="K116" i="43"/>
  <c r="L116" i="43" s="1"/>
  <c r="K114" i="43"/>
  <c r="L114" i="43" s="1"/>
  <c r="K113" i="43"/>
  <c r="L113" i="43" s="1"/>
  <c r="K111" i="43"/>
  <c r="L111" i="43" s="1"/>
  <c r="K110" i="43"/>
  <c r="L110" i="43" s="1"/>
  <c r="K109" i="43"/>
  <c r="L109" i="43" s="1"/>
  <c r="K108" i="43"/>
  <c r="L108" i="43" s="1"/>
  <c r="K106" i="43"/>
  <c r="L106" i="43" s="1"/>
  <c r="K104" i="43"/>
  <c r="L104" i="43" s="1"/>
  <c r="K103" i="43"/>
  <c r="L103" i="43" s="1"/>
  <c r="K102" i="43"/>
  <c r="L102" i="43" s="1"/>
  <c r="K101" i="43"/>
  <c r="L101" i="43" s="1"/>
  <c r="K100" i="43"/>
  <c r="L100" i="43" s="1"/>
  <c r="K99" i="43"/>
  <c r="L99" i="43" s="1"/>
  <c r="K98" i="43"/>
  <c r="L98" i="43" s="1"/>
  <c r="K97" i="43"/>
  <c r="L97" i="43" s="1"/>
  <c r="K92" i="43"/>
  <c r="L92" i="43" s="1"/>
  <c r="K91" i="43"/>
  <c r="L91" i="43" s="1"/>
  <c r="K90" i="43"/>
  <c r="L90" i="43" s="1"/>
  <c r="K89" i="43"/>
  <c r="L89" i="43" s="1"/>
  <c r="K88" i="43"/>
  <c r="L88" i="43" s="1"/>
  <c r="K87" i="43"/>
  <c r="L87" i="43" s="1"/>
  <c r="K86" i="43"/>
  <c r="L86" i="43" s="1"/>
  <c r="K85" i="43"/>
  <c r="L85" i="43" s="1"/>
  <c r="K84" i="43"/>
  <c r="L84" i="43" s="1"/>
  <c r="K83" i="43"/>
  <c r="L83" i="43" s="1"/>
  <c r="K82" i="43"/>
  <c r="L82" i="43" s="1"/>
  <c r="K81" i="43"/>
  <c r="L81" i="43" s="1"/>
  <c r="K80" i="43"/>
  <c r="L80" i="43" s="1"/>
  <c r="K79" i="43"/>
  <c r="L79" i="43" s="1"/>
  <c r="K78" i="43"/>
  <c r="L78" i="43" s="1"/>
  <c r="K77" i="43"/>
  <c r="L77" i="43" s="1"/>
  <c r="K76" i="43"/>
  <c r="L76" i="43" s="1"/>
  <c r="K75" i="43"/>
  <c r="L75" i="43" s="1"/>
  <c r="K74" i="43"/>
  <c r="L74" i="43" s="1"/>
  <c r="K73" i="43"/>
  <c r="L73" i="43" s="1"/>
  <c r="K70" i="43"/>
  <c r="L70" i="43" s="1"/>
  <c r="K69" i="43"/>
  <c r="L69" i="43" s="1"/>
  <c r="K68" i="43"/>
  <c r="L68" i="43" s="1"/>
  <c r="K67" i="43"/>
  <c r="L67" i="43" s="1"/>
  <c r="K66" i="43"/>
  <c r="L66" i="43" s="1"/>
  <c r="K65" i="43"/>
  <c r="L65" i="43" s="1"/>
  <c r="K63" i="43"/>
  <c r="L63" i="43" s="1"/>
  <c r="K62" i="43"/>
  <c r="L62" i="43" s="1"/>
  <c r="K61" i="43"/>
  <c r="L61" i="43" s="1"/>
  <c r="K60" i="43"/>
  <c r="L60" i="43" s="1"/>
  <c r="K59" i="43"/>
  <c r="L59" i="43" s="1"/>
  <c r="K58" i="43"/>
  <c r="L58" i="43" s="1"/>
  <c r="K57" i="43"/>
  <c r="L57" i="43" s="1"/>
  <c r="K55" i="43"/>
  <c r="L55" i="43" s="1"/>
  <c r="K53" i="43"/>
  <c r="L53" i="43" s="1"/>
  <c r="K52" i="43"/>
  <c r="L52" i="43" s="1"/>
  <c r="K51" i="43"/>
  <c r="L51" i="43" s="1"/>
  <c r="K50" i="43"/>
  <c r="L50" i="43" s="1"/>
  <c r="K49" i="43"/>
  <c r="L49" i="43" s="1"/>
  <c r="K48" i="43"/>
  <c r="L48" i="43" s="1"/>
  <c r="K47" i="43"/>
  <c r="L47" i="43" s="1"/>
  <c r="K46" i="43"/>
  <c r="L46" i="43" s="1"/>
  <c r="K44" i="43"/>
  <c r="L44" i="43" s="1"/>
  <c r="K43" i="43"/>
  <c r="L43" i="43" s="1"/>
  <c r="K42" i="43"/>
  <c r="L42" i="43" s="1"/>
  <c r="K41" i="43"/>
  <c r="L41" i="43" s="1"/>
  <c r="K40" i="43"/>
  <c r="L40" i="43" s="1"/>
  <c r="K39" i="43"/>
  <c r="L39" i="43" s="1"/>
  <c r="K38" i="43"/>
  <c r="L38" i="43" s="1"/>
  <c r="K37" i="43"/>
  <c r="L37" i="43" s="1"/>
  <c r="K36" i="43"/>
  <c r="L36" i="43" s="1"/>
  <c r="K35" i="43"/>
  <c r="L35" i="43" s="1"/>
  <c r="K34" i="43"/>
  <c r="L34" i="43" s="1"/>
  <c r="K32" i="43"/>
  <c r="L32" i="43" s="1"/>
  <c r="K31" i="43"/>
  <c r="L31" i="43" s="1"/>
  <c r="K30" i="43"/>
  <c r="L30" i="43" s="1"/>
  <c r="K28" i="43"/>
  <c r="L28" i="43" s="1"/>
  <c r="K27" i="43"/>
  <c r="L27" i="43" s="1"/>
  <c r="K25" i="43"/>
  <c r="L25" i="43" s="1"/>
  <c r="K24" i="43"/>
  <c r="L24" i="43" s="1"/>
  <c r="K23" i="43"/>
  <c r="L23" i="43" s="1"/>
  <c r="K22" i="43"/>
  <c r="L22" i="43" s="1"/>
  <c r="K21" i="43"/>
  <c r="L21" i="43" s="1"/>
  <c r="K20" i="43"/>
  <c r="L20" i="43" s="1"/>
  <c r="K19" i="43"/>
  <c r="L19" i="43" s="1"/>
  <c r="K18" i="43"/>
  <c r="L18" i="43" s="1"/>
  <c r="K17" i="43"/>
  <c r="L17" i="43" s="1"/>
  <c r="K16" i="43"/>
  <c r="L16" i="43" s="1"/>
  <c r="K15" i="43"/>
  <c r="L15" i="43" s="1"/>
  <c r="K14" i="43"/>
  <c r="L14" i="43" s="1"/>
  <c r="H148" i="43" l="1"/>
  <c r="H150" i="43" s="1"/>
  <c r="J148" i="43"/>
  <c r="J150" i="43" s="1"/>
  <c r="L148" i="43"/>
  <c r="L150" i="43" s="1"/>
  <c r="K306" i="41"/>
  <c r="L306" i="41" s="1"/>
  <c r="K305" i="41"/>
  <c r="L305" i="41" s="1"/>
  <c r="K304" i="41"/>
  <c r="L304" i="41" s="1"/>
  <c r="K303" i="41"/>
  <c r="L303" i="41" s="1"/>
  <c r="K302" i="41"/>
  <c r="L302" i="41" s="1"/>
  <c r="K301" i="41"/>
  <c r="L301" i="41" s="1"/>
  <c r="K300" i="41"/>
  <c r="L300" i="41" s="1"/>
  <c r="K299" i="41"/>
  <c r="L299" i="41" s="1"/>
  <c r="K298" i="41"/>
  <c r="L298" i="41" s="1"/>
  <c r="K297" i="41"/>
  <c r="L297" i="41" s="1"/>
  <c r="K296" i="41"/>
  <c r="L296" i="41" s="1"/>
  <c r="K295" i="41"/>
  <c r="L295" i="41" s="1"/>
  <c r="K294" i="41"/>
  <c r="L294" i="41" s="1"/>
  <c r="K293" i="41"/>
  <c r="L293" i="41" s="1"/>
  <c r="K292" i="41"/>
  <c r="L292" i="41" s="1"/>
  <c r="K291" i="41"/>
  <c r="L291" i="41" s="1"/>
  <c r="K290" i="41"/>
  <c r="L290" i="41" s="1"/>
  <c r="K289" i="41"/>
  <c r="L289" i="41" s="1"/>
  <c r="K288" i="41"/>
  <c r="L288" i="41" s="1"/>
  <c r="K287" i="41"/>
  <c r="L287" i="41" s="1"/>
  <c r="K286" i="41"/>
  <c r="L286" i="41" s="1"/>
  <c r="K285" i="41"/>
  <c r="L285" i="41" s="1"/>
  <c r="K284" i="41"/>
  <c r="L284" i="41" s="1"/>
  <c r="K283" i="41"/>
  <c r="L283" i="41" s="1"/>
  <c r="K282" i="41"/>
  <c r="L282" i="41" s="1"/>
  <c r="K281" i="41"/>
  <c r="L281" i="41" s="1"/>
  <c r="K280" i="41"/>
  <c r="L280" i="41" s="1"/>
  <c r="K279" i="41"/>
  <c r="L279" i="41" s="1"/>
  <c r="K278" i="41"/>
  <c r="L278" i="41" s="1"/>
  <c r="K277" i="41"/>
  <c r="L277" i="41" s="1"/>
  <c r="K276" i="41"/>
  <c r="L276" i="41" s="1"/>
  <c r="K275" i="41"/>
  <c r="L275" i="41" s="1"/>
  <c r="K274" i="41"/>
  <c r="L274" i="41" s="1"/>
  <c r="K273" i="41"/>
  <c r="L273" i="41" s="1"/>
  <c r="K272" i="41"/>
  <c r="L272" i="41" s="1"/>
  <c r="K271" i="41"/>
  <c r="L271" i="41" s="1"/>
  <c r="K270" i="41"/>
  <c r="L270" i="41" s="1"/>
  <c r="K269" i="41"/>
  <c r="L269" i="41" s="1"/>
  <c r="K268" i="41"/>
  <c r="L268" i="41" s="1"/>
  <c r="K267" i="41"/>
  <c r="L267" i="41" s="1"/>
  <c r="H308" i="41"/>
  <c r="K262" i="41"/>
  <c r="L262" i="41" s="1"/>
  <c r="K261" i="41"/>
  <c r="L261" i="41" s="1"/>
  <c r="K260" i="41"/>
  <c r="L260" i="41" s="1"/>
  <c r="K259" i="41"/>
  <c r="L259" i="41" s="1"/>
  <c r="K258" i="41"/>
  <c r="L258" i="41" s="1"/>
  <c r="K257" i="41"/>
  <c r="L257" i="41" s="1"/>
  <c r="K256" i="41"/>
  <c r="L256" i="41" s="1"/>
  <c r="K255" i="41"/>
  <c r="L255" i="41" s="1"/>
  <c r="K254" i="41"/>
  <c r="L254" i="41" s="1"/>
  <c r="K253" i="41"/>
  <c r="L253" i="41" s="1"/>
  <c r="K252" i="41"/>
  <c r="L252" i="41" s="1"/>
  <c r="K251" i="41"/>
  <c r="L251" i="41" s="1"/>
  <c r="K250" i="41"/>
  <c r="L250" i="41" s="1"/>
  <c r="K249" i="41"/>
  <c r="L249" i="41" s="1"/>
  <c r="K248" i="41"/>
  <c r="L248" i="41" s="1"/>
  <c r="K247" i="41"/>
  <c r="L247" i="41" s="1"/>
  <c r="K246" i="41"/>
  <c r="L246" i="41" s="1"/>
  <c r="K245" i="41"/>
  <c r="L245" i="41" s="1"/>
  <c r="K244" i="41"/>
  <c r="L244" i="41" s="1"/>
  <c r="K243" i="41"/>
  <c r="L243" i="41" s="1"/>
  <c r="K242" i="41"/>
  <c r="L242" i="41" s="1"/>
  <c r="K241" i="41"/>
  <c r="L241" i="41" s="1"/>
  <c r="K240" i="41"/>
  <c r="L240" i="41" s="1"/>
  <c r="H264" i="41"/>
  <c r="K235" i="41"/>
  <c r="L235" i="41" s="1"/>
  <c r="K234" i="41"/>
  <c r="L234" i="41" s="1"/>
  <c r="K233" i="41"/>
  <c r="L233" i="41" s="1"/>
  <c r="K232" i="41"/>
  <c r="L232" i="41" s="1"/>
  <c r="K231" i="41"/>
  <c r="L231" i="41" s="1"/>
  <c r="J237" i="41"/>
  <c r="K226" i="41"/>
  <c r="L226" i="41" s="1"/>
  <c r="K225" i="41"/>
  <c r="L225" i="41" s="1"/>
  <c r="K224" i="41"/>
  <c r="L224" i="41" s="1"/>
  <c r="J228" i="41"/>
  <c r="H228" i="41"/>
  <c r="K219" i="41"/>
  <c r="L219" i="41" s="1"/>
  <c r="K218" i="41"/>
  <c r="L218" i="41" s="1"/>
  <c r="K217" i="41"/>
  <c r="L217" i="41" s="1"/>
  <c r="K216" i="41"/>
  <c r="L216" i="41" s="1"/>
  <c r="K215" i="41"/>
  <c r="L215" i="41" s="1"/>
  <c r="K212" i="41"/>
  <c r="L212" i="41" s="1"/>
  <c r="K211" i="41"/>
  <c r="L211" i="41" s="1"/>
  <c r="K210" i="41"/>
  <c r="L210" i="41" s="1"/>
  <c r="K207" i="41"/>
  <c r="L207" i="41" s="1"/>
  <c r="K206" i="41"/>
  <c r="L206" i="41" s="1"/>
  <c r="K205" i="41"/>
  <c r="L205" i="41" s="1"/>
  <c r="K202" i="41"/>
  <c r="L202" i="41" s="1"/>
  <c r="K201" i="41"/>
  <c r="L201" i="41" s="1"/>
  <c r="K200" i="41"/>
  <c r="L200" i="41" s="1"/>
  <c r="K197" i="41"/>
  <c r="L197" i="41" s="1"/>
  <c r="K196" i="41"/>
  <c r="L196" i="41" s="1"/>
  <c r="K195" i="41"/>
  <c r="L195" i="41" s="1"/>
  <c r="J221" i="41"/>
  <c r="H221" i="41"/>
  <c r="K189" i="41"/>
  <c r="L189" i="41" s="1"/>
  <c r="K188" i="41"/>
  <c r="L188" i="41" s="1"/>
  <c r="K187" i="41"/>
  <c r="L187" i="41" s="1"/>
  <c r="K186" i="41"/>
  <c r="L186" i="41" s="1"/>
  <c r="K183" i="41"/>
  <c r="L183" i="41" s="1"/>
  <c r="K182" i="41"/>
  <c r="L182" i="41" s="1"/>
  <c r="K181" i="41"/>
  <c r="L181" i="41" s="1"/>
  <c r="K180" i="41"/>
  <c r="L180" i="41" s="1"/>
  <c r="K179" i="41"/>
  <c r="L179" i="41" s="1"/>
  <c r="K178" i="41"/>
  <c r="L178" i="41" s="1"/>
  <c r="K177" i="41"/>
  <c r="L177" i="41" s="1"/>
  <c r="K176" i="41"/>
  <c r="L176" i="41" s="1"/>
  <c r="K175" i="41"/>
  <c r="L175" i="41" s="1"/>
  <c r="K174" i="41"/>
  <c r="L174" i="41" s="1"/>
  <c r="K173" i="41"/>
  <c r="L173" i="41" s="1"/>
  <c r="K172" i="41"/>
  <c r="L172" i="41" s="1"/>
  <c r="K171" i="41"/>
  <c r="L171" i="41" s="1"/>
  <c r="K170" i="41"/>
  <c r="L170" i="41" s="1"/>
  <c r="K169" i="41"/>
  <c r="L169" i="41" s="1"/>
  <c r="K168" i="41"/>
  <c r="L168" i="41" s="1"/>
  <c r="K165" i="41"/>
  <c r="L165" i="41" s="1"/>
  <c r="K164" i="41"/>
  <c r="L164" i="41" s="1"/>
  <c r="K163" i="41"/>
  <c r="L163" i="41" s="1"/>
  <c r="K162" i="41"/>
  <c r="L162" i="41" s="1"/>
  <c r="K161" i="41"/>
  <c r="L161" i="41" s="1"/>
  <c r="K160" i="41"/>
  <c r="L160" i="41" s="1"/>
  <c r="K157" i="41"/>
  <c r="L157" i="41" s="1"/>
  <c r="K156" i="41"/>
  <c r="L156" i="41" s="1"/>
  <c r="K155" i="41"/>
  <c r="L155" i="41" s="1"/>
  <c r="K154" i="41"/>
  <c r="L154" i="41" s="1"/>
  <c r="K153" i="41"/>
  <c r="L153" i="41" s="1"/>
  <c r="K152" i="41"/>
  <c r="L152" i="41" s="1"/>
  <c r="K149" i="41"/>
  <c r="L149" i="41" s="1"/>
  <c r="K148" i="41"/>
  <c r="L148" i="41" s="1"/>
  <c r="K147" i="41"/>
  <c r="L147" i="41" s="1"/>
  <c r="K146" i="41"/>
  <c r="L146" i="41" s="1"/>
  <c r="K145" i="41"/>
  <c r="L145" i="41" s="1"/>
  <c r="K144" i="41"/>
  <c r="L144" i="41" s="1"/>
  <c r="K143" i="41"/>
  <c r="L143" i="41" s="1"/>
  <c r="K142" i="41"/>
  <c r="L142" i="41" s="1"/>
  <c r="K141" i="41"/>
  <c r="L141" i="41" s="1"/>
  <c r="K140" i="41"/>
  <c r="L140" i="41" s="1"/>
  <c r="K139" i="41"/>
  <c r="L139" i="41" s="1"/>
  <c r="K138" i="41"/>
  <c r="L138" i="41" s="1"/>
  <c r="K137" i="41"/>
  <c r="L137" i="41" s="1"/>
  <c r="K136" i="41"/>
  <c r="L136" i="41" s="1"/>
  <c r="K135" i="41"/>
  <c r="L135" i="41" s="1"/>
  <c r="K134" i="41"/>
  <c r="L134" i="41" s="1"/>
  <c r="K133" i="41"/>
  <c r="L133" i="41" s="1"/>
  <c r="K132" i="41"/>
  <c r="L132" i="41" s="1"/>
  <c r="K131" i="41"/>
  <c r="L131" i="41" s="1"/>
  <c r="K130" i="41"/>
  <c r="L130" i="41" s="1"/>
  <c r="K127" i="41"/>
  <c r="L127" i="41" s="1"/>
  <c r="K126" i="41"/>
  <c r="L126" i="41" s="1"/>
  <c r="K125" i="41"/>
  <c r="L125" i="41" s="1"/>
  <c r="K124" i="41"/>
  <c r="L124" i="41" s="1"/>
  <c r="K123" i="41"/>
  <c r="L123" i="41" s="1"/>
  <c r="K122" i="41"/>
  <c r="L122" i="41" s="1"/>
  <c r="K121" i="41"/>
  <c r="L121" i="41" s="1"/>
  <c r="K120" i="41"/>
  <c r="L120" i="41" s="1"/>
  <c r="K119" i="41"/>
  <c r="L119" i="41" s="1"/>
  <c r="K118" i="41"/>
  <c r="L118" i="41" s="1"/>
  <c r="K117" i="41"/>
  <c r="L117" i="41" s="1"/>
  <c r="K116" i="41"/>
  <c r="L116" i="41" s="1"/>
  <c r="K115" i="41"/>
  <c r="L115" i="41" s="1"/>
  <c r="K114" i="41"/>
  <c r="L114" i="41" s="1"/>
  <c r="K113" i="41"/>
  <c r="L113" i="41" s="1"/>
  <c r="K112" i="41"/>
  <c r="L112" i="41" s="1"/>
  <c r="K111" i="41"/>
  <c r="L111" i="41" s="1"/>
  <c r="K110" i="41"/>
  <c r="L110" i="41" s="1"/>
  <c r="K109" i="41"/>
  <c r="L109" i="41" s="1"/>
  <c r="K108" i="41"/>
  <c r="L108" i="41" s="1"/>
  <c r="K105" i="41"/>
  <c r="L105" i="41" s="1"/>
  <c r="K104" i="41"/>
  <c r="L104" i="41" s="1"/>
  <c r="K103" i="41"/>
  <c r="L103" i="41" s="1"/>
  <c r="K102" i="41"/>
  <c r="L102" i="41" s="1"/>
  <c r="K101" i="41"/>
  <c r="L101" i="41" s="1"/>
  <c r="K100" i="41"/>
  <c r="L100" i="41" s="1"/>
  <c r="K99" i="41"/>
  <c r="L99" i="41" s="1"/>
  <c r="K98" i="41"/>
  <c r="L98" i="41" s="1"/>
  <c r="K97" i="41"/>
  <c r="L97" i="41" s="1"/>
  <c r="K96" i="41"/>
  <c r="L96" i="41" s="1"/>
  <c r="K95" i="41"/>
  <c r="L95" i="41" s="1"/>
  <c r="K94" i="41"/>
  <c r="L94" i="41" s="1"/>
  <c r="K93" i="41"/>
  <c r="L93" i="41" s="1"/>
  <c r="K92" i="41"/>
  <c r="L92" i="41" s="1"/>
  <c r="K91" i="41"/>
  <c r="L91" i="41" s="1"/>
  <c r="K90" i="41"/>
  <c r="L90" i="41" s="1"/>
  <c r="K89" i="41"/>
  <c r="L89" i="41" s="1"/>
  <c r="K88" i="41"/>
  <c r="L88" i="41" s="1"/>
  <c r="K87" i="41"/>
  <c r="L87" i="41" s="1"/>
  <c r="K86" i="41"/>
  <c r="L86" i="41" s="1"/>
  <c r="K83" i="41"/>
  <c r="L83" i="41" s="1"/>
  <c r="K82" i="41"/>
  <c r="L82" i="41" s="1"/>
  <c r="K81" i="41"/>
  <c r="L81" i="41" s="1"/>
  <c r="K80" i="41"/>
  <c r="L80" i="41" s="1"/>
  <c r="K79" i="41"/>
  <c r="L79" i="41" s="1"/>
  <c r="K78" i="41"/>
  <c r="L78" i="41" s="1"/>
  <c r="K77" i="41"/>
  <c r="L77" i="41" s="1"/>
  <c r="K76" i="41"/>
  <c r="L76" i="41" s="1"/>
  <c r="K75" i="41"/>
  <c r="L75" i="41" s="1"/>
  <c r="K74" i="41"/>
  <c r="L74" i="41" s="1"/>
  <c r="K73" i="41"/>
  <c r="L73" i="41" s="1"/>
  <c r="K72" i="41"/>
  <c r="L72" i="41" s="1"/>
  <c r="K71" i="41"/>
  <c r="L71" i="41" s="1"/>
  <c r="K70" i="41"/>
  <c r="L70" i="41" s="1"/>
  <c r="K69" i="41"/>
  <c r="L69" i="41" s="1"/>
  <c r="K68" i="41"/>
  <c r="L68" i="41" s="1"/>
  <c r="K67" i="41"/>
  <c r="L67" i="41" s="1"/>
  <c r="K66" i="41"/>
  <c r="L66" i="41" s="1"/>
  <c r="K65" i="41"/>
  <c r="L65" i="41" s="1"/>
  <c r="K64" i="41"/>
  <c r="L64" i="41" s="1"/>
  <c r="K61" i="41"/>
  <c r="L61" i="41" s="1"/>
  <c r="K60" i="41"/>
  <c r="L60" i="41" s="1"/>
  <c r="K59" i="41"/>
  <c r="L59" i="41" s="1"/>
  <c r="K58" i="41"/>
  <c r="L58" i="41" s="1"/>
  <c r="K57" i="41"/>
  <c r="L57" i="41" s="1"/>
  <c r="K56" i="41"/>
  <c r="L56" i="41" s="1"/>
  <c r="K55" i="41"/>
  <c r="L55" i="41" s="1"/>
  <c r="K54" i="41"/>
  <c r="L54" i="41" s="1"/>
  <c r="K53" i="41"/>
  <c r="L53" i="41" s="1"/>
  <c r="K52" i="41"/>
  <c r="L52" i="41" s="1"/>
  <c r="K51" i="41"/>
  <c r="L51" i="41" s="1"/>
  <c r="K50" i="41"/>
  <c r="L50" i="41" s="1"/>
  <c r="K49" i="41"/>
  <c r="L49" i="41" s="1"/>
  <c r="K48" i="41"/>
  <c r="L48" i="41" s="1"/>
  <c r="K47" i="41"/>
  <c r="L47" i="41" s="1"/>
  <c r="K46" i="41"/>
  <c r="L46" i="41" s="1"/>
  <c r="K45" i="41"/>
  <c r="L45" i="41" s="1"/>
  <c r="K44" i="41"/>
  <c r="L44" i="41" s="1"/>
  <c r="K43" i="41"/>
  <c r="L43" i="41" s="1"/>
  <c r="K42" i="41"/>
  <c r="L42" i="41" s="1"/>
  <c r="K41" i="41"/>
  <c r="L41" i="41" s="1"/>
  <c r="K40" i="41"/>
  <c r="L40" i="41" s="1"/>
  <c r="K39" i="41"/>
  <c r="L39" i="41" s="1"/>
  <c r="K38" i="41"/>
  <c r="L38" i="41" s="1"/>
  <c r="K37" i="41"/>
  <c r="L37" i="41" s="1"/>
  <c r="K36" i="41"/>
  <c r="L36" i="41" s="1"/>
  <c r="K35" i="41"/>
  <c r="L35" i="41" s="1"/>
  <c r="K34" i="41"/>
  <c r="L34" i="41" s="1"/>
  <c r="K33" i="41"/>
  <c r="L33" i="41" s="1"/>
  <c r="K32" i="41"/>
  <c r="L32" i="41" s="1"/>
  <c r="K31" i="41"/>
  <c r="L31" i="41" s="1"/>
  <c r="K30" i="41"/>
  <c r="L30" i="41" s="1"/>
  <c r="K29" i="41"/>
  <c r="L29" i="41" s="1"/>
  <c r="K28" i="41"/>
  <c r="L28" i="41" s="1"/>
  <c r="K27" i="41"/>
  <c r="L27" i="41" s="1"/>
  <c r="K26" i="41"/>
  <c r="L26" i="41" s="1"/>
  <c r="K25" i="41"/>
  <c r="L25" i="41" s="1"/>
  <c r="K24" i="41"/>
  <c r="L24" i="41" s="1"/>
  <c r="K23" i="41"/>
  <c r="L23" i="41" s="1"/>
  <c r="K22" i="41"/>
  <c r="L22" i="41" s="1"/>
  <c r="K21" i="41"/>
  <c r="L21" i="41" s="1"/>
  <c r="K20" i="41"/>
  <c r="L20" i="41" s="1"/>
  <c r="K19" i="41"/>
  <c r="L19" i="41" s="1"/>
  <c r="K18" i="41"/>
  <c r="L18" i="41" s="1"/>
  <c r="K17" i="41"/>
  <c r="L17" i="41" s="1"/>
  <c r="K16" i="41"/>
  <c r="L16" i="41" s="1"/>
  <c r="K15" i="41"/>
  <c r="L15" i="41" s="1"/>
  <c r="K14" i="41"/>
  <c r="L14" i="41" s="1"/>
  <c r="K13" i="41"/>
  <c r="L13" i="41" s="1"/>
  <c r="L228" i="41" l="1"/>
  <c r="E22" i="40" s="1"/>
  <c r="L221" i="41"/>
  <c r="E20" i="40" s="1"/>
  <c r="H237" i="41"/>
  <c r="J264" i="41"/>
  <c r="D152" i="43"/>
  <c r="E18" i="42"/>
  <c r="E21" i="42" s="1"/>
  <c r="I81" i="8" s="1"/>
  <c r="L191" i="41"/>
  <c r="E18" i="40" s="1"/>
  <c r="L308" i="41"/>
  <c r="E28" i="40" s="1"/>
  <c r="H191" i="41"/>
  <c r="L237" i="41"/>
  <c r="E24" i="40" s="1"/>
  <c r="L264" i="41"/>
  <c r="E26" i="40" s="1"/>
  <c r="J191" i="41"/>
  <c r="J308" i="41"/>
  <c r="K237" i="39"/>
  <c r="L237" i="39" s="1"/>
  <c r="K236" i="39"/>
  <c r="L236" i="39" s="1"/>
  <c r="K235" i="39"/>
  <c r="L235" i="39" s="1"/>
  <c r="K234" i="39"/>
  <c r="L234" i="39" s="1"/>
  <c r="K233" i="39"/>
  <c r="L233" i="39" s="1"/>
  <c r="K232" i="39"/>
  <c r="L232" i="39" s="1"/>
  <c r="K231" i="39"/>
  <c r="L231" i="39" s="1"/>
  <c r="K230" i="39"/>
  <c r="L230" i="39" s="1"/>
  <c r="K229" i="39"/>
  <c r="L229" i="39" s="1"/>
  <c r="K228" i="39"/>
  <c r="L228" i="39" s="1"/>
  <c r="K227" i="39"/>
  <c r="L227" i="39" s="1"/>
  <c r="K226" i="39"/>
  <c r="L226" i="39" s="1"/>
  <c r="K225" i="39"/>
  <c r="L225" i="39" s="1"/>
  <c r="K224" i="39"/>
  <c r="L224" i="39" s="1"/>
  <c r="K223" i="39"/>
  <c r="L223" i="39" s="1"/>
  <c r="K222" i="39"/>
  <c r="L222" i="39" s="1"/>
  <c r="K221" i="39"/>
  <c r="L221" i="39" s="1"/>
  <c r="K220" i="39"/>
  <c r="L220" i="39" s="1"/>
  <c r="K219" i="39"/>
  <c r="L219" i="39" s="1"/>
  <c r="K218" i="39"/>
  <c r="L218" i="39" s="1"/>
  <c r="K217" i="39"/>
  <c r="L217" i="39" s="1"/>
  <c r="K216" i="39"/>
  <c r="L216" i="39" s="1"/>
  <c r="K215" i="39"/>
  <c r="L215" i="39" s="1"/>
  <c r="K214" i="39"/>
  <c r="L214" i="39" s="1"/>
  <c r="K213" i="39"/>
  <c r="L213" i="39" s="1"/>
  <c r="K212" i="39"/>
  <c r="L212" i="39" s="1"/>
  <c r="K211" i="39"/>
  <c r="L211" i="39" s="1"/>
  <c r="K210" i="39"/>
  <c r="L210" i="39" s="1"/>
  <c r="K209" i="39"/>
  <c r="L209" i="39" s="1"/>
  <c r="K208" i="39"/>
  <c r="L208" i="39" s="1"/>
  <c r="K207" i="39"/>
  <c r="L207" i="39" s="1"/>
  <c r="K206" i="39"/>
  <c r="L206" i="39" s="1"/>
  <c r="K205" i="39"/>
  <c r="L205" i="39" s="1"/>
  <c r="K204" i="39"/>
  <c r="L204" i="39" s="1"/>
  <c r="K203" i="39"/>
  <c r="L203" i="39" s="1"/>
  <c r="K202" i="39"/>
  <c r="L202" i="39" s="1"/>
  <c r="K201" i="39"/>
  <c r="L201" i="39" s="1"/>
  <c r="K200" i="39"/>
  <c r="L200" i="39" s="1"/>
  <c r="K199" i="39"/>
  <c r="L199" i="39" s="1"/>
  <c r="K198" i="39"/>
  <c r="L198" i="39" s="1"/>
  <c r="K197" i="39"/>
  <c r="L197" i="39" s="1"/>
  <c r="K196" i="39"/>
  <c r="L196" i="39" s="1"/>
  <c r="K195" i="39"/>
  <c r="L195" i="39" s="1"/>
  <c r="K194" i="39"/>
  <c r="L194" i="39" s="1"/>
  <c r="K193" i="39"/>
  <c r="L193" i="39" s="1"/>
  <c r="K192" i="39"/>
  <c r="L192" i="39" s="1"/>
  <c r="K189" i="39"/>
  <c r="L189" i="39" s="1"/>
  <c r="K188" i="39"/>
  <c r="L188" i="39" s="1"/>
  <c r="K187" i="39"/>
  <c r="L187" i="39" s="1"/>
  <c r="K186" i="39"/>
  <c r="L186" i="39" s="1"/>
  <c r="K185" i="39"/>
  <c r="L185" i="39" s="1"/>
  <c r="K182" i="39"/>
  <c r="L182" i="39" s="1"/>
  <c r="K181" i="39"/>
  <c r="L181" i="39" s="1"/>
  <c r="K180" i="39"/>
  <c r="L180" i="39" s="1"/>
  <c r="K179" i="39"/>
  <c r="L179" i="39" s="1"/>
  <c r="K178" i="39"/>
  <c r="L178" i="39" s="1"/>
  <c r="K177" i="39"/>
  <c r="L177" i="39" s="1"/>
  <c r="K176" i="39"/>
  <c r="L176" i="39" s="1"/>
  <c r="K175" i="39"/>
  <c r="L175" i="39" s="1"/>
  <c r="K171" i="39"/>
  <c r="L171" i="39" s="1"/>
  <c r="K170" i="39"/>
  <c r="L170" i="39" s="1"/>
  <c r="K169" i="39"/>
  <c r="L169" i="39" s="1"/>
  <c r="K168" i="39"/>
  <c r="L168" i="39" s="1"/>
  <c r="K167" i="39"/>
  <c r="L167" i="39" s="1"/>
  <c r="K166" i="39"/>
  <c r="L166" i="39" s="1"/>
  <c r="K165" i="39"/>
  <c r="L165" i="39" s="1"/>
  <c r="K164" i="39"/>
  <c r="L164" i="39" s="1"/>
  <c r="K163" i="39"/>
  <c r="L163" i="39" s="1"/>
  <c r="K162" i="39"/>
  <c r="L162" i="39" s="1"/>
  <c r="K161" i="39"/>
  <c r="L161" i="39" s="1"/>
  <c r="K160" i="39"/>
  <c r="L160" i="39" s="1"/>
  <c r="K159" i="39"/>
  <c r="L159" i="39" s="1"/>
  <c r="K158" i="39"/>
  <c r="L158" i="39" s="1"/>
  <c r="K157" i="39"/>
  <c r="L157" i="39" s="1"/>
  <c r="K156" i="39"/>
  <c r="L156" i="39" s="1"/>
  <c r="K152" i="39"/>
  <c r="L152" i="39" s="1"/>
  <c r="K151" i="39"/>
  <c r="L151" i="39" s="1"/>
  <c r="K150" i="39"/>
  <c r="L150" i="39" s="1"/>
  <c r="K149" i="39"/>
  <c r="L149" i="39" s="1"/>
  <c r="K148" i="39"/>
  <c r="L148" i="39" s="1"/>
  <c r="K147" i="39"/>
  <c r="L147" i="39" s="1"/>
  <c r="K146" i="39"/>
  <c r="L146" i="39" s="1"/>
  <c r="K145" i="39"/>
  <c r="L145" i="39" s="1"/>
  <c r="K144" i="39"/>
  <c r="L144" i="39" s="1"/>
  <c r="K143" i="39"/>
  <c r="L143" i="39" s="1"/>
  <c r="K142" i="39"/>
  <c r="L142" i="39" s="1"/>
  <c r="K141" i="39"/>
  <c r="L141" i="39" s="1"/>
  <c r="K140" i="39"/>
  <c r="L140" i="39" s="1"/>
  <c r="K139" i="39"/>
  <c r="L139" i="39" s="1"/>
  <c r="K138" i="39"/>
  <c r="L138" i="39" s="1"/>
  <c r="K137" i="39"/>
  <c r="L137" i="39" s="1"/>
  <c r="K136" i="39"/>
  <c r="L136" i="39" s="1"/>
  <c r="K132" i="39"/>
  <c r="L132" i="39" s="1"/>
  <c r="K131" i="39"/>
  <c r="L131" i="39" s="1"/>
  <c r="K130" i="39"/>
  <c r="L130" i="39" s="1"/>
  <c r="K129" i="39"/>
  <c r="L129" i="39" s="1"/>
  <c r="K128" i="39"/>
  <c r="L128" i="39" s="1"/>
  <c r="K127" i="39"/>
  <c r="L127" i="39" s="1"/>
  <c r="K126" i="39"/>
  <c r="L126" i="39" s="1"/>
  <c r="K122" i="39"/>
  <c r="L122" i="39" s="1"/>
  <c r="K121" i="39"/>
  <c r="L121" i="39" s="1"/>
  <c r="K120" i="39"/>
  <c r="L120" i="39" s="1"/>
  <c r="K119" i="39"/>
  <c r="L119" i="39" s="1"/>
  <c r="K118" i="39"/>
  <c r="L118" i="39" s="1"/>
  <c r="K117" i="39"/>
  <c r="L117" i="39" s="1"/>
  <c r="K116" i="39"/>
  <c r="L116" i="39" s="1"/>
  <c r="K115" i="39"/>
  <c r="L115" i="39" s="1"/>
  <c r="K114" i="39"/>
  <c r="L114" i="39" s="1"/>
  <c r="K113" i="39"/>
  <c r="L113" i="39" s="1"/>
  <c r="K109" i="39"/>
  <c r="L109" i="39" s="1"/>
  <c r="K108" i="39"/>
  <c r="L108" i="39" s="1"/>
  <c r="K107" i="39"/>
  <c r="L107" i="39" s="1"/>
  <c r="K106" i="39"/>
  <c r="L106" i="39" s="1"/>
  <c r="K103" i="39"/>
  <c r="L103" i="39" s="1"/>
  <c r="K100" i="39"/>
  <c r="L100" i="39" s="1"/>
  <c r="K99" i="39"/>
  <c r="L99" i="39" s="1"/>
  <c r="K96" i="39"/>
  <c r="L96" i="39" s="1"/>
  <c r="K95" i="39"/>
  <c r="L95" i="39" s="1"/>
  <c r="K94" i="39"/>
  <c r="L94" i="39" s="1"/>
  <c r="K93" i="39"/>
  <c r="L93" i="39" s="1"/>
  <c r="K92" i="39"/>
  <c r="L92" i="39" s="1"/>
  <c r="K91" i="39"/>
  <c r="L91" i="39" s="1"/>
  <c r="K90" i="39"/>
  <c r="L90" i="39" s="1"/>
  <c r="K89" i="39"/>
  <c r="L89" i="39" s="1"/>
  <c r="K88" i="39"/>
  <c r="L88" i="39" s="1"/>
  <c r="K87" i="39"/>
  <c r="L87" i="39" s="1"/>
  <c r="K86" i="39"/>
  <c r="L86" i="39" s="1"/>
  <c r="K85" i="39"/>
  <c r="L85" i="39" s="1"/>
  <c r="K84" i="39"/>
  <c r="L84" i="39" s="1"/>
  <c r="K83" i="39"/>
  <c r="L83" i="39" s="1"/>
  <c r="K82" i="39"/>
  <c r="L82" i="39" s="1"/>
  <c r="K78" i="39"/>
  <c r="L78" i="39" s="1"/>
  <c r="K77" i="39"/>
  <c r="L77" i="39" s="1"/>
  <c r="K76" i="39"/>
  <c r="L76" i="39" s="1"/>
  <c r="K75" i="39"/>
  <c r="L75" i="39" s="1"/>
  <c r="K74" i="39"/>
  <c r="L74" i="39" s="1"/>
  <c r="K73" i="39"/>
  <c r="L73" i="39" s="1"/>
  <c r="K72" i="39"/>
  <c r="L72" i="39" s="1"/>
  <c r="K69" i="39"/>
  <c r="L69" i="39" s="1"/>
  <c r="K68" i="39"/>
  <c r="L68" i="39" s="1"/>
  <c r="K67" i="39"/>
  <c r="L67" i="39" s="1"/>
  <c r="K66" i="39"/>
  <c r="L66" i="39" s="1"/>
  <c r="K65" i="39"/>
  <c r="L65" i="39" s="1"/>
  <c r="K64" i="39"/>
  <c r="L64" i="39" s="1"/>
  <c r="K61" i="39"/>
  <c r="L61" i="39" s="1"/>
  <c r="K60" i="39"/>
  <c r="L60" i="39" s="1"/>
  <c r="K59" i="39"/>
  <c r="L59" i="39" s="1"/>
  <c r="K58" i="39"/>
  <c r="L58" i="39" s="1"/>
  <c r="K57" i="39"/>
  <c r="L57" i="39" s="1"/>
  <c r="K56" i="39"/>
  <c r="L56" i="39" s="1"/>
  <c r="K55" i="39"/>
  <c r="L55" i="39" s="1"/>
  <c r="K54" i="39"/>
  <c r="L54" i="39" s="1"/>
  <c r="K53" i="39"/>
  <c r="L53" i="39" s="1"/>
  <c r="K52" i="39"/>
  <c r="L52" i="39" s="1"/>
  <c r="K48" i="39"/>
  <c r="L48" i="39" s="1"/>
  <c r="K47" i="39"/>
  <c r="L47" i="39" s="1"/>
  <c r="K46" i="39"/>
  <c r="L46" i="39" s="1"/>
  <c r="K45" i="39"/>
  <c r="L45" i="39" s="1"/>
  <c r="K44" i="39"/>
  <c r="L44" i="39" s="1"/>
  <c r="K41" i="39"/>
  <c r="L41" i="39" s="1"/>
  <c r="K40" i="39"/>
  <c r="L40" i="39" s="1"/>
  <c r="K39" i="39"/>
  <c r="L39" i="39" s="1"/>
  <c r="K36" i="39"/>
  <c r="L36" i="39" s="1"/>
  <c r="K35" i="39"/>
  <c r="L35" i="39" s="1"/>
  <c r="K34" i="39"/>
  <c r="L34" i="39" s="1"/>
  <c r="K33" i="39"/>
  <c r="L33" i="39" s="1"/>
  <c r="K32" i="39"/>
  <c r="L32" i="39" s="1"/>
  <c r="K29" i="39"/>
  <c r="L29" i="39" s="1"/>
  <c r="K28" i="39"/>
  <c r="L28" i="39" s="1"/>
  <c r="K27" i="39"/>
  <c r="L27" i="39" s="1"/>
  <c r="K26" i="39"/>
  <c r="L26" i="39" s="1"/>
  <c r="K23" i="39"/>
  <c r="L23" i="39" s="1"/>
  <c r="K20" i="39"/>
  <c r="L20" i="39" s="1"/>
  <c r="K19" i="39"/>
  <c r="L19" i="39" s="1"/>
  <c r="K18" i="39"/>
  <c r="L18" i="39" s="1"/>
  <c r="K17" i="39"/>
  <c r="L17" i="39" s="1"/>
  <c r="K16" i="39"/>
  <c r="L16" i="39" s="1"/>
  <c r="H310" i="41" l="1"/>
  <c r="L310" i="41"/>
  <c r="D312" i="41" s="1"/>
  <c r="H239" i="39"/>
  <c r="H241" i="39" s="1"/>
  <c r="J239" i="39"/>
  <c r="J241" i="39" s="1"/>
  <c r="L239" i="39"/>
  <c r="L241" i="39" s="1"/>
  <c r="D243" i="39" s="1"/>
  <c r="J310" i="41"/>
  <c r="E31" i="40"/>
  <c r="I81" i="9" s="1"/>
  <c r="E18" i="38" l="1"/>
  <c r="E21" i="38" s="1"/>
  <c r="I81" i="4" s="1"/>
  <c r="AE118" i="37"/>
  <c r="F34" i="35" s="1"/>
  <c r="V113" i="37"/>
  <c r="Q113" i="37"/>
  <c r="O113" i="37"/>
  <c r="K113" i="37"/>
  <c r="I113" i="37"/>
  <c r="G113" i="37"/>
  <c r="M113" i="37" s="1"/>
  <c r="V109" i="37"/>
  <c r="Q109" i="37"/>
  <c r="O109" i="37"/>
  <c r="K109" i="37"/>
  <c r="I109" i="37"/>
  <c r="G109" i="37"/>
  <c r="M109" i="37" s="1"/>
  <c r="V105" i="37"/>
  <c r="Q105" i="37"/>
  <c r="O105" i="37"/>
  <c r="K105" i="37"/>
  <c r="K100" i="37" s="1"/>
  <c r="I105" i="37"/>
  <c r="G105" i="37"/>
  <c r="M105" i="37" s="1"/>
  <c r="V101" i="37"/>
  <c r="V100" i="37" s="1"/>
  <c r="Q101" i="37"/>
  <c r="O101" i="37"/>
  <c r="K101" i="37"/>
  <c r="I101" i="37"/>
  <c r="G101" i="37"/>
  <c r="M101" i="37" s="1"/>
  <c r="V96" i="37"/>
  <c r="V95" i="37" s="1"/>
  <c r="Q96" i="37"/>
  <c r="Q95" i="37" s="1"/>
  <c r="O96" i="37"/>
  <c r="K96" i="37"/>
  <c r="K95" i="37" s="1"/>
  <c r="I96" i="37"/>
  <c r="I95" i="37" s="1"/>
  <c r="G96" i="37"/>
  <c r="M96" i="37" s="1"/>
  <c r="M95" i="37" s="1"/>
  <c r="O95" i="37"/>
  <c r="V93" i="37"/>
  <c r="Q93" i="37"/>
  <c r="O93" i="37"/>
  <c r="M93" i="37"/>
  <c r="K93" i="37"/>
  <c r="I93" i="37"/>
  <c r="G93" i="37"/>
  <c r="V89" i="37"/>
  <c r="Q89" i="37"/>
  <c r="O89" i="37"/>
  <c r="K89" i="37"/>
  <c r="I89" i="37"/>
  <c r="G89" i="37"/>
  <c r="M89" i="37" s="1"/>
  <c r="V86" i="37"/>
  <c r="Q86" i="37"/>
  <c r="O86" i="37"/>
  <c r="K86" i="37"/>
  <c r="I86" i="37"/>
  <c r="G86" i="37"/>
  <c r="M86" i="37" s="1"/>
  <c r="V84" i="37"/>
  <c r="Q84" i="37"/>
  <c r="O84" i="37"/>
  <c r="K84" i="37"/>
  <c r="I84" i="37"/>
  <c r="I79" i="37" s="1"/>
  <c r="G84" i="37"/>
  <c r="M84" i="37" s="1"/>
  <c r="V81" i="37"/>
  <c r="Q81" i="37"/>
  <c r="O81" i="37"/>
  <c r="O79" i="37" s="1"/>
  <c r="K81" i="37"/>
  <c r="I81" i="37"/>
  <c r="G81" i="37"/>
  <c r="V80" i="37"/>
  <c r="Q80" i="37"/>
  <c r="O80" i="37"/>
  <c r="K80" i="37"/>
  <c r="I80" i="37"/>
  <c r="G80" i="37"/>
  <c r="M80" i="37" s="1"/>
  <c r="Q79" i="37"/>
  <c r="V75" i="37"/>
  <c r="Q75" i="37"/>
  <c r="O75" i="37"/>
  <c r="K75" i="37"/>
  <c r="I75" i="37"/>
  <c r="G75" i="37"/>
  <c r="M75" i="37" s="1"/>
  <c r="V72" i="37"/>
  <c r="Q72" i="37"/>
  <c r="O72" i="37"/>
  <c r="M72" i="37"/>
  <c r="K72" i="37"/>
  <c r="I72" i="37"/>
  <c r="G72" i="37"/>
  <c r="V69" i="37"/>
  <c r="Q69" i="37"/>
  <c r="O69" i="37"/>
  <c r="K69" i="37"/>
  <c r="I69" i="37"/>
  <c r="G69" i="37"/>
  <c r="M69" i="37" s="1"/>
  <c r="V66" i="37"/>
  <c r="Q66" i="37"/>
  <c r="O66" i="37"/>
  <c r="K66" i="37"/>
  <c r="I66" i="37"/>
  <c r="G66" i="37"/>
  <c r="M66" i="37" s="1"/>
  <c r="V63" i="37"/>
  <c r="Q63" i="37"/>
  <c r="O63" i="37"/>
  <c r="K63" i="37"/>
  <c r="I63" i="37"/>
  <c r="I55" i="37" s="1"/>
  <c r="G63" i="37"/>
  <c r="M63" i="37" s="1"/>
  <c r="V60" i="37"/>
  <c r="Q60" i="37"/>
  <c r="O60" i="37"/>
  <c r="O55" i="37" s="1"/>
  <c r="K60" i="37"/>
  <c r="I60" i="37"/>
  <c r="G60" i="37"/>
  <c r="V56" i="37"/>
  <c r="Q56" i="37"/>
  <c r="O56" i="37"/>
  <c r="M56" i="37"/>
  <c r="K56" i="37"/>
  <c r="I56" i="37"/>
  <c r="G56" i="37"/>
  <c r="Q55" i="37"/>
  <c r="V51" i="37"/>
  <c r="Q51" i="37"/>
  <c r="O51" i="37"/>
  <c r="K51" i="37"/>
  <c r="I51" i="37"/>
  <c r="G51" i="37"/>
  <c r="M51" i="37" s="1"/>
  <c r="V49" i="37"/>
  <c r="Q49" i="37"/>
  <c r="O49" i="37"/>
  <c r="M49" i="37"/>
  <c r="K49" i="37"/>
  <c r="I49" i="37"/>
  <c r="G49" i="37"/>
  <c r="V45" i="37"/>
  <c r="Q45" i="37"/>
  <c r="O45" i="37"/>
  <c r="K45" i="37"/>
  <c r="I45" i="37"/>
  <c r="G45" i="37"/>
  <c r="M45" i="37" s="1"/>
  <c r="V41" i="37"/>
  <c r="Q41" i="37"/>
  <c r="O41" i="37"/>
  <c r="K41" i="37"/>
  <c r="I41" i="37"/>
  <c r="G41" i="37"/>
  <c r="M41" i="37" s="1"/>
  <c r="V39" i="37"/>
  <c r="Q39" i="37"/>
  <c r="O39" i="37"/>
  <c r="K39" i="37"/>
  <c r="I39" i="37"/>
  <c r="G39" i="37"/>
  <c r="M39" i="37" s="1"/>
  <c r="V37" i="37"/>
  <c r="Q37" i="37"/>
  <c r="O37" i="37"/>
  <c r="K37" i="37"/>
  <c r="I37" i="37"/>
  <c r="G37" i="37"/>
  <c r="M37" i="37" s="1"/>
  <c r="V32" i="37"/>
  <c r="Q32" i="37"/>
  <c r="O32" i="37"/>
  <c r="K32" i="37"/>
  <c r="I32" i="37"/>
  <c r="G32" i="37"/>
  <c r="M32" i="37" s="1"/>
  <c r="V30" i="37"/>
  <c r="Q30" i="37"/>
  <c r="O30" i="37"/>
  <c r="K30" i="37"/>
  <c r="I30" i="37"/>
  <c r="G30" i="37"/>
  <c r="M30" i="37" s="1"/>
  <c r="V28" i="37"/>
  <c r="Q28" i="37"/>
  <c r="O28" i="37"/>
  <c r="K28" i="37"/>
  <c r="I28" i="37"/>
  <c r="G28" i="37"/>
  <c r="M28" i="37" s="1"/>
  <c r="V25" i="37"/>
  <c r="Q25" i="37"/>
  <c r="O25" i="37"/>
  <c r="M25" i="37"/>
  <c r="K25" i="37"/>
  <c r="I25" i="37"/>
  <c r="G25" i="37"/>
  <c r="V22" i="37"/>
  <c r="Q22" i="37"/>
  <c r="O22" i="37"/>
  <c r="K22" i="37"/>
  <c r="I22" i="37"/>
  <c r="M22" i="37"/>
  <c r="V19" i="37"/>
  <c r="Q19" i="37"/>
  <c r="O19" i="37"/>
  <c r="K19" i="37"/>
  <c r="I19" i="37"/>
  <c r="G19" i="37"/>
  <c r="M19" i="37" s="1"/>
  <c r="V16" i="37"/>
  <c r="Q16" i="37"/>
  <c r="O16" i="37"/>
  <c r="K16" i="37"/>
  <c r="I16" i="37"/>
  <c r="I8" i="37" s="1"/>
  <c r="G16" i="37"/>
  <c r="M16" i="37" s="1"/>
  <c r="V13" i="37"/>
  <c r="Q13" i="37"/>
  <c r="O13" i="37"/>
  <c r="O8" i="37" s="1"/>
  <c r="K13" i="37"/>
  <c r="I13" i="37"/>
  <c r="G13" i="37"/>
  <c r="V9" i="37"/>
  <c r="Q9" i="37"/>
  <c r="O9" i="37"/>
  <c r="M9" i="37"/>
  <c r="K9" i="37"/>
  <c r="I9" i="37"/>
  <c r="G9" i="37"/>
  <c r="Q8" i="37"/>
  <c r="AE98" i="36"/>
  <c r="F33" i="35" s="1"/>
  <c r="V93" i="36"/>
  <c r="Q93" i="36"/>
  <c r="O93" i="36"/>
  <c r="K93" i="36"/>
  <c r="I93" i="36"/>
  <c r="G93" i="36"/>
  <c r="M93" i="36" s="1"/>
  <c r="V89" i="36"/>
  <c r="Q89" i="36"/>
  <c r="O89" i="36"/>
  <c r="O84" i="36" s="1"/>
  <c r="K89" i="36"/>
  <c r="I89" i="36"/>
  <c r="G89" i="36"/>
  <c r="M89" i="36" s="1"/>
  <c r="V85" i="36"/>
  <c r="V84" i="36" s="1"/>
  <c r="Q85" i="36"/>
  <c r="O85" i="36"/>
  <c r="K85" i="36"/>
  <c r="K84" i="36" s="1"/>
  <c r="I85" i="36"/>
  <c r="G85" i="36"/>
  <c r="M85" i="36" s="1"/>
  <c r="V80" i="36"/>
  <c r="Q80" i="36"/>
  <c r="O80" i="36"/>
  <c r="O79" i="36" s="1"/>
  <c r="K80" i="36"/>
  <c r="K79" i="36" s="1"/>
  <c r="I80" i="36"/>
  <c r="G80" i="36"/>
  <c r="G79" i="36" s="1"/>
  <c r="V79" i="36"/>
  <c r="Q79" i="36"/>
  <c r="I79" i="36"/>
  <c r="V77" i="36"/>
  <c r="Q77" i="36"/>
  <c r="O77" i="36"/>
  <c r="K77" i="36"/>
  <c r="I77" i="36"/>
  <c r="G77" i="36"/>
  <c r="M77" i="36" s="1"/>
  <c r="V76" i="36"/>
  <c r="Q76" i="36"/>
  <c r="O76" i="36"/>
  <c r="K76" i="36"/>
  <c r="I76" i="36"/>
  <c r="G76" i="36"/>
  <c r="M76" i="36" s="1"/>
  <c r="V75" i="36"/>
  <c r="Q75" i="36"/>
  <c r="O75" i="36"/>
  <c r="K75" i="36"/>
  <c r="I75" i="36"/>
  <c r="G75" i="36"/>
  <c r="M75" i="36" s="1"/>
  <c r="V74" i="36"/>
  <c r="Q74" i="36"/>
  <c r="O74" i="36"/>
  <c r="K74" i="36"/>
  <c r="I74" i="36"/>
  <c r="G74" i="36"/>
  <c r="M74" i="36" s="1"/>
  <c r="V73" i="36"/>
  <c r="Q73" i="36"/>
  <c r="O73" i="36"/>
  <c r="K73" i="36"/>
  <c r="I73" i="36"/>
  <c r="G73" i="36"/>
  <c r="M73" i="36" s="1"/>
  <c r="V72" i="36"/>
  <c r="Q72" i="36"/>
  <c r="O72" i="36"/>
  <c r="K72" i="36"/>
  <c r="I72" i="36"/>
  <c r="G72" i="36"/>
  <c r="M72" i="36" s="1"/>
  <c r="V70" i="36"/>
  <c r="Q70" i="36"/>
  <c r="O70" i="36"/>
  <c r="K70" i="36"/>
  <c r="I70" i="36"/>
  <c r="G70" i="36"/>
  <c r="M70" i="36" s="1"/>
  <c r="V69" i="36"/>
  <c r="Q69" i="36"/>
  <c r="O69" i="36"/>
  <c r="K69" i="36"/>
  <c r="I69" i="36"/>
  <c r="G69" i="36"/>
  <c r="M69" i="36" s="1"/>
  <c r="V68" i="36"/>
  <c r="Q68" i="36"/>
  <c r="O68" i="36"/>
  <c r="K68" i="36"/>
  <c r="I68" i="36"/>
  <c r="G68" i="36"/>
  <c r="M68" i="36" s="1"/>
  <c r="V67" i="36"/>
  <c r="Q67" i="36"/>
  <c r="O67" i="36"/>
  <c r="K67" i="36"/>
  <c r="I67" i="36"/>
  <c r="G67" i="36"/>
  <c r="M67" i="36" s="1"/>
  <c r="V66" i="36"/>
  <c r="Q66" i="36"/>
  <c r="O66" i="36"/>
  <c r="K66" i="36"/>
  <c r="I66" i="36"/>
  <c r="G66" i="36"/>
  <c r="M66" i="36" s="1"/>
  <c r="V65" i="36"/>
  <c r="Q65" i="36"/>
  <c r="O65" i="36"/>
  <c r="K65" i="36"/>
  <c r="I65" i="36"/>
  <c r="G65" i="36"/>
  <c r="M65" i="36" s="1"/>
  <c r="V64" i="36"/>
  <c r="Q64" i="36"/>
  <c r="O64" i="36"/>
  <c r="K64" i="36"/>
  <c r="I64" i="36"/>
  <c r="G64" i="36"/>
  <c r="M64" i="36" s="1"/>
  <c r="V63" i="36"/>
  <c r="V61" i="36" s="1"/>
  <c r="Q63" i="36"/>
  <c r="O63" i="36"/>
  <c r="K63" i="36"/>
  <c r="K61" i="36" s="1"/>
  <c r="I63" i="36"/>
  <c r="I61" i="36" s="1"/>
  <c r="G63" i="36"/>
  <c r="M63" i="36" s="1"/>
  <c r="V62" i="36"/>
  <c r="Q62" i="36"/>
  <c r="O62" i="36"/>
  <c r="O61" i="36" s="1"/>
  <c r="K62" i="36"/>
  <c r="I62" i="36"/>
  <c r="G62" i="36"/>
  <c r="G61" i="36" s="1"/>
  <c r="V60" i="36"/>
  <c r="Q60" i="36"/>
  <c r="O60" i="36"/>
  <c r="K60" i="36"/>
  <c r="I60" i="36"/>
  <c r="G60" i="36"/>
  <c r="M60" i="36" s="1"/>
  <c r="V59" i="36"/>
  <c r="Q59" i="36"/>
  <c r="O59" i="36"/>
  <c r="K59" i="36"/>
  <c r="I59" i="36"/>
  <c r="G59" i="36"/>
  <c r="M59" i="36" s="1"/>
  <c r="V58" i="36"/>
  <c r="Q58" i="36"/>
  <c r="Q56" i="36" s="1"/>
  <c r="O58" i="36"/>
  <c r="K58" i="36"/>
  <c r="I58" i="36"/>
  <c r="G58" i="36"/>
  <c r="M58" i="36" s="1"/>
  <c r="V57" i="36"/>
  <c r="Q57" i="36"/>
  <c r="O57" i="36"/>
  <c r="K57" i="36"/>
  <c r="I57" i="36"/>
  <c r="I56" i="36" s="1"/>
  <c r="G57" i="36"/>
  <c r="M57" i="36" s="1"/>
  <c r="V54" i="36"/>
  <c r="Q54" i="36"/>
  <c r="O54" i="36"/>
  <c r="K54" i="36"/>
  <c r="I54" i="36"/>
  <c r="G54" i="36"/>
  <c r="M54" i="36" s="1"/>
  <c r="V52" i="36"/>
  <c r="Q52" i="36"/>
  <c r="O52" i="36"/>
  <c r="M52" i="36"/>
  <c r="K52" i="36"/>
  <c r="I52" i="36"/>
  <c r="G52" i="36"/>
  <c r="V50" i="36"/>
  <c r="Q50" i="36"/>
  <c r="O50" i="36"/>
  <c r="K50" i="36"/>
  <c r="I50" i="36"/>
  <c r="G50" i="36"/>
  <c r="M50" i="36" s="1"/>
  <c r="V48" i="36"/>
  <c r="Q48" i="36"/>
  <c r="O48" i="36"/>
  <c r="K48" i="36"/>
  <c r="I48" i="36"/>
  <c r="G48" i="36"/>
  <c r="M48" i="36" s="1"/>
  <c r="V46" i="36"/>
  <c r="Q46" i="36"/>
  <c r="O46" i="36"/>
  <c r="K46" i="36"/>
  <c r="I46" i="36"/>
  <c r="G46" i="36"/>
  <c r="M46" i="36" s="1"/>
  <c r="V44" i="36"/>
  <c r="Q44" i="36"/>
  <c r="O44" i="36"/>
  <c r="K44" i="36"/>
  <c r="I44" i="36"/>
  <c r="G44" i="36"/>
  <c r="M44" i="36" s="1"/>
  <c r="V43" i="36"/>
  <c r="Q43" i="36"/>
  <c r="O43" i="36"/>
  <c r="K43" i="36"/>
  <c r="I43" i="36"/>
  <c r="G43" i="36"/>
  <c r="M43" i="36" s="1"/>
  <c r="V41" i="36"/>
  <c r="Q41" i="36"/>
  <c r="O41" i="36"/>
  <c r="K41" i="36"/>
  <c r="K36" i="36" s="1"/>
  <c r="I41" i="36"/>
  <c r="G41" i="36"/>
  <c r="M41" i="36" s="1"/>
  <c r="V39" i="36"/>
  <c r="Q39" i="36"/>
  <c r="Q36" i="36" s="1"/>
  <c r="O39" i="36"/>
  <c r="K39" i="36"/>
  <c r="I39" i="36"/>
  <c r="G39" i="36"/>
  <c r="M39" i="36" s="1"/>
  <c r="V37" i="36"/>
  <c r="Q37" i="36"/>
  <c r="O37" i="36"/>
  <c r="M37" i="36"/>
  <c r="K37" i="36"/>
  <c r="I37" i="36"/>
  <c r="G37" i="36"/>
  <c r="V36" i="36"/>
  <c r="V35" i="36"/>
  <c r="V34" i="36" s="1"/>
  <c r="Q35" i="36"/>
  <c r="Q34" i="36" s="1"/>
  <c r="O35" i="36"/>
  <c r="O34" i="36" s="1"/>
  <c r="K35" i="36"/>
  <c r="K34" i="36" s="1"/>
  <c r="I35" i="36"/>
  <c r="I34" i="36" s="1"/>
  <c r="G35" i="36"/>
  <c r="M35" i="36" s="1"/>
  <c r="M34" i="36" s="1"/>
  <c r="V32" i="36"/>
  <c r="Q32" i="36"/>
  <c r="O32" i="36"/>
  <c r="K32" i="36"/>
  <c r="I32" i="36"/>
  <c r="G32" i="36"/>
  <c r="M32" i="36" s="1"/>
  <c r="V31" i="36"/>
  <c r="Q31" i="36"/>
  <c r="O31" i="36"/>
  <c r="O28" i="36" s="1"/>
  <c r="K31" i="36"/>
  <c r="I31" i="36"/>
  <c r="G31" i="36"/>
  <c r="M31" i="36" s="1"/>
  <c r="V29" i="36"/>
  <c r="V28" i="36" s="1"/>
  <c r="Q29" i="36"/>
  <c r="Q28" i="36" s="1"/>
  <c r="O29" i="36"/>
  <c r="K29" i="36"/>
  <c r="I29" i="36"/>
  <c r="I28" i="36" s="1"/>
  <c r="G29" i="36"/>
  <c r="M29" i="36" s="1"/>
  <c r="V26" i="36"/>
  <c r="Q26" i="36"/>
  <c r="O26" i="36"/>
  <c r="M26" i="36"/>
  <c r="K26" i="36"/>
  <c r="I26" i="36"/>
  <c r="G26" i="36"/>
  <c r="V25" i="36"/>
  <c r="Q25" i="36"/>
  <c r="O25" i="36"/>
  <c r="K25" i="36"/>
  <c r="I25" i="36"/>
  <c r="G25" i="36"/>
  <c r="M25" i="36" s="1"/>
  <c r="V24" i="36"/>
  <c r="Q24" i="36"/>
  <c r="O24" i="36"/>
  <c r="K24" i="36"/>
  <c r="I24" i="36"/>
  <c r="G24" i="36"/>
  <c r="M24" i="36" s="1"/>
  <c r="V22" i="36"/>
  <c r="Q22" i="36"/>
  <c r="O22" i="36"/>
  <c r="K22" i="36"/>
  <c r="I22" i="36"/>
  <c r="G22" i="36"/>
  <c r="M22" i="36" s="1"/>
  <c r="V20" i="36"/>
  <c r="Q20" i="36"/>
  <c r="O20" i="36"/>
  <c r="K20" i="36"/>
  <c r="I20" i="36"/>
  <c r="G20" i="36"/>
  <c r="M20" i="36" s="1"/>
  <c r="V17" i="36"/>
  <c r="Q17" i="36"/>
  <c r="O17" i="36"/>
  <c r="K17" i="36"/>
  <c r="I17" i="36"/>
  <c r="G17" i="36"/>
  <c r="M17" i="36" s="1"/>
  <c r="V16" i="36"/>
  <c r="Q16" i="36"/>
  <c r="O16" i="36"/>
  <c r="K16" i="36"/>
  <c r="I16" i="36"/>
  <c r="G16" i="36"/>
  <c r="M16" i="36" s="1"/>
  <c r="V14" i="36"/>
  <c r="Q14" i="36"/>
  <c r="O14" i="36"/>
  <c r="K14" i="36"/>
  <c r="I14" i="36"/>
  <c r="G14" i="36"/>
  <c r="M14" i="36" s="1"/>
  <c r="V13" i="36"/>
  <c r="Q13" i="36"/>
  <c r="O13" i="36"/>
  <c r="M13" i="36"/>
  <c r="K13" i="36"/>
  <c r="I13" i="36"/>
  <c r="G13" i="36"/>
  <c r="V11" i="36"/>
  <c r="Q11" i="36"/>
  <c r="O11" i="36"/>
  <c r="K11" i="36"/>
  <c r="I11" i="36"/>
  <c r="G11" i="36"/>
  <c r="M11" i="36" s="1"/>
  <c r="V9" i="36"/>
  <c r="Q9" i="36"/>
  <c r="O9" i="36"/>
  <c r="O8" i="36" s="1"/>
  <c r="K9" i="36"/>
  <c r="I9" i="36"/>
  <c r="G9" i="36"/>
  <c r="F32" i="35"/>
  <c r="H24" i="35"/>
  <c r="I20" i="35"/>
  <c r="I19" i="35"/>
  <c r="I18" i="35"/>
  <c r="I17" i="35"/>
  <c r="M100" i="37" l="1"/>
  <c r="G79" i="37"/>
  <c r="I48" i="35" s="1"/>
  <c r="G55" i="37"/>
  <c r="G8" i="37"/>
  <c r="F35" i="35"/>
  <c r="G34" i="36"/>
  <c r="I45" i="35" s="1"/>
  <c r="M80" i="36"/>
  <c r="M79" i="36" s="1"/>
  <c r="G84" i="36"/>
  <c r="Q8" i="36"/>
  <c r="K28" i="36"/>
  <c r="O36" i="36"/>
  <c r="AF118" i="37"/>
  <c r="G35" i="35" s="1"/>
  <c r="G95" i="37"/>
  <c r="I49" i="35" s="1"/>
  <c r="AF98" i="36"/>
  <c r="G28" i="36"/>
  <c r="I44" i="35" s="1"/>
  <c r="G36" i="36"/>
  <c r="I46" i="35" s="1"/>
  <c r="I36" i="36"/>
  <c r="I8" i="36"/>
  <c r="V8" i="36"/>
  <c r="K56" i="36"/>
  <c r="V56" i="36"/>
  <c r="M84" i="36"/>
  <c r="Q84" i="36"/>
  <c r="Q100" i="37"/>
  <c r="G8" i="36"/>
  <c r="K8" i="36"/>
  <c r="M28" i="36"/>
  <c r="G56" i="36"/>
  <c r="I47" i="35" s="1"/>
  <c r="O56" i="36"/>
  <c r="M62" i="36"/>
  <c r="Q61" i="36"/>
  <c r="I84" i="36"/>
  <c r="K8" i="37"/>
  <c r="V8" i="37"/>
  <c r="M13" i="37"/>
  <c r="M8" i="37" s="1"/>
  <c r="K55" i="37"/>
  <c r="V55" i="37"/>
  <c r="M60" i="37"/>
  <c r="K79" i="37"/>
  <c r="V79" i="37"/>
  <c r="M81" i="37"/>
  <c r="G100" i="37"/>
  <c r="I50" i="35" s="1"/>
  <c r="O100" i="37"/>
  <c r="I100" i="37"/>
  <c r="M56" i="36"/>
  <c r="M61" i="36"/>
  <c r="M36" i="36"/>
  <c r="M55" i="37"/>
  <c r="M79" i="37"/>
  <c r="G33" i="35"/>
  <c r="G32" i="35"/>
  <c r="F31" i="35"/>
  <c r="F36" i="35" s="1"/>
  <c r="M9" i="36"/>
  <c r="M8" i="36" s="1"/>
  <c r="I43" i="35" l="1"/>
  <c r="I16" i="35" s="1"/>
  <c r="I21" i="35" s="1"/>
  <c r="I81" i="10" s="1"/>
  <c r="G31" i="35"/>
  <c r="G36" i="35" s="1"/>
  <c r="G34" i="35"/>
  <c r="G98" i="36"/>
  <c r="I51" i="35"/>
  <c r="J43" i="35" s="1"/>
  <c r="G118" i="37"/>
  <c r="J50" i="35" l="1"/>
  <c r="J45" i="35"/>
  <c r="J44" i="35"/>
  <c r="J47" i="35"/>
  <c r="J48" i="35"/>
  <c r="J49" i="35"/>
  <c r="J46" i="35"/>
  <c r="T29" i="34"/>
  <c r="T28" i="34" s="1"/>
  <c r="R29" i="34"/>
  <c r="R28" i="34" s="1"/>
  <c r="D9" i="33" s="1"/>
  <c r="R26" i="34"/>
  <c r="V26" i="34"/>
  <c r="N26" i="34"/>
  <c r="T26" i="34" s="1"/>
  <c r="N25" i="34"/>
  <c r="R25" i="34" s="1"/>
  <c r="T24" i="34"/>
  <c r="N24" i="34"/>
  <c r="R24" i="34" s="1"/>
  <c r="N21" i="34"/>
  <c r="T21" i="34" s="1"/>
  <c r="N20" i="34"/>
  <c r="N19" i="34"/>
  <c r="T19" i="34" s="1"/>
  <c r="N18" i="34"/>
  <c r="N17" i="34"/>
  <c r="T17" i="34" s="1"/>
  <c r="N16" i="34"/>
  <c r="N15" i="34"/>
  <c r="T15" i="34" s="1"/>
  <c r="N14" i="34"/>
  <c r="N13" i="34"/>
  <c r="T13" i="34" s="1"/>
  <c r="N12" i="34"/>
  <c r="N11" i="34"/>
  <c r="T11" i="34" s="1"/>
  <c r="N10" i="34"/>
  <c r="N7" i="34"/>
  <c r="A11" i="33"/>
  <c r="B9" i="33"/>
  <c r="B8" i="33"/>
  <c r="B7" i="33"/>
  <c r="B6" i="33"/>
  <c r="B5" i="33"/>
  <c r="A2" i="33" a="1"/>
  <c r="A2" i="33" s="1"/>
  <c r="N38" i="32"/>
  <c r="N35" i="32"/>
  <c r="N34" i="32"/>
  <c r="R34" i="32" s="1"/>
  <c r="T33" i="32"/>
  <c r="R33" i="32"/>
  <c r="N33" i="32"/>
  <c r="N30" i="32"/>
  <c r="N29" i="32"/>
  <c r="N28" i="32"/>
  <c r="N27" i="32"/>
  <c r="N26" i="32"/>
  <c r="N25" i="32"/>
  <c r="N24" i="32"/>
  <c r="N23" i="32"/>
  <c r="N22" i="32"/>
  <c r="N21" i="32"/>
  <c r="N20" i="32"/>
  <c r="N19" i="32"/>
  <c r="N18" i="32"/>
  <c r="N17" i="32"/>
  <c r="N16" i="32"/>
  <c r="N15" i="32"/>
  <c r="N14" i="32"/>
  <c r="N13" i="32"/>
  <c r="N12" i="32"/>
  <c r="N11" i="32"/>
  <c r="N10" i="32"/>
  <c r="N7" i="32"/>
  <c r="R7" i="32" s="1"/>
  <c r="R6" i="32" s="1"/>
  <c r="D6" i="31" s="1"/>
  <c r="A11" i="31"/>
  <c r="B9" i="31"/>
  <c r="B8" i="31"/>
  <c r="B7" i="31"/>
  <c r="B6" i="31"/>
  <c r="B5" i="31"/>
  <c r="A2" i="31" a="1"/>
  <c r="A2" i="31" s="1"/>
  <c r="A3" i="31" s="1" a="1"/>
  <c r="A3" i="31" s="1"/>
  <c r="R48" i="30"/>
  <c r="R47" i="30" s="1"/>
  <c r="D10" i="29" s="1"/>
  <c r="N48" i="30"/>
  <c r="V45" i="30"/>
  <c r="N45" i="30"/>
  <c r="T45" i="30" s="1"/>
  <c r="N44" i="30"/>
  <c r="R44" i="30" s="1"/>
  <c r="T43" i="30"/>
  <c r="R43" i="30"/>
  <c r="N43" i="30"/>
  <c r="V43" i="30" s="1"/>
  <c r="N40" i="30"/>
  <c r="T40" i="30" s="1"/>
  <c r="N39" i="30"/>
  <c r="N38" i="30"/>
  <c r="T38" i="30" s="1"/>
  <c r="N37" i="30"/>
  <c r="N36" i="30"/>
  <c r="T36" i="30" s="1"/>
  <c r="N35" i="30"/>
  <c r="N34" i="30"/>
  <c r="T34" i="30" s="1"/>
  <c r="N33" i="30"/>
  <c r="N32" i="30"/>
  <c r="T32" i="30" s="1"/>
  <c r="N31" i="30"/>
  <c r="N30" i="30"/>
  <c r="T30" i="30" s="1"/>
  <c r="N29" i="30"/>
  <c r="N28" i="30"/>
  <c r="T28" i="30" s="1"/>
  <c r="N27" i="30"/>
  <c r="N26" i="30"/>
  <c r="T26" i="30" s="1"/>
  <c r="N25" i="30"/>
  <c r="N24" i="30"/>
  <c r="T24" i="30" s="1"/>
  <c r="N21" i="30"/>
  <c r="R21" i="30" s="1"/>
  <c r="R20" i="30" s="1"/>
  <c r="D7" i="29" s="1"/>
  <c r="T18" i="30"/>
  <c r="R18" i="30"/>
  <c r="N18" i="30"/>
  <c r="P18" i="30" s="1"/>
  <c r="N17" i="30"/>
  <c r="T17" i="30" s="1"/>
  <c r="T16" i="30"/>
  <c r="R16" i="30"/>
  <c r="N16" i="30"/>
  <c r="P16" i="30" s="1"/>
  <c r="N15" i="30"/>
  <c r="T15" i="30" s="1"/>
  <c r="T14" i="30"/>
  <c r="R14" i="30"/>
  <c r="N14" i="30"/>
  <c r="P14" i="30" s="1"/>
  <c r="N13" i="30"/>
  <c r="T13" i="30" s="1"/>
  <c r="T12" i="30"/>
  <c r="R12" i="30"/>
  <c r="N12" i="30"/>
  <c r="P12" i="30" s="1"/>
  <c r="N11" i="30"/>
  <c r="T11" i="30" s="1"/>
  <c r="T10" i="30"/>
  <c r="R10" i="30"/>
  <c r="N10" i="30"/>
  <c r="P10" i="30" s="1"/>
  <c r="N9" i="30"/>
  <c r="T9" i="30" s="1"/>
  <c r="T8" i="30"/>
  <c r="R8" i="30"/>
  <c r="N8" i="30"/>
  <c r="P8" i="30" s="1"/>
  <c r="N7" i="30"/>
  <c r="T7" i="30" s="1"/>
  <c r="A12" i="29"/>
  <c r="B10" i="29"/>
  <c r="B9" i="29"/>
  <c r="B8" i="29"/>
  <c r="B7" i="29"/>
  <c r="B6" i="29"/>
  <c r="B5" i="29"/>
  <c r="A2" i="29" a="1"/>
  <c r="A2" i="29" s="1"/>
  <c r="T51" i="28"/>
  <c r="T50" i="28" s="1"/>
  <c r="N51" i="28"/>
  <c r="R48" i="28"/>
  <c r="V48" i="28"/>
  <c r="N48" i="28"/>
  <c r="T48" i="28" s="1"/>
  <c r="N47" i="28"/>
  <c r="R46" i="28"/>
  <c r="N46" i="28"/>
  <c r="T46" i="28" s="1"/>
  <c r="N43" i="28"/>
  <c r="T43" i="28" s="1"/>
  <c r="T42" i="28"/>
  <c r="N42" i="28"/>
  <c r="N41" i="28"/>
  <c r="T41" i="28" s="1"/>
  <c r="T40" i="28"/>
  <c r="N40" i="28"/>
  <c r="N39" i="28"/>
  <c r="T39" i="28" s="1"/>
  <c r="T38" i="28"/>
  <c r="N38" i="28"/>
  <c r="N37" i="28"/>
  <c r="T37" i="28" s="1"/>
  <c r="N36" i="28"/>
  <c r="P36" i="28" s="1"/>
  <c r="N34" i="28"/>
  <c r="T34" i="28" s="1"/>
  <c r="T33" i="28"/>
  <c r="N33" i="28"/>
  <c r="N32" i="28"/>
  <c r="T32" i="28" s="1"/>
  <c r="T31" i="28"/>
  <c r="N31" i="28"/>
  <c r="N30" i="28"/>
  <c r="T30" i="28" s="1"/>
  <c r="T29" i="28"/>
  <c r="N29" i="28"/>
  <c r="N28" i="28"/>
  <c r="T28" i="28" s="1"/>
  <c r="T27" i="28"/>
  <c r="N27" i="28"/>
  <c r="N26" i="28"/>
  <c r="T26" i="28" s="1"/>
  <c r="T25" i="28"/>
  <c r="N25" i="28"/>
  <c r="N24" i="28"/>
  <c r="T24" i="28" s="1"/>
  <c r="T21" i="28"/>
  <c r="T20" i="28" s="1"/>
  <c r="N21" i="28"/>
  <c r="R21" i="28" s="1"/>
  <c r="R20" i="28" s="1"/>
  <c r="D7" i="27" s="1"/>
  <c r="R18" i="28"/>
  <c r="N18" i="28"/>
  <c r="N17" i="28"/>
  <c r="T17" i="28" s="1"/>
  <c r="R16" i="28"/>
  <c r="N16" i="28"/>
  <c r="N15" i="28"/>
  <c r="T15" i="28" s="1"/>
  <c r="N14" i="28"/>
  <c r="N13" i="28"/>
  <c r="T13" i="28" s="1"/>
  <c r="N12" i="28"/>
  <c r="N11" i="28"/>
  <c r="T11" i="28" s="1"/>
  <c r="R10" i="28"/>
  <c r="N10" i="28"/>
  <c r="N9" i="28"/>
  <c r="T9" i="28" s="1"/>
  <c r="R8" i="28"/>
  <c r="N8" i="28"/>
  <c r="N7" i="28"/>
  <c r="T7" i="28" s="1"/>
  <c r="A12" i="27"/>
  <c r="B10" i="27"/>
  <c r="B9" i="27"/>
  <c r="B8" i="27"/>
  <c r="B7" i="27"/>
  <c r="B6" i="27"/>
  <c r="B5" i="27"/>
  <c r="A2" i="27" a="1"/>
  <c r="A2" i="27" s="1"/>
  <c r="T48" i="26"/>
  <c r="T47" i="26" s="1"/>
  <c r="R48" i="26"/>
  <c r="R47" i="26" s="1"/>
  <c r="D10" i="25" s="1"/>
  <c r="N48" i="26"/>
  <c r="P47" i="26"/>
  <c r="C10" i="25" s="1"/>
  <c r="T45" i="26"/>
  <c r="R45" i="26"/>
  <c r="N45" i="26"/>
  <c r="V45" i="26" s="1"/>
  <c r="N44" i="26"/>
  <c r="N43" i="26"/>
  <c r="N40" i="26"/>
  <c r="N39" i="26"/>
  <c r="N38" i="26"/>
  <c r="N37" i="26"/>
  <c r="N36" i="26"/>
  <c r="V36" i="26" s="1"/>
  <c r="W36" i="26" s="1"/>
  <c r="T35" i="26"/>
  <c r="R35" i="26"/>
  <c r="N35" i="26"/>
  <c r="N34" i="26"/>
  <c r="T33" i="26"/>
  <c r="R33" i="26"/>
  <c r="N33" i="26"/>
  <c r="N32" i="26"/>
  <c r="T31" i="26"/>
  <c r="N31" i="26"/>
  <c r="N30" i="26"/>
  <c r="T29" i="26"/>
  <c r="N29" i="26"/>
  <c r="N28" i="26"/>
  <c r="V28" i="26" s="1"/>
  <c r="W28" i="26" s="1"/>
  <c r="N27" i="26"/>
  <c r="N26" i="26"/>
  <c r="N25" i="26"/>
  <c r="N24" i="26"/>
  <c r="N23" i="26"/>
  <c r="N22" i="26"/>
  <c r="T22" i="26" s="1"/>
  <c r="N21" i="26"/>
  <c r="N18" i="26"/>
  <c r="N15" i="26"/>
  <c r="N14" i="26"/>
  <c r="N13" i="26"/>
  <c r="T13" i="26" s="1"/>
  <c r="N12" i="26"/>
  <c r="N11" i="26"/>
  <c r="V10" i="26"/>
  <c r="N10" i="26"/>
  <c r="N9" i="26"/>
  <c r="T9" i="26" s="1"/>
  <c r="N8" i="26"/>
  <c r="V8" i="26" s="1"/>
  <c r="R7" i="26"/>
  <c r="N7" i="26"/>
  <c r="T7" i="26" s="1"/>
  <c r="A12" i="25"/>
  <c r="B10" i="25"/>
  <c r="B9" i="25"/>
  <c r="B8" i="25"/>
  <c r="B7" i="25"/>
  <c r="B6" i="25"/>
  <c r="B5" i="25"/>
  <c r="A2" i="25" a="1"/>
  <c r="A2" i="25" s="1"/>
  <c r="A3" i="25" s="1" a="1"/>
  <c r="A3" i="25" s="1"/>
  <c r="A4" i="25" s="1" a="1"/>
  <c r="A4" i="25" s="1"/>
  <c r="N93" i="24"/>
  <c r="N90" i="24"/>
  <c r="T89" i="24"/>
  <c r="N89" i="24"/>
  <c r="N88" i="24"/>
  <c r="N87" i="24"/>
  <c r="T87" i="24" s="1"/>
  <c r="T84" i="24"/>
  <c r="R84" i="24"/>
  <c r="N84" i="24"/>
  <c r="N83" i="24"/>
  <c r="T82" i="24"/>
  <c r="R82" i="24"/>
  <c r="N82" i="24"/>
  <c r="V81" i="24"/>
  <c r="N81" i="24"/>
  <c r="R80" i="24"/>
  <c r="N80" i="24"/>
  <c r="N79" i="24"/>
  <c r="T78" i="24"/>
  <c r="N78" i="24"/>
  <c r="N77" i="24"/>
  <c r="N76" i="24"/>
  <c r="N75" i="24"/>
  <c r="N74" i="24"/>
  <c r="N73" i="24"/>
  <c r="V73" i="24" s="1"/>
  <c r="T72" i="24"/>
  <c r="N72" i="24"/>
  <c r="N71" i="24"/>
  <c r="R70" i="24"/>
  <c r="N70" i="24"/>
  <c r="N69" i="24"/>
  <c r="T68" i="24"/>
  <c r="R68" i="24"/>
  <c r="N68" i="24"/>
  <c r="N67" i="24"/>
  <c r="T64" i="24"/>
  <c r="N64" i="24"/>
  <c r="N63" i="24"/>
  <c r="N62" i="24"/>
  <c r="N61" i="24"/>
  <c r="N60" i="24"/>
  <c r="T60" i="24" s="1"/>
  <c r="R59" i="24"/>
  <c r="N59" i="24"/>
  <c r="T59" i="24" s="1"/>
  <c r="N58" i="24"/>
  <c r="T58" i="24" s="1"/>
  <c r="N57" i="24"/>
  <c r="T56" i="24"/>
  <c r="N56" i="24"/>
  <c r="N55" i="24"/>
  <c r="N54" i="24"/>
  <c r="T54" i="24" s="1"/>
  <c r="R53" i="24"/>
  <c r="N53" i="24"/>
  <c r="T53" i="24" s="1"/>
  <c r="N52" i="24"/>
  <c r="T52" i="24" s="1"/>
  <c r="N51" i="24"/>
  <c r="T50" i="24"/>
  <c r="N50" i="24"/>
  <c r="N49" i="24"/>
  <c r="N48" i="24"/>
  <c r="T48" i="24" s="1"/>
  <c r="R47" i="24"/>
  <c r="V47" i="24"/>
  <c r="N47" i="24"/>
  <c r="T47" i="24" s="1"/>
  <c r="N46" i="24"/>
  <c r="R45" i="24"/>
  <c r="N45" i="24"/>
  <c r="T45" i="24" s="1"/>
  <c r="T44" i="24"/>
  <c r="N44" i="24"/>
  <c r="N43" i="24"/>
  <c r="N42" i="24"/>
  <c r="T42" i="24" s="1"/>
  <c r="T39" i="24"/>
  <c r="R39" i="24"/>
  <c r="N39" i="24"/>
  <c r="N38" i="24"/>
  <c r="T37" i="24"/>
  <c r="R37" i="24"/>
  <c r="N37" i="24"/>
  <c r="V36" i="24"/>
  <c r="W36" i="24" s="1"/>
  <c r="N36" i="24"/>
  <c r="T35" i="24"/>
  <c r="R35" i="24"/>
  <c r="N35" i="24"/>
  <c r="N34" i="24"/>
  <c r="T33" i="24"/>
  <c r="N33" i="24"/>
  <c r="N32" i="24"/>
  <c r="T31" i="24"/>
  <c r="N31" i="24"/>
  <c r="N30" i="24"/>
  <c r="T29" i="24"/>
  <c r="N29" i="24"/>
  <c r="R26" i="24"/>
  <c r="V26" i="24"/>
  <c r="N26" i="24"/>
  <c r="T26" i="24" s="1"/>
  <c r="N25" i="24"/>
  <c r="T25" i="24" s="1"/>
  <c r="R24" i="24"/>
  <c r="N24" i="24"/>
  <c r="T24" i="24" s="1"/>
  <c r="N23" i="24"/>
  <c r="N22" i="24"/>
  <c r="N21" i="24"/>
  <c r="N18" i="24"/>
  <c r="T18" i="24" s="1"/>
  <c r="N17" i="24"/>
  <c r="T17" i="24" s="1"/>
  <c r="T16" i="24"/>
  <c r="R16" i="24"/>
  <c r="N16" i="24"/>
  <c r="V15" i="24"/>
  <c r="N15" i="24"/>
  <c r="T15" i="24" s="1"/>
  <c r="N14" i="24"/>
  <c r="T14" i="24" s="1"/>
  <c r="N13" i="24"/>
  <c r="T13" i="24" s="1"/>
  <c r="T12" i="24"/>
  <c r="R12" i="24"/>
  <c r="N12" i="24"/>
  <c r="V11" i="24"/>
  <c r="N11" i="24"/>
  <c r="T11" i="24" s="1"/>
  <c r="N8" i="24"/>
  <c r="T8" i="24" s="1"/>
  <c r="N7" i="24"/>
  <c r="T7" i="24" s="1"/>
  <c r="T6" i="24" s="1"/>
  <c r="A15" i="23"/>
  <c r="B13" i="23"/>
  <c r="B12" i="23"/>
  <c r="B11" i="23"/>
  <c r="B10" i="23"/>
  <c r="B9" i="23"/>
  <c r="B8" i="23"/>
  <c r="B7" i="23"/>
  <c r="B6" i="23"/>
  <c r="B5" i="23"/>
  <c r="A2" i="23" a="1"/>
  <c r="A2" i="23" s="1"/>
  <c r="T63" i="22"/>
  <c r="T62" i="22" s="1"/>
  <c r="R63" i="22"/>
  <c r="R62" i="22" s="1"/>
  <c r="D9" i="21" s="1"/>
  <c r="N63" i="22"/>
  <c r="T60" i="22"/>
  <c r="R60" i="22"/>
  <c r="V60" i="22"/>
  <c r="N60" i="22"/>
  <c r="N59" i="22"/>
  <c r="N58" i="22"/>
  <c r="T58" i="22" s="1"/>
  <c r="N57" i="22"/>
  <c r="R57" i="22" s="1"/>
  <c r="N56" i="22"/>
  <c r="T55" i="22"/>
  <c r="N55" i="22"/>
  <c r="R55" i="22" s="1"/>
  <c r="T54" i="22"/>
  <c r="R54" i="22"/>
  <c r="V54" i="22"/>
  <c r="N54" i="22"/>
  <c r="N53" i="22"/>
  <c r="N52" i="22"/>
  <c r="T51" i="22"/>
  <c r="N51" i="22"/>
  <c r="R51" i="22" s="1"/>
  <c r="T50" i="22"/>
  <c r="R50" i="22"/>
  <c r="N50" i="22"/>
  <c r="T49" i="22"/>
  <c r="N49" i="22"/>
  <c r="R49" i="22" s="1"/>
  <c r="T48" i="22"/>
  <c r="R48" i="22"/>
  <c r="V48" i="22"/>
  <c r="N48" i="22"/>
  <c r="N47" i="22"/>
  <c r="N46" i="22"/>
  <c r="T45" i="22"/>
  <c r="N45" i="22"/>
  <c r="R45" i="22" s="1"/>
  <c r="T44" i="22"/>
  <c r="R44" i="22"/>
  <c r="V44" i="22"/>
  <c r="N44" i="22"/>
  <c r="N43" i="22"/>
  <c r="N42" i="22"/>
  <c r="T42" i="22" s="1"/>
  <c r="N41" i="22"/>
  <c r="R41" i="22" s="1"/>
  <c r="N40" i="22"/>
  <c r="T39" i="22"/>
  <c r="N39" i="22"/>
  <c r="R39" i="22" s="1"/>
  <c r="T38" i="22"/>
  <c r="R38" i="22"/>
  <c r="N38" i="22"/>
  <c r="N35" i="22"/>
  <c r="T34" i="22"/>
  <c r="R34" i="22"/>
  <c r="N34" i="22"/>
  <c r="T31" i="22"/>
  <c r="R31" i="22"/>
  <c r="V31" i="22"/>
  <c r="N31" i="22"/>
  <c r="N30" i="22"/>
  <c r="T29" i="22"/>
  <c r="N29" i="22"/>
  <c r="T28" i="22"/>
  <c r="N28" i="22"/>
  <c r="R28" i="22" s="1"/>
  <c r="T27" i="22"/>
  <c r="R27" i="22"/>
  <c r="N27" i="22"/>
  <c r="N26" i="22"/>
  <c r="R26" i="22" s="1"/>
  <c r="T25" i="22"/>
  <c r="R25" i="22"/>
  <c r="N25" i="22"/>
  <c r="N24" i="22"/>
  <c r="N23" i="22"/>
  <c r="T22" i="22"/>
  <c r="N22" i="22"/>
  <c r="R22" i="22" s="1"/>
  <c r="T21" i="22"/>
  <c r="R21" i="22"/>
  <c r="V21" i="22"/>
  <c r="N21" i="22"/>
  <c r="N20" i="22"/>
  <c r="T19" i="22"/>
  <c r="N19" i="22"/>
  <c r="N18" i="22"/>
  <c r="T17" i="22"/>
  <c r="R17" i="22"/>
  <c r="N17" i="22"/>
  <c r="N16" i="22"/>
  <c r="N15" i="22"/>
  <c r="N14" i="22"/>
  <c r="T13" i="22"/>
  <c r="R13" i="22"/>
  <c r="N13" i="22"/>
  <c r="N12" i="22"/>
  <c r="N11" i="22"/>
  <c r="N10" i="22"/>
  <c r="T9" i="22"/>
  <c r="R9" i="22"/>
  <c r="N9" i="22"/>
  <c r="N8" i="22"/>
  <c r="T7" i="22"/>
  <c r="R7" i="22"/>
  <c r="N7" i="22"/>
  <c r="A11" i="21"/>
  <c r="B9" i="21"/>
  <c r="B8" i="21"/>
  <c r="B7" i="21"/>
  <c r="B6" i="21"/>
  <c r="B5" i="21"/>
  <c r="A2" i="21" a="1"/>
  <c r="A2" i="21" s="1"/>
  <c r="N122" i="20"/>
  <c r="T122" i="20" s="1"/>
  <c r="T121" i="20" s="1"/>
  <c r="N119" i="20"/>
  <c r="T118" i="20"/>
  <c r="N118" i="20"/>
  <c r="N117" i="20"/>
  <c r="T117" i="20" s="1"/>
  <c r="N114" i="20"/>
  <c r="N113" i="20"/>
  <c r="N112" i="20"/>
  <c r="N111" i="20"/>
  <c r="T111" i="20" s="1"/>
  <c r="N110" i="20"/>
  <c r="R109" i="20"/>
  <c r="N109" i="20"/>
  <c r="T109" i="20" s="1"/>
  <c r="N106" i="20"/>
  <c r="N105" i="20"/>
  <c r="T105" i="20" s="1"/>
  <c r="N104" i="20"/>
  <c r="V104" i="20" s="1"/>
  <c r="W104" i="20" s="1"/>
  <c r="R103" i="20"/>
  <c r="N103" i="20"/>
  <c r="T103" i="20" s="1"/>
  <c r="T102" i="20"/>
  <c r="V102" i="20"/>
  <c r="N102" i="20"/>
  <c r="R102" i="20" s="1"/>
  <c r="T101" i="20"/>
  <c r="R101" i="20"/>
  <c r="N101" i="20"/>
  <c r="N100" i="20"/>
  <c r="T99" i="20"/>
  <c r="R99" i="20"/>
  <c r="N99" i="20"/>
  <c r="V99" i="20" s="1"/>
  <c r="T98" i="20"/>
  <c r="N98" i="20"/>
  <c r="R98" i="20" s="1"/>
  <c r="N97" i="20"/>
  <c r="V97" i="20" s="1"/>
  <c r="V96" i="20"/>
  <c r="W96" i="20" s="1"/>
  <c r="N96" i="20"/>
  <c r="N95" i="20"/>
  <c r="V95" i="20" s="1"/>
  <c r="W95" i="20" s="1"/>
  <c r="N94" i="20"/>
  <c r="T93" i="20"/>
  <c r="N93" i="20"/>
  <c r="R93" i="20" s="1"/>
  <c r="N92" i="20"/>
  <c r="R91" i="20"/>
  <c r="N91" i="20"/>
  <c r="T91" i="20" s="1"/>
  <c r="N90" i="20"/>
  <c r="N89" i="20"/>
  <c r="T89" i="20" s="1"/>
  <c r="N88" i="20"/>
  <c r="V88" i="20" s="1"/>
  <c r="W88" i="20" s="1"/>
  <c r="R87" i="20"/>
  <c r="N87" i="20"/>
  <c r="T87" i="20" s="1"/>
  <c r="T86" i="20"/>
  <c r="V86" i="20"/>
  <c r="N86" i="20"/>
  <c r="R86" i="20" s="1"/>
  <c r="T85" i="20"/>
  <c r="R85" i="20"/>
  <c r="N85" i="20"/>
  <c r="N84" i="20"/>
  <c r="N81" i="20"/>
  <c r="R81" i="20" s="1"/>
  <c r="N80" i="20"/>
  <c r="T80" i="20" s="1"/>
  <c r="R79" i="20"/>
  <c r="N79" i="20"/>
  <c r="N78" i="20"/>
  <c r="N77" i="20"/>
  <c r="N76" i="20"/>
  <c r="R76" i="20" s="1"/>
  <c r="N75" i="20"/>
  <c r="N74" i="20"/>
  <c r="N73" i="20"/>
  <c r="N72" i="20"/>
  <c r="T72" i="20" s="1"/>
  <c r="N71" i="20"/>
  <c r="V70" i="20"/>
  <c r="N70" i="20"/>
  <c r="N69" i="20"/>
  <c r="R69" i="20" s="1"/>
  <c r="R68" i="20"/>
  <c r="N68" i="20"/>
  <c r="N67" i="20"/>
  <c r="T67" i="20" s="1"/>
  <c r="N66" i="20"/>
  <c r="N65" i="20"/>
  <c r="N64" i="20"/>
  <c r="T64" i="20" s="1"/>
  <c r="N63" i="20"/>
  <c r="N62" i="20"/>
  <c r="T62" i="20" s="1"/>
  <c r="N61" i="20"/>
  <c r="V61" i="20" s="1"/>
  <c r="N60" i="20"/>
  <c r="N59" i="20"/>
  <c r="T59" i="20" s="1"/>
  <c r="N58" i="20"/>
  <c r="V58" i="20" s="1"/>
  <c r="W58" i="20" s="1"/>
  <c r="N57" i="20"/>
  <c r="R57" i="20" s="1"/>
  <c r="N56" i="20"/>
  <c r="V56" i="20" s="1"/>
  <c r="N55" i="20"/>
  <c r="N54" i="20"/>
  <c r="N53" i="20"/>
  <c r="N52" i="20"/>
  <c r="N51" i="20"/>
  <c r="T51" i="20" s="1"/>
  <c r="N48" i="20"/>
  <c r="V48" i="20" s="1"/>
  <c r="N47" i="20"/>
  <c r="R47" i="20" s="1"/>
  <c r="N46" i="20"/>
  <c r="T46" i="20" s="1"/>
  <c r="N45" i="20"/>
  <c r="T44" i="20"/>
  <c r="R44" i="20"/>
  <c r="N44" i="20"/>
  <c r="V44" i="20" s="1"/>
  <c r="N43" i="20"/>
  <c r="R43" i="20" s="1"/>
  <c r="N42" i="20"/>
  <c r="T42" i="20" s="1"/>
  <c r="N41" i="20"/>
  <c r="R41" i="20" s="1"/>
  <c r="T40" i="20"/>
  <c r="N40" i="20"/>
  <c r="R40" i="20" s="1"/>
  <c r="N39" i="20"/>
  <c r="R39" i="20" s="1"/>
  <c r="T38" i="20"/>
  <c r="R38" i="20"/>
  <c r="V38" i="20"/>
  <c r="N38" i="20"/>
  <c r="N37" i="20"/>
  <c r="R37" i="20" s="1"/>
  <c r="N36" i="20"/>
  <c r="T36" i="20" s="1"/>
  <c r="N35" i="20"/>
  <c r="R35" i="20" s="1"/>
  <c r="T34" i="20"/>
  <c r="R34" i="20"/>
  <c r="N34" i="20"/>
  <c r="T33" i="20"/>
  <c r="N33" i="20"/>
  <c r="R33" i="20" s="1"/>
  <c r="T32" i="20"/>
  <c r="R32" i="20"/>
  <c r="V32" i="20"/>
  <c r="N32" i="20"/>
  <c r="N31" i="20"/>
  <c r="R31" i="20" s="1"/>
  <c r="T30" i="20"/>
  <c r="N30" i="20"/>
  <c r="R30" i="20" s="1"/>
  <c r="T29" i="20"/>
  <c r="N29" i="20"/>
  <c r="R29" i="20" s="1"/>
  <c r="T28" i="20"/>
  <c r="R28" i="20"/>
  <c r="N28" i="20"/>
  <c r="V28" i="20" s="1"/>
  <c r="N27" i="20"/>
  <c r="R27" i="20" s="1"/>
  <c r="N26" i="20"/>
  <c r="T26" i="20" s="1"/>
  <c r="N25" i="20"/>
  <c r="R25" i="20" s="1"/>
  <c r="T24" i="20"/>
  <c r="N24" i="20"/>
  <c r="R24" i="20" s="1"/>
  <c r="N23" i="20"/>
  <c r="R23" i="20" s="1"/>
  <c r="N22" i="20"/>
  <c r="T22" i="20" s="1"/>
  <c r="T21" i="20"/>
  <c r="R21" i="20"/>
  <c r="N21" i="20"/>
  <c r="N20" i="20"/>
  <c r="T20" i="20" s="1"/>
  <c r="N17" i="20"/>
  <c r="R17" i="20" s="1"/>
  <c r="N16" i="20"/>
  <c r="T16" i="20" s="1"/>
  <c r="T15" i="20"/>
  <c r="N15" i="20"/>
  <c r="R15" i="20" s="1"/>
  <c r="N14" i="20"/>
  <c r="T14" i="20" s="1"/>
  <c r="N13" i="20"/>
  <c r="R13" i="20" s="1"/>
  <c r="R12" i="20"/>
  <c r="V12" i="20"/>
  <c r="N12" i="20"/>
  <c r="T12" i="20" s="1"/>
  <c r="N11" i="20"/>
  <c r="R11" i="20" s="1"/>
  <c r="R10" i="20"/>
  <c r="N10" i="20"/>
  <c r="T10" i="20" s="1"/>
  <c r="N7" i="20"/>
  <c r="T7" i="20" s="1"/>
  <c r="T6" i="20" s="1"/>
  <c r="A15" i="19"/>
  <c r="B13" i="19"/>
  <c r="B12" i="19"/>
  <c r="B11" i="19"/>
  <c r="B10" i="19"/>
  <c r="B9" i="19"/>
  <c r="B8" i="19"/>
  <c r="B7" i="19"/>
  <c r="B6" i="19"/>
  <c r="B5" i="19"/>
  <c r="A2" i="19" a="1"/>
  <c r="A2" i="19" s="1"/>
  <c r="BI82" i="5"/>
  <c r="BH82" i="5"/>
  <c r="BG82" i="5"/>
  <c r="BF82" i="5"/>
  <c r="T82" i="5"/>
  <c r="R82" i="5"/>
  <c r="P82" i="5"/>
  <c r="L99" i="18"/>
  <c r="L94" i="18"/>
  <c r="L92" i="18"/>
  <c r="L91" i="18" s="1"/>
  <c r="L89" i="18"/>
  <c r="L88" i="18"/>
  <c r="L86" i="18"/>
  <c r="L85" i="18" s="1"/>
  <c r="L83" i="18"/>
  <c r="L77" i="18"/>
  <c r="L75" i="18"/>
  <c r="L73" i="18"/>
  <c r="L69" i="18" s="1"/>
  <c r="L67" i="18"/>
  <c r="L60" i="18"/>
  <c r="L58" i="18"/>
  <c r="L56" i="18"/>
  <c r="L54" i="18"/>
  <c r="L48" i="18"/>
  <c r="L42" i="18"/>
  <c r="L40" i="18"/>
  <c r="L39" i="18"/>
  <c r="L38" i="18"/>
  <c r="L37" i="18"/>
  <c r="L36" i="18"/>
  <c r="L35" i="18" s="1"/>
  <c r="L33" i="18"/>
  <c r="L32" i="18"/>
  <c r="L31" i="18"/>
  <c r="L30" i="18"/>
  <c r="L29" i="18"/>
  <c r="L28" i="18"/>
  <c r="L24" i="18"/>
  <c r="L23" i="18"/>
  <c r="L22" i="18"/>
  <c r="L21" i="18"/>
  <c r="L20" i="18"/>
  <c r="L19" i="18"/>
  <c r="L17" i="18"/>
  <c r="L16" i="18"/>
  <c r="L14" i="18"/>
  <c r="L13" i="18"/>
  <c r="L11" i="18"/>
  <c r="T36" i="28" l="1"/>
  <c r="J51" i="35"/>
  <c r="V34" i="20"/>
  <c r="W34" i="20" s="1"/>
  <c r="T14" i="28"/>
  <c r="R14" i="28"/>
  <c r="V14" i="20"/>
  <c r="T17" i="20"/>
  <c r="V36" i="20"/>
  <c r="W36" i="20" s="1"/>
  <c r="T54" i="20"/>
  <c r="R54" i="20"/>
  <c r="V62" i="20"/>
  <c r="W62" i="20" s="1"/>
  <c r="T78" i="20"/>
  <c r="R97" i="20"/>
  <c r="R119" i="20"/>
  <c r="V9" i="22"/>
  <c r="W9" i="22" s="1"/>
  <c r="R11" i="22"/>
  <c r="R23" i="22"/>
  <c r="V23" i="22"/>
  <c r="W23" i="22" s="1"/>
  <c r="V25" i="22"/>
  <c r="W25" i="22" s="1"/>
  <c r="T26" i="22"/>
  <c r="R30" i="22"/>
  <c r="T30" i="22"/>
  <c r="R43" i="22"/>
  <c r="T43" i="22"/>
  <c r="R47" i="22"/>
  <c r="T47" i="22"/>
  <c r="T52" i="22"/>
  <c r="R52" i="22"/>
  <c r="V52" i="22"/>
  <c r="W52" i="22" s="1"/>
  <c r="T56" i="22"/>
  <c r="R56" i="22"/>
  <c r="V58" i="22"/>
  <c r="W58" i="22"/>
  <c r="T55" i="24"/>
  <c r="R55" i="24"/>
  <c r="V55" i="24"/>
  <c r="W55" i="24" s="1"/>
  <c r="T27" i="26"/>
  <c r="R27" i="26"/>
  <c r="T38" i="32"/>
  <c r="T37" i="32" s="1"/>
  <c r="R38" i="32"/>
  <c r="R37" i="32" s="1"/>
  <c r="D9" i="31" s="1"/>
  <c r="T7" i="34"/>
  <c r="T6" i="34" s="1"/>
  <c r="R7" i="34"/>
  <c r="R6" i="34" s="1"/>
  <c r="V7" i="34"/>
  <c r="V6" i="34" s="1"/>
  <c r="V51" i="20"/>
  <c r="R51" i="20"/>
  <c r="V85" i="20"/>
  <c r="W85" i="20" s="1"/>
  <c r="R90" i="20"/>
  <c r="T90" i="20"/>
  <c r="V101" i="20"/>
  <c r="W101" i="20" s="1"/>
  <c r="R106" i="20"/>
  <c r="T106" i="20"/>
  <c r="V42" i="22"/>
  <c r="W42" i="22"/>
  <c r="T46" i="22"/>
  <c r="R46" i="22"/>
  <c r="V46" i="22"/>
  <c r="W46" i="22" s="1"/>
  <c r="V50" i="22"/>
  <c r="W50" i="22" s="1"/>
  <c r="T57" i="24"/>
  <c r="R57" i="24"/>
  <c r="V57" i="24"/>
  <c r="W57" i="24" s="1"/>
  <c r="T11" i="20"/>
  <c r="R14" i="20"/>
  <c r="V16" i="20"/>
  <c r="W16" i="20" s="1"/>
  <c r="V24" i="20"/>
  <c r="W24" i="20" s="1"/>
  <c r="R26" i="20"/>
  <c r="R36" i="20"/>
  <c r="T37" i="20"/>
  <c r="V40" i="20"/>
  <c r="R42" i="20"/>
  <c r="R45" i="20"/>
  <c r="T45" i="20"/>
  <c r="R46" i="20"/>
  <c r="R48" i="20"/>
  <c r="T52" i="20"/>
  <c r="R52" i="20"/>
  <c r="R61" i="20"/>
  <c r="R62" i="20"/>
  <c r="T71" i="20"/>
  <c r="V77" i="20"/>
  <c r="R77" i="20"/>
  <c r="R78" i="20"/>
  <c r="R89" i="20"/>
  <c r="R94" i="20"/>
  <c r="V94" i="20"/>
  <c r="R95" i="20"/>
  <c r="T97" i="20"/>
  <c r="R105" i="20"/>
  <c r="R110" i="20"/>
  <c r="T119" i="20"/>
  <c r="T116" i="20" s="1"/>
  <c r="T11" i="22"/>
  <c r="V13" i="22"/>
  <c r="W13" i="22"/>
  <c r="R15" i="22"/>
  <c r="T23" i="22"/>
  <c r="V27" i="22"/>
  <c r="W27" i="22" s="1"/>
  <c r="R53" i="22"/>
  <c r="T53" i="22"/>
  <c r="R59" i="22"/>
  <c r="T59" i="22"/>
  <c r="T22" i="24"/>
  <c r="R22" i="24"/>
  <c r="V34" i="24"/>
  <c r="W34" i="24" s="1"/>
  <c r="V61" i="24"/>
  <c r="W61" i="24" s="1"/>
  <c r="T90" i="24"/>
  <c r="R90" i="24"/>
  <c r="V90" i="24"/>
  <c r="W90" i="24" s="1"/>
  <c r="V14" i="26"/>
  <c r="W14" i="26" s="1"/>
  <c r="T14" i="26"/>
  <c r="R14" i="26"/>
  <c r="V21" i="26"/>
  <c r="W21" i="26" s="1"/>
  <c r="R21" i="26"/>
  <c r="R43" i="26"/>
  <c r="T43" i="26"/>
  <c r="T56" i="20"/>
  <c r="R56" i="20"/>
  <c r="V69" i="20"/>
  <c r="T69" i="20"/>
  <c r="T40" i="22"/>
  <c r="R40" i="22"/>
  <c r="R37" i="22" s="1"/>
  <c r="D8" i="21" s="1"/>
  <c r="V10" i="20"/>
  <c r="T13" i="20"/>
  <c r="R16" i="20"/>
  <c r="T25" i="20"/>
  <c r="W38" i="20"/>
  <c r="T41" i="20"/>
  <c r="T48" i="20"/>
  <c r="T61" i="20"/>
  <c r="T70" i="20"/>
  <c r="R70" i="20"/>
  <c r="R71" i="20"/>
  <c r="T77" i="20"/>
  <c r="T79" i="20"/>
  <c r="R80" i="20"/>
  <c r="V91" i="20"/>
  <c r="W91" i="20" s="1"/>
  <c r="T94" i="20"/>
  <c r="T95" i="20"/>
  <c r="W97" i="20"/>
  <c r="V109" i="20"/>
  <c r="W109" i="20" s="1"/>
  <c r="T110" i="20"/>
  <c r="R118" i="20"/>
  <c r="T15" i="22"/>
  <c r="V17" i="22"/>
  <c r="W17" i="22" s="1"/>
  <c r="R19" i="22"/>
  <c r="R24" i="22"/>
  <c r="T24" i="22"/>
  <c r="R29" i="22"/>
  <c r="V29" i="22"/>
  <c r="T88" i="24"/>
  <c r="R88" i="24"/>
  <c r="V88" i="24"/>
  <c r="T39" i="26"/>
  <c r="R39" i="26"/>
  <c r="R47" i="28"/>
  <c r="T47" i="28"/>
  <c r="R42" i="22"/>
  <c r="R58" i="22"/>
  <c r="R7" i="24"/>
  <c r="R14" i="24"/>
  <c r="R18" i="24"/>
  <c r="T43" i="24"/>
  <c r="R43" i="24"/>
  <c r="T49" i="24"/>
  <c r="R49" i="24"/>
  <c r="T51" i="24"/>
  <c r="R51" i="24"/>
  <c r="V53" i="24"/>
  <c r="W53" i="24"/>
  <c r="T76" i="24"/>
  <c r="R76" i="24"/>
  <c r="T11" i="26"/>
  <c r="T18" i="26"/>
  <c r="T17" i="26" s="1"/>
  <c r="R18" i="26"/>
  <c r="R17" i="26" s="1"/>
  <c r="D7" i="25" s="1"/>
  <c r="T37" i="26"/>
  <c r="T12" i="28"/>
  <c r="T25" i="30"/>
  <c r="T23" i="30" s="1"/>
  <c r="R25" i="30"/>
  <c r="T29" i="30"/>
  <c r="R29" i="30"/>
  <c r="T33" i="30"/>
  <c r="R33" i="30"/>
  <c r="T37" i="30"/>
  <c r="R37" i="30"/>
  <c r="T10" i="34"/>
  <c r="R10" i="34"/>
  <c r="T14" i="34"/>
  <c r="R14" i="34"/>
  <c r="T18" i="34"/>
  <c r="R18" i="34"/>
  <c r="T41" i="22"/>
  <c r="W48" i="22"/>
  <c r="T57" i="22"/>
  <c r="V13" i="24"/>
  <c r="V17" i="24"/>
  <c r="V24" i="24"/>
  <c r="R29" i="24"/>
  <c r="R31" i="24"/>
  <c r="R33" i="24"/>
  <c r="V49" i="24"/>
  <c r="T63" i="24"/>
  <c r="R63" i="24"/>
  <c r="V63" i="24"/>
  <c r="W63" i="24" s="1"/>
  <c r="T70" i="24"/>
  <c r="V71" i="24"/>
  <c r="W71" i="24" s="1"/>
  <c r="W73" i="24"/>
  <c r="V79" i="24"/>
  <c r="W79" i="24" s="1"/>
  <c r="W81" i="24"/>
  <c r="V83" i="24"/>
  <c r="W83" i="24" s="1"/>
  <c r="P92" i="24"/>
  <c r="C13" i="23" s="1"/>
  <c r="T93" i="24"/>
  <c r="T92" i="24" s="1"/>
  <c r="R93" i="24"/>
  <c r="R92" i="24" s="1"/>
  <c r="D13" i="23" s="1"/>
  <c r="R9" i="26"/>
  <c r="T15" i="26"/>
  <c r="R15" i="26"/>
  <c r="T25" i="26"/>
  <c r="R25" i="26"/>
  <c r="R37" i="26"/>
  <c r="T10" i="28"/>
  <c r="R12" i="28"/>
  <c r="T18" i="28"/>
  <c r="T23" i="28"/>
  <c r="T37" i="22"/>
  <c r="T10" i="24"/>
  <c r="T61" i="24"/>
  <c r="R61" i="24"/>
  <c r="T74" i="24"/>
  <c r="R74" i="24"/>
  <c r="T80" i="24"/>
  <c r="T8" i="28"/>
  <c r="T16" i="28"/>
  <c r="R45" i="28"/>
  <c r="D9" i="27" s="1"/>
  <c r="T27" i="30"/>
  <c r="R27" i="30"/>
  <c r="T31" i="30"/>
  <c r="R31" i="30"/>
  <c r="T35" i="30"/>
  <c r="R35" i="30"/>
  <c r="T39" i="30"/>
  <c r="R39" i="30"/>
  <c r="T35" i="32"/>
  <c r="R35" i="32"/>
  <c r="V35" i="32"/>
  <c r="T12" i="34"/>
  <c r="R12" i="34"/>
  <c r="T16" i="34"/>
  <c r="R16" i="34"/>
  <c r="T20" i="34"/>
  <c r="R20" i="34"/>
  <c r="T6" i="30"/>
  <c r="R45" i="30"/>
  <c r="T48" i="30"/>
  <c r="T47" i="30" s="1"/>
  <c r="R72" i="24"/>
  <c r="R78" i="24"/>
  <c r="T86" i="24"/>
  <c r="T8" i="26"/>
  <c r="R10" i="26"/>
  <c r="R29" i="26"/>
  <c r="R31" i="26"/>
  <c r="T6" i="28"/>
  <c r="R25" i="28"/>
  <c r="R27" i="28"/>
  <c r="R29" i="28"/>
  <c r="R31" i="28"/>
  <c r="R33" i="28"/>
  <c r="R36" i="28"/>
  <c r="R38" i="28"/>
  <c r="R40" i="28"/>
  <c r="R42" i="28"/>
  <c r="V46" i="28"/>
  <c r="W46" i="28" s="1"/>
  <c r="R51" i="28"/>
  <c r="R50" i="28" s="1"/>
  <c r="D10" i="27" s="1"/>
  <c r="T21" i="30"/>
  <c r="T20" i="30" s="1"/>
  <c r="T44" i="30"/>
  <c r="T42" i="30" s="1"/>
  <c r="R11" i="32"/>
  <c r="R13" i="32"/>
  <c r="R15" i="32"/>
  <c r="R17" i="32"/>
  <c r="R19" i="32"/>
  <c r="R21" i="32"/>
  <c r="R23" i="32"/>
  <c r="R25" i="32"/>
  <c r="R27" i="32"/>
  <c r="R29" i="32"/>
  <c r="V24" i="34"/>
  <c r="T25" i="34"/>
  <c r="T23" i="34" s="1"/>
  <c r="T7" i="32"/>
  <c r="T6" i="32" s="1"/>
  <c r="T11" i="32"/>
  <c r="T13" i="32"/>
  <c r="T15" i="32"/>
  <c r="T17" i="32"/>
  <c r="T19" i="32"/>
  <c r="T21" i="32"/>
  <c r="T23" i="32"/>
  <c r="T25" i="32"/>
  <c r="T27" i="32"/>
  <c r="T29" i="32"/>
  <c r="T34" i="32"/>
  <c r="T32" i="32" s="1"/>
  <c r="D6" i="33"/>
  <c r="R23" i="34"/>
  <c r="D8" i="33" s="1"/>
  <c r="V29" i="34"/>
  <c r="V28" i="34" s="1"/>
  <c r="P28" i="34"/>
  <c r="C9" i="33" s="1"/>
  <c r="A3" i="33" a="1"/>
  <c r="A3" i="33" s="1"/>
  <c r="A4" i="33" s="1" a="1"/>
  <c r="A4" i="33" s="1"/>
  <c r="V10" i="34"/>
  <c r="W10" i="34" s="1"/>
  <c r="V12" i="34"/>
  <c r="W12" i="34" s="1"/>
  <c r="V14" i="34"/>
  <c r="W14" i="34" s="1"/>
  <c r="V16" i="34"/>
  <c r="W16" i="34" s="1"/>
  <c r="V18" i="34"/>
  <c r="W18" i="34" s="1"/>
  <c r="V20" i="34"/>
  <c r="W20" i="34" s="1"/>
  <c r="W24" i="34"/>
  <c r="W26" i="34"/>
  <c r="P6" i="34"/>
  <c r="R11" i="34"/>
  <c r="R13" i="34"/>
  <c r="R15" i="34"/>
  <c r="R17" i="34"/>
  <c r="R19" i="34"/>
  <c r="R21" i="34"/>
  <c r="P23" i="34"/>
  <c r="C8" i="33" s="1"/>
  <c r="T12" i="32"/>
  <c r="R12" i="32"/>
  <c r="V17" i="32"/>
  <c r="W17" i="32" s="1"/>
  <c r="T20" i="32"/>
  <c r="R20" i="32"/>
  <c r="V25" i="32"/>
  <c r="W25" i="32" s="1"/>
  <c r="T28" i="32"/>
  <c r="R28" i="32"/>
  <c r="V11" i="32"/>
  <c r="W11" i="32" s="1"/>
  <c r="T14" i="32"/>
  <c r="R14" i="32"/>
  <c r="V19" i="32"/>
  <c r="W19" i="32" s="1"/>
  <c r="T22" i="32"/>
  <c r="R22" i="32"/>
  <c r="V27" i="32"/>
  <c r="W27" i="32" s="1"/>
  <c r="T30" i="32"/>
  <c r="R30" i="32"/>
  <c r="V33" i="32"/>
  <c r="P32" i="32"/>
  <c r="C8" i="31" s="1"/>
  <c r="P37" i="32"/>
  <c r="C9" i="31" s="1"/>
  <c r="V38" i="32"/>
  <c r="V37" i="32" s="1"/>
  <c r="A4" i="31" a="1"/>
  <c r="A4" i="31" s="1"/>
  <c r="V13" i="32"/>
  <c r="W13" i="32" s="1"/>
  <c r="T16" i="32"/>
  <c r="R16" i="32"/>
  <c r="V21" i="32"/>
  <c r="W21" i="32" s="1"/>
  <c r="T24" i="32"/>
  <c r="R24" i="32"/>
  <c r="V29" i="32"/>
  <c r="W29" i="32" s="1"/>
  <c r="R32" i="32"/>
  <c r="D8" i="31" s="1"/>
  <c r="T10" i="32"/>
  <c r="R10" i="32"/>
  <c r="V15" i="32"/>
  <c r="W15" i="32" s="1"/>
  <c r="T18" i="32"/>
  <c r="R18" i="32"/>
  <c r="V23" i="32"/>
  <c r="W23" i="32" s="1"/>
  <c r="T26" i="32"/>
  <c r="R26" i="32"/>
  <c r="W35" i="32"/>
  <c r="V8" i="30"/>
  <c r="W8" i="30" s="1"/>
  <c r="V10" i="30"/>
  <c r="W10" i="30" s="1"/>
  <c r="V12" i="30"/>
  <c r="W12" i="30" s="1"/>
  <c r="V14" i="30"/>
  <c r="W14" i="30" s="1"/>
  <c r="V16" i="30"/>
  <c r="W16" i="30" s="1"/>
  <c r="V18" i="30"/>
  <c r="W18" i="30" s="1"/>
  <c r="R42" i="30"/>
  <c r="D9" i="29" s="1"/>
  <c r="V48" i="30"/>
  <c r="V47" i="30" s="1"/>
  <c r="P47" i="30"/>
  <c r="C10" i="29" s="1"/>
  <c r="V25" i="30"/>
  <c r="W25" i="30" s="1"/>
  <c r="V27" i="30"/>
  <c r="W27" i="30" s="1"/>
  <c r="V29" i="30"/>
  <c r="W29" i="30" s="1"/>
  <c r="V31" i="30"/>
  <c r="W31" i="30" s="1"/>
  <c r="W33" i="30"/>
  <c r="V33" i="30"/>
  <c r="V35" i="30"/>
  <c r="W35" i="30" s="1"/>
  <c r="V37" i="30"/>
  <c r="W37" i="30" s="1"/>
  <c r="V39" i="30"/>
  <c r="W39" i="30" s="1"/>
  <c r="A3" i="29" a="1"/>
  <c r="A3" i="29" s="1"/>
  <c r="A4" i="29" s="1" a="1"/>
  <c r="A4" i="29" s="1"/>
  <c r="P7" i="30"/>
  <c r="P9" i="30"/>
  <c r="P11" i="30"/>
  <c r="P13" i="30"/>
  <c r="P15" i="30"/>
  <c r="P17" i="30"/>
  <c r="W43" i="30"/>
  <c r="W45" i="30"/>
  <c r="R7" i="30"/>
  <c r="R9" i="30"/>
  <c r="R11" i="30"/>
  <c r="R13" i="30"/>
  <c r="R15" i="30"/>
  <c r="R17" i="30"/>
  <c r="R24" i="30"/>
  <c r="R26" i="30"/>
  <c r="R28" i="30"/>
  <c r="R30" i="30"/>
  <c r="R32" i="30"/>
  <c r="R34" i="30"/>
  <c r="R36" i="30"/>
  <c r="R38" i="30"/>
  <c r="R40" i="30"/>
  <c r="V8" i="28"/>
  <c r="W8" i="28" s="1"/>
  <c r="V10" i="28"/>
  <c r="W10" i="28" s="1"/>
  <c r="V12" i="28"/>
  <c r="W12" i="28" s="1"/>
  <c r="V14" i="28"/>
  <c r="W14" i="28" s="1"/>
  <c r="V18" i="28"/>
  <c r="W18" i="28" s="1"/>
  <c r="V25" i="28"/>
  <c r="W25" i="28" s="1"/>
  <c r="V27" i="28"/>
  <c r="W27" i="28" s="1"/>
  <c r="V29" i="28"/>
  <c r="W29" i="28" s="1"/>
  <c r="V31" i="28"/>
  <c r="W31" i="28" s="1"/>
  <c r="V33" i="28"/>
  <c r="W33" i="28" s="1"/>
  <c r="V36" i="28"/>
  <c r="W36" i="28" s="1"/>
  <c r="V38" i="28"/>
  <c r="W38" i="28" s="1"/>
  <c r="V40" i="28"/>
  <c r="W40" i="28" s="1"/>
  <c r="V42" i="28"/>
  <c r="W42" i="28" s="1"/>
  <c r="T45" i="28"/>
  <c r="V51" i="28"/>
  <c r="V50" i="28" s="1"/>
  <c r="P50" i="28"/>
  <c r="C10" i="27" s="1"/>
  <c r="A3" i="27" a="1"/>
  <c r="A3" i="27" s="1"/>
  <c r="A4" i="27" s="1" a="1"/>
  <c r="A4" i="27" s="1"/>
  <c r="V16" i="28"/>
  <c r="W16" i="28" s="1"/>
  <c r="W48" i="28"/>
  <c r="R7" i="28"/>
  <c r="R9" i="28"/>
  <c r="R11" i="28"/>
  <c r="R13" i="28"/>
  <c r="R15" i="28"/>
  <c r="R17" i="28"/>
  <c r="R24" i="28"/>
  <c r="R26" i="28"/>
  <c r="R28" i="28"/>
  <c r="R30" i="28"/>
  <c r="R32" i="28"/>
  <c r="R34" i="28"/>
  <c r="R37" i="28"/>
  <c r="R39" i="28"/>
  <c r="R41" i="28"/>
  <c r="R43" i="28"/>
  <c r="P45" i="28"/>
  <c r="C9" i="27" s="1"/>
  <c r="V30" i="26"/>
  <c r="W30" i="26" s="1"/>
  <c r="V38" i="26"/>
  <c r="W38" i="26" s="1"/>
  <c r="V31" i="26"/>
  <c r="W31" i="26" s="1"/>
  <c r="T10" i="26"/>
  <c r="T6" i="26" s="1"/>
  <c r="R11" i="26"/>
  <c r="R12" i="26"/>
  <c r="T21" i="26"/>
  <c r="R22" i="26"/>
  <c r="R23" i="26"/>
  <c r="V24" i="26"/>
  <c r="W24" i="26" s="1"/>
  <c r="T28" i="26"/>
  <c r="R28" i="26"/>
  <c r="V29" i="26"/>
  <c r="W29" i="26" s="1"/>
  <c r="V32" i="26"/>
  <c r="W32" i="26" s="1"/>
  <c r="T36" i="26"/>
  <c r="R36" i="26"/>
  <c r="V37" i="26"/>
  <c r="W37" i="26" s="1"/>
  <c r="V40" i="26"/>
  <c r="W40" i="26" s="1"/>
  <c r="W45" i="26"/>
  <c r="V48" i="26"/>
  <c r="V47" i="26" s="1"/>
  <c r="W8" i="26"/>
  <c r="V11" i="26"/>
  <c r="W11" i="26" s="1"/>
  <c r="T12" i="26"/>
  <c r="R13" i="26"/>
  <c r="V22" i="26"/>
  <c r="W22" i="26" s="1"/>
  <c r="T23" i="26"/>
  <c r="T26" i="26"/>
  <c r="R26" i="26"/>
  <c r="V27" i="26"/>
  <c r="W27" i="26" s="1"/>
  <c r="T34" i="26"/>
  <c r="R34" i="26"/>
  <c r="V35" i="26"/>
  <c r="W35" i="26" s="1"/>
  <c r="V43" i="26"/>
  <c r="W43" i="26" s="1"/>
  <c r="R44" i="26"/>
  <c r="P42" i="26"/>
  <c r="C9" i="25" s="1"/>
  <c r="V23" i="26"/>
  <c r="W23" i="26" s="1"/>
  <c r="T30" i="26"/>
  <c r="R30" i="26"/>
  <c r="T38" i="26"/>
  <c r="R38" i="26"/>
  <c r="V39" i="26"/>
  <c r="W39" i="26" s="1"/>
  <c r="R8" i="26"/>
  <c r="W10" i="26"/>
  <c r="V12" i="26"/>
  <c r="W12" i="26" s="1"/>
  <c r="T24" i="26"/>
  <c r="R24" i="26"/>
  <c r="V25" i="26"/>
  <c r="W25" i="26" s="1"/>
  <c r="T32" i="26"/>
  <c r="R32" i="26"/>
  <c r="V33" i="26"/>
  <c r="W33" i="26" s="1"/>
  <c r="T40" i="26"/>
  <c r="R40" i="26"/>
  <c r="R42" i="26"/>
  <c r="D9" i="25" s="1"/>
  <c r="T44" i="26"/>
  <c r="T42" i="26" s="1"/>
  <c r="V30" i="24"/>
  <c r="W30" i="24" s="1"/>
  <c r="P28" i="24"/>
  <c r="C9" i="23" s="1"/>
  <c r="A3" i="23" a="1"/>
  <c r="A3" i="23" s="1"/>
  <c r="A4" i="23" s="1" a="1"/>
  <c r="A4" i="23" s="1"/>
  <c r="V38" i="24"/>
  <c r="W38" i="24" s="1"/>
  <c r="R23" i="24"/>
  <c r="V31" i="24"/>
  <c r="W31" i="24" s="1"/>
  <c r="R46" i="24"/>
  <c r="R62" i="24"/>
  <c r="T67" i="24"/>
  <c r="R67" i="24"/>
  <c r="T75" i="24"/>
  <c r="R75" i="24"/>
  <c r="P6" i="24"/>
  <c r="R11" i="24"/>
  <c r="V12" i="24"/>
  <c r="W12" i="24" s="1"/>
  <c r="R13" i="24"/>
  <c r="V14" i="24"/>
  <c r="W14" i="24" s="1"/>
  <c r="R15" i="24"/>
  <c r="V16" i="24"/>
  <c r="W16" i="24" s="1"/>
  <c r="R17" i="24"/>
  <c r="V18" i="24"/>
  <c r="W18" i="24" s="1"/>
  <c r="R21" i="24"/>
  <c r="T23" i="24"/>
  <c r="W26" i="24"/>
  <c r="V29" i="24"/>
  <c r="W29" i="24" s="1"/>
  <c r="V32" i="24"/>
  <c r="W32" i="24" s="1"/>
  <c r="T36" i="24"/>
  <c r="R36" i="24"/>
  <c r="V37" i="24"/>
  <c r="W37" i="24" s="1"/>
  <c r="R44" i="24"/>
  <c r="T46" i="24"/>
  <c r="W49" i="24"/>
  <c r="R52" i="24"/>
  <c r="R60" i="24"/>
  <c r="T62" i="24"/>
  <c r="V69" i="24"/>
  <c r="W69" i="24" s="1"/>
  <c r="T73" i="24"/>
  <c r="R73" i="24"/>
  <c r="V74" i="24"/>
  <c r="W74" i="24" s="1"/>
  <c r="V77" i="24"/>
  <c r="W77" i="24" s="1"/>
  <c r="T81" i="24"/>
  <c r="R81" i="24"/>
  <c r="T83" i="24"/>
  <c r="R83" i="24"/>
  <c r="V93" i="24"/>
  <c r="V92" i="24" s="1"/>
  <c r="W13" i="24"/>
  <c r="W15" i="24"/>
  <c r="W17" i="24"/>
  <c r="T38" i="24"/>
  <c r="R38" i="24"/>
  <c r="V39" i="24"/>
  <c r="W39" i="24" s="1"/>
  <c r="R54" i="24"/>
  <c r="V68" i="24"/>
  <c r="W68" i="24" s="1"/>
  <c r="V76" i="24"/>
  <c r="W76" i="24" s="1"/>
  <c r="R87" i="24"/>
  <c r="V7" i="24"/>
  <c r="W7" i="24" s="1"/>
  <c r="R8" i="24"/>
  <c r="R6" i="24" s="1"/>
  <c r="P10" i="24"/>
  <c r="C7" i="23" s="1"/>
  <c r="T21" i="24"/>
  <c r="W24" i="24"/>
  <c r="T34" i="24"/>
  <c r="R34" i="24"/>
  <c r="V35" i="24"/>
  <c r="W35" i="24" s="1"/>
  <c r="R42" i="24"/>
  <c r="W47" i="24"/>
  <c r="R50" i="24"/>
  <c r="R58" i="24"/>
  <c r="T71" i="24"/>
  <c r="R71" i="24"/>
  <c r="V72" i="24"/>
  <c r="W72" i="24" s="1"/>
  <c r="T79" i="24"/>
  <c r="R79" i="24"/>
  <c r="V80" i="24"/>
  <c r="W80" i="24" s="1"/>
  <c r="W88" i="24"/>
  <c r="W11" i="24"/>
  <c r="T30" i="24"/>
  <c r="R30" i="24"/>
  <c r="V21" i="24"/>
  <c r="W21" i="24" s="1"/>
  <c r="R25" i="24"/>
  <c r="T32" i="24"/>
  <c r="R32" i="24"/>
  <c r="V33" i="24"/>
  <c r="W33" i="24" s="1"/>
  <c r="R48" i="24"/>
  <c r="R56" i="24"/>
  <c r="R64" i="24"/>
  <c r="T69" i="24"/>
  <c r="R69" i="24"/>
  <c r="V70" i="24"/>
  <c r="W70" i="24" s="1"/>
  <c r="T77" i="24"/>
  <c r="R77" i="24"/>
  <c r="V78" i="24"/>
  <c r="W78" i="24" s="1"/>
  <c r="R89" i="24"/>
  <c r="V82" i="24"/>
  <c r="W82" i="24" s="1"/>
  <c r="V84" i="24"/>
  <c r="W84" i="24" s="1"/>
  <c r="V34" i="22"/>
  <c r="W34" i="22" s="1"/>
  <c r="A3" i="21" a="1"/>
  <c r="A3" i="21" s="1"/>
  <c r="A4" i="21" s="1" a="1"/>
  <c r="A4" i="21" s="1"/>
  <c r="V7" i="22"/>
  <c r="R8" i="22"/>
  <c r="R10" i="22"/>
  <c r="R6" i="22" s="1"/>
  <c r="R12" i="22"/>
  <c r="R14" i="22"/>
  <c r="R16" i="22"/>
  <c r="R18" i="22"/>
  <c r="R20" i="22"/>
  <c r="P62" i="22"/>
  <c r="C9" i="21" s="1"/>
  <c r="V63" i="22"/>
  <c r="V62" i="22" s="1"/>
  <c r="T8" i="22"/>
  <c r="T10" i="22"/>
  <c r="T12" i="22"/>
  <c r="T14" i="22"/>
  <c r="T16" i="22"/>
  <c r="T18" i="22"/>
  <c r="T20" i="22"/>
  <c r="W31" i="22"/>
  <c r="W54" i="22"/>
  <c r="W21" i="22"/>
  <c r="W29" i="22"/>
  <c r="T35" i="22"/>
  <c r="T33" i="22" s="1"/>
  <c r="P33" i="22"/>
  <c r="C7" i="21" s="1"/>
  <c r="R35" i="22"/>
  <c r="R33" i="22" s="1"/>
  <c r="D7" i="21" s="1"/>
  <c r="V38" i="22"/>
  <c r="W44" i="22"/>
  <c r="W60" i="22"/>
  <c r="R9" i="20"/>
  <c r="D7" i="19" s="1"/>
  <c r="A3" i="19" a="1"/>
  <c r="A3" i="19" s="1"/>
  <c r="A4" i="19" s="1" a="1"/>
  <c r="A4" i="19" s="1"/>
  <c r="T9" i="20"/>
  <c r="W12" i="20"/>
  <c r="W14" i="20"/>
  <c r="V55" i="20"/>
  <c r="W55" i="20" s="1"/>
  <c r="T65" i="20"/>
  <c r="T74" i="20"/>
  <c r="R74" i="20"/>
  <c r="R75" i="20"/>
  <c r="R84" i="20"/>
  <c r="T84" i="20"/>
  <c r="R92" i="20"/>
  <c r="T92" i="20"/>
  <c r="R100" i="20"/>
  <c r="T100" i="20"/>
  <c r="T113" i="20"/>
  <c r="R113" i="20"/>
  <c r="R114" i="20"/>
  <c r="R53" i="20"/>
  <c r="R55" i="20"/>
  <c r="T60" i="20"/>
  <c r="V63" i="20"/>
  <c r="W63" i="20" s="1"/>
  <c r="R65" i="20"/>
  <c r="V66" i="20"/>
  <c r="W66" i="20" s="1"/>
  <c r="T73" i="20"/>
  <c r="T75" i="20"/>
  <c r="T112" i="20"/>
  <c r="T108" i="20" s="1"/>
  <c r="T114" i="20"/>
  <c r="W10" i="20"/>
  <c r="R7" i="20"/>
  <c r="R6" i="20" s="1"/>
  <c r="R20" i="20"/>
  <c r="V21" i="20"/>
  <c r="W21" i="20" s="1"/>
  <c r="R22" i="20"/>
  <c r="V25" i="20"/>
  <c r="W25" i="20" s="1"/>
  <c r="W28" i="20"/>
  <c r="V29" i="20"/>
  <c r="W29" i="20" s="1"/>
  <c r="W32" i="20"/>
  <c r="V33" i="20"/>
  <c r="W33" i="20" s="1"/>
  <c r="V37" i="20"/>
  <c r="W37" i="20" s="1"/>
  <c r="W40" i="20"/>
  <c r="V41" i="20"/>
  <c r="W41" i="20" s="1"/>
  <c r="W44" i="20"/>
  <c r="V45" i="20"/>
  <c r="W45" i="20" s="1"/>
  <c r="W48" i="20"/>
  <c r="V52" i="20"/>
  <c r="T53" i="20"/>
  <c r="T55" i="20"/>
  <c r="W56" i="20"/>
  <c r="T58" i="20"/>
  <c r="R58" i="20"/>
  <c r="R59" i="20"/>
  <c r="R60" i="20"/>
  <c r="R63" i="20"/>
  <c r="R64" i="20"/>
  <c r="T68" i="20"/>
  <c r="V71" i="20"/>
  <c r="W71" i="20" s="1"/>
  <c r="R73" i="20"/>
  <c r="V78" i="20"/>
  <c r="W78" i="20" s="1"/>
  <c r="T81" i="20"/>
  <c r="W86" i="20"/>
  <c r="R88" i="20"/>
  <c r="T88" i="20"/>
  <c r="V90" i="20"/>
  <c r="W90" i="20" s="1"/>
  <c r="W94" i="20"/>
  <c r="R96" i="20"/>
  <c r="T96" i="20"/>
  <c r="V98" i="20"/>
  <c r="W98" i="20" s="1"/>
  <c r="W102" i="20"/>
  <c r="R104" i="20"/>
  <c r="T104" i="20"/>
  <c r="V106" i="20"/>
  <c r="W106" i="20" s="1"/>
  <c r="V110" i="20"/>
  <c r="W110" i="20" s="1"/>
  <c r="R112" i="20"/>
  <c r="R117" i="20"/>
  <c r="R116" i="20" s="1"/>
  <c r="D12" i="19" s="1"/>
  <c r="R122" i="20"/>
  <c r="R121" i="20" s="1"/>
  <c r="D13" i="19" s="1"/>
  <c r="T23" i="20"/>
  <c r="T19" i="20" s="1"/>
  <c r="T27" i="20"/>
  <c r="T31" i="20"/>
  <c r="T35" i="20"/>
  <c r="T39" i="20"/>
  <c r="T43" i="20"/>
  <c r="T47" i="20"/>
  <c r="W51" i="20"/>
  <c r="V53" i="20"/>
  <c r="W53" i="20" s="1"/>
  <c r="V54" i="20"/>
  <c r="W54" i="20" s="1"/>
  <c r="T57" i="20"/>
  <c r="T63" i="20"/>
  <c r="T66" i="20"/>
  <c r="R66" i="20"/>
  <c r="R67" i="20"/>
  <c r="W70" i="20"/>
  <c r="R72" i="20"/>
  <c r="T76" i="20"/>
  <c r="V79" i="20"/>
  <c r="W79" i="20" s="1"/>
  <c r="W99" i="20"/>
  <c r="R111" i="20"/>
  <c r="V118" i="20"/>
  <c r="W118" i="20" s="1"/>
  <c r="W61" i="20"/>
  <c r="W69" i="20"/>
  <c r="W77" i="20"/>
  <c r="L50" i="18"/>
  <c r="L10" i="18"/>
  <c r="T5" i="28" l="1"/>
  <c r="W7" i="34"/>
  <c r="W6" i="34" s="1"/>
  <c r="W63" i="22"/>
  <c r="W62" i="22" s="1"/>
  <c r="R28" i="24"/>
  <c r="D9" i="23" s="1"/>
  <c r="T41" i="24"/>
  <c r="T50" i="20"/>
  <c r="L104" i="18"/>
  <c r="R108" i="20"/>
  <c r="D11" i="19" s="1"/>
  <c r="T20" i="24"/>
  <c r="R23" i="30"/>
  <c r="D8" i="29" s="1"/>
  <c r="R9" i="34"/>
  <c r="V18" i="26"/>
  <c r="V17" i="26" s="1"/>
  <c r="P17" i="26"/>
  <c r="C7" i="25" s="1"/>
  <c r="V43" i="24"/>
  <c r="W43" i="24" s="1"/>
  <c r="V19" i="22"/>
  <c r="W19" i="22" s="1"/>
  <c r="V103" i="20"/>
  <c r="W103" i="20" s="1"/>
  <c r="V93" i="20"/>
  <c r="W93" i="20"/>
  <c r="V80" i="20"/>
  <c r="W80" i="20" s="1"/>
  <c r="V30" i="20"/>
  <c r="W30" i="20"/>
  <c r="V11" i="22"/>
  <c r="W11" i="22" s="1"/>
  <c r="V119" i="20"/>
  <c r="W119" i="20" s="1"/>
  <c r="V89" i="20"/>
  <c r="W89" i="20" s="1"/>
  <c r="P20" i="26"/>
  <c r="C8" i="25" s="1"/>
  <c r="V15" i="26"/>
  <c r="W15" i="26" s="1"/>
  <c r="V22" i="24"/>
  <c r="W22" i="24" s="1"/>
  <c r="R9" i="32"/>
  <c r="D7" i="31" s="1"/>
  <c r="V7" i="26"/>
  <c r="W7" i="26" s="1"/>
  <c r="V59" i="24"/>
  <c r="W59" i="24" s="1"/>
  <c r="T5" i="30"/>
  <c r="T9" i="34"/>
  <c r="T5" i="34" s="1"/>
  <c r="V87" i="20"/>
  <c r="W87" i="20"/>
  <c r="V40" i="22"/>
  <c r="W40" i="22" s="1"/>
  <c r="V105" i="20"/>
  <c r="W105" i="20"/>
  <c r="V46" i="20"/>
  <c r="W46" i="20" s="1"/>
  <c r="V26" i="20"/>
  <c r="W26" i="20" s="1"/>
  <c r="T83" i="20"/>
  <c r="T28" i="24"/>
  <c r="R19" i="20"/>
  <c r="D8" i="19" s="1"/>
  <c r="V45" i="24"/>
  <c r="W45" i="24" s="1"/>
  <c r="V51" i="24"/>
  <c r="W51" i="24" s="1"/>
  <c r="V15" i="22"/>
  <c r="W15" i="22" s="1"/>
  <c r="V56" i="22"/>
  <c r="W56" i="22" s="1"/>
  <c r="V42" i="20"/>
  <c r="W42" i="20" s="1"/>
  <c r="D7" i="33"/>
  <c r="R5" i="34"/>
  <c r="D5" i="33" s="1"/>
  <c r="V17" i="34"/>
  <c r="W17" i="34" s="1"/>
  <c r="V25" i="34"/>
  <c r="V23" i="34" s="1"/>
  <c r="C6" i="33"/>
  <c r="V15" i="34"/>
  <c r="W15" i="34" s="1"/>
  <c r="W29" i="34"/>
  <c r="W28" i="34" s="1"/>
  <c r="V13" i="34"/>
  <c r="W13" i="34" s="1"/>
  <c r="V21" i="34"/>
  <c r="W21" i="34" s="1"/>
  <c r="P9" i="34"/>
  <c r="C7" i="33" s="1"/>
  <c r="W19" i="34"/>
  <c r="V19" i="34"/>
  <c r="V11" i="34"/>
  <c r="W11" i="34" s="1"/>
  <c r="V7" i="32"/>
  <c r="V6" i="32" s="1"/>
  <c r="P6" i="32"/>
  <c r="V18" i="32"/>
  <c r="W18" i="32" s="1"/>
  <c r="V16" i="32"/>
  <c r="W16" i="32" s="1"/>
  <c r="V22" i="32"/>
  <c r="W22" i="32" s="1"/>
  <c r="V28" i="32"/>
  <c r="W28" i="32" s="1"/>
  <c r="P9" i="32"/>
  <c r="C7" i="31" s="1"/>
  <c r="V10" i="32"/>
  <c r="W33" i="32"/>
  <c r="V14" i="32"/>
  <c r="W14" i="32" s="1"/>
  <c r="V20" i="32"/>
  <c r="W20" i="32" s="1"/>
  <c r="T9" i="32"/>
  <c r="T5" i="32" s="1"/>
  <c r="R5" i="32"/>
  <c r="D5" i="31" s="1"/>
  <c r="V12" i="32"/>
  <c r="W12" i="32" s="1"/>
  <c r="V34" i="32"/>
  <c r="V32" i="32" s="1"/>
  <c r="V26" i="32"/>
  <c r="W26" i="32" s="1"/>
  <c r="V24" i="32"/>
  <c r="W24" i="32" s="1"/>
  <c r="W38" i="32"/>
  <c r="W37" i="32" s="1"/>
  <c r="V30" i="32"/>
  <c r="W30" i="32" s="1"/>
  <c r="V15" i="30"/>
  <c r="W15" i="30" s="1"/>
  <c r="P20" i="30"/>
  <c r="C7" i="29" s="1"/>
  <c r="V21" i="30"/>
  <c r="V20" i="30" s="1"/>
  <c r="V34" i="30"/>
  <c r="W34" i="30"/>
  <c r="V26" i="30"/>
  <c r="W26" i="30" s="1"/>
  <c r="V13" i="30"/>
  <c r="W13" i="30" s="1"/>
  <c r="W48" i="30"/>
  <c r="W47" i="30" s="1"/>
  <c r="V44" i="30"/>
  <c r="V42" i="30" s="1"/>
  <c r="V40" i="30"/>
  <c r="W40" i="30" s="1"/>
  <c r="V32" i="30"/>
  <c r="W32" i="30" s="1"/>
  <c r="P23" i="30"/>
  <c r="C8" i="29" s="1"/>
  <c r="V24" i="30"/>
  <c r="W24" i="30" s="1"/>
  <c r="V11" i="30"/>
  <c r="W11" i="30"/>
  <c r="V36" i="30"/>
  <c r="W36" i="30" s="1"/>
  <c r="V28" i="30"/>
  <c r="W28" i="30" s="1"/>
  <c r="P6" i="30"/>
  <c r="V7" i="30"/>
  <c r="W7" i="30" s="1"/>
  <c r="P42" i="30"/>
  <c r="C9" i="29" s="1"/>
  <c r="R6" i="30"/>
  <c r="V38" i="30"/>
  <c r="W38" i="30" s="1"/>
  <c r="V30" i="30"/>
  <c r="W30" i="30" s="1"/>
  <c r="V17" i="30"/>
  <c r="W17" i="30"/>
  <c r="V9" i="30"/>
  <c r="W9" i="30" s="1"/>
  <c r="R23" i="28"/>
  <c r="D8" i="27" s="1"/>
  <c r="V43" i="28"/>
  <c r="W43" i="28" s="1"/>
  <c r="V34" i="28"/>
  <c r="W34" i="28" s="1"/>
  <c r="V26" i="28"/>
  <c r="W26" i="28" s="1"/>
  <c r="V13" i="28"/>
  <c r="W13" i="28" s="1"/>
  <c r="V47" i="28"/>
  <c r="V45" i="28" s="1"/>
  <c r="V21" i="28"/>
  <c r="V20" i="28" s="1"/>
  <c r="P20" i="28"/>
  <c r="C7" i="27" s="1"/>
  <c r="V41" i="28"/>
  <c r="W41" i="28" s="1"/>
  <c r="V32" i="28"/>
  <c r="W32" i="28" s="1"/>
  <c r="P23" i="28"/>
  <c r="C8" i="27" s="1"/>
  <c r="V24" i="28"/>
  <c r="W24" i="28" s="1"/>
  <c r="V11" i="28"/>
  <c r="W11" i="28" s="1"/>
  <c r="W51" i="28"/>
  <c r="W50" i="28" s="1"/>
  <c r="W39" i="28"/>
  <c r="V39" i="28"/>
  <c r="V30" i="28"/>
  <c r="W30" i="28" s="1"/>
  <c r="V17" i="28"/>
  <c r="W17" i="28" s="1"/>
  <c r="V9" i="28"/>
  <c r="W9" i="28" s="1"/>
  <c r="R6" i="28"/>
  <c r="V37" i="28"/>
  <c r="W37" i="28" s="1"/>
  <c r="V28" i="28"/>
  <c r="W28" i="28" s="1"/>
  <c r="V15" i="28"/>
  <c r="W15" i="28" s="1"/>
  <c r="P6" i="28"/>
  <c r="V7" i="28"/>
  <c r="W7" i="28" s="1"/>
  <c r="V9" i="26"/>
  <c r="W9" i="26" s="1"/>
  <c r="V13" i="26"/>
  <c r="W13" i="26"/>
  <c r="R6" i="26"/>
  <c r="P6" i="26"/>
  <c r="R20" i="26"/>
  <c r="D8" i="25" s="1"/>
  <c r="V34" i="26"/>
  <c r="W34" i="26" s="1"/>
  <c r="T20" i="26"/>
  <c r="T5" i="26" s="1"/>
  <c r="V26" i="26"/>
  <c r="V44" i="26"/>
  <c r="V42" i="26" s="1"/>
  <c r="W48" i="26"/>
  <c r="W47" i="26" s="1"/>
  <c r="D6" i="23"/>
  <c r="P41" i="24"/>
  <c r="C10" i="23" s="1"/>
  <c r="V42" i="24"/>
  <c r="W42" i="24" s="1"/>
  <c r="V87" i="24"/>
  <c r="W87" i="24" s="1"/>
  <c r="P86" i="24"/>
  <c r="C12" i="23" s="1"/>
  <c r="W93" i="24"/>
  <c r="W92" i="24" s="1"/>
  <c r="V10" i="24"/>
  <c r="V62" i="24"/>
  <c r="W62" i="24" s="1"/>
  <c r="V89" i="24"/>
  <c r="W89" i="24" s="1"/>
  <c r="V56" i="24"/>
  <c r="W56" i="24" s="1"/>
  <c r="W10" i="24"/>
  <c r="V50" i="24"/>
  <c r="W50" i="24" s="1"/>
  <c r="R41" i="24"/>
  <c r="D10" i="23" s="1"/>
  <c r="R86" i="24"/>
  <c r="D12" i="23" s="1"/>
  <c r="P66" i="24"/>
  <c r="C11" i="23" s="1"/>
  <c r="V67" i="24"/>
  <c r="W67" i="24" s="1"/>
  <c r="V28" i="24"/>
  <c r="R20" i="24"/>
  <c r="D8" i="23" s="1"/>
  <c r="R10" i="24"/>
  <c r="D7" i="23" s="1"/>
  <c r="V64" i="24"/>
  <c r="W64" i="24" s="1"/>
  <c r="V48" i="24"/>
  <c r="W48" i="24" s="1"/>
  <c r="V25" i="24"/>
  <c r="W25" i="24" s="1"/>
  <c r="V75" i="24"/>
  <c r="W75" i="24" s="1"/>
  <c r="V60" i="24"/>
  <c r="W60" i="24" s="1"/>
  <c r="C6" i="23"/>
  <c r="T66" i="24"/>
  <c r="T5" i="24" s="1"/>
  <c r="P20" i="24"/>
  <c r="C8" i="23" s="1"/>
  <c r="V58" i="24"/>
  <c r="W58" i="24" s="1"/>
  <c r="V54" i="24"/>
  <c r="W54" i="24" s="1"/>
  <c r="V52" i="24"/>
  <c r="W52" i="24" s="1"/>
  <c r="V44" i="24"/>
  <c r="W44" i="24" s="1"/>
  <c r="W28" i="24"/>
  <c r="V8" i="24"/>
  <c r="W8" i="24" s="1"/>
  <c r="W6" i="24" s="1"/>
  <c r="R66" i="24"/>
  <c r="D11" i="23" s="1"/>
  <c r="V46" i="24"/>
  <c r="W46" i="24" s="1"/>
  <c r="V23" i="24"/>
  <c r="V20" i="24" s="1"/>
  <c r="V57" i="22"/>
  <c r="W57" i="22" s="1"/>
  <c r="V49" i="22"/>
  <c r="W49" i="22" s="1"/>
  <c r="V41" i="22"/>
  <c r="W41" i="22" s="1"/>
  <c r="V26" i="22"/>
  <c r="W26" i="22" s="1"/>
  <c r="T6" i="22"/>
  <c r="T5" i="22" s="1"/>
  <c r="V18" i="22"/>
  <c r="W18" i="22" s="1"/>
  <c r="V14" i="22"/>
  <c r="W14" i="22" s="1"/>
  <c r="V10" i="22"/>
  <c r="W10" i="22" s="1"/>
  <c r="P6" i="22"/>
  <c r="V55" i="22"/>
  <c r="W55" i="22"/>
  <c r="V47" i="22"/>
  <c r="W47" i="22"/>
  <c r="V39" i="22"/>
  <c r="W39" i="22" s="1"/>
  <c r="V24" i="22"/>
  <c r="W24" i="22"/>
  <c r="V35" i="22"/>
  <c r="W35" i="22" s="1"/>
  <c r="W33" i="22" s="1"/>
  <c r="R5" i="22"/>
  <c r="D5" i="21" s="1"/>
  <c r="D6" i="21"/>
  <c r="W7" i="22"/>
  <c r="V53" i="22"/>
  <c r="W53" i="22" s="1"/>
  <c r="V45" i="22"/>
  <c r="W45" i="22" s="1"/>
  <c r="V30" i="22"/>
  <c r="W30" i="22" s="1"/>
  <c r="V22" i="22"/>
  <c r="W22" i="22" s="1"/>
  <c r="P37" i="22"/>
  <c r="C8" i="21" s="1"/>
  <c r="V20" i="22"/>
  <c r="W20" i="22" s="1"/>
  <c r="V16" i="22"/>
  <c r="W16" i="22" s="1"/>
  <c r="V12" i="22"/>
  <c r="V8" i="22"/>
  <c r="W8" i="22" s="1"/>
  <c r="V59" i="22"/>
  <c r="W59" i="22"/>
  <c r="V51" i="22"/>
  <c r="W51" i="22"/>
  <c r="V43" i="22"/>
  <c r="W43" i="22"/>
  <c r="V28" i="22"/>
  <c r="W28" i="22" s="1"/>
  <c r="V33" i="22"/>
  <c r="W38" i="22"/>
  <c r="T5" i="20"/>
  <c r="V76" i="20"/>
  <c r="W76" i="20" s="1"/>
  <c r="V67" i="20"/>
  <c r="W67" i="20" s="1"/>
  <c r="V72" i="20"/>
  <c r="W72" i="20" s="1"/>
  <c r="W39" i="20"/>
  <c r="V39" i="20"/>
  <c r="V23" i="20"/>
  <c r="W23" i="20" s="1"/>
  <c r="V17" i="20"/>
  <c r="W17" i="20" s="1"/>
  <c r="P9" i="20"/>
  <c r="C7" i="19" s="1"/>
  <c r="P121" i="20"/>
  <c r="C13" i="19" s="1"/>
  <c r="V122" i="20"/>
  <c r="V121" i="20" s="1"/>
  <c r="V112" i="20"/>
  <c r="R50" i="20"/>
  <c r="D9" i="19" s="1"/>
  <c r="P6" i="20"/>
  <c r="V7" i="20"/>
  <c r="V6" i="20" s="1"/>
  <c r="V75" i="20"/>
  <c r="W75" i="20" s="1"/>
  <c r="V65" i="20"/>
  <c r="W65" i="20" s="1"/>
  <c r="V57" i="20"/>
  <c r="P50" i="20"/>
  <c r="C9" i="19" s="1"/>
  <c r="V111" i="20"/>
  <c r="W111" i="20" s="1"/>
  <c r="W81" i="20"/>
  <c r="V81" i="20"/>
  <c r="V43" i="20"/>
  <c r="W43" i="20" s="1"/>
  <c r="V27" i="20"/>
  <c r="W27" i="20" s="1"/>
  <c r="V15" i="20"/>
  <c r="W15" i="20" s="1"/>
  <c r="D6" i="19"/>
  <c r="V100" i="20"/>
  <c r="W100" i="20" s="1"/>
  <c r="V74" i="20"/>
  <c r="W74" i="20" s="1"/>
  <c r="V60" i="20"/>
  <c r="W60" i="20" s="1"/>
  <c r="R83" i="20"/>
  <c r="D10" i="19" s="1"/>
  <c r="W52" i="20"/>
  <c r="P108" i="20"/>
  <c r="C11" i="19" s="1"/>
  <c r="P116" i="20"/>
  <c r="C12" i="19" s="1"/>
  <c r="V117" i="20"/>
  <c r="V59" i="20"/>
  <c r="W59" i="20" s="1"/>
  <c r="V47" i="20"/>
  <c r="W47" i="20" s="1"/>
  <c r="V31" i="20"/>
  <c r="W31" i="20" s="1"/>
  <c r="V13" i="20"/>
  <c r="W13" i="20" s="1"/>
  <c r="V113" i="20"/>
  <c r="W113" i="20" s="1"/>
  <c r="V92" i="20"/>
  <c r="W92" i="20" s="1"/>
  <c r="V64" i="20"/>
  <c r="W64" i="20"/>
  <c r="V22" i="20"/>
  <c r="W22" i="20" s="1"/>
  <c r="V114" i="20"/>
  <c r="W114" i="20" s="1"/>
  <c r="V68" i="20"/>
  <c r="W68" i="20" s="1"/>
  <c r="V35" i="20"/>
  <c r="W35" i="20" s="1"/>
  <c r="V11" i="20"/>
  <c r="W11" i="20" s="1"/>
  <c r="V84" i="20"/>
  <c r="W84" i="20" s="1"/>
  <c r="P83" i="20"/>
  <c r="C10" i="19" s="1"/>
  <c r="V73" i="20"/>
  <c r="W73" i="20" s="1"/>
  <c r="P19" i="20"/>
  <c r="C8" i="19" s="1"/>
  <c r="V20" i="20"/>
  <c r="W20" i="20" s="1"/>
  <c r="AY66" i="1"/>
  <c r="AX66" i="1"/>
  <c r="BI123" i="16"/>
  <c r="BH123" i="16"/>
  <c r="BG123" i="16"/>
  <c r="BF123" i="16"/>
  <c r="T123" i="16"/>
  <c r="R123" i="16"/>
  <c r="P123" i="16"/>
  <c r="BK123" i="16"/>
  <c r="J123" i="16"/>
  <c r="BE123" i="16" s="1"/>
  <c r="BI122" i="16"/>
  <c r="BH122" i="16"/>
  <c r="BG122" i="16"/>
  <c r="BF122" i="16"/>
  <c r="T122" i="16"/>
  <c r="T121" i="16" s="1"/>
  <c r="R122" i="16"/>
  <c r="P122" i="16"/>
  <c r="BK122" i="16"/>
  <c r="J122" i="16"/>
  <c r="BE122" i="16" s="1"/>
  <c r="BI120" i="16"/>
  <c r="BH120" i="16"/>
  <c r="BG120" i="16"/>
  <c r="BF120" i="16"/>
  <c r="T120" i="16"/>
  <c r="R120" i="16"/>
  <c r="P120" i="16"/>
  <c r="BK120" i="16"/>
  <c r="J120" i="16"/>
  <c r="BE120" i="16" s="1"/>
  <c r="BI119" i="16"/>
  <c r="BH119" i="16"/>
  <c r="BG119" i="16"/>
  <c r="BF119" i="16"/>
  <c r="T119" i="16"/>
  <c r="R119" i="16"/>
  <c r="P119" i="16"/>
  <c r="BK119" i="16"/>
  <c r="J119" i="16"/>
  <c r="BE119" i="16" s="1"/>
  <c r="BI118" i="16"/>
  <c r="BH118" i="16"/>
  <c r="BG118" i="16"/>
  <c r="BF118" i="16"/>
  <c r="T118" i="16"/>
  <c r="R118" i="16"/>
  <c r="P118" i="16"/>
  <c r="BK118" i="16"/>
  <c r="J118" i="16"/>
  <c r="BE118" i="16" s="1"/>
  <c r="BI116" i="16"/>
  <c r="BH116" i="16"/>
  <c r="BG116" i="16"/>
  <c r="BF116" i="16"/>
  <c r="T116" i="16"/>
  <c r="R116" i="16"/>
  <c r="P116" i="16"/>
  <c r="BK116" i="16"/>
  <c r="J116" i="16"/>
  <c r="BE116" i="16" s="1"/>
  <c r="BI114" i="16"/>
  <c r="BH114" i="16"/>
  <c r="BG114" i="16"/>
  <c r="BF114" i="16"/>
  <c r="T114" i="16"/>
  <c r="R114" i="16"/>
  <c r="P114" i="16"/>
  <c r="BK114" i="16"/>
  <c r="J114" i="16"/>
  <c r="BE114" i="16" s="1"/>
  <c r="BI109" i="16"/>
  <c r="BH109" i="16"/>
  <c r="BG109" i="16"/>
  <c r="BF109" i="16"/>
  <c r="T109" i="16"/>
  <c r="R109" i="16"/>
  <c r="P109" i="16"/>
  <c r="BK109" i="16"/>
  <c r="J109" i="16"/>
  <c r="BE109" i="16" s="1"/>
  <c r="BI107" i="16"/>
  <c r="BH107" i="16"/>
  <c r="BG107" i="16"/>
  <c r="BF107" i="16"/>
  <c r="T107" i="16"/>
  <c r="R107" i="16"/>
  <c r="P107" i="16"/>
  <c r="BK107" i="16"/>
  <c r="J107" i="16"/>
  <c r="BE107" i="16" s="1"/>
  <c r="BI96" i="16"/>
  <c r="BH96" i="16"/>
  <c r="BG96" i="16"/>
  <c r="BF96" i="16"/>
  <c r="T96" i="16"/>
  <c r="T95" i="16" s="1"/>
  <c r="R96" i="16"/>
  <c r="P96" i="16"/>
  <c r="BK96" i="16"/>
  <c r="J96" i="16"/>
  <c r="BE96" i="16" s="1"/>
  <c r="BI94" i="16"/>
  <c r="BH94" i="16"/>
  <c r="BG94" i="16"/>
  <c r="BF94" i="16"/>
  <c r="T94" i="16"/>
  <c r="R94" i="16"/>
  <c r="P94" i="16"/>
  <c r="BK94" i="16"/>
  <c r="BE94" i="16"/>
  <c r="BI88" i="16"/>
  <c r="BH88" i="16"/>
  <c r="BG88" i="16"/>
  <c r="BF88" i="16"/>
  <c r="T88" i="16"/>
  <c r="R88" i="16"/>
  <c r="P88" i="16"/>
  <c r="BK88" i="16"/>
  <c r="J88" i="16"/>
  <c r="BE88" i="16" s="1"/>
  <c r="BI87" i="16"/>
  <c r="BH87" i="16"/>
  <c r="BG87" i="16"/>
  <c r="BF87" i="16"/>
  <c r="T87" i="16"/>
  <c r="R87" i="16"/>
  <c r="P87" i="16"/>
  <c r="BK87" i="16"/>
  <c r="J87" i="16"/>
  <c r="BE87" i="16" s="1"/>
  <c r="BI85" i="16"/>
  <c r="BH85" i="16"/>
  <c r="BG85" i="16"/>
  <c r="BF85" i="16"/>
  <c r="T85" i="16"/>
  <c r="R85" i="16"/>
  <c r="P85" i="16"/>
  <c r="BK85" i="16"/>
  <c r="J85" i="16"/>
  <c r="BE85" i="16" s="1"/>
  <c r="J78" i="16"/>
  <c r="F78" i="16"/>
  <c r="F76" i="16"/>
  <c r="E74" i="16"/>
  <c r="J51" i="16"/>
  <c r="F51" i="16"/>
  <c r="F49" i="16"/>
  <c r="E47" i="16"/>
  <c r="J18" i="16"/>
  <c r="E18" i="16"/>
  <c r="J17" i="16"/>
  <c r="J12" i="16"/>
  <c r="E7" i="16"/>
  <c r="E45" i="16" s="1"/>
  <c r="AY65" i="1"/>
  <c r="AX65" i="1"/>
  <c r="BI81" i="15"/>
  <c r="F34" i="15" s="1"/>
  <c r="BD65" i="1" s="1"/>
  <c r="BH81" i="15"/>
  <c r="F33" i="15" s="1"/>
  <c r="BC65" i="1" s="1"/>
  <c r="BG81" i="15"/>
  <c r="F32" i="15" s="1"/>
  <c r="BB65" i="1" s="1"/>
  <c r="BF81" i="15"/>
  <c r="J31" i="15" s="1"/>
  <c r="AW65" i="1" s="1"/>
  <c r="T81" i="15"/>
  <c r="T80" i="15" s="1"/>
  <c r="T79" i="15" s="1"/>
  <c r="T78" i="15" s="1"/>
  <c r="R81" i="15"/>
  <c r="R80" i="15" s="1"/>
  <c r="R79" i="15" s="1"/>
  <c r="R78" i="15" s="1"/>
  <c r="P81" i="15"/>
  <c r="P80" i="15" s="1"/>
  <c r="P79" i="15" s="1"/>
  <c r="P78" i="15" s="1"/>
  <c r="AU65" i="1" s="1"/>
  <c r="J74" i="15"/>
  <c r="F74" i="15"/>
  <c r="F72" i="15"/>
  <c r="E70" i="15"/>
  <c r="J51" i="15"/>
  <c r="F51" i="15"/>
  <c r="F49" i="15"/>
  <c r="E47" i="15"/>
  <c r="J18" i="15"/>
  <c r="E18" i="15"/>
  <c r="F52" i="15" s="1"/>
  <c r="J17" i="15"/>
  <c r="J12" i="15"/>
  <c r="J49" i="15" s="1"/>
  <c r="E7" i="15"/>
  <c r="E68" i="15" s="1"/>
  <c r="AY64" i="1"/>
  <c r="AX64" i="1"/>
  <c r="BI81" i="14"/>
  <c r="F34" i="14" s="1"/>
  <c r="BD64" i="1" s="1"/>
  <c r="BH81" i="14"/>
  <c r="F33" i="14" s="1"/>
  <c r="BC64" i="1" s="1"/>
  <c r="BG81" i="14"/>
  <c r="F32" i="14" s="1"/>
  <c r="BB64" i="1" s="1"/>
  <c r="BF81" i="14"/>
  <c r="J31" i="14" s="1"/>
  <c r="AW64" i="1" s="1"/>
  <c r="T81" i="14"/>
  <c r="T80" i="14" s="1"/>
  <c r="T79" i="14" s="1"/>
  <c r="T78" i="14" s="1"/>
  <c r="R81" i="14"/>
  <c r="R80" i="14" s="1"/>
  <c r="R79" i="14" s="1"/>
  <c r="R78" i="14" s="1"/>
  <c r="P81" i="14"/>
  <c r="P80" i="14" s="1"/>
  <c r="P79" i="14" s="1"/>
  <c r="P78" i="14" s="1"/>
  <c r="AU64" i="1" s="1"/>
  <c r="J74" i="14"/>
  <c r="F74" i="14"/>
  <c r="F72" i="14"/>
  <c r="E70" i="14"/>
  <c r="J51" i="14"/>
  <c r="F51" i="14"/>
  <c r="F49" i="14"/>
  <c r="E47" i="14"/>
  <c r="J18" i="14"/>
  <c r="E18" i="14"/>
  <c r="F75" i="14" s="1"/>
  <c r="J17" i="14"/>
  <c r="J12" i="14"/>
  <c r="J72" i="14" s="1"/>
  <c r="E7" i="14"/>
  <c r="E68" i="14" s="1"/>
  <c r="AY63" i="1"/>
  <c r="AX63" i="1"/>
  <c r="BI81" i="13"/>
  <c r="F34" i="13" s="1"/>
  <c r="BD63" i="1" s="1"/>
  <c r="BH81" i="13"/>
  <c r="F33" i="13" s="1"/>
  <c r="BC63" i="1" s="1"/>
  <c r="BG81" i="13"/>
  <c r="F32" i="13" s="1"/>
  <c r="BB63" i="1" s="1"/>
  <c r="BF81" i="13"/>
  <c r="F31" i="13" s="1"/>
  <c r="BA63" i="1" s="1"/>
  <c r="T81" i="13"/>
  <c r="T80" i="13" s="1"/>
  <c r="T79" i="13" s="1"/>
  <c r="T78" i="13" s="1"/>
  <c r="R81" i="13"/>
  <c r="R80" i="13" s="1"/>
  <c r="R79" i="13" s="1"/>
  <c r="R78" i="13"/>
  <c r="P81" i="13"/>
  <c r="P80" i="13" s="1"/>
  <c r="P79" i="13" s="1"/>
  <c r="P78" i="13" s="1"/>
  <c r="AU63" i="1" s="1"/>
  <c r="J74" i="13"/>
  <c r="F74" i="13"/>
  <c r="F72" i="13"/>
  <c r="E70" i="13"/>
  <c r="J51" i="13"/>
  <c r="F51" i="13"/>
  <c r="F49" i="13"/>
  <c r="E47" i="13"/>
  <c r="J18" i="13"/>
  <c r="E18" i="13"/>
  <c r="F75" i="13" s="1"/>
  <c r="J17" i="13"/>
  <c r="J12" i="13"/>
  <c r="J72" i="13" s="1"/>
  <c r="E7" i="13"/>
  <c r="AY62" i="1"/>
  <c r="AX62" i="1"/>
  <c r="BI81" i="12"/>
  <c r="F34" i="12" s="1"/>
  <c r="BD62" i="1" s="1"/>
  <c r="BH81" i="12"/>
  <c r="F33" i="12" s="1"/>
  <c r="BC62" i="1" s="1"/>
  <c r="BG81" i="12"/>
  <c r="F32" i="12" s="1"/>
  <c r="BB62" i="1" s="1"/>
  <c r="BF81" i="12"/>
  <c r="J31" i="12" s="1"/>
  <c r="AW62" i="1" s="1"/>
  <c r="T81" i="12"/>
  <c r="T80" i="12" s="1"/>
  <c r="T79" i="12" s="1"/>
  <c r="T78" i="12" s="1"/>
  <c r="R81" i="12"/>
  <c r="R80" i="12"/>
  <c r="R79" i="12" s="1"/>
  <c r="R78" i="12" s="1"/>
  <c r="P81" i="12"/>
  <c r="P80" i="12" s="1"/>
  <c r="P79" i="12" s="1"/>
  <c r="P78" i="12" s="1"/>
  <c r="AU62" i="1" s="1"/>
  <c r="J74" i="12"/>
  <c r="F74" i="12"/>
  <c r="F72" i="12"/>
  <c r="E70" i="12"/>
  <c r="J51" i="12"/>
  <c r="F51" i="12"/>
  <c r="F49" i="12"/>
  <c r="E47" i="12"/>
  <c r="J18" i="12"/>
  <c r="E18" i="12"/>
  <c r="J17" i="12"/>
  <c r="J12" i="12"/>
  <c r="E7" i="12"/>
  <c r="E45" i="12" s="1"/>
  <c r="AY61" i="1"/>
  <c r="AX61" i="1"/>
  <c r="BI81" i="11"/>
  <c r="F34" i="11" s="1"/>
  <c r="BD61" i="1" s="1"/>
  <c r="BH81" i="11"/>
  <c r="F33" i="11" s="1"/>
  <c r="BC61" i="1" s="1"/>
  <c r="BG81" i="11"/>
  <c r="F32" i="11" s="1"/>
  <c r="BB61" i="1" s="1"/>
  <c r="BF81" i="11"/>
  <c r="J31" i="11" s="1"/>
  <c r="AW61" i="1" s="1"/>
  <c r="T81" i="11"/>
  <c r="T80" i="11" s="1"/>
  <c r="T79" i="11" s="1"/>
  <c r="T78" i="11" s="1"/>
  <c r="R81" i="11"/>
  <c r="R80" i="11" s="1"/>
  <c r="R79" i="11" s="1"/>
  <c r="R78" i="11" s="1"/>
  <c r="P81" i="11"/>
  <c r="P80" i="11" s="1"/>
  <c r="P79" i="11" s="1"/>
  <c r="P78" i="11" s="1"/>
  <c r="AU61" i="1" s="1"/>
  <c r="J74" i="11"/>
  <c r="F74" i="11"/>
  <c r="F72" i="11"/>
  <c r="E70" i="11"/>
  <c r="J51" i="11"/>
  <c r="F51" i="11"/>
  <c r="F49" i="11"/>
  <c r="E47" i="11"/>
  <c r="J18" i="11"/>
  <c r="E18" i="11"/>
  <c r="F52" i="11" s="1"/>
  <c r="J17" i="11"/>
  <c r="J12" i="11"/>
  <c r="J49" i="11" s="1"/>
  <c r="E7" i="11"/>
  <c r="E68" i="11" s="1"/>
  <c r="E45" i="11"/>
  <c r="AY60" i="1"/>
  <c r="AX60" i="1"/>
  <c r="BI81" i="10"/>
  <c r="F34" i="10" s="1"/>
  <c r="BD60" i="1" s="1"/>
  <c r="BH81" i="10"/>
  <c r="F33" i="10" s="1"/>
  <c r="BC60" i="1" s="1"/>
  <c r="BG81" i="10"/>
  <c r="F32" i="10" s="1"/>
  <c r="BB60" i="1" s="1"/>
  <c r="BF81" i="10"/>
  <c r="J31" i="10" s="1"/>
  <c r="AW60" i="1" s="1"/>
  <c r="T81" i="10"/>
  <c r="T80" i="10" s="1"/>
  <c r="T79" i="10" s="1"/>
  <c r="T78" i="10" s="1"/>
  <c r="R81" i="10"/>
  <c r="R80" i="10"/>
  <c r="R79" i="10" s="1"/>
  <c r="R78" i="10" s="1"/>
  <c r="P81" i="10"/>
  <c r="P80" i="10" s="1"/>
  <c r="P79" i="10" s="1"/>
  <c r="P78" i="10" s="1"/>
  <c r="AU60" i="1" s="1"/>
  <c r="BK81" i="10"/>
  <c r="BK80" i="10" s="1"/>
  <c r="BK79" i="10" s="1"/>
  <c r="J79" i="10" s="1"/>
  <c r="J57" i="10" s="1"/>
  <c r="J81" i="10"/>
  <c r="BE81" i="10" s="1"/>
  <c r="J30" i="10" s="1"/>
  <c r="AV60" i="1" s="1"/>
  <c r="J74" i="10"/>
  <c r="F74" i="10"/>
  <c r="F72" i="10"/>
  <c r="E70" i="10"/>
  <c r="J51" i="10"/>
  <c r="F51" i="10"/>
  <c r="F49" i="10"/>
  <c r="E47" i="10"/>
  <c r="J18" i="10"/>
  <c r="E18" i="10"/>
  <c r="F52" i="10" s="1"/>
  <c r="J17" i="10"/>
  <c r="J12" i="10"/>
  <c r="J72" i="10" s="1"/>
  <c r="E7" i="10"/>
  <c r="E68" i="10" s="1"/>
  <c r="E45" i="10"/>
  <c r="AY59" i="1"/>
  <c r="AX59" i="1"/>
  <c r="BI81" i="9"/>
  <c r="F34" i="9" s="1"/>
  <c r="BD59" i="1" s="1"/>
  <c r="BH81" i="9"/>
  <c r="F33" i="9" s="1"/>
  <c r="BC59" i="1" s="1"/>
  <c r="BG81" i="9"/>
  <c r="F32" i="9" s="1"/>
  <c r="BB59" i="1" s="1"/>
  <c r="BF81" i="9"/>
  <c r="F31" i="9" s="1"/>
  <c r="BA59" i="1" s="1"/>
  <c r="T81" i="9"/>
  <c r="T80" i="9" s="1"/>
  <c r="T79" i="9" s="1"/>
  <c r="T78" i="9" s="1"/>
  <c r="R81" i="9"/>
  <c r="R80" i="9" s="1"/>
  <c r="R79" i="9" s="1"/>
  <c r="R78" i="9" s="1"/>
  <c r="P81" i="9"/>
  <c r="P80" i="9" s="1"/>
  <c r="P79" i="9" s="1"/>
  <c r="P78" i="9" s="1"/>
  <c r="AU59" i="1" s="1"/>
  <c r="BK81" i="9"/>
  <c r="BK80" i="9" s="1"/>
  <c r="J80" i="9" s="1"/>
  <c r="J58" i="9" s="1"/>
  <c r="J81" i="9"/>
  <c r="BE81" i="9" s="1"/>
  <c r="J74" i="9"/>
  <c r="F74" i="9"/>
  <c r="F72" i="9"/>
  <c r="E70" i="9"/>
  <c r="J51" i="9"/>
  <c r="F51" i="9"/>
  <c r="F49" i="9"/>
  <c r="E47" i="9"/>
  <c r="J18" i="9"/>
  <c r="E18" i="9"/>
  <c r="F75" i="9" s="1"/>
  <c r="J17" i="9"/>
  <c r="J12" i="9"/>
  <c r="J72" i="9" s="1"/>
  <c r="E7" i="9"/>
  <c r="E45" i="9" s="1"/>
  <c r="E68" i="9"/>
  <c r="AY58" i="1"/>
  <c r="AX58" i="1"/>
  <c r="BI81" i="8"/>
  <c r="F34" i="8" s="1"/>
  <c r="BD58" i="1" s="1"/>
  <c r="BH81" i="8"/>
  <c r="F33" i="8" s="1"/>
  <c r="BC58" i="1" s="1"/>
  <c r="BG81" i="8"/>
  <c r="F32" i="8" s="1"/>
  <c r="BB58" i="1" s="1"/>
  <c r="BF81" i="8"/>
  <c r="J31" i="8" s="1"/>
  <c r="AW58" i="1" s="1"/>
  <c r="T81" i="8"/>
  <c r="T80" i="8" s="1"/>
  <c r="T79" i="8" s="1"/>
  <c r="T78" i="8" s="1"/>
  <c r="R81" i="8"/>
  <c r="R80" i="8"/>
  <c r="R79" i="8" s="1"/>
  <c r="R78" i="8" s="1"/>
  <c r="P81" i="8"/>
  <c r="P80" i="8" s="1"/>
  <c r="P79" i="8" s="1"/>
  <c r="P78" i="8" s="1"/>
  <c r="AU58" i="1" s="1"/>
  <c r="BK81" i="8"/>
  <c r="BK80" i="8" s="1"/>
  <c r="J80" i="8" s="1"/>
  <c r="J58" i="8" s="1"/>
  <c r="J81" i="8"/>
  <c r="BE81" i="8" s="1"/>
  <c r="J74" i="8"/>
  <c r="F74" i="8"/>
  <c r="F72" i="8"/>
  <c r="E70" i="8"/>
  <c r="J51" i="8"/>
  <c r="F51" i="8"/>
  <c r="F49" i="8"/>
  <c r="E47" i="8"/>
  <c r="J18" i="8"/>
  <c r="E18" i="8"/>
  <c r="F75" i="8" s="1"/>
  <c r="J17" i="8"/>
  <c r="J12" i="8"/>
  <c r="J72" i="8"/>
  <c r="J49" i="8"/>
  <c r="E7" i="8"/>
  <c r="E68" i="8" s="1"/>
  <c r="AY57" i="1"/>
  <c r="AX57" i="1"/>
  <c r="BI81" i="7"/>
  <c r="F34" i="7" s="1"/>
  <c r="BD57" i="1" s="1"/>
  <c r="BH81" i="7"/>
  <c r="F33" i="7" s="1"/>
  <c r="BC57" i="1" s="1"/>
  <c r="BG81" i="7"/>
  <c r="F32" i="7" s="1"/>
  <c r="BB57" i="1" s="1"/>
  <c r="BF81" i="7"/>
  <c r="T81" i="7"/>
  <c r="T80" i="7" s="1"/>
  <c r="T79" i="7" s="1"/>
  <c r="T78" i="7"/>
  <c r="R81" i="7"/>
  <c r="R80" i="7" s="1"/>
  <c r="R79" i="7" s="1"/>
  <c r="R78" i="7"/>
  <c r="P81" i="7"/>
  <c r="P80" i="7" s="1"/>
  <c r="P79" i="7" s="1"/>
  <c r="P78" i="7"/>
  <c r="AU57" i="1" s="1"/>
  <c r="J74" i="7"/>
  <c r="F74" i="7"/>
  <c r="F72" i="7"/>
  <c r="E70" i="7"/>
  <c r="J51" i="7"/>
  <c r="F51" i="7"/>
  <c r="F49" i="7"/>
  <c r="E47" i="7"/>
  <c r="J18" i="7"/>
  <c r="E18" i="7"/>
  <c r="F75" i="7" s="1"/>
  <c r="J17" i="7"/>
  <c r="J12" i="7"/>
  <c r="J72" i="7" s="1"/>
  <c r="E7" i="7"/>
  <c r="E68" i="7" s="1"/>
  <c r="AY56" i="1"/>
  <c r="AX56" i="1"/>
  <c r="BI81" i="6"/>
  <c r="F34" i="6" s="1"/>
  <c r="BD56" i="1" s="1"/>
  <c r="BH81" i="6"/>
  <c r="F33" i="6" s="1"/>
  <c r="BC56" i="1" s="1"/>
  <c r="BG81" i="6"/>
  <c r="F32" i="6" s="1"/>
  <c r="BB56" i="1" s="1"/>
  <c r="BF81" i="6"/>
  <c r="F31" i="6" s="1"/>
  <c r="BA56" i="1" s="1"/>
  <c r="T81" i="6"/>
  <c r="T80" i="6" s="1"/>
  <c r="T79" i="6" s="1"/>
  <c r="T78" i="6" s="1"/>
  <c r="R81" i="6"/>
  <c r="R80" i="6" s="1"/>
  <c r="R79" i="6" s="1"/>
  <c r="R78" i="6" s="1"/>
  <c r="P81" i="6"/>
  <c r="P80" i="6" s="1"/>
  <c r="P79" i="6" s="1"/>
  <c r="P78" i="6" s="1"/>
  <c r="AU56" i="1" s="1"/>
  <c r="J74" i="6"/>
  <c r="F74" i="6"/>
  <c r="F72" i="6"/>
  <c r="E70" i="6"/>
  <c r="J51" i="6"/>
  <c r="F51" i="6"/>
  <c r="F49" i="6"/>
  <c r="E47" i="6"/>
  <c r="J18" i="6"/>
  <c r="E18" i="6"/>
  <c r="F75" i="6" s="1"/>
  <c r="J17" i="6"/>
  <c r="J12" i="6"/>
  <c r="J72" i="6" s="1"/>
  <c r="E7" i="6"/>
  <c r="AY55" i="1"/>
  <c r="AX55" i="1"/>
  <c r="BI83" i="5"/>
  <c r="F34" i="5" s="1"/>
  <c r="BD55" i="1" s="1"/>
  <c r="BH83" i="5"/>
  <c r="F33" i="5" s="1"/>
  <c r="BC55" i="1" s="1"/>
  <c r="BG83" i="5"/>
  <c r="F32" i="5" s="1"/>
  <c r="BB55" i="1" s="1"/>
  <c r="BF83" i="5"/>
  <c r="J31" i="5" s="1"/>
  <c r="AW55" i="1" s="1"/>
  <c r="T83" i="5"/>
  <c r="T80" i="5" s="1"/>
  <c r="T79" i="5" s="1"/>
  <c r="T78" i="5" s="1"/>
  <c r="R83" i="5"/>
  <c r="R80" i="5"/>
  <c r="R79" i="5" s="1"/>
  <c r="R78" i="5" s="1"/>
  <c r="P83" i="5"/>
  <c r="P80" i="5"/>
  <c r="P79" i="5" s="1"/>
  <c r="P78" i="5" s="1"/>
  <c r="AU55" i="1" s="1"/>
  <c r="J74" i="5"/>
  <c r="F74" i="5"/>
  <c r="F72" i="5"/>
  <c r="E70" i="5"/>
  <c r="J51" i="5"/>
  <c r="F51" i="5"/>
  <c r="F49" i="5"/>
  <c r="E47" i="5"/>
  <c r="J18" i="5"/>
  <c r="E18" i="5"/>
  <c r="F52" i="5" s="1"/>
  <c r="J17" i="5"/>
  <c r="J12" i="5"/>
  <c r="J49" i="5" s="1"/>
  <c r="E7" i="5"/>
  <c r="E45" i="5" s="1"/>
  <c r="AY54" i="1"/>
  <c r="AX54" i="1"/>
  <c r="BI81" i="4"/>
  <c r="F34" i="4" s="1"/>
  <c r="BD54" i="1" s="1"/>
  <c r="BH81" i="4"/>
  <c r="F33" i="4" s="1"/>
  <c r="BC54" i="1" s="1"/>
  <c r="BG81" i="4"/>
  <c r="F32" i="4" s="1"/>
  <c r="BB54" i="1" s="1"/>
  <c r="BF81" i="4"/>
  <c r="J31" i="4" s="1"/>
  <c r="AW54" i="1" s="1"/>
  <c r="T81" i="4"/>
  <c r="T80" i="4" s="1"/>
  <c r="T79" i="4" s="1"/>
  <c r="T78" i="4" s="1"/>
  <c r="R81" i="4"/>
  <c r="R80" i="4"/>
  <c r="R79" i="4" s="1"/>
  <c r="R78" i="4" s="1"/>
  <c r="P81" i="4"/>
  <c r="P80" i="4" s="1"/>
  <c r="P79" i="4" s="1"/>
  <c r="P78" i="4" s="1"/>
  <c r="AU54" i="1" s="1"/>
  <c r="BK81" i="4"/>
  <c r="BK80" i="4" s="1"/>
  <c r="J81" i="4"/>
  <c r="BE81" i="4" s="1"/>
  <c r="J30" i="4" s="1"/>
  <c r="AV54" i="1" s="1"/>
  <c r="J74" i="4"/>
  <c r="F74" i="4"/>
  <c r="F72" i="4"/>
  <c r="E70" i="4"/>
  <c r="J51" i="4"/>
  <c r="F51" i="4"/>
  <c r="F49" i="4"/>
  <c r="E47" i="4"/>
  <c r="J18" i="4"/>
  <c r="E18" i="4"/>
  <c r="F75" i="4" s="1"/>
  <c r="J17" i="4"/>
  <c r="J12" i="4"/>
  <c r="J72" i="4" s="1"/>
  <c r="E7" i="4"/>
  <c r="E68" i="4"/>
  <c r="E45" i="4"/>
  <c r="AY53" i="1"/>
  <c r="AX53" i="1"/>
  <c r="BI148" i="3"/>
  <c r="BH148" i="3"/>
  <c r="BG148" i="3"/>
  <c r="BF148" i="3"/>
  <c r="T148" i="3"/>
  <c r="T147" i="3" s="1"/>
  <c r="R148" i="3"/>
  <c r="R147" i="3" s="1"/>
  <c r="P148" i="3"/>
  <c r="P147" i="3" s="1"/>
  <c r="BK148" i="3"/>
  <c r="BK147" i="3" s="1"/>
  <c r="J147" i="3" s="1"/>
  <c r="J62" i="3" s="1"/>
  <c r="J148" i="3"/>
  <c r="BE148" i="3" s="1"/>
  <c r="BI142" i="3"/>
  <c r="BH142" i="3"/>
  <c r="BG142" i="3"/>
  <c r="BF142" i="3"/>
  <c r="T142" i="3"/>
  <c r="T141" i="3" s="1"/>
  <c r="R142" i="3"/>
  <c r="R141" i="3" s="1"/>
  <c r="P142" i="3"/>
  <c r="P141" i="3" s="1"/>
  <c r="BK142" i="3"/>
  <c r="BK141" i="3" s="1"/>
  <c r="J141" i="3" s="1"/>
  <c r="J61" i="3" s="1"/>
  <c r="J142" i="3"/>
  <c r="BE142" i="3" s="1"/>
  <c r="BI138" i="3"/>
  <c r="BH138" i="3"/>
  <c r="BG138" i="3"/>
  <c r="BF138" i="3"/>
  <c r="T138" i="3"/>
  <c r="R138" i="3"/>
  <c r="P138" i="3"/>
  <c r="BK138" i="3"/>
  <c r="J138" i="3"/>
  <c r="BE138" i="3"/>
  <c r="BI137" i="3"/>
  <c r="BH137" i="3"/>
  <c r="BG137" i="3"/>
  <c r="BF137" i="3"/>
  <c r="T137" i="3"/>
  <c r="R137" i="3"/>
  <c r="P137" i="3"/>
  <c r="BK137" i="3"/>
  <c r="J137" i="3"/>
  <c r="BE137" i="3" s="1"/>
  <c r="BI132" i="3"/>
  <c r="BH132" i="3"/>
  <c r="BG132" i="3"/>
  <c r="BF132" i="3"/>
  <c r="T132" i="3"/>
  <c r="R132" i="3"/>
  <c r="P132" i="3"/>
  <c r="BK132" i="3"/>
  <c r="J132" i="3"/>
  <c r="BE132" i="3"/>
  <c r="BI131" i="3"/>
  <c r="BH131" i="3"/>
  <c r="BG131" i="3"/>
  <c r="BF131" i="3"/>
  <c r="T131" i="3"/>
  <c r="R131" i="3"/>
  <c r="P131" i="3"/>
  <c r="BK131" i="3"/>
  <c r="J131" i="3"/>
  <c r="BE131" i="3"/>
  <c r="BI126" i="3"/>
  <c r="BH126" i="3"/>
  <c r="BG126" i="3"/>
  <c r="BF126" i="3"/>
  <c r="T126" i="3"/>
  <c r="R126" i="3"/>
  <c r="P126" i="3"/>
  <c r="BK126" i="3"/>
  <c r="J126" i="3"/>
  <c r="BE126" i="3"/>
  <c r="BI125" i="3"/>
  <c r="BH125" i="3"/>
  <c r="BG125" i="3"/>
  <c r="BF125" i="3"/>
  <c r="T125" i="3"/>
  <c r="R125" i="3"/>
  <c r="P125" i="3"/>
  <c r="BK125" i="3"/>
  <c r="J125" i="3"/>
  <c r="BE125" i="3"/>
  <c r="BI120" i="3"/>
  <c r="BH120" i="3"/>
  <c r="BG120" i="3"/>
  <c r="BF120" i="3"/>
  <c r="T120" i="3"/>
  <c r="T119" i="3"/>
  <c r="R120" i="3"/>
  <c r="R119" i="3"/>
  <c r="P120" i="3"/>
  <c r="P119" i="3"/>
  <c r="BK120" i="3"/>
  <c r="BK119" i="3"/>
  <c r="J119" i="3" s="1"/>
  <c r="J60" i="3" s="1"/>
  <c r="J120" i="3"/>
  <c r="BE120" i="3" s="1"/>
  <c r="BI115" i="3"/>
  <c r="BH115" i="3"/>
  <c r="BG115" i="3"/>
  <c r="BF115" i="3"/>
  <c r="T115" i="3"/>
  <c r="T114" i="3" s="1"/>
  <c r="R115" i="3"/>
  <c r="R114" i="3" s="1"/>
  <c r="P115" i="3"/>
  <c r="P114" i="3" s="1"/>
  <c r="BK115" i="3"/>
  <c r="BK114" i="3" s="1"/>
  <c r="J114" i="3" s="1"/>
  <c r="J59" i="3" s="1"/>
  <c r="J115" i="3"/>
  <c r="BE115" i="3" s="1"/>
  <c r="BI110" i="3"/>
  <c r="BH110" i="3"/>
  <c r="BG110" i="3"/>
  <c r="BF110" i="3"/>
  <c r="T110" i="3"/>
  <c r="R110" i="3"/>
  <c r="P110" i="3"/>
  <c r="BK110" i="3"/>
  <c r="J110" i="3"/>
  <c r="BE110" i="3"/>
  <c r="BI106" i="3"/>
  <c r="BH106" i="3"/>
  <c r="BG106" i="3"/>
  <c r="BF106" i="3"/>
  <c r="T106" i="3"/>
  <c r="R106" i="3"/>
  <c r="P106" i="3"/>
  <c r="BK106" i="3"/>
  <c r="J106" i="3"/>
  <c r="BE106" i="3"/>
  <c r="BI102" i="3"/>
  <c r="BH102" i="3"/>
  <c r="BG102" i="3"/>
  <c r="BF102" i="3"/>
  <c r="T102" i="3"/>
  <c r="R102" i="3"/>
  <c r="P102" i="3"/>
  <c r="BK102" i="3"/>
  <c r="J102" i="3"/>
  <c r="BE102" i="3"/>
  <c r="BI97" i="3"/>
  <c r="BH97" i="3"/>
  <c r="BG97" i="3"/>
  <c r="BF97" i="3"/>
  <c r="T97" i="3"/>
  <c r="R97" i="3"/>
  <c r="P97" i="3"/>
  <c r="BK97" i="3"/>
  <c r="J97" i="3"/>
  <c r="BE97" i="3"/>
  <c r="BI93" i="3"/>
  <c r="BH93" i="3"/>
  <c r="BG93" i="3"/>
  <c r="BF93" i="3"/>
  <c r="T93" i="3"/>
  <c r="R93" i="3"/>
  <c r="P93" i="3"/>
  <c r="BK93" i="3"/>
  <c r="J93" i="3"/>
  <c r="BE93" i="3"/>
  <c r="BI89" i="3"/>
  <c r="BH89" i="3"/>
  <c r="BG89" i="3"/>
  <c r="BF89" i="3"/>
  <c r="T89" i="3"/>
  <c r="R89" i="3"/>
  <c r="P89" i="3"/>
  <c r="BK89" i="3"/>
  <c r="J89" i="3"/>
  <c r="BE89" i="3"/>
  <c r="BI85" i="3"/>
  <c r="BH85" i="3"/>
  <c r="F33" i="3" s="1"/>
  <c r="BC53" i="1" s="1"/>
  <c r="BG85" i="3"/>
  <c r="F32" i="3"/>
  <c r="BB53" i="1" s="1"/>
  <c r="BF85" i="3"/>
  <c r="T85" i="3"/>
  <c r="T84" i="3" s="1"/>
  <c r="R85" i="3"/>
  <c r="R84" i="3" s="1"/>
  <c r="R83" i="3" s="1"/>
  <c r="R82" i="3" s="1"/>
  <c r="P85" i="3"/>
  <c r="P84" i="3" s="1"/>
  <c r="BK85" i="3"/>
  <c r="J85" i="3"/>
  <c r="BE85" i="3" s="1"/>
  <c r="J78" i="3"/>
  <c r="F78" i="3"/>
  <c r="F76" i="3"/>
  <c r="E74" i="3"/>
  <c r="J51" i="3"/>
  <c r="F51" i="3"/>
  <c r="F49" i="3"/>
  <c r="E47" i="3"/>
  <c r="J18" i="3"/>
  <c r="E18" i="3"/>
  <c r="F79" i="3" s="1"/>
  <c r="J17" i="3"/>
  <c r="J12" i="3"/>
  <c r="J76" i="3" s="1"/>
  <c r="E7" i="3"/>
  <c r="E45" i="3" s="1"/>
  <c r="AY52" i="1"/>
  <c r="AX52" i="1"/>
  <c r="BI1836" i="2"/>
  <c r="BH1836" i="2"/>
  <c r="BG1836" i="2"/>
  <c r="BF1836" i="2"/>
  <c r="T1836" i="2"/>
  <c r="R1836" i="2"/>
  <c r="P1836" i="2"/>
  <c r="BK1836" i="2"/>
  <c r="J1836" i="2"/>
  <c r="BE1836" i="2" s="1"/>
  <c r="BI1835" i="2"/>
  <c r="BH1835" i="2"/>
  <c r="BG1835" i="2"/>
  <c r="BF1835" i="2"/>
  <c r="T1835" i="2"/>
  <c r="R1835" i="2"/>
  <c r="R1834" i="2" s="1"/>
  <c r="P1835" i="2"/>
  <c r="BK1835" i="2"/>
  <c r="BK1834" i="2" s="1"/>
  <c r="J1834" i="2" s="1"/>
  <c r="J84" i="2" s="1"/>
  <c r="J1835" i="2"/>
  <c r="BE1835" i="2" s="1"/>
  <c r="BI1831" i="2"/>
  <c r="BH1831" i="2"/>
  <c r="BG1831" i="2"/>
  <c r="BF1831" i="2"/>
  <c r="T1831" i="2"/>
  <c r="R1831" i="2"/>
  <c r="P1831" i="2"/>
  <c r="BK1831" i="2"/>
  <c r="J1831" i="2"/>
  <c r="BE1831" i="2" s="1"/>
  <c r="BI1827" i="2"/>
  <c r="BH1827" i="2"/>
  <c r="BG1827" i="2"/>
  <c r="BF1827" i="2"/>
  <c r="T1827" i="2"/>
  <c r="R1827" i="2"/>
  <c r="P1827" i="2"/>
  <c r="BK1827" i="2"/>
  <c r="J1827" i="2"/>
  <c r="BE1827" i="2" s="1"/>
  <c r="BI1824" i="2"/>
  <c r="BH1824" i="2"/>
  <c r="BG1824" i="2"/>
  <c r="BF1824" i="2"/>
  <c r="T1824" i="2"/>
  <c r="R1824" i="2"/>
  <c r="P1824" i="2"/>
  <c r="BK1824" i="2"/>
  <c r="J1824" i="2"/>
  <c r="BE1824" i="2" s="1"/>
  <c r="BI1814" i="2"/>
  <c r="BH1814" i="2"/>
  <c r="BG1814" i="2"/>
  <c r="BF1814" i="2"/>
  <c r="T1814" i="2"/>
  <c r="R1814" i="2"/>
  <c r="P1814" i="2"/>
  <c r="BK1814" i="2"/>
  <c r="J1814" i="2"/>
  <c r="BE1814" i="2"/>
  <c r="BI1813" i="2"/>
  <c r="BH1813" i="2"/>
  <c r="BG1813" i="2"/>
  <c r="BF1813" i="2"/>
  <c r="T1813" i="2"/>
  <c r="T1812" i="2" s="1"/>
  <c r="R1813" i="2"/>
  <c r="P1813" i="2"/>
  <c r="BK1813" i="2"/>
  <c r="BK1812" i="2" s="1"/>
  <c r="J1812" i="2" s="1"/>
  <c r="J82" i="2" s="1"/>
  <c r="J1813" i="2"/>
  <c r="BE1813" i="2" s="1"/>
  <c r="BI1810" i="2"/>
  <c r="BH1810" i="2"/>
  <c r="BG1810" i="2"/>
  <c r="BF1810" i="2"/>
  <c r="T1810" i="2"/>
  <c r="R1810" i="2"/>
  <c r="P1810" i="2"/>
  <c r="BK1810" i="2"/>
  <c r="J1810" i="2"/>
  <c r="BE1810" i="2" s="1"/>
  <c r="BI1798" i="2"/>
  <c r="BH1798" i="2"/>
  <c r="BG1798" i="2"/>
  <c r="BF1798" i="2"/>
  <c r="T1798" i="2"/>
  <c r="R1798" i="2"/>
  <c r="P1798" i="2"/>
  <c r="BK1798" i="2"/>
  <c r="J1798" i="2"/>
  <c r="BE1798" i="2" s="1"/>
  <c r="BI1796" i="2"/>
  <c r="BH1796" i="2"/>
  <c r="BG1796" i="2"/>
  <c r="BF1796" i="2"/>
  <c r="T1796" i="2"/>
  <c r="R1796" i="2"/>
  <c r="P1796" i="2"/>
  <c r="BK1796" i="2"/>
  <c r="J1796" i="2"/>
  <c r="BE1796" i="2" s="1"/>
  <c r="BI1787" i="2"/>
  <c r="BH1787" i="2"/>
  <c r="BG1787" i="2"/>
  <c r="BF1787" i="2"/>
  <c r="T1787" i="2"/>
  <c r="R1787" i="2"/>
  <c r="P1787" i="2"/>
  <c r="BK1787" i="2"/>
  <c r="J1787" i="2"/>
  <c r="BE1787" i="2" s="1"/>
  <c r="BI1785" i="2"/>
  <c r="BH1785" i="2"/>
  <c r="BG1785" i="2"/>
  <c r="BF1785" i="2"/>
  <c r="T1785" i="2"/>
  <c r="R1785" i="2"/>
  <c r="P1785" i="2"/>
  <c r="BK1785" i="2"/>
  <c r="J1785" i="2"/>
  <c r="BE1785" i="2" s="1"/>
  <c r="BI1756" i="2"/>
  <c r="BH1756" i="2"/>
  <c r="BG1756" i="2"/>
  <c r="BF1756" i="2"/>
  <c r="T1756" i="2"/>
  <c r="R1756" i="2"/>
  <c r="P1756" i="2"/>
  <c r="BK1756" i="2"/>
  <c r="J1756" i="2"/>
  <c r="BE1756" i="2" s="1"/>
  <c r="BI1753" i="2"/>
  <c r="BH1753" i="2"/>
  <c r="BG1753" i="2"/>
  <c r="BF1753" i="2"/>
  <c r="T1753" i="2"/>
  <c r="R1753" i="2"/>
  <c r="P1753" i="2"/>
  <c r="BK1753" i="2"/>
  <c r="J1753" i="2"/>
  <c r="BE1753" i="2" s="1"/>
  <c r="BI1745" i="2"/>
  <c r="BH1745" i="2"/>
  <c r="BG1745" i="2"/>
  <c r="BF1745" i="2"/>
  <c r="T1745" i="2"/>
  <c r="R1745" i="2"/>
  <c r="P1745" i="2"/>
  <c r="BK1745" i="2"/>
  <c r="J1745" i="2"/>
  <c r="BE1745" i="2" s="1"/>
  <c r="BI1744" i="2"/>
  <c r="BH1744" i="2"/>
  <c r="BG1744" i="2"/>
  <c r="BF1744" i="2"/>
  <c r="T1744" i="2"/>
  <c r="R1744" i="2"/>
  <c r="P1744" i="2"/>
  <c r="BK1744" i="2"/>
  <c r="J1744" i="2"/>
  <c r="BE1744" i="2" s="1"/>
  <c r="BI1741" i="2"/>
  <c r="BH1741" i="2"/>
  <c r="BG1741" i="2"/>
  <c r="BF1741" i="2"/>
  <c r="T1741" i="2"/>
  <c r="R1741" i="2"/>
  <c r="P1741" i="2"/>
  <c r="BK1741" i="2"/>
  <c r="J1741" i="2"/>
  <c r="BE1741" i="2" s="1"/>
  <c r="BI1738" i="2"/>
  <c r="BH1738" i="2"/>
  <c r="BG1738" i="2"/>
  <c r="BF1738" i="2"/>
  <c r="T1738" i="2"/>
  <c r="R1738" i="2"/>
  <c r="P1738" i="2"/>
  <c r="BK1738" i="2"/>
  <c r="J1738" i="2"/>
  <c r="BE1738" i="2" s="1"/>
  <c r="BI1723" i="2"/>
  <c r="BH1723" i="2"/>
  <c r="BG1723" i="2"/>
  <c r="BF1723" i="2"/>
  <c r="T1723" i="2"/>
  <c r="R1723" i="2"/>
  <c r="P1723" i="2"/>
  <c r="BK1723" i="2"/>
  <c r="J1723" i="2"/>
  <c r="BE1723" i="2" s="1"/>
  <c r="BI1720" i="2"/>
  <c r="BH1720" i="2"/>
  <c r="BG1720" i="2"/>
  <c r="BF1720" i="2"/>
  <c r="T1720" i="2"/>
  <c r="R1720" i="2"/>
  <c r="P1720" i="2"/>
  <c r="BK1720" i="2"/>
  <c r="J1720" i="2"/>
  <c r="BE1720" i="2" s="1"/>
  <c r="BI1709" i="2"/>
  <c r="BH1709" i="2"/>
  <c r="BG1709" i="2"/>
  <c r="BF1709" i="2"/>
  <c r="T1709" i="2"/>
  <c r="R1709" i="2"/>
  <c r="P1709" i="2"/>
  <c r="BK1709" i="2"/>
  <c r="J1709" i="2"/>
  <c r="BE1709" i="2" s="1"/>
  <c r="BI1707" i="2"/>
  <c r="BH1707" i="2"/>
  <c r="BG1707" i="2"/>
  <c r="BF1707" i="2"/>
  <c r="T1707" i="2"/>
  <c r="R1707" i="2"/>
  <c r="P1707" i="2"/>
  <c r="BK1707" i="2"/>
  <c r="J1707" i="2"/>
  <c r="BE1707" i="2" s="1"/>
  <c r="BI1699" i="2"/>
  <c r="BH1699" i="2"/>
  <c r="BG1699" i="2"/>
  <c r="BF1699" i="2"/>
  <c r="T1699" i="2"/>
  <c r="R1699" i="2"/>
  <c r="P1699" i="2"/>
  <c r="BK1699" i="2"/>
  <c r="J1699" i="2"/>
  <c r="BE1699" i="2"/>
  <c r="BI1697" i="2"/>
  <c r="BH1697" i="2"/>
  <c r="BG1697" i="2"/>
  <c r="BF1697" i="2"/>
  <c r="T1697" i="2"/>
  <c r="R1697" i="2"/>
  <c r="P1697" i="2"/>
  <c r="BK1697" i="2"/>
  <c r="J1697" i="2"/>
  <c r="BE1697" i="2" s="1"/>
  <c r="BI1690" i="2"/>
  <c r="BH1690" i="2"/>
  <c r="BG1690" i="2"/>
  <c r="BF1690" i="2"/>
  <c r="T1690" i="2"/>
  <c r="R1690" i="2"/>
  <c r="P1690" i="2"/>
  <c r="BK1690" i="2"/>
  <c r="J1690" i="2"/>
  <c r="BE1690" i="2" s="1"/>
  <c r="BI1688" i="2"/>
  <c r="BH1688" i="2"/>
  <c r="BG1688" i="2"/>
  <c r="BF1688" i="2"/>
  <c r="T1688" i="2"/>
  <c r="R1688" i="2"/>
  <c r="P1688" i="2"/>
  <c r="BK1688" i="2"/>
  <c r="J1688" i="2"/>
  <c r="BE1688" i="2" s="1"/>
  <c r="BI1686" i="2"/>
  <c r="BH1686" i="2"/>
  <c r="BG1686" i="2"/>
  <c r="BF1686" i="2"/>
  <c r="T1686" i="2"/>
  <c r="R1686" i="2"/>
  <c r="P1686" i="2"/>
  <c r="BK1686" i="2"/>
  <c r="J1686" i="2"/>
  <c r="BE1686" i="2" s="1"/>
  <c r="BI1682" i="2"/>
  <c r="BH1682" i="2"/>
  <c r="BG1682" i="2"/>
  <c r="BF1682" i="2"/>
  <c r="T1682" i="2"/>
  <c r="R1682" i="2"/>
  <c r="P1682" i="2"/>
  <c r="BK1682" i="2"/>
  <c r="J1682" i="2"/>
  <c r="BE1682" i="2" s="1"/>
  <c r="BI1680" i="2"/>
  <c r="BH1680" i="2"/>
  <c r="BG1680" i="2"/>
  <c r="BF1680" i="2"/>
  <c r="T1680" i="2"/>
  <c r="R1680" i="2"/>
  <c r="P1680" i="2"/>
  <c r="BK1680" i="2"/>
  <c r="J1680" i="2"/>
  <c r="BE1680" i="2" s="1"/>
  <c r="BI1677" i="2"/>
  <c r="BH1677" i="2"/>
  <c r="BG1677" i="2"/>
  <c r="BF1677" i="2"/>
  <c r="T1677" i="2"/>
  <c r="R1677" i="2"/>
  <c r="P1677" i="2"/>
  <c r="BK1677" i="2"/>
  <c r="J1677" i="2"/>
  <c r="BE1677" i="2" s="1"/>
  <c r="BI1673" i="2"/>
  <c r="BH1673" i="2"/>
  <c r="BG1673" i="2"/>
  <c r="BF1673" i="2"/>
  <c r="T1673" i="2"/>
  <c r="R1673" i="2"/>
  <c r="P1673" i="2"/>
  <c r="BK1673" i="2"/>
  <c r="J1673" i="2"/>
  <c r="BE1673" i="2" s="1"/>
  <c r="BI1671" i="2"/>
  <c r="BH1671" i="2"/>
  <c r="BG1671" i="2"/>
  <c r="BF1671" i="2"/>
  <c r="T1671" i="2"/>
  <c r="R1671" i="2"/>
  <c r="P1671" i="2"/>
  <c r="BK1671" i="2"/>
  <c r="J1671" i="2"/>
  <c r="BE1671" i="2" s="1"/>
  <c r="BI1665" i="2"/>
  <c r="BH1665" i="2"/>
  <c r="BG1665" i="2"/>
  <c r="BF1665" i="2"/>
  <c r="T1665" i="2"/>
  <c r="R1665" i="2"/>
  <c r="P1665" i="2"/>
  <c r="BK1665" i="2"/>
  <c r="J1665" i="2"/>
  <c r="BE1665" i="2" s="1"/>
  <c r="BI1660" i="2"/>
  <c r="BH1660" i="2"/>
  <c r="BG1660" i="2"/>
  <c r="BF1660" i="2"/>
  <c r="T1660" i="2"/>
  <c r="R1660" i="2"/>
  <c r="P1660" i="2"/>
  <c r="BK1660" i="2"/>
  <c r="J1660" i="2"/>
  <c r="BE1660" i="2" s="1"/>
  <c r="BI1658" i="2"/>
  <c r="BH1658" i="2"/>
  <c r="BG1658" i="2"/>
  <c r="BF1658" i="2"/>
  <c r="T1658" i="2"/>
  <c r="R1658" i="2"/>
  <c r="P1658" i="2"/>
  <c r="BK1658" i="2"/>
  <c r="J1658" i="2"/>
  <c r="BE1658" i="2" s="1"/>
  <c r="BI1650" i="2"/>
  <c r="BH1650" i="2"/>
  <c r="BG1650" i="2"/>
  <c r="BF1650" i="2"/>
  <c r="T1650" i="2"/>
  <c r="R1650" i="2"/>
  <c r="P1650" i="2"/>
  <c r="BK1650" i="2"/>
  <c r="J1650" i="2"/>
  <c r="BE1650" i="2"/>
  <c r="BI1648" i="2"/>
  <c r="BH1648" i="2"/>
  <c r="BG1648" i="2"/>
  <c r="BF1648" i="2"/>
  <c r="T1648" i="2"/>
  <c r="R1648" i="2"/>
  <c r="P1648" i="2"/>
  <c r="BK1648" i="2"/>
  <c r="J1648" i="2"/>
  <c r="BE1648" i="2" s="1"/>
  <c r="BI1640" i="2"/>
  <c r="BH1640" i="2"/>
  <c r="BG1640" i="2"/>
  <c r="BF1640" i="2"/>
  <c r="T1640" i="2"/>
  <c r="R1640" i="2"/>
  <c r="P1640" i="2"/>
  <c r="BK1640" i="2"/>
  <c r="J1640" i="2"/>
  <c r="BE1640" i="2" s="1"/>
  <c r="BI1637" i="2"/>
  <c r="BH1637" i="2"/>
  <c r="BG1637" i="2"/>
  <c r="BF1637" i="2"/>
  <c r="T1637" i="2"/>
  <c r="R1637" i="2"/>
  <c r="P1637" i="2"/>
  <c r="BK1637" i="2"/>
  <c r="J1637" i="2"/>
  <c r="BE1637" i="2" s="1"/>
  <c r="BI1633" i="2"/>
  <c r="BH1633" i="2"/>
  <c r="BG1633" i="2"/>
  <c r="BF1633" i="2"/>
  <c r="T1633" i="2"/>
  <c r="R1633" i="2"/>
  <c r="P1633" i="2"/>
  <c r="BK1633" i="2"/>
  <c r="J1633" i="2"/>
  <c r="BE1633" i="2"/>
  <c r="BI1630" i="2"/>
  <c r="BH1630" i="2"/>
  <c r="BG1630" i="2"/>
  <c r="BF1630" i="2"/>
  <c r="T1630" i="2"/>
  <c r="R1630" i="2"/>
  <c r="P1630" i="2"/>
  <c r="BK1630" i="2"/>
  <c r="J1630" i="2"/>
  <c r="BE1630" i="2" s="1"/>
  <c r="BI1614" i="2"/>
  <c r="BH1614" i="2"/>
  <c r="BG1614" i="2"/>
  <c r="BF1614" i="2"/>
  <c r="T1614" i="2"/>
  <c r="R1614" i="2"/>
  <c r="P1614" i="2"/>
  <c r="BK1614" i="2"/>
  <c r="J1614" i="2"/>
  <c r="BE1614" i="2" s="1"/>
  <c r="BI1611" i="2"/>
  <c r="BH1611" i="2"/>
  <c r="BG1611" i="2"/>
  <c r="BF1611" i="2"/>
  <c r="T1611" i="2"/>
  <c r="R1611" i="2"/>
  <c r="P1611" i="2"/>
  <c r="BK1611" i="2"/>
  <c r="J1611" i="2"/>
  <c r="BE1611" i="2" s="1"/>
  <c r="BI1609" i="2"/>
  <c r="BH1609" i="2"/>
  <c r="BG1609" i="2"/>
  <c r="BF1609" i="2"/>
  <c r="T1609" i="2"/>
  <c r="R1609" i="2"/>
  <c r="P1609" i="2"/>
  <c r="BK1609" i="2"/>
  <c r="J1609" i="2"/>
  <c r="BE1609" i="2"/>
  <c r="BI1602" i="2"/>
  <c r="BH1602" i="2"/>
  <c r="BG1602" i="2"/>
  <c r="BF1602" i="2"/>
  <c r="T1602" i="2"/>
  <c r="R1602" i="2"/>
  <c r="P1602" i="2"/>
  <c r="BK1602" i="2"/>
  <c r="BK1601" i="2" s="1"/>
  <c r="J1601" i="2" s="1"/>
  <c r="J78" i="2" s="1"/>
  <c r="J1602" i="2"/>
  <c r="BE1602" i="2" s="1"/>
  <c r="BI1599" i="2"/>
  <c r="BH1599" i="2"/>
  <c r="BG1599" i="2"/>
  <c r="BF1599" i="2"/>
  <c r="T1599" i="2"/>
  <c r="R1599" i="2"/>
  <c r="P1599" i="2"/>
  <c r="BK1599" i="2"/>
  <c r="J1599" i="2"/>
  <c r="BE1599" i="2" s="1"/>
  <c r="BI1598" i="2"/>
  <c r="BH1598" i="2"/>
  <c r="BG1598" i="2"/>
  <c r="BF1598" i="2"/>
  <c r="T1598" i="2"/>
  <c r="R1598" i="2"/>
  <c r="P1598" i="2"/>
  <c r="BK1598" i="2"/>
  <c r="J1598" i="2"/>
  <c r="BE1598" i="2" s="1"/>
  <c r="BI1585" i="2"/>
  <c r="BH1585" i="2"/>
  <c r="BG1585" i="2"/>
  <c r="BF1585" i="2"/>
  <c r="T1585" i="2"/>
  <c r="R1585" i="2"/>
  <c r="P1585" i="2"/>
  <c r="BK1585" i="2"/>
  <c r="J1585" i="2"/>
  <c r="BE1585" i="2" s="1"/>
  <c r="BI1584" i="2"/>
  <c r="BH1584" i="2"/>
  <c r="BG1584" i="2"/>
  <c r="BF1584" i="2"/>
  <c r="T1584" i="2"/>
  <c r="R1584" i="2"/>
  <c r="P1584" i="2"/>
  <c r="BK1584" i="2"/>
  <c r="J1584" i="2"/>
  <c r="BE1584" i="2" s="1"/>
  <c r="BI1575" i="2"/>
  <c r="BH1575" i="2"/>
  <c r="BG1575" i="2"/>
  <c r="BF1575" i="2"/>
  <c r="T1575" i="2"/>
  <c r="R1575" i="2"/>
  <c r="P1575" i="2"/>
  <c r="BK1575" i="2"/>
  <c r="J1575" i="2"/>
  <c r="BE1575" i="2" s="1"/>
  <c r="BI1574" i="2"/>
  <c r="BH1574" i="2"/>
  <c r="BG1574" i="2"/>
  <c r="BF1574" i="2"/>
  <c r="T1574" i="2"/>
  <c r="R1574" i="2"/>
  <c r="P1574" i="2"/>
  <c r="BK1574" i="2"/>
  <c r="J1574" i="2"/>
  <c r="BE1574" i="2" s="1"/>
  <c r="BI1570" i="2"/>
  <c r="BH1570" i="2"/>
  <c r="BG1570" i="2"/>
  <c r="BF1570" i="2"/>
  <c r="T1570" i="2"/>
  <c r="R1570" i="2"/>
  <c r="P1570" i="2"/>
  <c r="BK1570" i="2"/>
  <c r="J1570" i="2"/>
  <c r="BE1570" i="2" s="1"/>
  <c r="BI1569" i="2"/>
  <c r="BH1569" i="2"/>
  <c r="BG1569" i="2"/>
  <c r="BF1569" i="2"/>
  <c r="T1569" i="2"/>
  <c r="R1569" i="2"/>
  <c r="P1569" i="2"/>
  <c r="BK1569" i="2"/>
  <c r="J1569" i="2"/>
  <c r="BE1569" i="2"/>
  <c r="BI1568" i="2"/>
  <c r="BH1568" i="2"/>
  <c r="BG1568" i="2"/>
  <c r="BF1568" i="2"/>
  <c r="T1568" i="2"/>
  <c r="R1568" i="2"/>
  <c r="P1568" i="2"/>
  <c r="BK1568" i="2"/>
  <c r="J1568" i="2"/>
  <c r="BE1568" i="2" s="1"/>
  <c r="BI1567" i="2"/>
  <c r="BH1567" i="2"/>
  <c r="BG1567" i="2"/>
  <c r="BF1567" i="2"/>
  <c r="T1567" i="2"/>
  <c r="R1567" i="2"/>
  <c r="P1567" i="2"/>
  <c r="BK1567" i="2"/>
  <c r="J1567" i="2"/>
  <c r="BE1567" i="2" s="1"/>
  <c r="BI1566" i="2"/>
  <c r="BH1566" i="2"/>
  <c r="BG1566" i="2"/>
  <c r="BF1566" i="2"/>
  <c r="T1566" i="2"/>
  <c r="R1566" i="2"/>
  <c r="P1566" i="2"/>
  <c r="BK1566" i="2"/>
  <c r="J1566" i="2"/>
  <c r="BE1566" i="2" s="1"/>
  <c r="BI1565" i="2"/>
  <c r="BH1565" i="2"/>
  <c r="BG1565" i="2"/>
  <c r="BF1565" i="2"/>
  <c r="T1565" i="2"/>
  <c r="R1565" i="2"/>
  <c r="P1565" i="2"/>
  <c r="BK1565" i="2"/>
  <c r="J1565" i="2"/>
  <c r="BE1565" i="2" s="1"/>
  <c r="BI1563" i="2"/>
  <c r="BH1563" i="2"/>
  <c r="BG1563" i="2"/>
  <c r="BF1563" i="2"/>
  <c r="T1563" i="2"/>
  <c r="R1563" i="2"/>
  <c r="P1563" i="2"/>
  <c r="BK1563" i="2"/>
  <c r="J1563" i="2"/>
  <c r="BE1563" i="2" s="1"/>
  <c r="BI1562" i="2"/>
  <c r="BH1562" i="2"/>
  <c r="BG1562" i="2"/>
  <c r="BF1562" i="2"/>
  <c r="T1562" i="2"/>
  <c r="R1562" i="2"/>
  <c r="P1562" i="2"/>
  <c r="BK1562" i="2"/>
  <c r="J1562" i="2"/>
  <c r="BE1562" i="2" s="1"/>
  <c r="BI1560" i="2"/>
  <c r="BH1560" i="2"/>
  <c r="BG1560" i="2"/>
  <c r="BF1560" i="2"/>
  <c r="T1560" i="2"/>
  <c r="R1560" i="2"/>
  <c r="P1560" i="2"/>
  <c r="BK1560" i="2"/>
  <c r="J1560" i="2"/>
  <c r="BE1560" i="2" s="1"/>
  <c r="BI1559" i="2"/>
  <c r="BH1559" i="2"/>
  <c r="BG1559" i="2"/>
  <c r="BF1559" i="2"/>
  <c r="T1559" i="2"/>
  <c r="R1559" i="2"/>
  <c r="P1559" i="2"/>
  <c r="BK1559" i="2"/>
  <c r="J1559" i="2"/>
  <c r="BE1559" i="2" s="1"/>
  <c r="BI1557" i="2"/>
  <c r="BH1557" i="2"/>
  <c r="BG1557" i="2"/>
  <c r="BF1557" i="2"/>
  <c r="T1557" i="2"/>
  <c r="R1557" i="2"/>
  <c r="P1557" i="2"/>
  <c r="BK1557" i="2"/>
  <c r="J1557" i="2"/>
  <c r="BE1557" i="2" s="1"/>
  <c r="BI1556" i="2"/>
  <c r="BH1556" i="2"/>
  <c r="BG1556" i="2"/>
  <c r="BF1556" i="2"/>
  <c r="T1556" i="2"/>
  <c r="R1556" i="2"/>
  <c r="P1556" i="2"/>
  <c r="BK1556" i="2"/>
  <c r="J1556" i="2"/>
  <c r="BE1556" i="2" s="1"/>
  <c r="BI1547" i="2"/>
  <c r="BH1547" i="2"/>
  <c r="BG1547" i="2"/>
  <c r="BF1547" i="2"/>
  <c r="T1547" i="2"/>
  <c r="R1547" i="2"/>
  <c r="P1547" i="2"/>
  <c r="BK1547" i="2"/>
  <c r="J1547" i="2"/>
  <c r="BE1547" i="2" s="1"/>
  <c r="BI1546" i="2"/>
  <c r="BH1546" i="2"/>
  <c r="BG1546" i="2"/>
  <c r="BF1546" i="2"/>
  <c r="T1546" i="2"/>
  <c r="R1546" i="2"/>
  <c r="P1546" i="2"/>
  <c r="BK1546" i="2"/>
  <c r="J1546" i="2"/>
  <c r="BE1546" i="2"/>
  <c r="BI1541" i="2"/>
  <c r="BH1541" i="2"/>
  <c r="BG1541" i="2"/>
  <c r="BF1541" i="2"/>
  <c r="T1541" i="2"/>
  <c r="R1541" i="2"/>
  <c r="P1541" i="2"/>
  <c r="BK1541" i="2"/>
  <c r="J1541" i="2"/>
  <c r="BE1541" i="2" s="1"/>
  <c r="BI1540" i="2"/>
  <c r="BH1540" i="2"/>
  <c r="BG1540" i="2"/>
  <c r="BF1540" i="2"/>
  <c r="T1540" i="2"/>
  <c r="R1540" i="2"/>
  <c r="P1540" i="2"/>
  <c r="BK1540" i="2"/>
  <c r="J1540" i="2"/>
  <c r="BE1540" i="2" s="1"/>
  <c r="BI1535" i="2"/>
  <c r="BH1535" i="2"/>
  <c r="BG1535" i="2"/>
  <c r="BF1535" i="2"/>
  <c r="T1535" i="2"/>
  <c r="R1535" i="2"/>
  <c r="P1535" i="2"/>
  <c r="BK1535" i="2"/>
  <c r="J1535" i="2"/>
  <c r="BE1535" i="2" s="1"/>
  <c r="BI1534" i="2"/>
  <c r="BH1534" i="2"/>
  <c r="BG1534" i="2"/>
  <c r="BF1534" i="2"/>
  <c r="T1534" i="2"/>
  <c r="R1534" i="2"/>
  <c r="P1534" i="2"/>
  <c r="BK1534" i="2"/>
  <c r="J1534" i="2"/>
  <c r="BE1534" i="2" s="1"/>
  <c r="BI1533" i="2"/>
  <c r="BH1533" i="2"/>
  <c r="BG1533" i="2"/>
  <c r="BF1533" i="2"/>
  <c r="T1533" i="2"/>
  <c r="R1533" i="2"/>
  <c r="P1533" i="2"/>
  <c r="BK1533" i="2"/>
  <c r="J1533" i="2"/>
  <c r="BE1533" i="2" s="1"/>
  <c r="BI1526" i="2"/>
  <c r="BH1526" i="2"/>
  <c r="BG1526" i="2"/>
  <c r="BF1526" i="2"/>
  <c r="T1526" i="2"/>
  <c r="R1526" i="2"/>
  <c r="P1526" i="2"/>
  <c r="BK1526" i="2"/>
  <c r="J1526" i="2"/>
  <c r="BE1526" i="2" s="1"/>
  <c r="BI1525" i="2"/>
  <c r="BH1525" i="2"/>
  <c r="BG1525" i="2"/>
  <c r="BF1525" i="2"/>
  <c r="T1525" i="2"/>
  <c r="R1525" i="2"/>
  <c r="P1525" i="2"/>
  <c r="BK1525" i="2"/>
  <c r="J1525" i="2"/>
  <c r="BE1525" i="2" s="1"/>
  <c r="BI1524" i="2"/>
  <c r="BH1524" i="2"/>
  <c r="BG1524" i="2"/>
  <c r="BF1524" i="2"/>
  <c r="T1524" i="2"/>
  <c r="R1524" i="2"/>
  <c r="P1524" i="2"/>
  <c r="BK1524" i="2"/>
  <c r="J1524" i="2"/>
  <c r="BE1524" i="2" s="1"/>
  <c r="BI1519" i="2"/>
  <c r="BH1519" i="2"/>
  <c r="BG1519" i="2"/>
  <c r="BF1519" i="2"/>
  <c r="T1519" i="2"/>
  <c r="R1519" i="2"/>
  <c r="P1519" i="2"/>
  <c r="BK1519" i="2"/>
  <c r="J1519" i="2"/>
  <c r="BE1519" i="2" s="1"/>
  <c r="BI1518" i="2"/>
  <c r="BH1518" i="2"/>
  <c r="BG1518" i="2"/>
  <c r="BF1518" i="2"/>
  <c r="T1518" i="2"/>
  <c r="R1518" i="2"/>
  <c r="P1518" i="2"/>
  <c r="BK1518" i="2"/>
  <c r="J1518" i="2"/>
  <c r="BE1518" i="2" s="1"/>
  <c r="BI1514" i="2"/>
  <c r="BH1514" i="2"/>
  <c r="BG1514" i="2"/>
  <c r="BF1514" i="2"/>
  <c r="T1514" i="2"/>
  <c r="R1514" i="2"/>
  <c r="P1514" i="2"/>
  <c r="BK1514" i="2"/>
  <c r="J1514" i="2"/>
  <c r="BE1514" i="2" s="1"/>
  <c r="BI1513" i="2"/>
  <c r="BH1513" i="2"/>
  <c r="BG1513" i="2"/>
  <c r="BF1513" i="2"/>
  <c r="T1513" i="2"/>
  <c r="R1513" i="2"/>
  <c r="P1513" i="2"/>
  <c r="BK1513" i="2"/>
  <c r="J1513" i="2"/>
  <c r="BE1513" i="2"/>
  <c r="BI1509" i="2"/>
  <c r="BH1509" i="2"/>
  <c r="BG1509" i="2"/>
  <c r="BF1509" i="2"/>
  <c r="T1509" i="2"/>
  <c r="R1509" i="2"/>
  <c r="P1509" i="2"/>
  <c r="BK1509" i="2"/>
  <c r="J1509" i="2"/>
  <c r="BE1509" i="2"/>
  <c r="BI1508" i="2"/>
  <c r="BH1508" i="2"/>
  <c r="BG1508" i="2"/>
  <c r="BF1508" i="2"/>
  <c r="T1508" i="2"/>
  <c r="R1508" i="2"/>
  <c r="P1508" i="2"/>
  <c r="BK1508" i="2"/>
  <c r="J1508" i="2"/>
  <c r="BE1508" i="2"/>
  <c r="BI1504" i="2"/>
  <c r="BH1504" i="2"/>
  <c r="BG1504" i="2"/>
  <c r="BF1504" i="2"/>
  <c r="T1504" i="2"/>
  <c r="R1504" i="2"/>
  <c r="P1504" i="2"/>
  <c r="BK1504" i="2"/>
  <c r="J1504" i="2"/>
  <c r="BE1504" i="2"/>
  <c r="BI1503" i="2"/>
  <c r="BH1503" i="2"/>
  <c r="BG1503" i="2"/>
  <c r="BF1503" i="2"/>
  <c r="T1503" i="2"/>
  <c r="R1503" i="2"/>
  <c r="P1503" i="2"/>
  <c r="BK1503" i="2"/>
  <c r="J1503" i="2"/>
  <c r="BE1503" i="2"/>
  <c r="BI1499" i="2"/>
  <c r="BH1499" i="2"/>
  <c r="BG1499" i="2"/>
  <c r="BF1499" i="2"/>
  <c r="T1499" i="2"/>
  <c r="R1499" i="2"/>
  <c r="P1499" i="2"/>
  <c r="BK1499" i="2"/>
  <c r="J1499" i="2"/>
  <c r="BE1499" i="2"/>
  <c r="BI1498" i="2"/>
  <c r="BH1498" i="2"/>
  <c r="BG1498" i="2"/>
  <c r="BF1498" i="2"/>
  <c r="T1498" i="2"/>
  <c r="R1498" i="2"/>
  <c r="P1498" i="2"/>
  <c r="BK1498" i="2"/>
  <c r="J1498" i="2"/>
  <c r="BE1498" i="2" s="1"/>
  <c r="BI1494" i="2"/>
  <c r="BH1494" i="2"/>
  <c r="BG1494" i="2"/>
  <c r="BF1494" i="2"/>
  <c r="T1494" i="2"/>
  <c r="R1494" i="2"/>
  <c r="P1494" i="2"/>
  <c r="BK1494" i="2"/>
  <c r="J1494" i="2"/>
  <c r="BE1494" i="2" s="1"/>
  <c r="BI1493" i="2"/>
  <c r="BH1493" i="2"/>
  <c r="BG1493" i="2"/>
  <c r="BF1493" i="2"/>
  <c r="T1493" i="2"/>
  <c r="R1493" i="2"/>
  <c r="P1493" i="2"/>
  <c r="BK1493" i="2"/>
  <c r="J1493" i="2"/>
  <c r="BE1493" i="2" s="1"/>
  <c r="BI1489" i="2"/>
  <c r="BH1489" i="2"/>
  <c r="BG1489" i="2"/>
  <c r="BF1489" i="2"/>
  <c r="T1489" i="2"/>
  <c r="R1489" i="2"/>
  <c r="P1489" i="2"/>
  <c r="BK1489" i="2"/>
  <c r="J1489" i="2"/>
  <c r="BE1489" i="2" s="1"/>
  <c r="BI1488" i="2"/>
  <c r="BH1488" i="2"/>
  <c r="BG1488" i="2"/>
  <c r="BF1488" i="2"/>
  <c r="T1488" i="2"/>
  <c r="R1488" i="2"/>
  <c r="P1488" i="2"/>
  <c r="BK1488" i="2"/>
  <c r="J1488" i="2"/>
  <c r="BE1488" i="2" s="1"/>
  <c r="BI1484" i="2"/>
  <c r="BH1484" i="2"/>
  <c r="BG1484" i="2"/>
  <c r="BF1484" i="2"/>
  <c r="T1484" i="2"/>
  <c r="R1484" i="2"/>
  <c r="P1484" i="2"/>
  <c r="BK1484" i="2"/>
  <c r="J1484" i="2"/>
  <c r="BE1484" i="2" s="1"/>
  <c r="BI1483" i="2"/>
  <c r="BH1483" i="2"/>
  <c r="BG1483" i="2"/>
  <c r="BF1483" i="2"/>
  <c r="T1483" i="2"/>
  <c r="R1483" i="2"/>
  <c r="P1483" i="2"/>
  <c r="BK1483" i="2"/>
  <c r="J1483" i="2"/>
  <c r="BE1483" i="2"/>
  <c r="BI1479" i="2"/>
  <c r="BH1479" i="2"/>
  <c r="BG1479" i="2"/>
  <c r="BF1479" i="2"/>
  <c r="T1479" i="2"/>
  <c r="R1479" i="2"/>
  <c r="P1479" i="2"/>
  <c r="BK1479" i="2"/>
  <c r="J1479" i="2"/>
  <c r="BE1479" i="2"/>
  <c r="BI1478" i="2"/>
  <c r="BH1478" i="2"/>
  <c r="BG1478" i="2"/>
  <c r="BF1478" i="2"/>
  <c r="T1478" i="2"/>
  <c r="R1478" i="2"/>
  <c r="P1478" i="2"/>
  <c r="BK1478" i="2"/>
  <c r="J1478" i="2"/>
  <c r="BE1478" i="2"/>
  <c r="BI1474" i="2"/>
  <c r="BH1474" i="2"/>
  <c r="BG1474" i="2"/>
  <c r="BF1474" i="2"/>
  <c r="T1474" i="2"/>
  <c r="R1474" i="2"/>
  <c r="P1474" i="2"/>
  <c r="BK1474" i="2"/>
  <c r="J1474" i="2"/>
  <c r="BE1474" i="2"/>
  <c r="BI1473" i="2"/>
  <c r="BH1473" i="2"/>
  <c r="BG1473" i="2"/>
  <c r="BF1473" i="2"/>
  <c r="T1473" i="2"/>
  <c r="R1473" i="2"/>
  <c r="P1473" i="2"/>
  <c r="BK1473" i="2"/>
  <c r="J1473" i="2"/>
  <c r="BE1473" i="2"/>
  <c r="BI1469" i="2"/>
  <c r="BH1469" i="2"/>
  <c r="BG1469" i="2"/>
  <c r="BF1469" i="2"/>
  <c r="T1469" i="2"/>
  <c r="R1469" i="2"/>
  <c r="P1469" i="2"/>
  <c r="BK1469" i="2"/>
  <c r="J1469" i="2"/>
  <c r="BE1469" i="2"/>
  <c r="BI1468" i="2"/>
  <c r="BH1468" i="2"/>
  <c r="BG1468" i="2"/>
  <c r="BF1468" i="2"/>
  <c r="T1468" i="2"/>
  <c r="R1468" i="2"/>
  <c r="P1468" i="2"/>
  <c r="BK1468" i="2"/>
  <c r="J1468" i="2"/>
  <c r="BE1468" i="2"/>
  <c r="BI1467" i="2"/>
  <c r="BH1467" i="2"/>
  <c r="BG1467" i="2"/>
  <c r="BF1467" i="2"/>
  <c r="T1467" i="2"/>
  <c r="R1467" i="2"/>
  <c r="P1467" i="2"/>
  <c r="BK1467" i="2"/>
  <c r="J1467" i="2"/>
  <c r="BE1467" i="2"/>
  <c r="BI1466" i="2"/>
  <c r="BH1466" i="2"/>
  <c r="BG1466" i="2"/>
  <c r="BF1466" i="2"/>
  <c r="T1466" i="2"/>
  <c r="R1466" i="2"/>
  <c r="P1466" i="2"/>
  <c r="BK1466" i="2"/>
  <c r="J1466" i="2"/>
  <c r="BE1466" i="2"/>
  <c r="BI1457" i="2"/>
  <c r="BH1457" i="2"/>
  <c r="BG1457" i="2"/>
  <c r="BF1457" i="2"/>
  <c r="T1457" i="2"/>
  <c r="R1457" i="2"/>
  <c r="P1457" i="2"/>
  <c r="BK1457" i="2"/>
  <c r="J1457" i="2"/>
  <c r="BE1457" i="2"/>
  <c r="BI1456" i="2"/>
  <c r="BH1456" i="2"/>
  <c r="BG1456" i="2"/>
  <c r="BF1456" i="2"/>
  <c r="T1456" i="2"/>
  <c r="R1456" i="2"/>
  <c r="P1456" i="2"/>
  <c r="BK1456" i="2"/>
  <c r="J1456" i="2"/>
  <c r="BE1456" i="2"/>
  <c r="BI1452" i="2"/>
  <c r="BH1452" i="2"/>
  <c r="BG1452" i="2"/>
  <c r="BF1452" i="2"/>
  <c r="T1452" i="2"/>
  <c r="R1452" i="2"/>
  <c r="P1452" i="2"/>
  <c r="BK1452" i="2"/>
  <c r="J1452" i="2"/>
  <c r="BE1452" i="2"/>
  <c r="BI1451" i="2"/>
  <c r="BH1451" i="2"/>
  <c r="BG1451" i="2"/>
  <c r="BF1451" i="2"/>
  <c r="T1451" i="2"/>
  <c r="R1451" i="2"/>
  <c r="P1451" i="2"/>
  <c r="BK1451" i="2"/>
  <c r="J1451" i="2"/>
  <c r="BE1451" i="2"/>
  <c r="BI1447" i="2"/>
  <c r="BH1447" i="2"/>
  <c r="BG1447" i="2"/>
  <c r="BF1447" i="2"/>
  <c r="T1447" i="2"/>
  <c r="R1447" i="2"/>
  <c r="P1447" i="2"/>
  <c r="BK1447" i="2"/>
  <c r="J1447" i="2"/>
  <c r="BE1447" i="2"/>
  <c r="BI1446" i="2"/>
  <c r="BH1446" i="2"/>
  <c r="BG1446" i="2"/>
  <c r="BF1446" i="2"/>
  <c r="T1446" i="2"/>
  <c r="R1446" i="2"/>
  <c r="P1446" i="2"/>
  <c r="BK1446" i="2"/>
  <c r="J1446" i="2"/>
  <c r="BE1446" i="2"/>
  <c r="BI1441" i="2"/>
  <c r="BH1441" i="2"/>
  <c r="BG1441" i="2"/>
  <c r="BF1441" i="2"/>
  <c r="T1441" i="2"/>
  <c r="R1441" i="2"/>
  <c r="P1441" i="2"/>
  <c r="BK1441" i="2"/>
  <c r="J1441" i="2"/>
  <c r="BE1441" i="2"/>
  <c r="BI1440" i="2"/>
  <c r="BH1440" i="2"/>
  <c r="BG1440" i="2"/>
  <c r="BF1440" i="2"/>
  <c r="T1440" i="2"/>
  <c r="R1440" i="2"/>
  <c r="P1440" i="2"/>
  <c r="BK1440" i="2"/>
  <c r="J1440" i="2"/>
  <c r="BE1440" i="2"/>
  <c r="BI1435" i="2"/>
  <c r="BH1435" i="2"/>
  <c r="BG1435" i="2"/>
  <c r="BF1435" i="2"/>
  <c r="T1435" i="2"/>
  <c r="R1435" i="2"/>
  <c r="P1435" i="2"/>
  <c r="BK1435" i="2"/>
  <c r="J1435" i="2"/>
  <c r="BE1435" i="2"/>
  <c r="BI1434" i="2"/>
  <c r="BH1434" i="2"/>
  <c r="BG1434" i="2"/>
  <c r="BF1434" i="2"/>
  <c r="T1434" i="2"/>
  <c r="R1434" i="2"/>
  <c r="P1434" i="2"/>
  <c r="BK1434" i="2"/>
  <c r="J1434" i="2"/>
  <c r="BE1434" i="2"/>
  <c r="BI1411" i="2"/>
  <c r="BH1411" i="2"/>
  <c r="BG1411" i="2"/>
  <c r="BF1411" i="2"/>
  <c r="T1411" i="2"/>
  <c r="R1411" i="2"/>
  <c r="P1411" i="2"/>
  <c r="BK1411" i="2"/>
  <c r="J1411" i="2"/>
  <c r="BE1411" i="2"/>
  <c r="BI1410" i="2"/>
  <c r="BH1410" i="2"/>
  <c r="BG1410" i="2"/>
  <c r="BF1410" i="2"/>
  <c r="T1410" i="2"/>
  <c r="R1410" i="2"/>
  <c r="P1410" i="2"/>
  <c r="BK1410" i="2"/>
  <c r="J1410" i="2"/>
  <c r="BE1410" i="2"/>
  <c r="BI1403" i="2"/>
  <c r="BH1403" i="2"/>
  <c r="BG1403" i="2"/>
  <c r="BF1403" i="2"/>
  <c r="T1403" i="2"/>
  <c r="R1403" i="2"/>
  <c r="P1403" i="2"/>
  <c r="BK1403" i="2"/>
  <c r="J1403" i="2"/>
  <c r="BE1403" i="2"/>
  <c r="BI1402" i="2"/>
  <c r="BH1402" i="2"/>
  <c r="BG1402" i="2"/>
  <c r="BF1402" i="2"/>
  <c r="T1402" i="2"/>
  <c r="R1402" i="2"/>
  <c r="P1402" i="2"/>
  <c r="BK1402" i="2"/>
  <c r="J1402" i="2"/>
  <c r="BE1402" i="2"/>
  <c r="BI1398" i="2"/>
  <c r="BH1398" i="2"/>
  <c r="BG1398" i="2"/>
  <c r="BF1398" i="2"/>
  <c r="T1398" i="2"/>
  <c r="R1398" i="2"/>
  <c r="P1398" i="2"/>
  <c r="BK1398" i="2"/>
  <c r="J1398" i="2"/>
  <c r="BE1398" i="2"/>
  <c r="BI1397" i="2"/>
  <c r="BH1397" i="2"/>
  <c r="BG1397" i="2"/>
  <c r="BF1397" i="2"/>
  <c r="T1397" i="2"/>
  <c r="R1397" i="2"/>
  <c r="P1397" i="2"/>
  <c r="BK1397" i="2"/>
  <c r="J1397" i="2"/>
  <c r="BE1397" i="2"/>
  <c r="BI1396" i="2"/>
  <c r="BH1396" i="2"/>
  <c r="BG1396" i="2"/>
  <c r="BF1396" i="2"/>
  <c r="T1396" i="2"/>
  <c r="R1396" i="2"/>
  <c r="P1396" i="2"/>
  <c r="BK1396" i="2"/>
  <c r="J1396" i="2"/>
  <c r="BE1396" i="2"/>
  <c r="BI1395" i="2"/>
  <c r="BH1395" i="2"/>
  <c r="BG1395" i="2"/>
  <c r="BF1395" i="2"/>
  <c r="T1395" i="2"/>
  <c r="R1395" i="2"/>
  <c r="P1395" i="2"/>
  <c r="BK1395" i="2"/>
  <c r="J1395" i="2"/>
  <c r="BE1395" i="2"/>
  <c r="BI1394" i="2"/>
  <c r="BH1394" i="2"/>
  <c r="BG1394" i="2"/>
  <c r="BF1394" i="2"/>
  <c r="T1394" i="2"/>
  <c r="R1394" i="2"/>
  <c r="P1394" i="2"/>
  <c r="BK1394" i="2"/>
  <c r="J1394" i="2"/>
  <c r="BE1394" i="2"/>
  <c r="BI1389" i="2"/>
  <c r="BH1389" i="2"/>
  <c r="BG1389" i="2"/>
  <c r="BF1389" i="2"/>
  <c r="T1389" i="2"/>
  <c r="R1389" i="2"/>
  <c r="P1389" i="2"/>
  <c r="BK1389" i="2"/>
  <c r="J1389" i="2"/>
  <c r="BE1389" i="2"/>
  <c r="BI1388" i="2"/>
  <c r="BH1388" i="2"/>
  <c r="BG1388" i="2"/>
  <c r="BF1388" i="2"/>
  <c r="T1388" i="2"/>
  <c r="R1388" i="2"/>
  <c r="P1388" i="2"/>
  <c r="BK1388" i="2"/>
  <c r="J1388" i="2"/>
  <c r="BE1388" i="2"/>
  <c r="BI1387" i="2"/>
  <c r="BH1387" i="2"/>
  <c r="BG1387" i="2"/>
  <c r="BF1387" i="2"/>
  <c r="T1387" i="2"/>
  <c r="R1387" i="2"/>
  <c r="P1387" i="2"/>
  <c r="BK1387" i="2"/>
  <c r="J1387" i="2"/>
  <c r="BE1387" i="2" s="1"/>
  <c r="BI1380" i="2"/>
  <c r="BH1380" i="2"/>
  <c r="BG1380" i="2"/>
  <c r="BF1380" i="2"/>
  <c r="T1380" i="2"/>
  <c r="R1380" i="2"/>
  <c r="P1380" i="2"/>
  <c r="P1379" i="2" s="1"/>
  <c r="BK1380" i="2"/>
  <c r="J1380" i="2"/>
  <c r="BE1380" i="2" s="1"/>
  <c r="BI1377" i="2"/>
  <c r="BH1377" i="2"/>
  <c r="BG1377" i="2"/>
  <c r="BF1377" i="2"/>
  <c r="T1377" i="2"/>
  <c r="R1377" i="2"/>
  <c r="P1377" i="2"/>
  <c r="BK1377" i="2"/>
  <c r="J1377" i="2"/>
  <c r="BE1377" i="2" s="1"/>
  <c r="BI1376" i="2"/>
  <c r="BH1376" i="2"/>
  <c r="BG1376" i="2"/>
  <c r="BF1376" i="2"/>
  <c r="T1376" i="2"/>
  <c r="R1376" i="2"/>
  <c r="P1376" i="2"/>
  <c r="BK1376" i="2"/>
  <c r="J1376" i="2"/>
  <c r="BE1376" i="2" s="1"/>
  <c r="BI1375" i="2"/>
  <c r="BH1375" i="2"/>
  <c r="BG1375" i="2"/>
  <c r="BF1375" i="2"/>
  <c r="T1375" i="2"/>
  <c r="R1375" i="2"/>
  <c r="P1375" i="2"/>
  <c r="BK1375" i="2"/>
  <c r="J1375" i="2"/>
  <c r="BE1375" i="2" s="1"/>
  <c r="BI1373" i="2"/>
  <c r="BH1373" i="2"/>
  <c r="BG1373" i="2"/>
  <c r="BF1373" i="2"/>
  <c r="T1373" i="2"/>
  <c r="R1373" i="2"/>
  <c r="P1373" i="2"/>
  <c r="BK1373" i="2"/>
  <c r="J1373" i="2"/>
  <c r="BE1373" i="2" s="1"/>
  <c r="BI1372" i="2"/>
  <c r="BH1372" i="2"/>
  <c r="BG1372" i="2"/>
  <c r="BF1372" i="2"/>
  <c r="T1372" i="2"/>
  <c r="R1372" i="2"/>
  <c r="P1372" i="2"/>
  <c r="BK1372" i="2"/>
  <c r="J1372" i="2"/>
  <c r="BE1372" i="2" s="1"/>
  <c r="BI1368" i="2"/>
  <c r="BH1368" i="2"/>
  <c r="BG1368" i="2"/>
  <c r="BF1368" i="2"/>
  <c r="T1368" i="2"/>
  <c r="R1368" i="2"/>
  <c r="P1368" i="2"/>
  <c r="BK1368" i="2"/>
  <c r="J1368" i="2"/>
  <c r="BE1368" i="2" s="1"/>
  <c r="BI1367" i="2"/>
  <c r="BH1367" i="2"/>
  <c r="BG1367" i="2"/>
  <c r="BF1367" i="2"/>
  <c r="T1367" i="2"/>
  <c r="R1367" i="2"/>
  <c r="P1367" i="2"/>
  <c r="BK1367" i="2"/>
  <c r="J1367" i="2"/>
  <c r="BE1367" i="2" s="1"/>
  <c r="BI1333" i="2"/>
  <c r="BH1333" i="2"/>
  <c r="BG1333" i="2"/>
  <c r="BF1333" i="2"/>
  <c r="T1333" i="2"/>
  <c r="R1333" i="2"/>
  <c r="P1333" i="2"/>
  <c r="BK1333" i="2"/>
  <c r="J1333" i="2"/>
  <c r="BE1333" i="2" s="1"/>
  <c r="BI1332" i="2"/>
  <c r="BH1332" i="2"/>
  <c r="BG1332" i="2"/>
  <c r="BF1332" i="2"/>
  <c r="T1332" i="2"/>
  <c r="R1332" i="2"/>
  <c r="P1332" i="2"/>
  <c r="BK1332" i="2"/>
  <c r="J1332" i="2"/>
  <c r="BE1332" i="2" s="1"/>
  <c r="BI1324" i="2"/>
  <c r="BH1324" i="2"/>
  <c r="BG1324" i="2"/>
  <c r="BF1324" i="2"/>
  <c r="T1324" i="2"/>
  <c r="R1324" i="2"/>
  <c r="P1324" i="2"/>
  <c r="BK1324" i="2"/>
  <c r="J1324" i="2"/>
  <c r="BE1324" i="2" s="1"/>
  <c r="BI1323" i="2"/>
  <c r="BH1323" i="2"/>
  <c r="BG1323" i="2"/>
  <c r="BF1323" i="2"/>
  <c r="T1323" i="2"/>
  <c r="R1323" i="2"/>
  <c r="P1323" i="2"/>
  <c r="BK1323" i="2"/>
  <c r="J1323" i="2"/>
  <c r="BE1323" i="2" s="1"/>
  <c r="BI1322" i="2"/>
  <c r="BH1322" i="2"/>
  <c r="BG1322" i="2"/>
  <c r="BF1322" i="2"/>
  <c r="T1322" i="2"/>
  <c r="R1322" i="2"/>
  <c r="P1322" i="2"/>
  <c r="BK1322" i="2"/>
  <c r="J1322" i="2"/>
  <c r="BE1322" i="2" s="1"/>
  <c r="BI1321" i="2"/>
  <c r="BH1321" i="2"/>
  <c r="BG1321" i="2"/>
  <c r="BF1321" i="2"/>
  <c r="T1321" i="2"/>
  <c r="R1321" i="2"/>
  <c r="P1321" i="2"/>
  <c r="BK1321" i="2"/>
  <c r="J1321" i="2"/>
  <c r="BE1321" i="2" s="1"/>
  <c r="BI1312" i="2"/>
  <c r="BH1312" i="2"/>
  <c r="BG1312" i="2"/>
  <c r="BF1312" i="2"/>
  <c r="T1312" i="2"/>
  <c r="R1312" i="2"/>
  <c r="P1312" i="2"/>
  <c r="BK1312" i="2"/>
  <c r="J1312" i="2"/>
  <c r="BE1312" i="2" s="1"/>
  <c r="BI1311" i="2"/>
  <c r="BH1311" i="2"/>
  <c r="BG1311" i="2"/>
  <c r="BF1311" i="2"/>
  <c r="T1311" i="2"/>
  <c r="R1311" i="2"/>
  <c r="P1311" i="2"/>
  <c r="BK1311" i="2"/>
  <c r="J1311" i="2"/>
  <c r="BE1311" i="2" s="1"/>
  <c r="BI1310" i="2"/>
  <c r="BH1310" i="2"/>
  <c r="BG1310" i="2"/>
  <c r="BF1310" i="2"/>
  <c r="T1310" i="2"/>
  <c r="R1310" i="2"/>
  <c r="P1310" i="2"/>
  <c r="BK1310" i="2"/>
  <c r="J1310" i="2"/>
  <c r="BE1310" i="2" s="1"/>
  <c r="BI1309" i="2"/>
  <c r="BH1309" i="2"/>
  <c r="BG1309" i="2"/>
  <c r="BF1309" i="2"/>
  <c r="T1309" i="2"/>
  <c r="R1309" i="2"/>
  <c r="P1309" i="2"/>
  <c r="BK1309" i="2"/>
  <c r="J1309" i="2"/>
  <c r="BE1309" i="2" s="1"/>
  <c r="BI1300" i="2"/>
  <c r="BH1300" i="2"/>
  <c r="BG1300" i="2"/>
  <c r="BF1300" i="2"/>
  <c r="T1300" i="2"/>
  <c r="R1300" i="2"/>
  <c r="P1300" i="2"/>
  <c r="BK1300" i="2"/>
  <c r="J1300" i="2"/>
  <c r="BE1300" i="2" s="1"/>
  <c r="BI1299" i="2"/>
  <c r="BH1299" i="2"/>
  <c r="BG1299" i="2"/>
  <c r="BF1299" i="2"/>
  <c r="T1299" i="2"/>
  <c r="R1299" i="2"/>
  <c r="P1299" i="2"/>
  <c r="BK1299" i="2"/>
  <c r="J1299" i="2"/>
  <c r="BE1299" i="2" s="1"/>
  <c r="BI1294" i="2"/>
  <c r="BH1294" i="2"/>
  <c r="BG1294" i="2"/>
  <c r="BF1294" i="2"/>
  <c r="T1294" i="2"/>
  <c r="R1294" i="2"/>
  <c r="P1294" i="2"/>
  <c r="BK1294" i="2"/>
  <c r="J1294" i="2"/>
  <c r="BE1294" i="2" s="1"/>
  <c r="BI1293" i="2"/>
  <c r="BH1293" i="2"/>
  <c r="BG1293" i="2"/>
  <c r="BF1293" i="2"/>
  <c r="T1293" i="2"/>
  <c r="R1293" i="2"/>
  <c r="P1293" i="2"/>
  <c r="BK1293" i="2"/>
  <c r="J1293" i="2"/>
  <c r="BE1293" i="2" s="1"/>
  <c r="BI1292" i="2"/>
  <c r="BH1292" i="2"/>
  <c r="BG1292" i="2"/>
  <c r="BF1292" i="2"/>
  <c r="T1292" i="2"/>
  <c r="R1292" i="2"/>
  <c r="P1292" i="2"/>
  <c r="BK1292" i="2"/>
  <c r="J1292" i="2"/>
  <c r="BE1292" i="2" s="1"/>
  <c r="BI1291" i="2"/>
  <c r="BH1291" i="2"/>
  <c r="BG1291" i="2"/>
  <c r="BF1291" i="2"/>
  <c r="T1291" i="2"/>
  <c r="R1291" i="2"/>
  <c r="P1291" i="2"/>
  <c r="BK1291" i="2"/>
  <c r="J1291" i="2"/>
  <c r="BE1291" i="2" s="1"/>
  <c r="BI1290" i="2"/>
  <c r="BH1290" i="2"/>
  <c r="BG1290" i="2"/>
  <c r="BF1290" i="2"/>
  <c r="T1290" i="2"/>
  <c r="R1290" i="2"/>
  <c r="P1290" i="2"/>
  <c r="BK1290" i="2"/>
  <c r="J1290" i="2"/>
  <c r="BE1290" i="2" s="1"/>
  <c r="BI1289" i="2"/>
  <c r="BH1289" i="2"/>
  <c r="BG1289" i="2"/>
  <c r="BF1289" i="2"/>
  <c r="T1289" i="2"/>
  <c r="R1289" i="2"/>
  <c r="P1289" i="2"/>
  <c r="BK1289" i="2"/>
  <c r="J1289" i="2"/>
  <c r="BE1289" i="2" s="1"/>
  <c r="BI1276" i="2"/>
  <c r="BH1276" i="2"/>
  <c r="BG1276" i="2"/>
  <c r="BF1276" i="2"/>
  <c r="T1276" i="2"/>
  <c r="R1276" i="2"/>
  <c r="P1276" i="2"/>
  <c r="BK1276" i="2"/>
  <c r="J1276" i="2"/>
  <c r="BE1276" i="2" s="1"/>
  <c r="BI1273" i="2"/>
  <c r="BH1273" i="2"/>
  <c r="BG1273" i="2"/>
  <c r="BF1273" i="2"/>
  <c r="T1273" i="2"/>
  <c r="R1273" i="2"/>
  <c r="P1273" i="2"/>
  <c r="BK1273" i="2"/>
  <c r="J1273" i="2"/>
  <c r="BE1273" i="2" s="1"/>
  <c r="BI1267" i="2"/>
  <c r="BH1267" i="2"/>
  <c r="BG1267" i="2"/>
  <c r="BF1267" i="2"/>
  <c r="T1267" i="2"/>
  <c r="R1267" i="2"/>
  <c r="P1267" i="2"/>
  <c r="BK1267" i="2"/>
  <c r="J1267" i="2"/>
  <c r="BE1267" i="2" s="1"/>
  <c r="BI1264" i="2"/>
  <c r="BH1264" i="2"/>
  <c r="BG1264" i="2"/>
  <c r="BF1264" i="2"/>
  <c r="T1264" i="2"/>
  <c r="R1264" i="2"/>
  <c r="R1263" i="2" s="1"/>
  <c r="P1264" i="2"/>
  <c r="BK1264" i="2"/>
  <c r="J1264" i="2"/>
  <c r="BE1264" i="2" s="1"/>
  <c r="BI1261" i="2"/>
  <c r="BH1261" i="2"/>
  <c r="BG1261" i="2"/>
  <c r="BF1261" i="2"/>
  <c r="T1261" i="2"/>
  <c r="R1261" i="2"/>
  <c r="P1261" i="2"/>
  <c r="BK1261" i="2"/>
  <c r="J1261" i="2"/>
  <c r="BE1261" i="2" s="1"/>
  <c r="BI1260" i="2"/>
  <c r="BH1260" i="2"/>
  <c r="BG1260" i="2"/>
  <c r="BF1260" i="2"/>
  <c r="T1260" i="2"/>
  <c r="R1260" i="2"/>
  <c r="P1260" i="2"/>
  <c r="BK1260" i="2"/>
  <c r="J1260" i="2"/>
  <c r="BE1260" i="2" s="1"/>
  <c r="BI1259" i="2"/>
  <c r="BH1259" i="2"/>
  <c r="BG1259" i="2"/>
  <c r="BF1259" i="2"/>
  <c r="T1259" i="2"/>
  <c r="R1259" i="2"/>
  <c r="P1259" i="2"/>
  <c r="BK1259" i="2"/>
  <c r="J1259" i="2"/>
  <c r="BE1259" i="2" s="1"/>
  <c r="BI1258" i="2"/>
  <c r="BH1258" i="2"/>
  <c r="BG1258" i="2"/>
  <c r="BF1258" i="2"/>
  <c r="T1258" i="2"/>
  <c r="R1258" i="2"/>
  <c r="P1258" i="2"/>
  <c r="BK1258" i="2"/>
  <c r="J1258" i="2"/>
  <c r="BE1258" i="2" s="1"/>
  <c r="BI1252" i="2"/>
  <c r="BH1252" i="2"/>
  <c r="BG1252" i="2"/>
  <c r="BF1252" i="2"/>
  <c r="T1252" i="2"/>
  <c r="R1252" i="2"/>
  <c r="P1252" i="2"/>
  <c r="BK1252" i="2"/>
  <c r="J1252" i="2"/>
  <c r="BE1252" i="2" s="1"/>
  <c r="BI1250" i="2"/>
  <c r="BH1250" i="2"/>
  <c r="BG1250" i="2"/>
  <c r="BF1250" i="2"/>
  <c r="T1250" i="2"/>
  <c r="R1250" i="2"/>
  <c r="P1250" i="2"/>
  <c r="BK1250" i="2"/>
  <c r="J1250" i="2"/>
  <c r="BE1250" i="2" s="1"/>
  <c r="BI1240" i="2"/>
  <c r="BH1240" i="2"/>
  <c r="BG1240" i="2"/>
  <c r="BF1240" i="2"/>
  <c r="T1240" i="2"/>
  <c r="R1240" i="2"/>
  <c r="P1240" i="2"/>
  <c r="BK1240" i="2"/>
  <c r="J1240" i="2"/>
  <c r="BE1240" i="2" s="1"/>
  <c r="BI1238" i="2"/>
  <c r="BH1238" i="2"/>
  <c r="BG1238" i="2"/>
  <c r="BF1238" i="2"/>
  <c r="T1238" i="2"/>
  <c r="R1238" i="2"/>
  <c r="P1238" i="2"/>
  <c r="BK1238" i="2"/>
  <c r="J1238" i="2"/>
  <c r="BE1238" i="2" s="1"/>
  <c r="BI1233" i="2"/>
  <c r="BH1233" i="2"/>
  <c r="BG1233" i="2"/>
  <c r="BF1233" i="2"/>
  <c r="T1233" i="2"/>
  <c r="R1233" i="2"/>
  <c r="P1233" i="2"/>
  <c r="BK1233" i="2"/>
  <c r="J1233" i="2"/>
  <c r="BE1233" i="2"/>
  <c r="BI1231" i="2"/>
  <c r="BH1231" i="2"/>
  <c r="BG1231" i="2"/>
  <c r="BF1231" i="2"/>
  <c r="T1231" i="2"/>
  <c r="R1231" i="2"/>
  <c r="P1231" i="2"/>
  <c r="BK1231" i="2"/>
  <c r="J1231" i="2"/>
  <c r="BE1231" i="2" s="1"/>
  <c r="BI1224" i="2"/>
  <c r="BH1224" i="2"/>
  <c r="BG1224" i="2"/>
  <c r="BF1224" i="2"/>
  <c r="T1224" i="2"/>
  <c r="R1224" i="2"/>
  <c r="P1224" i="2"/>
  <c r="BK1224" i="2"/>
  <c r="J1224" i="2"/>
  <c r="BE1224" i="2" s="1"/>
  <c r="BI1222" i="2"/>
  <c r="BH1222" i="2"/>
  <c r="BG1222" i="2"/>
  <c r="BF1222" i="2"/>
  <c r="T1222" i="2"/>
  <c r="R1222" i="2"/>
  <c r="P1222" i="2"/>
  <c r="BK1222" i="2"/>
  <c r="J1222" i="2"/>
  <c r="BE1222" i="2" s="1"/>
  <c r="BI1218" i="2"/>
  <c r="BH1218" i="2"/>
  <c r="BG1218" i="2"/>
  <c r="BF1218" i="2"/>
  <c r="T1218" i="2"/>
  <c r="R1218" i="2"/>
  <c r="P1218" i="2"/>
  <c r="BK1218" i="2"/>
  <c r="J1218" i="2"/>
  <c r="BE1218" i="2"/>
  <c r="BI1214" i="2"/>
  <c r="BH1214" i="2"/>
  <c r="BG1214" i="2"/>
  <c r="BF1214" i="2"/>
  <c r="T1214" i="2"/>
  <c r="R1214" i="2"/>
  <c r="P1214" i="2"/>
  <c r="BK1214" i="2"/>
  <c r="J1214" i="2"/>
  <c r="BE1214" i="2" s="1"/>
  <c r="BI1204" i="2"/>
  <c r="BH1204" i="2"/>
  <c r="BG1204" i="2"/>
  <c r="BF1204" i="2"/>
  <c r="T1204" i="2"/>
  <c r="R1204" i="2"/>
  <c r="P1204" i="2"/>
  <c r="BK1204" i="2"/>
  <c r="J1204" i="2"/>
  <c r="BE1204" i="2" s="1"/>
  <c r="BI1199" i="2"/>
  <c r="BH1199" i="2"/>
  <c r="BG1199" i="2"/>
  <c r="BF1199" i="2"/>
  <c r="T1199" i="2"/>
  <c r="R1199" i="2"/>
  <c r="P1199" i="2"/>
  <c r="BK1199" i="2"/>
  <c r="J1199" i="2"/>
  <c r="BE1199" i="2" s="1"/>
  <c r="BI1193" i="2"/>
  <c r="BH1193" i="2"/>
  <c r="BG1193" i="2"/>
  <c r="BF1193" i="2"/>
  <c r="T1193" i="2"/>
  <c r="R1193" i="2"/>
  <c r="P1193" i="2"/>
  <c r="BK1193" i="2"/>
  <c r="J1193" i="2"/>
  <c r="BE1193" i="2"/>
  <c r="BI1189" i="2"/>
  <c r="BH1189" i="2"/>
  <c r="BG1189" i="2"/>
  <c r="BF1189" i="2"/>
  <c r="T1189" i="2"/>
  <c r="R1189" i="2"/>
  <c r="P1189" i="2"/>
  <c r="BK1189" i="2"/>
  <c r="J1189" i="2"/>
  <c r="BE1189" i="2" s="1"/>
  <c r="BI1181" i="2"/>
  <c r="BH1181" i="2"/>
  <c r="BG1181" i="2"/>
  <c r="BF1181" i="2"/>
  <c r="T1181" i="2"/>
  <c r="R1181" i="2"/>
  <c r="P1181" i="2"/>
  <c r="BK1181" i="2"/>
  <c r="J1181" i="2"/>
  <c r="BE1181" i="2" s="1"/>
  <c r="BI1168" i="2"/>
  <c r="BH1168" i="2"/>
  <c r="BG1168" i="2"/>
  <c r="BF1168" i="2"/>
  <c r="T1168" i="2"/>
  <c r="R1168" i="2"/>
  <c r="R1158" i="2" s="1"/>
  <c r="P1168" i="2"/>
  <c r="BK1168" i="2"/>
  <c r="J1168" i="2"/>
  <c r="BE1168" i="2" s="1"/>
  <c r="BI1159" i="2"/>
  <c r="BH1159" i="2"/>
  <c r="BG1159" i="2"/>
  <c r="BF1159" i="2"/>
  <c r="T1159" i="2"/>
  <c r="R1159" i="2"/>
  <c r="P1159" i="2"/>
  <c r="BK1159" i="2"/>
  <c r="BK1158" i="2" s="1"/>
  <c r="J1158" i="2" s="1"/>
  <c r="J74" i="2" s="1"/>
  <c r="J1159" i="2"/>
  <c r="BE1159" i="2" s="1"/>
  <c r="BI1157" i="2"/>
  <c r="BH1157" i="2"/>
  <c r="BG1157" i="2"/>
  <c r="BF1157" i="2"/>
  <c r="T1157" i="2"/>
  <c r="R1157" i="2"/>
  <c r="R1152" i="2" s="1"/>
  <c r="P1157" i="2"/>
  <c r="BK1157" i="2"/>
  <c r="J1157" i="2"/>
  <c r="BE1157" i="2" s="1"/>
  <c r="BI1153" i="2"/>
  <c r="BH1153" i="2"/>
  <c r="BG1153" i="2"/>
  <c r="BF1153" i="2"/>
  <c r="T1153" i="2"/>
  <c r="T1152" i="2" s="1"/>
  <c r="R1153" i="2"/>
  <c r="P1153" i="2"/>
  <c r="BK1153" i="2"/>
  <c r="J1153" i="2"/>
  <c r="BE1153" i="2" s="1"/>
  <c r="BI1148" i="2"/>
  <c r="BH1148" i="2"/>
  <c r="BG1148" i="2"/>
  <c r="BF1148" i="2"/>
  <c r="T1148" i="2"/>
  <c r="T1147" i="2" s="1"/>
  <c r="R1148" i="2"/>
  <c r="R1147" i="2" s="1"/>
  <c r="P1148" i="2"/>
  <c r="P1147" i="2" s="1"/>
  <c r="BK1148" i="2"/>
  <c r="BK1147" i="2" s="1"/>
  <c r="J1147" i="2" s="1"/>
  <c r="J72" i="2" s="1"/>
  <c r="J1148" i="2"/>
  <c r="BE1148" i="2" s="1"/>
  <c r="BI1145" i="2"/>
  <c r="BH1145" i="2"/>
  <c r="BG1145" i="2"/>
  <c r="BF1145" i="2"/>
  <c r="T1145" i="2"/>
  <c r="R1145" i="2"/>
  <c r="P1145" i="2"/>
  <c r="BK1145" i="2"/>
  <c r="J1145" i="2"/>
  <c r="BE1145" i="2" s="1"/>
  <c r="BI1141" i="2"/>
  <c r="BH1141" i="2"/>
  <c r="BG1141" i="2"/>
  <c r="BF1141" i="2"/>
  <c r="T1141" i="2"/>
  <c r="R1141" i="2"/>
  <c r="P1141" i="2"/>
  <c r="BK1141" i="2"/>
  <c r="J1141" i="2"/>
  <c r="BE1141" i="2" s="1"/>
  <c r="BI1137" i="2"/>
  <c r="BH1137" i="2"/>
  <c r="BG1137" i="2"/>
  <c r="BF1137" i="2"/>
  <c r="T1137" i="2"/>
  <c r="R1137" i="2"/>
  <c r="P1137" i="2"/>
  <c r="BK1137" i="2"/>
  <c r="J1137" i="2"/>
  <c r="BE1137" i="2" s="1"/>
  <c r="BI1133" i="2"/>
  <c r="BH1133" i="2"/>
  <c r="BG1133" i="2"/>
  <c r="BF1133" i="2"/>
  <c r="T1133" i="2"/>
  <c r="R1133" i="2"/>
  <c r="P1133" i="2"/>
  <c r="BK1133" i="2"/>
  <c r="J1133" i="2"/>
  <c r="BE1133" i="2" s="1"/>
  <c r="BI1129" i="2"/>
  <c r="BH1129" i="2"/>
  <c r="BG1129" i="2"/>
  <c r="BF1129" i="2"/>
  <c r="T1129" i="2"/>
  <c r="R1129" i="2"/>
  <c r="P1129" i="2"/>
  <c r="BK1129" i="2"/>
  <c r="J1129" i="2"/>
  <c r="BE1129" i="2"/>
  <c r="BI1123" i="2"/>
  <c r="BH1123" i="2"/>
  <c r="BG1123" i="2"/>
  <c r="BF1123" i="2"/>
  <c r="T1123" i="2"/>
  <c r="R1123" i="2"/>
  <c r="P1123" i="2"/>
  <c r="BK1123" i="2"/>
  <c r="J1123" i="2"/>
  <c r="BE1123" i="2" s="1"/>
  <c r="BI1117" i="2"/>
  <c r="BH1117" i="2"/>
  <c r="BG1117" i="2"/>
  <c r="BF1117" i="2"/>
  <c r="T1117" i="2"/>
  <c r="R1117" i="2"/>
  <c r="P1117" i="2"/>
  <c r="BK1117" i="2"/>
  <c r="J1117" i="2"/>
  <c r="BE1117" i="2"/>
  <c r="BI1111" i="2"/>
  <c r="BH1111" i="2"/>
  <c r="BG1111" i="2"/>
  <c r="BF1111" i="2"/>
  <c r="T1111" i="2"/>
  <c r="T1086" i="2" s="1"/>
  <c r="R1111" i="2"/>
  <c r="P1111" i="2"/>
  <c r="BK1111" i="2"/>
  <c r="J1111" i="2"/>
  <c r="BE1111" i="2" s="1"/>
  <c r="BI1105" i="2"/>
  <c r="BH1105" i="2"/>
  <c r="BG1105" i="2"/>
  <c r="BF1105" i="2"/>
  <c r="T1105" i="2"/>
  <c r="R1105" i="2"/>
  <c r="P1105" i="2"/>
  <c r="BK1105" i="2"/>
  <c r="J1105" i="2"/>
  <c r="BE1105" i="2" s="1"/>
  <c r="BI1101" i="2"/>
  <c r="BH1101" i="2"/>
  <c r="BG1101" i="2"/>
  <c r="BF1101" i="2"/>
  <c r="T1101" i="2"/>
  <c r="R1101" i="2"/>
  <c r="P1101" i="2"/>
  <c r="BK1101" i="2"/>
  <c r="J1101" i="2"/>
  <c r="BE1101" i="2" s="1"/>
  <c r="BI1097" i="2"/>
  <c r="BH1097" i="2"/>
  <c r="BG1097" i="2"/>
  <c r="BF1097" i="2"/>
  <c r="T1097" i="2"/>
  <c r="R1097" i="2"/>
  <c r="P1097" i="2"/>
  <c r="BK1097" i="2"/>
  <c r="J1097" i="2"/>
  <c r="BE1097" i="2"/>
  <c r="BI1091" i="2"/>
  <c r="BH1091" i="2"/>
  <c r="BG1091" i="2"/>
  <c r="BF1091" i="2"/>
  <c r="T1091" i="2"/>
  <c r="R1091" i="2"/>
  <c r="P1091" i="2"/>
  <c r="BK1091" i="2"/>
  <c r="J1091" i="2"/>
  <c r="BE1091" i="2" s="1"/>
  <c r="BI1087" i="2"/>
  <c r="BH1087" i="2"/>
  <c r="BG1087" i="2"/>
  <c r="BF1087" i="2"/>
  <c r="T1087" i="2"/>
  <c r="R1087" i="2"/>
  <c r="P1087" i="2"/>
  <c r="BK1087" i="2"/>
  <c r="J1087" i="2"/>
  <c r="BE1087" i="2" s="1"/>
  <c r="BI1084" i="2"/>
  <c r="BH1084" i="2"/>
  <c r="BG1084" i="2"/>
  <c r="BF1084" i="2"/>
  <c r="T1084" i="2"/>
  <c r="R1084" i="2"/>
  <c r="P1084" i="2"/>
  <c r="BK1084" i="2"/>
  <c r="J1084" i="2"/>
  <c r="BE1084" i="2" s="1"/>
  <c r="BI1083" i="2"/>
  <c r="BH1083" i="2"/>
  <c r="BG1083" i="2"/>
  <c r="BF1083" i="2"/>
  <c r="T1083" i="2"/>
  <c r="R1083" i="2"/>
  <c r="R1082" i="2"/>
  <c r="P1083" i="2"/>
  <c r="P1082" i="2" s="1"/>
  <c r="BK1083" i="2"/>
  <c r="BK1082" i="2" s="1"/>
  <c r="J1082" i="2" s="1"/>
  <c r="J70" i="2" s="1"/>
  <c r="J1083" i="2"/>
  <c r="BE1083" i="2" s="1"/>
  <c r="BI1080" i="2"/>
  <c r="BH1080" i="2"/>
  <c r="BG1080" i="2"/>
  <c r="BF1080" i="2"/>
  <c r="T1080" i="2"/>
  <c r="R1080" i="2"/>
  <c r="P1080" i="2"/>
  <c r="BK1080" i="2"/>
  <c r="J1080" i="2"/>
  <c r="BE1080" i="2" s="1"/>
  <c r="BI1078" i="2"/>
  <c r="BH1078" i="2"/>
  <c r="BG1078" i="2"/>
  <c r="BF1078" i="2"/>
  <c r="T1078" i="2"/>
  <c r="R1078" i="2"/>
  <c r="P1078" i="2"/>
  <c r="BK1078" i="2"/>
  <c r="J1078" i="2"/>
  <c r="BE1078" i="2" s="1"/>
  <c r="BI1074" i="2"/>
  <c r="BH1074" i="2"/>
  <c r="BG1074" i="2"/>
  <c r="BF1074" i="2"/>
  <c r="T1074" i="2"/>
  <c r="R1074" i="2"/>
  <c r="P1074" i="2"/>
  <c r="BK1074" i="2"/>
  <c r="J1074" i="2"/>
  <c r="BE1074" i="2"/>
  <c r="BI1072" i="2"/>
  <c r="BH1072" i="2"/>
  <c r="BG1072" i="2"/>
  <c r="BF1072" i="2"/>
  <c r="T1072" i="2"/>
  <c r="R1072" i="2"/>
  <c r="P1072" i="2"/>
  <c r="BK1072" i="2"/>
  <c r="J1072" i="2"/>
  <c r="BE1072" i="2" s="1"/>
  <c r="BI1067" i="2"/>
  <c r="BH1067" i="2"/>
  <c r="BG1067" i="2"/>
  <c r="BF1067" i="2"/>
  <c r="T1067" i="2"/>
  <c r="R1067" i="2"/>
  <c r="P1067" i="2"/>
  <c r="BK1067" i="2"/>
  <c r="J1067" i="2"/>
  <c r="BE1067" i="2" s="1"/>
  <c r="BI1065" i="2"/>
  <c r="BH1065" i="2"/>
  <c r="BG1065" i="2"/>
  <c r="BF1065" i="2"/>
  <c r="T1065" i="2"/>
  <c r="R1065" i="2"/>
  <c r="P1065" i="2"/>
  <c r="BK1065" i="2"/>
  <c r="J1065" i="2"/>
  <c r="BE1065" i="2" s="1"/>
  <c r="BI1061" i="2"/>
  <c r="BH1061" i="2"/>
  <c r="BG1061" i="2"/>
  <c r="BF1061" i="2"/>
  <c r="T1061" i="2"/>
  <c r="R1061" i="2"/>
  <c r="P1061" i="2"/>
  <c r="BK1061" i="2"/>
  <c r="J1061" i="2"/>
  <c r="BE1061" i="2"/>
  <c r="BI1059" i="2"/>
  <c r="BH1059" i="2"/>
  <c r="BG1059" i="2"/>
  <c r="BF1059" i="2"/>
  <c r="T1059" i="2"/>
  <c r="R1059" i="2"/>
  <c r="P1059" i="2"/>
  <c r="BK1059" i="2"/>
  <c r="J1059" i="2"/>
  <c r="BE1059" i="2" s="1"/>
  <c r="BI1054" i="2"/>
  <c r="BH1054" i="2"/>
  <c r="BG1054" i="2"/>
  <c r="BF1054" i="2"/>
  <c r="T1054" i="2"/>
  <c r="R1054" i="2"/>
  <c r="P1054" i="2"/>
  <c r="BK1054" i="2"/>
  <c r="J1054" i="2"/>
  <c r="BE1054" i="2" s="1"/>
  <c r="BI1052" i="2"/>
  <c r="BH1052" i="2"/>
  <c r="BG1052" i="2"/>
  <c r="BF1052" i="2"/>
  <c r="T1052" i="2"/>
  <c r="R1052" i="2"/>
  <c r="P1052" i="2"/>
  <c r="BK1052" i="2"/>
  <c r="J1052" i="2"/>
  <c r="BE1052" i="2" s="1"/>
  <c r="BI1046" i="2"/>
  <c r="BH1046" i="2"/>
  <c r="BG1046" i="2"/>
  <c r="BF1046" i="2"/>
  <c r="T1046" i="2"/>
  <c r="R1046" i="2"/>
  <c r="P1046" i="2"/>
  <c r="BK1046" i="2"/>
  <c r="J1046" i="2"/>
  <c r="BE1046" i="2" s="1"/>
  <c r="BI1045" i="2"/>
  <c r="BH1045" i="2"/>
  <c r="BG1045" i="2"/>
  <c r="BF1045" i="2"/>
  <c r="T1045" i="2"/>
  <c r="R1045" i="2"/>
  <c r="P1045" i="2"/>
  <c r="BK1045" i="2"/>
  <c r="J1045" i="2"/>
  <c r="BE1045" i="2" s="1"/>
  <c r="BI1041" i="2"/>
  <c r="BH1041" i="2"/>
  <c r="BG1041" i="2"/>
  <c r="BF1041" i="2"/>
  <c r="T1041" i="2"/>
  <c r="R1041" i="2"/>
  <c r="P1041" i="2"/>
  <c r="BK1041" i="2"/>
  <c r="J1041" i="2"/>
  <c r="BE1041" i="2"/>
  <c r="BI1038" i="2"/>
  <c r="BH1038" i="2"/>
  <c r="BG1038" i="2"/>
  <c r="BF1038" i="2"/>
  <c r="T1038" i="2"/>
  <c r="R1038" i="2"/>
  <c r="P1038" i="2"/>
  <c r="BK1038" i="2"/>
  <c r="J1038" i="2"/>
  <c r="BE1038" i="2" s="1"/>
  <c r="BI1033" i="2"/>
  <c r="BH1033" i="2"/>
  <c r="BG1033" i="2"/>
  <c r="BF1033" i="2"/>
  <c r="T1033" i="2"/>
  <c r="R1033" i="2"/>
  <c r="P1033" i="2"/>
  <c r="BK1033" i="2"/>
  <c r="J1033" i="2"/>
  <c r="BE1033" i="2" s="1"/>
  <c r="BI1032" i="2"/>
  <c r="BH1032" i="2"/>
  <c r="BG1032" i="2"/>
  <c r="BF1032" i="2"/>
  <c r="T1032" i="2"/>
  <c r="R1032" i="2"/>
  <c r="P1032" i="2"/>
  <c r="BK1032" i="2"/>
  <c r="J1032" i="2"/>
  <c r="BE1032" i="2" s="1"/>
  <c r="BI1027" i="2"/>
  <c r="BH1027" i="2"/>
  <c r="BG1027" i="2"/>
  <c r="BF1027" i="2"/>
  <c r="T1027" i="2"/>
  <c r="R1027" i="2"/>
  <c r="P1027" i="2"/>
  <c r="BK1027" i="2"/>
  <c r="J1027" i="2"/>
  <c r="BE1027" i="2" s="1"/>
  <c r="BI1025" i="2"/>
  <c r="BH1025" i="2"/>
  <c r="BG1025" i="2"/>
  <c r="BF1025" i="2"/>
  <c r="T1025" i="2"/>
  <c r="R1025" i="2"/>
  <c r="P1025" i="2"/>
  <c r="BK1025" i="2"/>
  <c r="J1025" i="2"/>
  <c r="BE1025" i="2" s="1"/>
  <c r="BI1020" i="2"/>
  <c r="BH1020" i="2"/>
  <c r="BG1020" i="2"/>
  <c r="BF1020" i="2"/>
  <c r="T1020" i="2"/>
  <c r="R1020" i="2"/>
  <c r="P1020" i="2"/>
  <c r="BK1020" i="2"/>
  <c r="J1020" i="2"/>
  <c r="BE1020" i="2" s="1"/>
  <c r="BI1017" i="2"/>
  <c r="BH1017" i="2"/>
  <c r="BG1017" i="2"/>
  <c r="BF1017" i="2"/>
  <c r="T1017" i="2"/>
  <c r="R1017" i="2"/>
  <c r="P1017" i="2"/>
  <c r="BK1017" i="2"/>
  <c r="J1017" i="2"/>
  <c r="BE1017" i="2" s="1"/>
  <c r="BI1013" i="2"/>
  <c r="BH1013" i="2"/>
  <c r="BG1013" i="2"/>
  <c r="BF1013" i="2"/>
  <c r="T1013" i="2"/>
  <c r="R1013" i="2"/>
  <c r="P1013" i="2"/>
  <c r="BK1013" i="2"/>
  <c r="J1013" i="2"/>
  <c r="BE1013" i="2" s="1"/>
  <c r="BI1011" i="2"/>
  <c r="BH1011" i="2"/>
  <c r="BG1011" i="2"/>
  <c r="BF1011" i="2"/>
  <c r="T1011" i="2"/>
  <c r="R1011" i="2"/>
  <c r="P1011" i="2"/>
  <c r="BK1011" i="2"/>
  <c r="J1011" i="2"/>
  <c r="BE1011" i="2" s="1"/>
  <c r="BI999" i="2"/>
  <c r="BH999" i="2"/>
  <c r="BG999" i="2"/>
  <c r="BF999" i="2"/>
  <c r="T999" i="2"/>
  <c r="R999" i="2"/>
  <c r="P999" i="2"/>
  <c r="BK999" i="2"/>
  <c r="J999" i="2"/>
  <c r="BE999" i="2" s="1"/>
  <c r="BI997" i="2"/>
  <c r="BH997" i="2"/>
  <c r="BG997" i="2"/>
  <c r="BF997" i="2"/>
  <c r="T997" i="2"/>
  <c r="R997" i="2"/>
  <c r="P997" i="2"/>
  <c r="BK997" i="2"/>
  <c r="J997" i="2"/>
  <c r="BE997" i="2" s="1"/>
  <c r="BI991" i="2"/>
  <c r="BH991" i="2"/>
  <c r="BG991" i="2"/>
  <c r="BF991" i="2"/>
  <c r="T991" i="2"/>
  <c r="R991" i="2"/>
  <c r="P991" i="2"/>
  <c r="BK991" i="2"/>
  <c r="J991" i="2"/>
  <c r="BE991" i="2" s="1"/>
  <c r="BI989" i="2"/>
  <c r="BH989" i="2"/>
  <c r="BG989" i="2"/>
  <c r="BF989" i="2"/>
  <c r="T989" i="2"/>
  <c r="R989" i="2"/>
  <c r="P989" i="2"/>
  <c r="BK989" i="2"/>
  <c r="J989" i="2"/>
  <c r="BE989" i="2" s="1"/>
  <c r="BI985" i="2"/>
  <c r="BH985" i="2"/>
  <c r="BG985" i="2"/>
  <c r="BF985" i="2"/>
  <c r="T985" i="2"/>
  <c r="T984" i="2" s="1"/>
  <c r="R985" i="2"/>
  <c r="P985" i="2"/>
  <c r="P984" i="2" s="1"/>
  <c r="BK985" i="2"/>
  <c r="J985" i="2"/>
  <c r="BE985" i="2" s="1"/>
  <c r="BI982" i="2"/>
  <c r="BH982" i="2"/>
  <c r="BG982" i="2"/>
  <c r="BF982" i="2"/>
  <c r="T982" i="2"/>
  <c r="R982" i="2"/>
  <c r="P982" i="2"/>
  <c r="BK982" i="2"/>
  <c r="J982" i="2"/>
  <c r="BE982" i="2" s="1"/>
  <c r="BI978" i="2"/>
  <c r="BH978" i="2"/>
  <c r="BG978" i="2"/>
  <c r="BF978" i="2"/>
  <c r="T978" i="2"/>
  <c r="R978" i="2"/>
  <c r="P978" i="2"/>
  <c r="BK978" i="2"/>
  <c r="J978" i="2"/>
  <c r="BE978" i="2"/>
  <c r="BI976" i="2"/>
  <c r="BH976" i="2"/>
  <c r="BG976" i="2"/>
  <c r="BF976" i="2"/>
  <c r="T976" i="2"/>
  <c r="R976" i="2"/>
  <c r="P976" i="2"/>
  <c r="BK976" i="2"/>
  <c r="J976" i="2"/>
  <c r="BE976" i="2" s="1"/>
  <c r="BI972" i="2"/>
  <c r="BH972" i="2"/>
  <c r="BG972" i="2"/>
  <c r="BF972" i="2"/>
  <c r="T972" i="2"/>
  <c r="R972" i="2"/>
  <c r="P972" i="2"/>
  <c r="BK972" i="2"/>
  <c r="J972" i="2"/>
  <c r="BE972" i="2" s="1"/>
  <c r="BI971" i="2"/>
  <c r="BH971" i="2"/>
  <c r="BG971" i="2"/>
  <c r="BF971" i="2"/>
  <c r="T971" i="2"/>
  <c r="R971" i="2"/>
  <c r="P971" i="2"/>
  <c r="BK971" i="2"/>
  <c r="J971" i="2"/>
  <c r="BE971" i="2" s="1"/>
  <c r="BI967" i="2"/>
  <c r="BH967" i="2"/>
  <c r="BG967" i="2"/>
  <c r="BF967" i="2"/>
  <c r="T967" i="2"/>
  <c r="R967" i="2"/>
  <c r="P967" i="2"/>
  <c r="BK967" i="2"/>
  <c r="J967" i="2"/>
  <c r="BE967" i="2" s="1"/>
  <c r="BI966" i="2"/>
  <c r="BH966" i="2"/>
  <c r="BG966" i="2"/>
  <c r="BF966" i="2"/>
  <c r="T966" i="2"/>
  <c r="R966" i="2"/>
  <c r="P966" i="2"/>
  <c r="BK966" i="2"/>
  <c r="J966" i="2"/>
  <c r="BE966" i="2" s="1"/>
  <c r="BI956" i="2"/>
  <c r="BH956" i="2"/>
  <c r="BG956" i="2"/>
  <c r="BF956" i="2"/>
  <c r="T956" i="2"/>
  <c r="R956" i="2"/>
  <c r="P956" i="2"/>
  <c r="BK956" i="2"/>
  <c r="J956" i="2"/>
  <c r="BE956" i="2" s="1"/>
  <c r="BI954" i="2"/>
  <c r="BH954" i="2"/>
  <c r="BG954" i="2"/>
  <c r="BF954" i="2"/>
  <c r="T954" i="2"/>
  <c r="R954" i="2"/>
  <c r="P954" i="2"/>
  <c r="BK954" i="2"/>
  <c r="J954" i="2"/>
  <c r="BE954" i="2" s="1"/>
  <c r="BI948" i="2"/>
  <c r="BH948" i="2"/>
  <c r="BG948" i="2"/>
  <c r="BF948" i="2"/>
  <c r="T948" i="2"/>
  <c r="R948" i="2"/>
  <c r="P948" i="2"/>
  <c r="BK948" i="2"/>
  <c r="J948" i="2"/>
  <c r="BE948" i="2"/>
  <c r="BI940" i="2"/>
  <c r="BH940" i="2"/>
  <c r="BG940" i="2"/>
  <c r="BF940" i="2"/>
  <c r="T940" i="2"/>
  <c r="R940" i="2"/>
  <c r="P940" i="2"/>
  <c r="BK940" i="2"/>
  <c r="J940" i="2"/>
  <c r="BE940" i="2" s="1"/>
  <c r="BI934" i="2"/>
  <c r="BH934" i="2"/>
  <c r="BG934" i="2"/>
  <c r="BF934" i="2"/>
  <c r="T934" i="2"/>
  <c r="R934" i="2"/>
  <c r="P934" i="2"/>
  <c r="BK934" i="2"/>
  <c r="J934" i="2"/>
  <c r="BE934" i="2" s="1"/>
  <c r="BI930" i="2"/>
  <c r="BH930" i="2"/>
  <c r="BG930" i="2"/>
  <c r="BF930" i="2"/>
  <c r="T930" i="2"/>
  <c r="T929" i="2"/>
  <c r="R930" i="2"/>
  <c r="R929" i="2" s="1"/>
  <c r="P930" i="2"/>
  <c r="P929" i="2" s="1"/>
  <c r="BK930" i="2"/>
  <c r="BK929" i="2" s="1"/>
  <c r="J929" i="2" s="1"/>
  <c r="J65" i="2" s="1"/>
  <c r="J930" i="2"/>
  <c r="BE930" i="2" s="1"/>
  <c r="BI928" i="2"/>
  <c r="BH928" i="2"/>
  <c r="BG928" i="2"/>
  <c r="BF928" i="2"/>
  <c r="T928" i="2"/>
  <c r="R928" i="2"/>
  <c r="P928" i="2"/>
  <c r="BK928" i="2"/>
  <c r="J928" i="2"/>
  <c r="BE928" i="2" s="1"/>
  <c r="BI925" i="2"/>
  <c r="BH925" i="2"/>
  <c r="BG925" i="2"/>
  <c r="BF925" i="2"/>
  <c r="T925" i="2"/>
  <c r="R925" i="2"/>
  <c r="P925" i="2"/>
  <c r="BK925" i="2"/>
  <c r="J925" i="2"/>
  <c r="BE925" i="2" s="1"/>
  <c r="BI924" i="2"/>
  <c r="BH924" i="2"/>
  <c r="BG924" i="2"/>
  <c r="BF924" i="2"/>
  <c r="T924" i="2"/>
  <c r="R924" i="2"/>
  <c r="P924" i="2"/>
  <c r="BK924" i="2"/>
  <c r="J924" i="2"/>
  <c r="BE924" i="2" s="1"/>
  <c r="BI922" i="2"/>
  <c r="BH922" i="2"/>
  <c r="BG922" i="2"/>
  <c r="BF922" i="2"/>
  <c r="T922" i="2"/>
  <c r="R922" i="2"/>
  <c r="P922" i="2"/>
  <c r="BK922" i="2"/>
  <c r="J922" i="2"/>
  <c r="BE922" i="2" s="1"/>
  <c r="BI919" i="2"/>
  <c r="BH919" i="2"/>
  <c r="BG919" i="2"/>
  <c r="BF919" i="2"/>
  <c r="T919" i="2"/>
  <c r="R919" i="2"/>
  <c r="P919" i="2"/>
  <c r="BK919" i="2"/>
  <c r="J919" i="2"/>
  <c r="BE919" i="2" s="1"/>
  <c r="BI918" i="2"/>
  <c r="BH918" i="2"/>
  <c r="BG918" i="2"/>
  <c r="BF918" i="2"/>
  <c r="T918" i="2"/>
  <c r="R918" i="2"/>
  <c r="P918" i="2"/>
  <c r="BK918" i="2"/>
  <c r="J918" i="2"/>
  <c r="BE918" i="2" s="1"/>
  <c r="BI909" i="2"/>
  <c r="BH909" i="2"/>
  <c r="BG909" i="2"/>
  <c r="BF909" i="2"/>
  <c r="T909" i="2"/>
  <c r="R909" i="2"/>
  <c r="P909" i="2"/>
  <c r="BK909" i="2"/>
  <c r="J909" i="2"/>
  <c r="BE909" i="2" s="1"/>
  <c r="BI904" i="2"/>
  <c r="BH904" i="2"/>
  <c r="BG904" i="2"/>
  <c r="BF904" i="2"/>
  <c r="T904" i="2"/>
  <c r="R904" i="2"/>
  <c r="P904" i="2"/>
  <c r="BK904" i="2"/>
  <c r="J904" i="2"/>
  <c r="BE904" i="2" s="1"/>
  <c r="BI903" i="2"/>
  <c r="BH903" i="2"/>
  <c r="BG903" i="2"/>
  <c r="BF903" i="2"/>
  <c r="T903" i="2"/>
  <c r="R903" i="2"/>
  <c r="P903" i="2"/>
  <c r="BK903" i="2"/>
  <c r="J903" i="2"/>
  <c r="BE903" i="2" s="1"/>
  <c r="BI899" i="2"/>
  <c r="BH899" i="2"/>
  <c r="BG899" i="2"/>
  <c r="BF899" i="2"/>
  <c r="T899" i="2"/>
  <c r="R899" i="2"/>
  <c r="P899" i="2"/>
  <c r="BK899" i="2"/>
  <c r="J899" i="2"/>
  <c r="BE899" i="2" s="1"/>
  <c r="BI895" i="2"/>
  <c r="BH895" i="2"/>
  <c r="BG895" i="2"/>
  <c r="BF895" i="2"/>
  <c r="T895" i="2"/>
  <c r="R895" i="2"/>
  <c r="P895" i="2"/>
  <c r="BK895" i="2"/>
  <c r="J895" i="2"/>
  <c r="BE895" i="2" s="1"/>
  <c r="BI893" i="2"/>
  <c r="BH893" i="2"/>
  <c r="BG893" i="2"/>
  <c r="BF893" i="2"/>
  <c r="T893" i="2"/>
  <c r="R893" i="2"/>
  <c r="P893" i="2"/>
  <c r="BK893" i="2"/>
  <c r="J893" i="2"/>
  <c r="BE893" i="2" s="1"/>
  <c r="BI889" i="2"/>
  <c r="BH889" i="2"/>
  <c r="BG889" i="2"/>
  <c r="BF889" i="2"/>
  <c r="T889" i="2"/>
  <c r="R889" i="2"/>
  <c r="P889" i="2"/>
  <c r="BK889" i="2"/>
  <c r="J889" i="2"/>
  <c r="BE889" i="2" s="1"/>
  <c r="BI883" i="2"/>
  <c r="BH883" i="2"/>
  <c r="BG883" i="2"/>
  <c r="BF883" i="2"/>
  <c r="T883" i="2"/>
  <c r="R883" i="2"/>
  <c r="P883" i="2"/>
  <c r="BK883" i="2"/>
  <c r="J883" i="2"/>
  <c r="BE883" i="2" s="1"/>
  <c r="BI882" i="2"/>
  <c r="BH882" i="2"/>
  <c r="BG882" i="2"/>
  <c r="BF882" i="2"/>
  <c r="T882" i="2"/>
  <c r="R882" i="2"/>
  <c r="P882" i="2"/>
  <c r="BK882" i="2"/>
  <c r="J882" i="2"/>
  <c r="BE882" i="2" s="1"/>
  <c r="BI880" i="2"/>
  <c r="BH880" i="2"/>
  <c r="BG880" i="2"/>
  <c r="BF880" i="2"/>
  <c r="T880" i="2"/>
  <c r="R880" i="2"/>
  <c r="R879" i="2" s="1"/>
  <c r="P880" i="2"/>
  <c r="P879" i="2" s="1"/>
  <c r="BK880" i="2"/>
  <c r="J880" i="2"/>
  <c r="BE880" i="2" s="1"/>
  <c r="BI874" i="2"/>
  <c r="BH874" i="2"/>
  <c r="BG874" i="2"/>
  <c r="BF874" i="2"/>
  <c r="T874" i="2"/>
  <c r="R874" i="2"/>
  <c r="P874" i="2"/>
  <c r="BK874" i="2"/>
  <c r="J874" i="2"/>
  <c r="BE874" i="2"/>
  <c r="BI873" i="2"/>
  <c r="BH873" i="2"/>
  <c r="BG873" i="2"/>
  <c r="BF873" i="2"/>
  <c r="T873" i="2"/>
  <c r="R873" i="2"/>
  <c r="P873" i="2"/>
  <c r="BK873" i="2"/>
  <c r="J873" i="2"/>
  <c r="BE873" i="2" s="1"/>
  <c r="BI868" i="2"/>
  <c r="BH868" i="2"/>
  <c r="BG868" i="2"/>
  <c r="BF868" i="2"/>
  <c r="T868" i="2"/>
  <c r="R868" i="2"/>
  <c r="P868" i="2"/>
  <c r="BK868" i="2"/>
  <c r="J868" i="2"/>
  <c r="BE868" i="2"/>
  <c r="BI864" i="2"/>
  <c r="BH864" i="2"/>
  <c r="BG864" i="2"/>
  <c r="BF864" i="2"/>
  <c r="T864" i="2"/>
  <c r="T863" i="2" s="1"/>
  <c r="R864" i="2"/>
  <c r="P864" i="2"/>
  <c r="P863" i="2" s="1"/>
  <c r="BK864" i="2"/>
  <c r="J864" i="2"/>
  <c r="BE864" i="2" s="1"/>
  <c r="BI862" i="2"/>
  <c r="BH862" i="2"/>
  <c r="BG862" i="2"/>
  <c r="BF862" i="2"/>
  <c r="T862" i="2"/>
  <c r="R862" i="2"/>
  <c r="P862" i="2"/>
  <c r="BK862" i="2"/>
  <c r="J862" i="2"/>
  <c r="BE862" i="2" s="1"/>
  <c r="BI861" i="2"/>
  <c r="BH861" i="2"/>
  <c r="BG861" i="2"/>
  <c r="BF861" i="2"/>
  <c r="T861" i="2"/>
  <c r="R861" i="2"/>
  <c r="P861" i="2"/>
  <c r="BK861" i="2"/>
  <c r="J861" i="2"/>
  <c r="BE861" i="2" s="1"/>
  <c r="BI854" i="2"/>
  <c r="BH854" i="2"/>
  <c r="BG854" i="2"/>
  <c r="BF854" i="2"/>
  <c r="T854" i="2"/>
  <c r="R854" i="2"/>
  <c r="P854" i="2"/>
  <c r="BK854" i="2"/>
  <c r="J854" i="2"/>
  <c r="BE854" i="2" s="1"/>
  <c r="BI853" i="2"/>
  <c r="BH853" i="2"/>
  <c r="BG853" i="2"/>
  <c r="BF853" i="2"/>
  <c r="T853" i="2"/>
  <c r="R853" i="2"/>
  <c r="P853" i="2"/>
  <c r="BK853" i="2"/>
  <c r="J853" i="2"/>
  <c r="BE853" i="2" s="1"/>
  <c r="BI852" i="2"/>
  <c r="BH852" i="2"/>
  <c r="BG852" i="2"/>
  <c r="BF852" i="2"/>
  <c r="T852" i="2"/>
  <c r="R852" i="2"/>
  <c r="P852" i="2"/>
  <c r="BK852" i="2"/>
  <c r="J852" i="2"/>
  <c r="BE852" i="2" s="1"/>
  <c r="BI848" i="2"/>
  <c r="BH848" i="2"/>
  <c r="BG848" i="2"/>
  <c r="BF848" i="2"/>
  <c r="T848" i="2"/>
  <c r="R848" i="2"/>
  <c r="P848" i="2"/>
  <c r="BK848" i="2"/>
  <c r="J848" i="2"/>
  <c r="BE848" i="2" s="1"/>
  <c r="BI846" i="2"/>
  <c r="BH846" i="2"/>
  <c r="BG846" i="2"/>
  <c r="BF846" i="2"/>
  <c r="T846" i="2"/>
  <c r="R846" i="2"/>
  <c r="P846" i="2"/>
  <c r="BK846" i="2"/>
  <c r="J846" i="2"/>
  <c r="BE846" i="2" s="1"/>
  <c r="BI841" i="2"/>
  <c r="BH841" i="2"/>
  <c r="BG841" i="2"/>
  <c r="BF841" i="2"/>
  <c r="T841" i="2"/>
  <c r="R841" i="2"/>
  <c r="P841" i="2"/>
  <c r="BK841" i="2"/>
  <c r="J841" i="2"/>
  <c r="BE841" i="2" s="1"/>
  <c r="BI837" i="2"/>
  <c r="BH837" i="2"/>
  <c r="BG837" i="2"/>
  <c r="BF837" i="2"/>
  <c r="T837" i="2"/>
  <c r="R837" i="2"/>
  <c r="P837" i="2"/>
  <c r="BK837" i="2"/>
  <c r="J837" i="2"/>
  <c r="BE837" i="2" s="1"/>
  <c r="BI835" i="2"/>
  <c r="BH835" i="2"/>
  <c r="BG835" i="2"/>
  <c r="BF835" i="2"/>
  <c r="T835" i="2"/>
  <c r="R835" i="2"/>
  <c r="P835" i="2"/>
  <c r="BK835" i="2"/>
  <c r="J835" i="2"/>
  <c r="BE835" i="2" s="1"/>
  <c r="BI828" i="2"/>
  <c r="BH828" i="2"/>
  <c r="BG828" i="2"/>
  <c r="BF828" i="2"/>
  <c r="T828" i="2"/>
  <c r="R828" i="2"/>
  <c r="P828" i="2"/>
  <c r="BK828" i="2"/>
  <c r="J828" i="2"/>
  <c r="BE828" i="2" s="1"/>
  <c r="BI824" i="2"/>
  <c r="BH824" i="2"/>
  <c r="BG824" i="2"/>
  <c r="BF824" i="2"/>
  <c r="T824" i="2"/>
  <c r="R824" i="2"/>
  <c r="P824" i="2"/>
  <c r="BK824" i="2"/>
  <c r="J824" i="2"/>
  <c r="BE824" i="2" s="1"/>
  <c r="BI820" i="2"/>
  <c r="BH820" i="2"/>
  <c r="BG820" i="2"/>
  <c r="BF820" i="2"/>
  <c r="T820" i="2"/>
  <c r="R820" i="2"/>
  <c r="P820" i="2"/>
  <c r="BK820" i="2"/>
  <c r="J820" i="2"/>
  <c r="BE820" i="2" s="1"/>
  <c r="BI816" i="2"/>
  <c r="BH816" i="2"/>
  <c r="BG816" i="2"/>
  <c r="BF816" i="2"/>
  <c r="T816" i="2"/>
  <c r="R816" i="2"/>
  <c r="P816" i="2"/>
  <c r="BK816" i="2"/>
  <c r="J816" i="2"/>
  <c r="BE816" i="2" s="1"/>
  <c r="BI812" i="2"/>
  <c r="BH812" i="2"/>
  <c r="BG812" i="2"/>
  <c r="BF812" i="2"/>
  <c r="T812" i="2"/>
  <c r="R812" i="2"/>
  <c r="P812" i="2"/>
  <c r="BK812" i="2"/>
  <c r="J812" i="2"/>
  <c r="BE812" i="2" s="1"/>
  <c r="BI807" i="2"/>
  <c r="BH807" i="2"/>
  <c r="BG807" i="2"/>
  <c r="BF807" i="2"/>
  <c r="T807" i="2"/>
  <c r="R807" i="2"/>
  <c r="P807" i="2"/>
  <c r="BK807" i="2"/>
  <c r="J807" i="2"/>
  <c r="BE807" i="2" s="1"/>
  <c r="BI805" i="2"/>
  <c r="BH805" i="2"/>
  <c r="BG805" i="2"/>
  <c r="BF805" i="2"/>
  <c r="T805" i="2"/>
  <c r="R805" i="2"/>
  <c r="P805" i="2"/>
  <c r="BK805" i="2"/>
  <c r="J805" i="2"/>
  <c r="BE805" i="2" s="1"/>
  <c r="BI803" i="2"/>
  <c r="BH803" i="2"/>
  <c r="BG803" i="2"/>
  <c r="BF803" i="2"/>
  <c r="T803" i="2"/>
  <c r="R803" i="2"/>
  <c r="P803" i="2"/>
  <c r="BK803" i="2"/>
  <c r="J803" i="2"/>
  <c r="BE803" i="2" s="1"/>
  <c r="BI802" i="2"/>
  <c r="BH802" i="2"/>
  <c r="BG802" i="2"/>
  <c r="BF802" i="2"/>
  <c r="T802" i="2"/>
  <c r="R802" i="2"/>
  <c r="P802" i="2"/>
  <c r="BK802" i="2"/>
  <c r="J802" i="2"/>
  <c r="BE802" i="2" s="1"/>
  <c r="BI800" i="2"/>
  <c r="BH800" i="2"/>
  <c r="BG800" i="2"/>
  <c r="BF800" i="2"/>
  <c r="T800" i="2"/>
  <c r="R800" i="2"/>
  <c r="P800" i="2"/>
  <c r="BK800" i="2"/>
  <c r="J800" i="2"/>
  <c r="BE800" i="2" s="1"/>
  <c r="BI795" i="2"/>
  <c r="BH795" i="2"/>
  <c r="BG795" i="2"/>
  <c r="BF795" i="2"/>
  <c r="T795" i="2"/>
  <c r="R795" i="2"/>
  <c r="P795" i="2"/>
  <c r="BK795" i="2"/>
  <c r="J795" i="2"/>
  <c r="BE795" i="2" s="1"/>
  <c r="BI793" i="2"/>
  <c r="BH793" i="2"/>
  <c r="BG793" i="2"/>
  <c r="BF793" i="2"/>
  <c r="T793" i="2"/>
  <c r="R793" i="2"/>
  <c r="P793" i="2"/>
  <c r="BK793" i="2"/>
  <c r="J793" i="2"/>
  <c r="BE793" i="2"/>
  <c r="BI788" i="2"/>
  <c r="BH788" i="2"/>
  <c r="BG788" i="2"/>
  <c r="BF788" i="2"/>
  <c r="T788" i="2"/>
  <c r="R788" i="2"/>
  <c r="P788" i="2"/>
  <c r="BK788" i="2"/>
  <c r="J788" i="2"/>
  <c r="BE788" i="2" s="1"/>
  <c r="BI783" i="2"/>
  <c r="BH783" i="2"/>
  <c r="BG783" i="2"/>
  <c r="BF783" i="2"/>
  <c r="T783" i="2"/>
  <c r="R783" i="2"/>
  <c r="P783" i="2"/>
  <c r="BK783" i="2"/>
  <c r="J783" i="2"/>
  <c r="BE783" i="2" s="1"/>
  <c r="BI776" i="2"/>
  <c r="BH776" i="2"/>
  <c r="BG776" i="2"/>
  <c r="BF776" i="2"/>
  <c r="T776" i="2"/>
  <c r="R776" i="2"/>
  <c r="P776" i="2"/>
  <c r="BK776" i="2"/>
  <c r="J776" i="2"/>
  <c r="BE776" i="2" s="1"/>
  <c r="BI771" i="2"/>
  <c r="BH771" i="2"/>
  <c r="BG771" i="2"/>
  <c r="BF771" i="2"/>
  <c r="T771" i="2"/>
  <c r="R771" i="2"/>
  <c r="P771" i="2"/>
  <c r="BK771" i="2"/>
  <c r="J771" i="2"/>
  <c r="BE771" i="2"/>
  <c r="BI762" i="2"/>
  <c r="BH762" i="2"/>
  <c r="BG762" i="2"/>
  <c r="BF762" i="2"/>
  <c r="T762" i="2"/>
  <c r="R762" i="2"/>
  <c r="P762" i="2"/>
  <c r="BK762" i="2"/>
  <c r="J762" i="2"/>
  <c r="BE762" i="2" s="1"/>
  <c r="BI761" i="2"/>
  <c r="BH761" i="2"/>
  <c r="BG761" i="2"/>
  <c r="BF761" i="2"/>
  <c r="T761" i="2"/>
  <c r="R761" i="2"/>
  <c r="P761" i="2"/>
  <c r="BK761" i="2"/>
  <c r="J761" i="2"/>
  <c r="BE761" i="2"/>
  <c r="BI758" i="2"/>
  <c r="BH758" i="2"/>
  <c r="BG758" i="2"/>
  <c r="BF758" i="2"/>
  <c r="T758" i="2"/>
  <c r="R758" i="2"/>
  <c r="P758" i="2"/>
  <c r="BK758" i="2"/>
  <c r="J758" i="2"/>
  <c r="BE758" i="2"/>
  <c r="BI756" i="2"/>
  <c r="BH756" i="2"/>
  <c r="BG756" i="2"/>
  <c r="BF756" i="2"/>
  <c r="T756" i="2"/>
  <c r="R756" i="2"/>
  <c r="P756" i="2"/>
  <c r="BK756" i="2"/>
  <c r="J756" i="2"/>
  <c r="BE756" i="2"/>
  <c r="BI751" i="2"/>
  <c r="BH751" i="2"/>
  <c r="BG751" i="2"/>
  <c r="BF751" i="2"/>
  <c r="T751" i="2"/>
  <c r="R751" i="2"/>
  <c r="P751" i="2"/>
  <c r="BK751" i="2"/>
  <c r="J751" i="2"/>
  <c r="BE751" i="2"/>
  <c r="BI748" i="2"/>
  <c r="BH748" i="2"/>
  <c r="BG748" i="2"/>
  <c r="BF748" i="2"/>
  <c r="T748" i="2"/>
  <c r="R748" i="2"/>
  <c r="P748" i="2"/>
  <c r="BK748" i="2"/>
  <c r="J748" i="2"/>
  <c r="BE748" i="2"/>
  <c r="BI746" i="2"/>
  <c r="BH746" i="2"/>
  <c r="BG746" i="2"/>
  <c r="BF746" i="2"/>
  <c r="T746" i="2"/>
  <c r="R746" i="2"/>
  <c r="P746" i="2"/>
  <c r="BK746" i="2"/>
  <c r="J746" i="2"/>
  <c r="BE746" i="2"/>
  <c r="BI744" i="2"/>
  <c r="BH744" i="2"/>
  <c r="BG744" i="2"/>
  <c r="BF744" i="2"/>
  <c r="T744" i="2"/>
  <c r="R744" i="2"/>
  <c r="P744" i="2"/>
  <c r="BK744" i="2"/>
  <c r="J744" i="2"/>
  <c r="BE744" i="2"/>
  <c r="BI739" i="2"/>
  <c r="BH739" i="2"/>
  <c r="BG739" i="2"/>
  <c r="BF739" i="2"/>
  <c r="T739" i="2"/>
  <c r="R739" i="2"/>
  <c r="P739" i="2"/>
  <c r="BK739" i="2"/>
  <c r="J739" i="2"/>
  <c r="BE739" i="2"/>
  <c r="BI735" i="2"/>
  <c r="BH735" i="2"/>
  <c r="BG735" i="2"/>
  <c r="BF735" i="2"/>
  <c r="T735" i="2"/>
  <c r="R735" i="2"/>
  <c r="P735" i="2"/>
  <c r="BK735" i="2"/>
  <c r="J735" i="2"/>
  <c r="BE735" i="2"/>
  <c r="BI706" i="2"/>
  <c r="BH706" i="2"/>
  <c r="BG706" i="2"/>
  <c r="BF706" i="2"/>
  <c r="T706" i="2"/>
  <c r="R706" i="2"/>
  <c r="P706" i="2"/>
  <c r="BK706" i="2"/>
  <c r="J706" i="2"/>
  <c r="BE706" i="2"/>
  <c r="BI704" i="2"/>
  <c r="BH704" i="2"/>
  <c r="BG704" i="2"/>
  <c r="BF704" i="2"/>
  <c r="T704" i="2"/>
  <c r="R704" i="2"/>
  <c r="P704" i="2"/>
  <c r="BK704" i="2"/>
  <c r="J704" i="2"/>
  <c r="BE704" i="2"/>
  <c r="BI695" i="2"/>
  <c r="BH695" i="2"/>
  <c r="BG695" i="2"/>
  <c r="BF695" i="2"/>
  <c r="T695" i="2"/>
  <c r="T694" i="2"/>
  <c r="R695" i="2"/>
  <c r="P695" i="2"/>
  <c r="P694" i="2" s="1"/>
  <c r="BK695" i="2"/>
  <c r="J695" i="2"/>
  <c r="BE695" i="2" s="1"/>
  <c r="BI692" i="2"/>
  <c r="BH692" i="2"/>
  <c r="BG692" i="2"/>
  <c r="BF692" i="2"/>
  <c r="T692" i="2"/>
  <c r="R692" i="2"/>
  <c r="P692" i="2"/>
  <c r="BK692" i="2"/>
  <c r="J692" i="2"/>
  <c r="BE692" i="2" s="1"/>
  <c r="BI687" i="2"/>
  <c r="BH687" i="2"/>
  <c r="BG687" i="2"/>
  <c r="BF687" i="2"/>
  <c r="T687" i="2"/>
  <c r="R687" i="2"/>
  <c r="P687" i="2"/>
  <c r="BK687" i="2"/>
  <c r="J687" i="2"/>
  <c r="BE687" i="2" s="1"/>
  <c r="BI681" i="2"/>
  <c r="BH681" i="2"/>
  <c r="BG681" i="2"/>
  <c r="BF681" i="2"/>
  <c r="T681" i="2"/>
  <c r="R681" i="2"/>
  <c r="P681" i="2"/>
  <c r="BK681" i="2"/>
  <c r="J681" i="2"/>
  <c r="BE681" i="2" s="1"/>
  <c r="BI680" i="2"/>
  <c r="BH680" i="2"/>
  <c r="BG680" i="2"/>
  <c r="BF680" i="2"/>
  <c r="T680" i="2"/>
  <c r="R680" i="2"/>
  <c r="P680" i="2"/>
  <c r="BK680" i="2"/>
  <c r="J680" i="2"/>
  <c r="BE680" i="2" s="1"/>
  <c r="BI670" i="2"/>
  <c r="BH670" i="2"/>
  <c r="BG670" i="2"/>
  <c r="BF670" i="2"/>
  <c r="T670" i="2"/>
  <c r="R670" i="2"/>
  <c r="P670" i="2"/>
  <c r="BK670" i="2"/>
  <c r="J670" i="2"/>
  <c r="BE670" i="2" s="1"/>
  <c r="BI666" i="2"/>
  <c r="BH666" i="2"/>
  <c r="BG666" i="2"/>
  <c r="BF666" i="2"/>
  <c r="T666" i="2"/>
  <c r="R666" i="2"/>
  <c r="P666" i="2"/>
  <c r="BK666" i="2"/>
  <c r="J666" i="2"/>
  <c r="BE666" i="2" s="1"/>
  <c r="BI658" i="2"/>
  <c r="BH658" i="2"/>
  <c r="BG658" i="2"/>
  <c r="BF658" i="2"/>
  <c r="T658" i="2"/>
  <c r="R658" i="2"/>
  <c r="P658" i="2"/>
  <c r="BK658" i="2"/>
  <c r="J658" i="2"/>
  <c r="BE658" i="2" s="1"/>
  <c r="BI653" i="2"/>
  <c r="BH653" i="2"/>
  <c r="BG653" i="2"/>
  <c r="BF653" i="2"/>
  <c r="T653" i="2"/>
  <c r="R653" i="2"/>
  <c r="P653" i="2"/>
  <c r="BK653" i="2"/>
  <c r="J653" i="2"/>
  <c r="BE653" i="2" s="1"/>
  <c r="BI652" i="2"/>
  <c r="BH652" i="2"/>
  <c r="BG652" i="2"/>
  <c r="BF652" i="2"/>
  <c r="T652" i="2"/>
  <c r="R652" i="2"/>
  <c r="P652" i="2"/>
  <c r="BK652" i="2"/>
  <c r="J652" i="2"/>
  <c r="BE652" i="2" s="1"/>
  <c r="BI649" i="2"/>
  <c r="BH649" i="2"/>
  <c r="BG649" i="2"/>
  <c r="BF649" i="2"/>
  <c r="T649" i="2"/>
  <c r="R649" i="2"/>
  <c r="P649" i="2"/>
  <c r="BK649" i="2"/>
  <c r="J649" i="2"/>
  <c r="BE649" i="2" s="1"/>
  <c r="BI644" i="2"/>
  <c r="BH644" i="2"/>
  <c r="BG644" i="2"/>
  <c r="BF644" i="2"/>
  <c r="T644" i="2"/>
  <c r="R644" i="2"/>
  <c r="P644" i="2"/>
  <c r="BK644" i="2"/>
  <c r="J644" i="2"/>
  <c r="BE644" i="2" s="1"/>
  <c r="BI640" i="2"/>
  <c r="BH640" i="2"/>
  <c r="BG640" i="2"/>
  <c r="BF640" i="2"/>
  <c r="T640" i="2"/>
  <c r="R640" i="2"/>
  <c r="P640" i="2"/>
  <c r="BK640" i="2"/>
  <c r="J640" i="2"/>
  <c r="BE640" i="2" s="1"/>
  <c r="BI639" i="2"/>
  <c r="BH639" i="2"/>
  <c r="BG639" i="2"/>
  <c r="BF639" i="2"/>
  <c r="T639" i="2"/>
  <c r="R639" i="2"/>
  <c r="P639" i="2"/>
  <c r="BK639" i="2"/>
  <c r="J639" i="2"/>
  <c r="BE639" i="2" s="1"/>
  <c r="BI636" i="2"/>
  <c r="BH636" i="2"/>
  <c r="BG636" i="2"/>
  <c r="BF636" i="2"/>
  <c r="T636" i="2"/>
  <c r="R636" i="2"/>
  <c r="P636" i="2"/>
  <c r="BK636" i="2"/>
  <c r="J636" i="2"/>
  <c r="BE636" i="2" s="1"/>
  <c r="BI635" i="2"/>
  <c r="BH635" i="2"/>
  <c r="BG635" i="2"/>
  <c r="BF635" i="2"/>
  <c r="T635" i="2"/>
  <c r="R635" i="2"/>
  <c r="P635" i="2"/>
  <c r="BK635" i="2"/>
  <c r="J635" i="2"/>
  <c r="BE635" i="2" s="1"/>
  <c r="BI631" i="2"/>
  <c r="BH631" i="2"/>
  <c r="BG631" i="2"/>
  <c r="BF631" i="2"/>
  <c r="T631" i="2"/>
  <c r="R631" i="2"/>
  <c r="P631" i="2"/>
  <c r="BK631" i="2"/>
  <c r="J631" i="2"/>
  <c r="BE631" i="2" s="1"/>
  <c r="BI630" i="2"/>
  <c r="BH630" i="2"/>
  <c r="BG630" i="2"/>
  <c r="BF630" i="2"/>
  <c r="T630" i="2"/>
  <c r="R630" i="2"/>
  <c r="P630" i="2"/>
  <c r="BK630" i="2"/>
  <c r="J630" i="2"/>
  <c r="BE630" i="2" s="1"/>
  <c r="BI629" i="2"/>
  <c r="BH629" i="2"/>
  <c r="BG629" i="2"/>
  <c r="BF629" i="2"/>
  <c r="T629" i="2"/>
  <c r="R629" i="2"/>
  <c r="P629" i="2"/>
  <c r="BK629" i="2"/>
  <c r="J629" i="2"/>
  <c r="BE629" i="2" s="1"/>
  <c r="BI626" i="2"/>
  <c r="BH626" i="2"/>
  <c r="BG626" i="2"/>
  <c r="BF626" i="2"/>
  <c r="T626" i="2"/>
  <c r="R626" i="2"/>
  <c r="P626" i="2"/>
  <c r="BK626" i="2"/>
  <c r="J626" i="2"/>
  <c r="BE626" i="2" s="1"/>
  <c r="BI625" i="2"/>
  <c r="BH625" i="2"/>
  <c r="BG625" i="2"/>
  <c r="BF625" i="2"/>
  <c r="T625" i="2"/>
  <c r="R625" i="2"/>
  <c r="P625" i="2"/>
  <c r="BK625" i="2"/>
  <c r="J625" i="2"/>
  <c r="BE625" i="2" s="1"/>
  <c r="BI621" i="2"/>
  <c r="BH621" i="2"/>
  <c r="BG621" i="2"/>
  <c r="BF621" i="2"/>
  <c r="T621" i="2"/>
  <c r="R621" i="2"/>
  <c r="P621" i="2"/>
  <c r="BK621" i="2"/>
  <c r="J621" i="2"/>
  <c r="BE621" i="2" s="1"/>
  <c r="BI619" i="2"/>
  <c r="BH619" i="2"/>
  <c r="BG619" i="2"/>
  <c r="BF619" i="2"/>
  <c r="T619" i="2"/>
  <c r="R619" i="2"/>
  <c r="P619" i="2"/>
  <c r="BK619" i="2"/>
  <c r="J619" i="2"/>
  <c r="BE619" i="2" s="1"/>
  <c r="BI614" i="2"/>
  <c r="BH614" i="2"/>
  <c r="BG614" i="2"/>
  <c r="BF614" i="2"/>
  <c r="T614" i="2"/>
  <c r="R614" i="2"/>
  <c r="P614" i="2"/>
  <c r="BK614" i="2"/>
  <c r="J614" i="2"/>
  <c r="BE614" i="2" s="1"/>
  <c r="BI612" i="2"/>
  <c r="BH612" i="2"/>
  <c r="BG612" i="2"/>
  <c r="BF612" i="2"/>
  <c r="T612" i="2"/>
  <c r="R612" i="2"/>
  <c r="P612" i="2"/>
  <c r="BK612" i="2"/>
  <c r="J612" i="2"/>
  <c r="BE612" i="2" s="1"/>
  <c r="BI607" i="2"/>
  <c r="BH607" i="2"/>
  <c r="BG607" i="2"/>
  <c r="BF607" i="2"/>
  <c r="T607" i="2"/>
  <c r="R607" i="2"/>
  <c r="P607" i="2"/>
  <c r="BK607" i="2"/>
  <c r="J607" i="2"/>
  <c r="BE607" i="2" s="1"/>
  <c r="BI605" i="2"/>
  <c r="BH605" i="2"/>
  <c r="BG605" i="2"/>
  <c r="BF605" i="2"/>
  <c r="T605" i="2"/>
  <c r="R605" i="2"/>
  <c r="P605" i="2"/>
  <c r="BK605" i="2"/>
  <c r="J605" i="2"/>
  <c r="BE605" i="2" s="1"/>
  <c r="BI599" i="2"/>
  <c r="BH599" i="2"/>
  <c r="BG599" i="2"/>
  <c r="BF599" i="2"/>
  <c r="T599" i="2"/>
  <c r="R599" i="2"/>
  <c r="P599" i="2"/>
  <c r="BK599" i="2"/>
  <c r="J599" i="2"/>
  <c r="BE599" i="2" s="1"/>
  <c r="BI591" i="2"/>
  <c r="BH591" i="2"/>
  <c r="BG591" i="2"/>
  <c r="BF591" i="2"/>
  <c r="T591" i="2"/>
  <c r="R591" i="2"/>
  <c r="P591" i="2"/>
  <c r="BK591" i="2"/>
  <c r="J591" i="2"/>
  <c r="BE591" i="2"/>
  <c r="BI586" i="2"/>
  <c r="BH586" i="2"/>
  <c r="BG586" i="2"/>
  <c r="BF586" i="2"/>
  <c r="T586" i="2"/>
  <c r="R586" i="2"/>
  <c r="P586" i="2"/>
  <c r="BK586" i="2"/>
  <c r="J586" i="2"/>
  <c r="BE586" i="2" s="1"/>
  <c r="BI585" i="2"/>
  <c r="BH585" i="2"/>
  <c r="BG585" i="2"/>
  <c r="BF585" i="2"/>
  <c r="T585" i="2"/>
  <c r="R585" i="2"/>
  <c r="P585" i="2"/>
  <c r="BK585" i="2"/>
  <c r="J585" i="2"/>
  <c r="BE585" i="2" s="1"/>
  <c r="BI575" i="2"/>
  <c r="BH575" i="2"/>
  <c r="BG575" i="2"/>
  <c r="BF575" i="2"/>
  <c r="T575" i="2"/>
  <c r="R575" i="2"/>
  <c r="P575" i="2"/>
  <c r="BK575" i="2"/>
  <c r="J575" i="2"/>
  <c r="BE575" i="2" s="1"/>
  <c r="BI574" i="2"/>
  <c r="BH574" i="2"/>
  <c r="BG574" i="2"/>
  <c r="BF574" i="2"/>
  <c r="T574" i="2"/>
  <c r="R574" i="2"/>
  <c r="P574" i="2"/>
  <c r="BK574" i="2"/>
  <c r="J574" i="2"/>
  <c r="BE574" i="2" s="1"/>
  <c r="BI564" i="2"/>
  <c r="BH564" i="2"/>
  <c r="BG564" i="2"/>
  <c r="BF564" i="2"/>
  <c r="T564" i="2"/>
  <c r="T563" i="2" s="1"/>
  <c r="R564" i="2"/>
  <c r="P564" i="2"/>
  <c r="BK564" i="2"/>
  <c r="J564" i="2"/>
  <c r="BE564" i="2" s="1"/>
  <c r="BI552" i="2"/>
  <c r="BH552" i="2"/>
  <c r="BG552" i="2"/>
  <c r="BF552" i="2"/>
  <c r="T552" i="2"/>
  <c r="R552" i="2"/>
  <c r="P552" i="2"/>
  <c r="BK552" i="2"/>
  <c r="J552" i="2"/>
  <c r="BE552" i="2" s="1"/>
  <c r="BI551" i="2"/>
  <c r="BH551" i="2"/>
  <c r="BG551" i="2"/>
  <c r="BF551" i="2"/>
  <c r="T551" i="2"/>
  <c r="R551" i="2"/>
  <c r="P551" i="2"/>
  <c r="BK551" i="2"/>
  <c r="J551" i="2"/>
  <c r="BE551" i="2" s="1"/>
  <c r="BI547" i="2"/>
  <c r="BH547" i="2"/>
  <c r="BG547" i="2"/>
  <c r="BF547" i="2"/>
  <c r="T547" i="2"/>
  <c r="R547" i="2"/>
  <c r="P547" i="2"/>
  <c r="BK547" i="2"/>
  <c r="J547" i="2"/>
  <c r="BE547" i="2" s="1"/>
  <c r="BI546" i="2"/>
  <c r="BH546" i="2"/>
  <c r="BG546" i="2"/>
  <c r="BF546" i="2"/>
  <c r="T546" i="2"/>
  <c r="R546" i="2"/>
  <c r="P546" i="2"/>
  <c r="BK546" i="2"/>
  <c r="J546" i="2"/>
  <c r="BE546" i="2" s="1"/>
  <c r="BI534" i="2"/>
  <c r="BH534" i="2"/>
  <c r="BG534" i="2"/>
  <c r="BF534" i="2"/>
  <c r="T534" i="2"/>
  <c r="R534" i="2"/>
  <c r="P534" i="2"/>
  <c r="BK534" i="2"/>
  <c r="J534" i="2"/>
  <c r="BE534" i="2"/>
  <c r="BI533" i="2"/>
  <c r="BH533" i="2"/>
  <c r="BG533" i="2"/>
  <c r="BF533" i="2"/>
  <c r="T533" i="2"/>
  <c r="R533" i="2"/>
  <c r="P533" i="2"/>
  <c r="BK533" i="2"/>
  <c r="J533" i="2"/>
  <c r="BE533" i="2" s="1"/>
  <c r="BI532" i="2"/>
  <c r="BH532" i="2"/>
  <c r="BG532" i="2"/>
  <c r="BF532" i="2"/>
  <c r="T532" i="2"/>
  <c r="R532" i="2"/>
  <c r="P532" i="2"/>
  <c r="BK532" i="2"/>
  <c r="J532" i="2"/>
  <c r="BE532" i="2" s="1"/>
  <c r="BI531" i="2"/>
  <c r="BH531" i="2"/>
  <c r="BG531" i="2"/>
  <c r="BF531" i="2"/>
  <c r="T531" i="2"/>
  <c r="R531" i="2"/>
  <c r="P531" i="2"/>
  <c r="BK531" i="2"/>
  <c r="J531" i="2"/>
  <c r="BE531" i="2"/>
  <c r="BI528" i="2"/>
  <c r="BH528" i="2"/>
  <c r="BG528" i="2"/>
  <c r="BF528" i="2"/>
  <c r="T528" i="2"/>
  <c r="R528" i="2"/>
  <c r="P528" i="2"/>
  <c r="BK528" i="2"/>
  <c r="J528" i="2"/>
  <c r="BE528" i="2" s="1"/>
  <c r="BI524" i="2"/>
  <c r="BH524" i="2"/>
  <c r="BG524" i="2"/>
  <c r="BF524" i="2"/>
  <c r="T524" i="2"/>
  <c r="R524" i="2"/>
  <c r="P524" i="2"/>
  <c r="BK524" i="2"/>
  <c r="J524" i="2"/>
  <c r="BE524" i="2"/>
  <c r="BI520" i="2"/>
  <c r="BH520" i="2"/>
  <c r="BG520" i="2"/>
  <c r="BF520" i="2"/>
  <c r="T520" i="2"/>
  <c r="R520" i="2"/>
  <c r="P520" i="2"/>
  <c r="BK520" i="2"/>
  <c r="J520" i="2"/>
  <c r="BE520" i="2" s="1"/>
  <c r="BI486" i="2"/>
  <c r="BH486" i="2"/>
  <c r="BG486" i="2"/>
  <c r="BF486" i="2"/>
  <c r="T486" i="2"/>
  <c r="R486" i="2"/>
  <c r="P486" i="2"/>
  <c r="BK486" i="2"/>
  <c r="J486" i="2"/>
  <c r="BE486" i="2" s="1"/>
  <c r="BI481" i="2"/>
  <c r="BH481" i="2"/>
  <c r="BG481" i="2"/>
  <c r="BF481" i="2"/>
  <c r="T481" i="2"/>
  <c r="R481" i="2"/>
  <c r="P481" i="2"/>
  <c r="BK481" i="2"/>
  <c r="J481" i="2"/>
  <c r="BE481" i="2" s="1"/>
  <c r="BI453" i="2"/>
  <c r="BH453" i="2"/>
  <c r="BG453" i="2"/>
  <c r="BF453" i="2"/>
  <c r="T453" i="2"/>
  <c r="R453" i="2"/>
  <c r="P453" i="2"/>
  <c r="BK453" i="2"/>
  <c r="J453" i="2"/>
  <c r="BE453" i="2"/>
  <c r="BI449" i="2"/>
  <c r="BH449" i="2"/>
  <c r="BG449" i="2"/>
  <c r="BF449" i="2"/>
  <c r="T449" i="2"/>
  <c r="R449" i="2"/>
  <c r="P449" i="2"/>
  <c r="BK449" i="2"/>
  <c r="J449" i="2"/>
  <c r="BE449" i="2"/>
  <c r="BI444" i="2"/>
  <c r="BH444" i="2"/>
  <c r="BG444" i="2"/>
  <c r="BF444" i="2"/>
  <c r="T444" i="2"/>
  <c r="T443" i="2"/>
  <c r="R444" i="2"/>
  <c r="R443" i="2"/>
  <c r="P444" i="2"/>
  <c r="P443" i="2"/>
  <c r="BK444" i="2"/>
  <c r="J444" i="2"/>
  <c r="BE444" i="2" s="1"/>
  <c r="BI441" i="2"/>
  <c r="BH441" i="2"/>
  <c r="BG441" i="2"/>
  <c r="BF441" i="2"/>
  <c r="T441" i="2"/>
  <c r="R441" i="2"/>
  <c r="P441" i="2"/>
  <c r="BK441" i="2"/>
  <c r="J441" i="2"/>
  <c r="BE441" i="2" s="1"/>
  <c r="BI433" i="2"/>
  <c r="BH433" i="2"/>
  <c r="BG433" i="2"/>
  <c r="BF433" i="2"/>
  <c r="T433" i="2"/>
  <c r="R433" i="2"/>
  <c r="P433" i="2"/>
  <c r="BK433" i="2"/>
  <c r="J433" i="2"/>
  <c r="BE433" i="2" s="1"/>
  <c r="BI425" i="2"/>
  <c r="BH425" i="2"/>
  <c r="BG425" i="2"/>
  <c r="BF425" i="2"/>
  <c r="T425" i="2"/>
  <c r="R425" i="2"/>
  <c r="P425" i="2"/>
  <c r="BK425" i="2"/>
  <c r="J425" i="2"/>
  <c r="BE425" i="2" s="1"/>
  <c r="BI423" i="2"/>
  <c r="BH423" i="2"/>
  <c r="BG423" i="2"/>
  <c r="BF423" i="2"/>
  <c r="T423" i="2"/>
  <c r="R423" i="2"/>
  <c r="P423" i="2"/>
  <c r="BK423" i="2"/>
  <c r="J423" i="2"/>
  <c r="BE423" i="2" s="1"/>
  <c r="BI411" i="2"/>
  <c r="BH411" i="2"/>
  <c r="BG411" i="2"/>
  <c r="BF411" i="2"/>
  <c r="T411" i="2"/>
  <c r="R411" i="2"/>
  <c r="P411" i="2"/>
  <c r="BK411" i="2"/>
  <c r="J411" i="2"/>
  <c r="BE411" i="2" s="1"/>
  <c r="BI401" i="2"/>
  <c r="BH401" i="2"/>
  <c r="BG401" i="2"/>
  <c r="BF401" i="2"/>
  <c r="T401" i="2"/>
  <c r="R401" i="2"/>
  <c r="P401" i="2"/>
  <c r="BK401" i="2"/>
  <c r="J401" i="2"/>
  <c r="BE401" i="2" s="1"/>
  <c r="BI396" i="2"/>
  <c r="BH396" i="2"/>
  <c r="BG396" i="2"/>
  <c r="BF396" i="2"/>
  <c r="T396" i="2"/>
  <c r="R396" i="2"/>
  <c r="P396" i="2"/>
  <c r="BK396" i="2"/>
  <c r="J396" i="2"/>
  <c r="BE396" i="2" s="1"/>
  <c r="BI393" i="2"/>
  <c r="BH393" i="2"/>
  <c r="BG393" i="2"/>
  <c r="BF393" i="2"/>
  <c r="T393" i="2"/>
  <c r="R393" i="2"/>
  <c r="P393" i="2"/>
  <c r="BK393" i="2"/>
  <c r="J393" i="2"/>
  <c r="BE393" i="2" s="1"/>
  <c r="BI388" i="2"/>
  <c r="BH388" i="2"/>
  <c r="BG388" i="2"/>
  <c r="BF388" i="2"/>
  <c r="T388" i="2"/>
  <c r="R388" i="2"/>
  <c r="P388" i="2"/>
  <c r="BK388" i="2"/>
  <c r="J388" i="2"/>
  <c r="BE388" i="2" s="1"/>
  <c r="BI386" i="2"/>
  <c r="BH386" i="2"/>
  <c r="BG386" i="2"/>
  <c r="BF386" i="2"/>
  <c r="T386" i="2"/>
  <c r="R386" i="2"/>
  <c r="P386" i="2"/>
  <c r="BK386" i="2"/>
  <c r="J386" i="2"/>
  <c r="BE386" i="2" s="1"/>
  <c r="BI382" i="2"/>
  <c r="BH382" i="2"/>
  <c r="BG382" i="2"/>
  <c r="BF382" i="2"/>
  <c r="T382" i="2"/>
  <c r="R382" i="2"/>
  <c r="P382" i="2"/>
  <c r="BK382" i="2"/>
  <c r="J382" i="2"/>
  <c r="BE382" i="2"/>
  <c r="BI377" i="2"/>
  <c r="BH377" i="2"/>
  <c r="BG377" i="2"/>
  <c r="BF377" i="2"/>
  <c r="T377" i="2"/>
  <c r="R377" i="2"/>
  <c r="P377" i="2"/>
  <c r="BK377" i="2"/>
  <c r="J377" i="2"/>
  <c r="BE377" i="2" s="1"/>
  <c r="BI371" i="2"/>
  <c r="BH371" i="2"/>
  <c r="BG371" i="2"/>
  <c r="BF371" i="2"/>
  <c r="T371" i="2"/>
  <c r="R371" i="2"/>
  <c r="P371" i="2"/>
  <c r="BK371" i="2"/>
  <c r="J371" i="2"/>
  <c r="BE371" i="2" s="1"/>
  <c r="BI354" i="2"/>
  <c r="BH354" i="2"/>
  <c r="BG354" i="2"/>
  <c r="BF354" i="2"/>
  <c r="T354" i="2"/>
  <c r="R354" i="2"/>
  <c r="P354" i="2"/>
  <c r="BK354" i="2"/>
  <c r="J354" i="2"/>
  <c r="BE354" i="2" s="1"/>
  <c r="BI349" i="2"/>
  <c r="BH349" i="2"/>
  <c r="BG349" i="2"/>
  <c r="BF349" i="2"/>
  <c r="T349" i="2"/>
  <c r="R349" i="2"/>
  <c r="P349" i="2"/>
  <c r="BK349" i="2"/>
  <c r="J349" i="2"/>
  <c r="BE349" i="2" s="1"/>
  <c r="BI333" i="2"/>
  <c r="BH333" i="2"/>
  <c r="BG333" i="2"/>
  <c r="BF333" i="2"/>
  <c r="T333" i="2"/>
  <c r="T332" i="2" s="1"/>
  <c r="R333" i="2"/>
  <c r="P333" i="2"/>
  <c r="BK333" i="2"/>
  <c r="J333" i="2"/>
  <c r="BE333" i="2" s="1"/>
  <c r="BI328" i="2"/>
  <c r="BH328" i="2"/>
  <c r="BG328" i="2"/>
  <c r="BF328" i="2"/>
  <c r="T328" i="2"/>
  <c r="R328" i="2"/>
  <c r="P328" i="2"/>
  <c r="BK328" i="2"/>
  <c r="J328" i="2"/>
  <c r="BE328" i="2" s="1"/>
  <c r="BI325" i="2"/>
  <c r="BH325" i="2"/>
  <c r="BG325" i="2"/>
  <c r="BF325" i="2"/>
  <c r="T325" i="2"/>
  <c r="R325" i="2"/>
  <c r="P325" i="2"/>
  <c r="BK325" i="2"/>
  <c r="J325" i="2"/>
  <c r="BE325" i="2"/>
  <c r="BI321" i="2"/>
  <c r="BH321" i="2"/>
  <c r="BG321" i="2"/>
  <c r="BF321" i="2"/>
  <c r="T321" i="2"/>
  <c r="R321" i="2"/>
  <c r="P321" i="2"/>
  <c r="BK321" i="2"/>
  <c r="J321" i="2"/>
  <c r="BE321" i="2" s="1"/>
  <c r="BI317" i="2"/>
  <c r="BH317" i="2"/>
  <c r="BG317" i="2"/>
  <c r="BF317" i="2"/>
  <c r="T317" i="2"/>
  <c r="R317" i="2"/>
  <c r="P317" i="2"/>
  <c r="BK317" i="2"/>
  <c r="J317" i="2"/>
  <c r="BE317" i="2" s="1"/>
  <c r="BI314" i="2"/>
  <c r="BH314" i="2"/>
  <c r="BG314" i="2"/>
  <c r="BF314" i="2"/>
  <c r="T314" i="2"/>
  <c r="R314" i="2"/>
  <c r="P314" i="2"/>
  <c r="BK314" i="2"/>
  <c r="J314" i="2"/>
  <c r="BE314" i="2" s="1"/>
  <c r="BI312" i="2"/>
  <c r="BH312" i="2"/>
  <c r="BG312" i="2"/>
  <c r="BF312" i="2"/>
  <c r="T312" i="2"/>
  <c r="R312" i="2"/>
  <c r="P312" i="2"/>
  <c r="BK312" i="2"/>
  <c r="J312" i="2"/>
  <c r="BE312" i="2"/>
  <c r="BI311" i="2"/>
  <c r="BH311" i="2"/>
  <c r="BG311" i="2"/>
  <c r="BF311" i="2"/>
  <c r="T311" i="2"/>
  <c r="R311" i="2"/>
  <c r="P311" i="2"/>
  <c r="BK311" i="2"/>
  <c r="J311" i="2"/>
  <c r="BE311" i="2" s="1"/>
  <c r="BI307" i="2"/>
  <c r="BH307" i="2"/>
  <c r="BG307" i="2"/>
  <c r="BF307" i="2"/>
  <c r="T307" i="2"/>
  <c r="R307" i="2"/>
  <c r="P307" i="2"/>
  <c r="BK307" i="2"/>
  <c r="J307" i="2"/>
  <c r="BE307" i="2"/>
  <c r="BI305" i="2"/>
  <c r="BH305" i="2"/>
  <c r="BG305" i="2"/>
  <c r="BF305" i="2"/>
  <c r="T305" i="2"/>
  <c r="R305" i="2"/>
  <c r="P305" i="2"/>
  <c r="BK305" i="2"/>
  <c r="J305" i="2"/>
  <c r="BE305" i="2" s="1"/>
  <c r="BI300" i="2"/>
  <c r="BH300" i="2"/>
  <c r="BG300" i="2"/>
  <c r="BF300" i="2"/>
  <c r="T300" i="2"/>
  <c r="R300" i="2"/>
  <c r="P300" i="2"/>
  <c r="BK300" i="2"/>
  <c r="J300" i="2"/>
  <c r="BE300" i="2"/>
  <c r="BI293" i="2"/>
  <c r="BH293" i="2"/>
  <c r="BG293" i="2"/>
  <c r="BF293" i="2"/>
  <c r="T293" i="2"/>
  <c r="R293" i="2"/>
  <c r="P293" i="2"/>
  <c r="BK293" i="2"/>
  <c r="J293" i="2"/>
  <c r="BE293" i="2" s="1"/>
  <c r="BI289" i="2"/>
  <c r="BH289" i="2"/>
  <c r="BG289" i="2"/>
  <c r="BF289" i="2"/>
  <c r="T289" i="2"/>
  <c r="R289" i="2"/>
  <c r="P289" i="2"/>
  <c r="BK289" i="2"/>
  <c r="J289" i="2"/>
  <c r="BE289" i="2" s="1"/>
  <c r="BI285" i="2"/>
  <c r="BH285" i="2"/>
  <c r="BG285" i="2"/>
  <c r="BF285" i="2"/>
  <c r="T285" i="2"/>
  <c r="R285" i="2"/>
  <c r="P285" i="2"/>
  <c r="BK285" i="2"/>
  <c r="J285" i="2"/>
  <c r="BE285" i="2" s="1"/>
  <c r="BI283" i="2"/>
  <c r="BH283" i="2"/>
  <c r="BG283" i="2"/>
  <c r="BF283" i="2"/>
  <c r="T283" i="2"/>
  <c r="R283" i="2"/>
  <c r="P283" i="2"/>
  <c r="BK283" i="2"/>
  <c r="J283" i="2"/>
  <c r="BE283" i="2"/>
  <c r="BI279" i="2"/>
  <c r="BH279" i="2"/>
  <c r="BG279" i="2"/>
  <c r="BF279" i="2"/>
  <c r="T279" i="2"/>
  <c r="R279" i="2"/>
  <c r="P279" i="2"/>
  <c r="BK279" i="2"/>
  <c r="J279" i="2"/>
  <c r="BE279" i="2" s="1"/>
  <c r="BI274" i="2"/>
  <c r="BH274" i="2"/>
  <c r="BG274" i="2"/>
  <c r="BF274" i="2"/>
  <c r="T274" i="2"/>
  <c r="R274" i="2"/>
  <c r="P274" i="2"/>
  <c r="BK274" i="2"/>
  <c r="J274" i="2"/>
  <c r="BE274" i="2"/>
  <c r="BI270" i="2"/>
  <c r="BH270" i="2"/>
  <c r="BG270" i="2"/>
  <c r="BF270" i="2"/>
  <c r="T270" i="2"/>
  <c r="R270" i="2"/>
  <c r="P270" i="2"/>
  <c r="BK270" i="2"/>
  <c r="J270" i="2"/>
  <c r="BE270" i="2" s="1"/>
  <c r="BI266" i="2"/>
  <c r="BH266" i="2"/>
  <c r="BG266" i="2"/>
  <c r="BF266" i="2"/>
  <c r="T266" i="2"/>
  <c r="R266" i="2"/>
  <c r="P266" i="2"/>
  <c r="BK266" i="2"/>
  <c r="J266" i="2"/>
  <c r="BE266" i="2" s="1"/>
  <c r="BI262" i="2"/>
  <c r="BH262" i="2"/>
  <c r="BG262" i="2"/>
  <c r="BF262" i="2"/>
  <c r="T262" i="2"/>
  <c r="R262" i="2"/>
  <c r="P262" i="2"/>
  <c r="BK262" i="2"/>
  <c r="J262" i="2"/>
  <c r="BE262" i="2" s="1"/>
  <c r="BI258" i="2"/>
  <c r="BH258" i="2"/>
  <c r="BG258" i="2"/>
  <c r="BF258" i="2"/>
  <c r="T258" i="2"/>
  <c r="R258" i="2"/>
  <c r="P258" i="2"/>
  <c r="BK258" i="2"/>
  <c r="J258" i="2"/>
  <c r="BE258" i="2"/>
  <c r="BI254" i="2"/>
  <c r="BH254" i="2"/>
  <c r="BG254" i="2"/>
  <c r="BF254" i="2"/>
  <c r="T254" i="2"/>
  <c r="R254" i="2"/>
  <c r="P254" i="2"/>
  <c r="BK254" i="2"/>
  <c r="J254" i="2"/>
  <c r="BE254" i="2" s="1"/>
  <c r="BI250" i="2"/>
  <c r="BH250" i="2"/>
  <c r="BG250" i="2"/>
  <c r="BF250" i="2"/>
  <c r="T250" i="2"/>
  <c r="R250" i="2"/>
  <c r="P250" i="2"/>
  <c r="BK250" i="2"/>
  <c r="J250" i="2"/>
  <c r="BE250" i="2"/>
  <c r="BI246" i="2"/>
  <c r="BH246" i="2"/>
  <c r="BG246" i="2"/>
  <c r="BF246" i="2"/>
  <c r="T246" i="2"/>
  <c r="R246" i="2"/>
  <c r="P246" i="2"/>
  <c r="BK246" i="2"/>
  <c r="J246" i="2"/>
  <c r="BE246" i="2" s="1"/>
  <c r="BI242" i="2"/>
  <c r="BH242" i="2"/>
  <c r="BG242" i="2"/>
  <c r="BF242" i="2"/>
  <c r="T242" i="2"/>
  <c r="R242" i="2"/>
  <c r="P242" i="2"/>
  <c r="BK242" i="2"/>
  <c r="J242" i="2"/>
  <c r="BE242" i="2"/>
  <c r="BI238" i="2"/>
  <c r="BH238" i="2"/>
  <c r="BG238" i="2"/>
  <c r="BF238" i="2"/>
  <c r="T238" i="2"/>
  <c r="R238" i="2"/>
  <c r="P238" i="2"/>
  <c r="BK238" i="2"/>
  <c r="J238" i="2"/>
  <c r="BE238" i="2" s="1"/>
  <c r="BI234" i="2"/>
  <c r="BH234" i="2"/>
  <c r="BG234" i="2"/>
  <c r="BF234" i="2"/>
  <c r="T234" i="2"/>
  <c r="R234" i="2"/>
  <c r="P234" i="2"/>
  <c r="BK234" i="2"/>
  <c r="J234" i="2"/>
  <c r="BE234" i="2" s="1"/>
  <c r="BI229" i="2"/>
  <c r="BH229" i="2"/>
  <c r="BG229" i="2"/>
  <c r="BF229" i="2"/>
  <c r="T229" i="2"/>
  <c r="R229" i="2"/>
  <c r="P229" i="2"/>
  <c r="BK229" i="2"/>
  <c r="J229" i="2"/>
  <c r="BE229" i="2" s="1"/>
  <c r="BI227" i="2"/>
  <c r="BH227" i="2"/>
  <c r="BG227" i="2"/>
  <c r="BF227" i="2"/>
  <c r="T227" i="2"/>
  <c r="R227" i="2"/>
  <c r="P227" i="2"/>
  <c r="BK227" i="2"/>
  <c r="J227" i="2"/>
  <c r="BE227" i="2"/>
  <c r="BI225" i="2"/>
  <c r="BH225" i="2"/>
  <c r="BG225" i="2"/>
  <c r="BF225" i="2"/>
  <c r="T225" i="2"/>
  <c r="R225" i="2"/>
  <c r="P225" i="2"/>
  <c r="BK225" i="2"/>
  <c r="J225" i="2"/>
  <c r="BE225" i="2" s="1"/>
  <c r="BI223" i="2"/>
  <c r="BH223" i="2"/>
  <c r="BG223" i="2"/>
  <c r="BF223" i="2"/>
  <c r="T223" i="2"/>
  <c r="R223" i="2"/>
  <c r="P223" i="2"/>
  <c r="BK223" i="2"/>
  <c r="J223" i="2"/>
  <c r="BE223" i="2"/>
  <c r="BI219" i="2"/>
  <c r="BH219" i="2"/>
  <c r="BG219" i="2"/>
  <c r="BF219" i="2"/>
  <c r="T219" i="2"/>
  <c r="R219" i="2"/>
  <c r="P219" i="2"/>
  <c r="BK219" i="2"/>
  <c r="J219" i="2"/>
  <c r="BE219" i="2" s="1"/>
  <c r="BI217" i="2"/>
  <c r="BH217" i="2"/>
  <c r="BG217" i="2"/>
  <c r="BF217" i="2"/>
  <c r="T217" i="2"/>
  <c r="R217" i="2"/>
  <c r="P217" i="2"/>
  <c r="BK217" i="2"/>
  <c r="J217" i="2"/>
  <c r="BE217" i="2"/>
  <c r="BI215" i="2"/>
  <c r="BH215" i="2"/>
  <c r="BG215" i="2"/>
  <c r="BF215" i="2"/>
  <c r="T215" i="2"/>
  <c r="R215" i="2"/>
  <c r="P215" i="2"/>
  <c r="BK215" i="2"/>
  <c r="J215" i="2"/>
  <c r="BE215" i="2" s="1"/>
  <c r="BI213" i="2"/>
  <c r="BH213" i="2"/>
  <c r="BG213" i="2"/>
  <c r="BF213" i="2"/>
  <c r="T213" i="2"/>
  <c r="R213" i="2"/>
  <c r="P213" i="2"/>
  <c r="BK213" i="2"/>
  <c r="J213" i="2"/>
  <c r="BE213" i="2"/>
  <c r="BI209" i="2"/>
  <c r="BH209" i="2"/>
  <c r="BG209" i="2"/>
  <c r="BF209" i="2"/>
  <c r="T209" i="2"/>
  <c r="R209" i="2"/>
  <c r="P209" i="2"/>
  <c r="BK209" i="2"/>
  <c r="J209" i="2"/>
  <c r="BE209" i="2" s="1"/>
  <c r="BI207" i="2"/>
  <c r="BH207" i="2"/>
  <c r="BG207" i="2"/>
  <c r="BF207" i="2"/>
  <c r="T207" i="2"/>
  <c r="R207" i="2"/>
  <c r="P207" i="2"/>
  <c r="BK207" i="2"/>
  <c r="J207" i="2"/>
  <c r="BE207" i="2"/>
  <c r="BI205" i="2"/>
  <c r="BH205" i="2"/>
  <c r="BG205" i="2"/>
  <c r="BF205" i="2"/>
  <c r="T205" i="2"/>
  <c r="R205" i="2"/>
  <c r="P205" i="2"/>
  <c r="BK205" i="2"/>
  <c r="J205" i="2"/>
  <c r="BE205" i="2" s="1"/>
  <c r="BI203" i="2"/>
  <c r="BH203" i="2"/>
  <c r="BG203" i="2"/>
  <c r="BF203" i="2"/>
  <c r="T203" i="2"/>
  <c r="R203" i="2"/>
  <c r="P203" i="2"/>
  <c r="BK203" i="2"/>
  <c r="J203" i="2"/>
  <c r="BE203" i="2"/>
  <c r="BI198" i="2"/>
  <c r="BH198" i="2"/>
  <c r="BG198" i="2"/>
  <c r="BF198" i="2"/>
  <c r="T198" i="2"/>
  <c r="R198" i="2"/>
  <c r="P198" i="2"/>
  <c r="BK198" i="2"/>
  <c r="J198" i="2"/>
  <c r="BE198" i="2" s="1"/>
  <c r="BI195" i="2"/>
  <c r="BH195" i="2"/>
  <c r="BG195" i="2"/>
  <c r="BF195" i="2"/>
  <c r="T195" i="2"/>
  <c r="R195" i="2"/>
  <c r="P195" i="2"/>
  <c r="BK195" i="2"/>
  <c r="J195" i="2"/>
  <c r="BE195" i="2"/>
  <c r="BI191" i="2"/>
  <c r="BH191" i="2"/>
  <c r="BG191" i="2"/>
  <c r="BF191" i="2"/>
  <c r="T191" i="2"/>
  <c r="R191" i="2"/>
  <c r="P191" i="2"/>
  <c r="BK191" i="2"/>
  <c r="J191" i="2"/>
  <c r="BE191" i="2" s="1"/>
  <c r="BI187" i="2"/>
  <c r="BH187" i="2"/>
  <c r="BG187" i="2"/>
  <c r="BF187" i="2"/>
  <c r="T187" i="2"/>
  <c r="R187" i="2"/>
  <c r="P187" i="2"/>
  <c r="BK187" i="2"/>
  <c r="J187" i="2"/>
  <c r="BE187" i="2"/>
  <c r="BI182" i="2"/>
  <c r="BH182" i="2"/>
  <c r="BG182" i="2"/>
  <c r="BF182" i="2"/>
  <c r="T182" i="2"/>
  <c r="R182" i="2"/>
  <c r="P182" i="2"/>
  <c r="BK182" i="2"/>
  <c r="J182" i="2"/>
  <c r="BE182" i="2" s="1"/>
  <c r="BI178" i="2"/>
  <c r="BH178" i="2"/>
  <c r="BG178" i="2"/>
  <c r="BF178" i="2"/>
  <c r="T178" i="2"/>
  <c r="R178" i="2"/>
  <c r="P178" i="2"/>
  <c r="BK178" i="2"/>
  <c r="J178" i="2"/>
  <c r="BE178" i="2"/>
  <c r="BI172" i="2"/>
  <c r="BH172" i="2"/>
  <c r="BG172" i="2"/>
  <c r="BF172" i="2"/>
  <c r="T172" i="2"/>
  <c r="R172" i="2"/>
  <c r="P172" i="2"/>
  <c r="BK172" i="2"/>
  <c r="J172" i="2"/>
  <c r="BE172" i="2" s="1"/>
  <c r="BI168" i="2"/>
  <c r="BH168" i="2"/>
  <c r="BG168" i="2"/>
  <c r="BF168" i="2"/>
  <c r="T168" i="2"/>
  <c r="R168" i="2"/>
  <c r="P168" i="2"/>
  <c r="BK168" i="2"/>
  <c r="J168" i="2"/>
  <c r="BE168" i="2"/>
  <c r="BI163" i="2"/>
  <c r="BH163" i="2"/>
  <c r="BG163" i="2"/>
  <c r="BF163" i="2"/>
  <c r="T163" i="2"/>
  <c r="R163" i="2"/>
  <c r="P163" i="2"/>
  <c r="BK163" i="2"/>
  <c r="J163" i="2"/>
  <c r="BE163" i="2" s="1"/>
  <c r="BI159" i="2"/>
  <c r="BH159" i="2"/>
  <c r="BG159" i="2"/>
  <c r="BF159" i="2"/>
  <c r="T159" i="2"/>
  <c r="R159" i="2"/>
  <c r="P159" i="2"/>
  <c r="BK159" i="2"/>
  <c r="J159" i="2"/>
  <c r="BE159" i="2"/>
  <c r="BI143" i="2"/>
  <c r="BH143" i="2"/>
  <c r="BG143" i="2"/>
  <c r="BF143" i="2"/>
  <c r="T143" i="2"/>
  <c r="R143" i="2"/>
  <c r="P143" i="2"/>
  <c r="BK143" i="2"/>
  <c r="J143" i="2"/>
  <c r="BE143" i="2" s="1"/>
  <c r="BI139" i="2"/>
  <c r="BH139" i="2"/>
  <c r="BG139" i="2"/>
  <c r="BF139" i="2"/>
  <c r="T139" i="2"/>
  <c r="R139" i="2"/>
  <c r="P139" i="2"/>
  <c r="BK139" i="2"/>
  <c r="J139" i="2"/>
  <c r="BE139" i="2"/>
  <c r="BI134" i="2"/>
  <c r="BH134" i="2"/>
  <c r="BG134" i="2"/>
  <c r="BF134" i="2"/>
  <c r="T134" i="2"/>
  <c r="R134" i="2"/>
  <c r="P134" i="2"/>
  <c r="BK134" i="2"/>
  <c r="J134" i="2"/>
  <c r="BE134" i="2" s="1"/>
  <c r="BI129" i="2"/>
  <c r="BH129" i="2"/>
  <c r="BG129" i="2"/>
  <c r="BF129" i="2"/>
  <c r="T129" i="2"/>
  <c r="R129" i="2"/>
  <c r="P129" i="2"/>
  <c r="BK129" i="2"/>
  <c r="J129" i="2"/>
  <c r="BE129" i="2" s="1"/>
  <c r="BI124" i="2"/>
  <c r="BH124" i="2"/>
  <c r="BG124" i="2"/>
  <c r="BF124" i="2"/>
  <c r="T124" i="2"/>
  <c r="R124" i="2"/>
  <c r="P124" i="2"/>
  <c r="BK124" i="2"/>
  <c r="J124" i="2"/>
  <c r="BE124" i="2" s="1"/>
  <c r="BI119" i="2"/>
  <c r="BH119" i="2"/>
  <c r="BG119" i="2"/>
  <c r="BF119" i="2"/>
  <c r="T119" i="2"/>
  <c r="R119" i="2"/>
  <c r="P119" i="2"/>
  <c r="BK119" i="2"/>
  <c r="J119" i="2"/>
  <c r="BE119" i="2"/>
  <c r="BI117" i="2"/>
  <c r="BH117" i="2"/>
  <c r="BG117" i="2"/>
  <c r="BF117" i="2"/>
  <c r="T117" i="2"/>
  <c r="R117" i="2"/>
  <c r="P117" i="2"/>
  <c r="BK117" i="2"/>
  <c r="J117" i="2"/>
  <c r="BE117" i="2" s="1"/>
  <c r="BI112" i="2"/>
  <c r="BH112" i="2"/>
  <c r="BG112" i="2"/>
  <c r="BF112" i="2"/>
  <c r="T112" i="2"/>
  <c r="R112" i="2"/>
  <c r="P112" i="2"/>
  <c r="BK112" i="2"/>
  <c r="J112" i="2"/>
  <c r="BE112" i="2" s="1"/>
  <c r="BI107" i="2"/>
  <c r="BH107" i="2"/>
  <c r="BG107" i="2"/>
  <c r="BF107" i="2"/>
  <c r="T107" i="2"/>
  <c r="R107" i="2"/>
  <c r="P107" i="2"/>
  <c r="BK107" i="2"/>
  <c r="J107" i="2"/>
  <c r="BE107" i="2" s="1"/>
  <c r="J100" i="2"/>
  <c r="F100" i="2"/>
  <c r="F98" i="2"/>
  <c r="E96" i="2"/>
  <c r="J51" i="2"/>
  <c r="F51" i="2"/>
  <c r="F49" i="2"/>
  <c r="E47" i="2"/>
  <c r="J18" i="2"/>
  <c r="E18" i="2"/>
  <c r="F101" i="2" s="1"/>
  <c r="J17" i="2"/>
  <c r="J12" i="2"/>
  <c r="J98" i="2" s="1"/>
  <c r="E7" i="2"/>
  <c r="E45" i="2" s="1"/>
  <c r="AS51" i="1"/>
  <c r="L47" i="1"/>
  <c r="AM46" i="1"/>
  <c r="L46" i="1"/>
  <c r="AM44" i="1"/>
  <c r="L44" i="1"/>
  <c r="L42" i="1"/>
  <c r="L41" i="1"/>
  <c r="R1601" i="2" l="1"/>
  <c r="R1755" i="2"/>
  <c r="R1812" i="2"/>
  <c r="P563" i="2"/>
  <c r="P1086" i="2"/>
  <c r="R1275" i="2"/>
  <c r="BK1823" i="2"/>
  <c r="J1823" i="2" s="1"/>
  <c r="J83" i="2" s="1"/>
  <c r="P332" i="2"/>
  <c r="P1601" i="2"/>
  <c r="R1019" i="2"/>
  <c r="P1152" i="2"/>
  <c r="T1158" i="2"/>
  <c r="P1263" i="2"/>
  <c r="R1086" i="2"/>
  <c r="T1263" i="2"/>
  <c r="P1755" i="2"/>
  <c r="T1755" i="2"/>
  <c r="E94" i="2"/>
  <c r="BK443" i="2"/>
  <c r="J443" i="2" s="1"/>
  <c r="J60" i="2" s="1"/>
  <c r="R863" i="2"/>
  <c r="T879" i="2"/>
  <c r="T933" i="2"/>
  <c r="P1019" i="2"/>
  <c r="P1812" i="2"/>
  <c r="R1823" i="2"/>
  <c r="P933" i="2"/>
  <c r="T1379" i="2"/>
  <c r="T106" i="2"/>
  <c r="F34" i="2"/>
  <c r="BD52" i="1" s="1"/>
  <c r="P106" i="2"/>
  <c r="F31" i="2"/>
  <c r="BA52" i="1" s="1"/>
  <c r="R106" i="2"/>
  <c r="V9" i="34"/>
  <c r="V5" i="34" s="1"/>
  <c r="W34" i="32"/>
  <c r="W47" i="28"/>
  <c r="W45" i="28" s="1"/>
  <c r="V20" i="26"/>
  <c r="AT60" i="1"/>
  <c r="W66" i="24"/>
  <c r="V116" i="20"/>
  <c r="BK84" i="3"/>
  <c r="BK933" i="2"/>
  <c r="J933" i="2" s="1"/>
  <c r="J67" i="2" s="1"/>
  <c r="BK1755" i="2"/>
  <c r="J1755" i="2" s="1"/>
  <c r="J81" i="2" s="1"/>
  <c r="F32" i="2"/>
  <c r="BB52" i="1" s="1"/>
  <c r="BK1019" i="2"/>
  <c r="J1019" i="2" s="1"/>
  <c r="J69" i="2" s="1"/>
  <c r="BK1263" i="2"/>
  <c r="J1263" i="2" s="1"/>
  <c r="J75" i="2" s="1"/>
  <c r="BK1275" i="2"/>
  <c r="J1275" i="2" s="1"/>
  <c r="J76" i="2" s="1"/>
  <c r="BK879" i="2"/>
  <c r="J879" i="2" s="1"/>
  <c r="J64" i="2" s="1"/>
  <c r="BK1152" i="2"/>
  <c r="J1152" i="2" s="1"/>
  <c r="J73" i="2" s="1"/>
  <c r="F52" i="8"/>
  <c r="F75" i="10"/>
  <c r="F52" i="2"/>
  <c r="F75" i="15"/>
  <c r="BK121" i="16"/>
  <c r="J121" i="16" s="1"/>
  <c r="J62" i="16" s="1"/>
  <c r="T84" i="16"/>
  <c r="R84" i="16"/>
  <c r="P84" i="16"/>
  <c r="F32" i="16"/>
  <c r="BB66" i="1" s="1"/>
  <c r="P95" i="16"/>
  <c r="BK108" i="16"/>
  <c r="J108" i="16" s="1"/>
  <c r="J60" i="16" s="1"/>
  <c r="BK84" i="16"/>
  <c r="J84" i="16" s="1"/>
  <c r="J58" i="16" s="1"/>
  <c r="R95" i="16"/>
  <c r="T108" i="16"/>
  <c r="W21" i="30"/>
  <c r="W20" i="30" s="1"/>
  <c r="F31" i="12"/>
  <c r="BA62" i="1" s="1"/>
  <c r="W23" i="24"/>
  <c r="W117" i="20"/>
  <c r="W116" i="20" s="1"/>
  <c r="V9" i="20"/>
  <c r="W9" i="20"/>
  <c r="AT54" i="1"/>
  <c r="W20" i="24"/>
  <c r="P83" i="3"/>
  <c r="P82" i="3" s="1"/>
  <c r="AU53" i="1" s="1"/>
  <c r="BK984" i="2"/>
  <c r="J984" i="2" s="1"/>
  <c r="J68" i="2" s="1"/>
  <c r="R984" i="2"/>
  <c r="P1158" i="2"/>
  <c r="T1275" i="2"/>
  <c r="P1275" i="2"/>
  <c r="V108" i="20"/>
  <c r="W86" i="24"/>
  <c r="BK863" i="2"/>
  <c r="J863" i="2" s="1"/>
  <c r="J63" i="2" s="1"/>
  <c r="BK1086" i="2"/>
  <c r="J1086" i="2" s="1"/>
  <c r="J71" i="2" s="1"/>
  <c r="BK1679" i="2"/>
  <c r="J1679" i="2" s="1"/>
  <c r="J79" i="2" s="1"/>
  <c r="T1679" i="2"/>
  <c r="P1679" i="2"/>
  <c r="BK1743" i="2"/>
  <c r="J1743" i="2" s="1"/>
  <c r="J80" i="2" s="1"/>
  <c r="T1743" i="2"/>
  <c r="P1743" i="2"/>
  <c r="T1823" i="2"/>
  <c r="T1834" i="2"/>
  <c r="E72" i="3"/>
  <c r="E68" i="5"/>
  <c r="F30" i="10"/>
  <c r="AZ60" i="1" s="1"/>
  <c r="F75" i="11"/>
  <c r="F31" i="11"/>
  <c r="BA61" i="1" s="1"/>
  <c r="J49" i="14"/>
  <c r="F52" i="14"/>
  <c r="J72" i="15"/>
  <c r="F33" i="16"/>
  <c r="BC66" i="1" s="1"/>
  <c r="R108" i="16"/>
  <c r="T117" i="16"/>
  <c r="BK117" i="16"/>
  <c r="J117" i="16" s="1"/>
  <c r="J61" i="16" s="1"/>
  <c r="R121" i="16"/>
  <c r="V83" i="20"/>
  <c r="R5" i="20"/>
  <c r="D5" i="19" s="1"/>
  <c r="W7" i="20"/>
  <c r="W6" i="20" s="1"/>
  <c r="W112" i="20"/>
  <c r="W6" i="26"/>
  <c r="BK106" i="2"/>
  <c r="J106" i="2" s="1"/>
  <c r="J58" i="2" s="1"/>
  <c r="T105" i="2"/>
  <c r="BK694" i="2"/>
  <c r="J694" i="2" s="1"/>
  <c r="J62" i="2" s="1"/>
  <c r="R694" i="2"/>
  <c r="R933" i="2"/>
  <c r="T1019" i="2"/>
  <c r="BK1379" i="2"/>
  <c r="J1379" i="2" s="1"/>
  <c r="J77" i="2" s="1"/>
  <c r="R1379" i="2"/>
  <c r="F34" i="3"/>
  <c r="BD53" i="1" s="1"/>
  <c r="F52" i="7"/>
  <c r="E45" i="8"/>
  <c r="E68" i="12"/>
  <c r="E45" i="14"/>
  <c r="E45" i="15"/>
  <c r="P108" i="16"/>
  <c r="R117" i="16"/>
  <c r="P121" i="16"/>
  <c r="W83" i="20"/>
  <c r="W7" i="32"/>
  <c r="W6" i="32" s="1"/>
  <c r="W18" i="26"/>
  <c r="W17" i="26" s="1"/>
  <c r="F33" i="2"/>
  <c r="BC52" i="1" s="1"/>
  <c r="BK332" i="2"/>
  <c r="J332" i="2" s="1"/>
  <c r="J59" i="2" s="1"/>
  <c r="R332" i="2"/>
  <c r="BK563" i="2"/>
  <c r="J563" i="2" s="1"/>
  <c r="J61" i="2" s="1"/>
  <c r="R563" i="2"/>
  <c r="T1082" i="2"/>
  <c r="T1601" i="2"/>
  <c r="R1679" i="2"/>
  <c r="R1743" i="2"/>
  <c r="P1823" i="2"/>
  <c r="P1834" i="2"/>
  <c r="F31" i="3"/>
  <c r="BA53" i="1" s="1"/>
  <c r="J31" i="6"/>
  <c r="AW56" i="1" s="1"/>
  <c r="J49" i="7"/>
  <c r="F52" i="13"/>
  <c r="E72" i="16"/>
  <c r="P117" i="16"/>
  <c r="V50" i="20"/>
  <c r="V6" i="22"/>
  <c r="P5" i="24"/>
  <c r="C5" i="23" s="1"/>
  <c r="C15" i="23" s="1"/>
  <c r="I81" i="7" s="1"/>
  <c r="W23" i="30"/>
  <c r="W32" i="32"/>
  <c r="P5" i="34"/>
  <c r="C5" i="33" s="1"/>
  <c r="C11" i="33" s="1"/>
  <c r="I81" i="15" s="1"/>
  <c r="J49" i="10"/>
  <c r="J49" i="13"/>
  <c r="J49" i="2"/>
  <c r="J72" i="5"/>
  <c r="F31" i="8"/>
  <c r="BA58" i="1" s="1"/>
  <c r="F30" i="9"/>
  <c r="AZ59" i="1" s="1"/>
  <c r="J30" i="9"/>
  <c r="AV59" i="1" s="1"/>
  <c r="J31" i="9"/>
  <c r="AW59" i="1" s="1"/>
  <c r="F34" i="16"/>
  <c r="BD66" i="1" s="1"/>
  <c r="J30" i="16"/>
  <c r="AV66" i="1" s="1"/>
  <c r="F31" i="15"/>
  <c r="BA65" i="1" s="1"/>
  <c r="W9" i="34"/>
  <c r="W25" i="34"/>
  <c r="W23" i="34" s="1"/>
  <c r="V9" i="32"/>
  <c r="P5" i="32"/>
  <c r="C5" i="31" s="1"/>
  <c r="C11" i="31" s="1"/>
  <c r="I81" i="14" s="1"/>
  <c r="C6" i="31"/>
  <c r="W10" i="32"/>
  <c r="W9" i="32" s="1"/>
  <c r="J31" i="13"/>
  <c r="AW63" i="1" s="1"/>
  <c r="W6" i="30"/>
  <c r="V6" i="30"/>
  <c r="W44" i="30"/>
  <c r="W42" i="30" s="1"/>
  <c r="R5" i="30"/>
  <c r="D5" i="29" s="1"/>
  <c r="D6" i="29"/>
  <c r="P5" i="30"/>
  <c r="C5" i="29" s="1"/>
  <c r="C6" i="29"/>
  <c r="V23" i="30"/>
  <c r="W23" i="28"/>
  <c r="W21" i="28"/>
  <c r="W20" i="28" s="1"/>
  <c r="V6" i="28"/>
  <c r="W6" i="28"/>
  <c r="R5" i="28"/>
  <c r="D5" i="27" s="1"/>
  <c r="D6" i="27"/>
  <c r="P5" i="28"/>
  <c r="C5" i="27" s="1"/>
  <c r="C12" i="27" s="1"/>
  <c r="I81" i="12" s="1"/>
  <c r="C6" i="27"/>
  <c r="V23" i="28"/>
  <c r="W44" i="26"/>
  <c r="W42" i="26" s="1"/>
  <c r="P5" i="26"/>
  <c r="C5" i="25" s="1"/>
  <c r="C6" i="25"/>
  <c r="V6" i="26"/>
  <c r="V5" i="26" s="1"/>
  <c r="W26" i="26"/>
  <c r="W20" i="26" s="1"/>
  <c r="R5" i="26"/>
  <c r="D5" i="25" s="1"/>
  <c r="D6" i="25"/>
  <c r="V41" i="24"/>
  <c r="R5" i="24"/>
  <c r="D5" i="23" s="1"/>
  <c r="V66" i="24"/>
  <c r="V6" i="24"/>
  <c r="V86" i="24"/>
  <c r="W41" i="24"/>
  <c r="V37" i="22"/>
  <c r="W12" i="22"/>
  <c r="W6" i="22" s="1"/>
  <c r="P5" i="22"/>
  <c r="C5" i="21" s="1"/>
  <c r="C6" i="21"/>
  <c r="W37" i="22"/>
  <c r="W108" i="20"/>
  <c r="V19" i="20"/>
  <c r="W57" i="20"/>
  <c r="W50" i="20" s="1"/>
  <c r="P5" i="20"/>
  <c r="C5" i="19" s="1"/>
  <c r="C6" i="19"/>
  <c r="W122" i="20"/>
  <c r="W121" i="20" s="1"/>
  <c r="W19" i="20"/>
  <c r="F31" i="5"/>
  <c r="BA55" i="1" s="1"/>
  <c r="J104" i="18"/>
  <c r="I81" i="6" s="1"/>
  <c r="F30" i="2"/>
  <c r="AZ52" i="1" s="1"/>
  <c r="J30" i="2"/>
  <c r="AV52" i="1" s="1"/>
  <c r="J84" i="3"/>
  <c r="J58" i="3" s="1"/>
  <c r="BK83" i="3"/>
  <c r="J31" i="2"/>
  <c r="AW52" i="1" s="1"/>
  <c r="T83" i="3"/>
  <c r="T82" i="3" s="1"/>
  <c r="BK79" i="4"/>
  <c r="J80" i="4"/>
  <c r="J58" i="4" s="1"/>
  <c r="J30" i="3"/>
  <c r="AV53" i="1" s="1"/>
  <c r="AT53" i="1" s="1"/>
  <c r="F30" i="3"/>
  <c r="AZ53" i="1" s="1"/>
  <c r="J31" i="3"/>
  <c r="AW53" i="1" s="1"/>
  <c r="F30" i="4"/>
  <c r="AZ54" i="1" s="1"/>
  <c r="F75" i="5"/>
  <c r="E68" i="6"/>
  <c r="E45" i="6"/>
  <c r="J31" i="7"/>
  <c r="AW57" i="1" s="1"/>
  <c r="F31" i="7"/>
  <c r="BA57" i="1" s="1"/>
  <c r="F30" i="8"/>
  <c r="AZ58" i="1" s="1"/>
  <c r="J30" i="8"/>
  <c r="AV58" i="1" s="1"/>
  <c r="AT58" i="1" s="1"/>
  <c r="J49" i="3"/>
  <c r="F52" i="3"/>
  <c r="J49" i="4"/>
  <c r="F52" i="4"/>
  <c r="F31" i="4"/>
  <c r="BA54" i="1" s="1"/>
  <c r="J49" i="6"/>
  <c r="F52" i="6"/>
  <c r="E45" i="7"/>
  <c r="F75" i="12"/>
  <c r="F52" i="12"/>
  <c r="BK95" i="16"/>
  <c r="J95" i="16" s="1"/>
  <c r="J59" i="16" s="1"/>
  <c r="BK79" i="8"/>
  <c r="J49" i="9"/>
  <c r="F52" i="9"/>
  <c r="BK79" i="9"/>
  <c r="BK78" i="10"/>
  <c r="J78" i="10" s="1"/>
  <c r="J72" i="11"/>
  <c r="F79" i="16"/>
  <c r="F52" i="16"/>
  <c r="F30" i="16"/>
  <c r="AZ66" i="1" s="1"/>
  <c r="F31" i="16"/>
  <c r="BA66" i="1" s="1"/>
  <c r="J31" i="16"/>
  <c r="AW66" i="1" s="1"/>
  <c r="J80" i="10"/>
  <c r="J58" i="10" s="1"/>
  <c r="F31" i="10"/>
  <c r="BA60" i="1" s="1"/>
  <c r="J72" i="12"/>
  <c r="J49" i="12"/>
  <c r="E68" i="13"/>
  <c r="E45" i="13"/>
  <c r="F31" i="14"/>
  <c r="BA64" i="1" s="1"/>
  <c r="J76" i="16"/>
  <c r="J49" i="16"/>
  <c r="P105" i="2" l="1"/>
  <c r="T932" i="2"/>
  <c r="P932" i="2"/>
  <c r="BD51" i="1"/>
  <c r="W30" i="1" s="1"/>
  <c r="BK932" i="2"/>
  <c r="J932" i="2" s="1"/>
  <c r="J66" i="2" s="1"/>
  <c r="T104" i="2"/>
  <c r="R105" i="2"/>
  <c r="BB51" i="1"/>
  <c r="W28" i="1" s="1"/>
  <c r="BC51" i="1"/>
  <c r="W29" i="1" s="1"/>
  <c r="T83" i="16"/>
  <c r="T82" i="16" s="1"/>
  <c r="AT66" i="1"/>
  <c r="R83" i="16"/>
  <c r="R82" i="16" s="1"/>
  <c r="P83" i="16"/>
  <c r="P82" i="16" s="1"/>
  <c r="AU66" i="1" s="1"/>
  <c r="W5" i="26"/>
  <c r="V5" i="20"/>
  <c r="C15" i="19"/>
  <c r="I83" i="5" s="1"/>
  <c r="BK83" i="5" s="1"/>
  <c r="W5" i="22"/>
  <c r="V5" i="22"/>
  <c r="BK81" i="14"/>
  <c r="BK80" i="14" s="1"/>
  <c r="J81" i="14"/>
  <c r="BE81" i="14" s="1"/>
  <c r="C12" i="29"/>
  <c r="I81" i="13" s="1"/>
  <c r="V5" i="30"/>
  <c r="W5" i="30"/>
  <c r="BK81" i="6"/>
  <c r="BK80" i="6" s="1"/>
  <c r="J81" i="6"/>
  <c r="BE81" i="6" s="1"/>
  <c r="J81" i="15"/>
  <c r="BE81" i="15" s="1"/>
  <c r="BK81" i="15"/>
  <c r="BK80" i="15" s="1"/>
  <c r="BK105" i="2"/>
  <c r="BK104" i="2" s="1"/>
  <c r="J104" i="2" s="1"/>
  <c r="W5" i="20"/>
  <c r="W5" i="24"/>
  <c r="BK81" i="12"/>
  <c r="BK80" i="12" s="1"/>
  <c r="J81" i="12"/>
  <c r="BE81" i="12" s="1"/>
  <c r="BK81" i="7"/>
  <c r="BK80" i="7" s="1"/>
  <c r="J81" i="7"/>
  <c r="BE81" i="7" s="1"/>
  <c r="R932" i="2"/>
  <c r="AT59" i="1"/>
  <c r="W5" i="34"/>
  <c r="V5" i="32"/>
  <c r="W5" i="32"/>
  <c r="W5" i="28"/>
  <c r="V5" i="28"/>
  <c r="C12" i="25"/>
  <c r="I81" i="11" s="1"/>
  <c r="V5" i="24"/>
  <c r="C11" i="21"/>
  <c r="I82" i="5" s="1"/>
  <c r="BA51" i="1"/>
  <c r="AW51" i="1" s="1"/>
  <c r="AK27" i="1" s="1"/>
  <c r="J83" i="3"/>
  <c r="J57" i="3" s="1"/>
  <c r="BK82" i="3"/>
  <c r="J82" i="3" s="1"/>
  <c r="J79" i="9"/>
  <c r="J57" i="9" s="1"/>
  <c r="BK78" i="9"/>
  <c r="J78" i="9" s="1"/>
  <c r="BK83" i="16"/>
  <c r="BK78" i="4"/>
  <c r="J78" i="4" s="1"/>
  <c r="J79" i="4"/>
  <c r="J57" i="4" s="1"/>
  <c r="AT52" i="1"/>
  <c r="J56" i="10"/>
  <c r="J27" i="10"/>
  <c r="BK78" i="8"/>
  <c r="J78" i="8" s="1"/>
  <c r="J79" i="8"/>
  <c r="J57" i="8" s="1"/>
  <c r="P104" i="2" l="1"/>
  <c r="AU52" i="1" s="1"/>
  <c r="AU51" i="1" s="1"/>
  <c r="R104" i="2"/>
  <c r="J105" i="2"/>
  <c r="J57" i="2" s="1"/>
  <c r="AX51" i="1"/>
  <c r="AY51" i="1"/>
  <c r="J83" i="5"/>
  <c r="BE83" i="5" s="1"/>
  <c r="F30" i="6"/>
  <c r="AZ56" i="1" s="1"/>
  <c r="J30" i="6"/>
  <c r="AV56" i="1" s="1"/>
  <c r="AT56" i="1" s="1"/>
  <c r="J30" i="14"/>
  <c r="AV64" i="1" s="1"/>
  <c r="AT64" i="1" s="1"/>
  <c r="F30" i="14"/>
  <c r="AZ64" i="1" s="1"/>
  <c r="BK82" i="5"/>
  <c r="BK80" i="5" s="1"/>
  <c r="J82" i="5"/>
  <c r="BE82" i="5" s="1"/>
  <c r="F30" i="12"/>
  <c r="AZ62" i="1" s="1"/>
  <c r="J30" i="12"/>
  <c r="AV62" i="1" s="1"/>
  <c r="AT62" i="1" s="1"/>
  <c r="J80" i="6"/>
  <c r="J58" i="6" s="1"/>
  <c r="BK79" i="6"/>
  <c r="BK79" i="14"/>
  <c r="J80" i="14"/>
  <c r="J58" i="14" s="1"/>
  <c r="J30" i="7"/>
  <c r="AV57" i="1" s="1"/>
  <c r="AT57" i="1" s="1"/>
  <c r="F30" i="7"/>
  <c r="AZ57" i="1" s="1"/>
  <c r="J80" i="12"/>
  <c r="J58" i="12" s="1"/>
  <c r="BK79" i="12"/>
  <c r="BK79" i="15"/>
  <c r="J80" i="15"/>
  <c r="J58" i="15" s="1"/>
  <c r="BK81" i="11"/>
  <c r="BK80" i="11" s="1"/>
  <c r="J81" i="11"/>
  <c r="BE81" i="11" s="1"/>
  <c r="J80" i="7"/>
  <c r="J58" i="7" s="1"/>
  <c r="BK79" i="7"/>
  <c r="J30" i="15"/>
  <c r="AV65" i="1" s="1"/>
  <c r="AT65" i="1" s="1"/>
  <c r="F30" i="15"/>
  <c r="AZ65" i="1" s="1"/>
  <c r="J81" i="13"/>
  <c r="BE81" i="13" s="1"/>
  <c r="BK81" i="13"/>
  <c r="BK80" i="13" s="1"/>
  <c r="W27" i="1"/>
  <c r="J56" i="4"/>
  <c r="J27" i="4"/>
  <c r="J56" i="2"/>
  <c r="J27" i="2"/>
  <c r="J27" i="3"/>
  <c r="J56" i="3"/>
  <c r="J56" i="9"/>
  <c r="J27" i="9"/>
  <c r="J56" i="8"/>
  <c r="J27" i="8"/>
  <c r="BK82" i="16"/>
  <c r="J82" i="16" s="1"/>
  <c r="J83" i="16"/>
  <c r="J57" i="16" s="1"/>
  <c r="AG60" i="1"/>
  <c r="AN60" i="1" s="1"/>
  <c r="J36" i="10"/>
  <c r="J30" i="5" l="1"/>
  <c r="AV55" i="1" s="1"/>
  <c r="AT55" i="1" s="1"/>
  <c r="J30" i="13"/>
  <c r="AV63" i="1" s="1"/>
  <c r="AT63" i="1" s="1"/>
  <c r="F30" i="13"/>
  <c r="AZ63" i="1" s="1"/>
  <c r="J79" i="7"/>
  <c r="J57" i="7" s="1"/>
  <c r="BK78" i="7"/>
  <c r="J78" i="7" s="1"/>
  <c r="J79" i="6"/>
  <c r="J57" i="6" s="1"/>
  <c r="BK78" i="6"/>
  <c r="J78" i="6" s="1"/>
  <c r="F30" i="5"/>
  <c r="AZ55" i="1" s="1"/>
  <c r="J80" i="5"/>
  <c r="J58" i="5" s="1"/>
  <c r="BK79" i="5"/>
  <c r="J79" i="15"/>
  <c r="J57" i="15" s="1"/>
  <c r="BK78" i="15"/>
  <c r="J78" i="15" s="1"/>
  <c r="J80" i="13"/>
  <c r="J58" i="13" s="1"/>
  <c r="BK79" i="13"/>
  <c r="J80" i="11"/>
  <c r="J58" i="11" s="1"/>
  <c r="BK79" i="11"/>
  <c r="J79" i="14"/>
  <c r="J57" i="14" s="1"/>
  <c r="BK78" i="14"/>
  <c r="J78" i="14" s="1"/>
  <c r="J30" i="11"/>
  <c r="AV61" i="1" s="1"/>
  <c r="AT61" i="1" s="1"/>
  <c r="F30" i="11"/>
  <c r="AZ61" i="1" s="1"/>
  <c r="BK78" i="12"/>
  <c r="J78" i="12" s="1"/>
  <c r="J79" i="12"/>
  <c r="J57" i="12" s="1"/>
  <c r="AG59" i="1"/>
  <c r="AN59" i="1" s="1"/>
  <c r="J36" i="9"/>
  <c r="J36" i="4"/>
  <c r="AG54" i="1"/>
  <c r="AN54" i="1" s="1"/>
  <c r="AG53" i="1"/>
  <c r="AN53" i="1" s="1"/>
  <c r="J36" i="3"/>
  <c r="AG58" i="1"/>
  <c r="AN58" i="1" s="1"/>
  <c r="J36" i="8"/>
  <c r="AG52" i="1"/>
  <c r="J36" i="2"/>
  <c r="J56" i="16"/>
  <c r="J27" i="16"/>
  <c r="J27" i="12" l="1"/>
  <c r="J56" i="12"/>
  <c r="J79" i="11"/>
  <c r="J57" i="11" s="1"/>
  <c r="BK78" i="11"/>
  <c r="J78" i="11" s="1"/>
  <c r="J27" i="15"/>
  <c r="J56" i="15"/>
  <c r="AZ51" i="1"/>
  <c r="J56" i="6"/>
  <c r="J27" i="6"/>
  <c r="J56" i="7"/>
  <c r="J27" i="7"/>
  <c r="J56" i="14"/>
  <c r="J27" i="14"/>
  <c r="J79" i="13"/>
  <c r="J57" i="13" s="1"/>
  <c r="BK78" i="13"/>
  <c r="J78" i="13" s="1"/>
  <c r="J79" i="5"/>
  <c r="J57" i="5" s="1"/>
  <c r="BK78" i="5"/>
  <c r="J78" i="5" s="1"/>
  <c r="AG66" i="1"/>
  <c r="AN66" i="1" s="1"/>
  <c r="J36" i="16"/>
  <c r="AN52" i="1"/>
  <c r="J36" i="7" l="1"/>
  <c r="AG57" i="1"/>
  <c r="AN57" i="1" s="1"/>
  <c r="J56" i="11"/>
  <c r="J27" i="11"/>
  <c r="J56" i="13"/>
  <c r="J27" i="13"/>
  <c r="W26" i="1"/>
  <c r="AV51" i="1"/>
  <c r="J27" i="5"/>
  <c r="J56" i="5"/>
  <c r="J36" i="14"/>
  <c r="AG64" i="1"/>
  <c r="AN64" i="1" s="1"/>
  <c r="J36" i="6"/>
  <c r="AG56" i="1"/>
  <c r="AN56" i="1" s="1"/>
  <c r="AG65" i="1"/>
  <c r="AN65" i="1" s="1"/>
  <c r="J36" i="15"/>
  <c r="J36" i="12"/>
  <c r="AG62" i="1"/>
  <c r="AN62" i="1" s="1"/>
  <c r="J36" i="11" l="1"/>
  <c r="AG61" i="1"/>
  <c r="AN61" i="1" s="1"/>
  <c r="J36" i="13"/>
  <c r="AG63" i="1"/>
  <c r="AN63" i="1" s="1"/>
  <c r="AT51" i="1"/>
  <c r="AK26" i="1"/>
  <c r="AG55" i="1"/>
  <c r="J36" i="5"/>
  <c r="AN55" i="1" l="1"/>
  <c r="AG51" i="1"/>
  <c r="AN51" i="1" l="1"/>
  <c r="AK23" i="1"/>
  <c r="AK32" i="1" s="1"/>
</calcChain>
</file>

<file path=xl/comments1.xml><?xml version="1.0" encoding="utf-8"?>
<comments xmlns="http://schemas.openxmlformats.org/spreadsheetml/2006/main">
  <authors>
    <author>Radim Štěpánek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C13" authorId="0" shapeId="0">
      <text>
        <r>
          <rPr>
            <sz val="9"/>
            <color indexed="81"/>
            <rFont val="Tahoma"/>
            <family val="2"/>
            <charset val="238"/>
          </rPr>
          <t>PSČ</t>
        </r>
      </text>
    </comment>
    <comment ref="D13" authorId="0" shapeId="0">
      <text>
        <r>
          <rPr>
            <sz val="9"/>
            <color indexed="81"/>
            <rFont val="Tahoma"/>
            <family val="2"/>
            <charset val="238"/>
          </rPr>
          <t>Ulice</t>
        </r>
      </text>
    </comment>
  </commentList>
</comments>
</file>

<file path=xl/sharedStrings.xml><?xml version="1.0" encoding="utf-8"?>
<sst xmlns="http://schemas.openxmlformats.org/spreadsheetml/2006/main" count="26442" uniqueCount="4917">
  <si>
    <t>Export VZ</t>
  </si>
  <si>
    <t>List obsahuje:</t>
  </si>
  <si>
    <t>1) Rekapitulace stavby</t>
  </si>
  <si>
    <t>2) Rekapitulace objektů stavby a soupisů prací</t>
  </si>
  <si>
    <t>3.0</t>
  </si>
  <si>
    <t/>
  </si>
  <si>
    <t>False</t>
  </si>
  <si>
    <t>{e1b92363-93a5-4319-898b-a468740356fe}</t>
  </si>
  <si>
    <t>&gt;&gt;  skryté sloupce  &lt;&lt;</t>
  </si>
  <si>
    <t>0,01</t>
  </si>
  <si>
    <t>21</t>
  </si>
  <si>
    <t>15</t>
  </si>
  <si>
    <t>REKAPITULACE STAVBY</t>
  </si>
  <si>
    <t>v ---  níže se nacházejí doplnkové a pomocné údaje k sestavám  --- v</t>
  </si>
  <si>
    <t>0,001</t>
  </si>
  <si>
    <t>Kód:</t>
  </si>
  <si>
    <t>RAV86</t>
  </si>
  <si>
    <t>Stavba:</t>
  </si>
  <si>
    <t>Výstavba poloprovozního objektu H2</t>
  </si>
  <si>
    <t>KSO:</t>
  </si>
  <si>
    <t>CC-CZ:</t>
  </si>
  <si>
    <t>Místo:</t>
  </si>
  <si>
    <t xml:space="preserve"> </t>
  </si>
  <si>
    <t>Datum:</t>
  </si>
  <si>
    <t>Zadavatel:</t>
  </si>
  <si>
    <t>IČ:</t>
  </si>
  <si>
    <t>Vědeckotechnický park Plzeň a.s.</t>
  </si>
  <si>
    <t>DIČ:</t>
  </si>
  <si>
    <t>Uchazeč:</t>
  </si>
  <si>
    <t>Projektant:</t>
  </si>
  <si>
    <t>RAVAL projekt v.o.s.</t>
  </si>
  <si>
    <t>True</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</si>
  <si>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</si>
  <si>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</si>
  <si>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</si>
  <si>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</si>
  <si>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</si>
  <si>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</si>
  <si>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</si>
  <si>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</si>
  <si>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</si>
  <si>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</si>
  <si>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</si>
  <si>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</si>
  <si>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</si>
  <si>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</si>
  <si>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</si>
  <si>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</si>
  <si>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</si>
  <si>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</si>
  <si>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</si>
  <si>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</si>
  <si>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</si>
  <si>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</si>
  <si>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</si>
  <si>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</si>
  <si>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</si>
  <si>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</si>
  <si>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</si>
  <si>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</si>
  <si>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</si>
  <si>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</si>
  <si>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</si>
  <si>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</si>
  <si>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</si>
  <si>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</si>
  <si>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</si>
  <si>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</si>
  <si>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</si>
  <si>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</si>
  <si>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</si>
  <si>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</si>
  <si>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</si>
  <si>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RAV8601</t>
  </si>
  <si>
    <t>STA</t>
  </si>
  <si>
    <t>1</t>
  </si>
  <si>
    <t>{7b12b330-4908-41d2-b3cd-0a305fa32c3f}</t>
  </si>
  <si>
    <t>2</t>
  </si>
  <si>
    <t>RAV8602</t>
  </si>
  <si>
    <t xml:space="preserve">Oplocení jižní část pozemku </t>
  </si>
  <si>
    <t>{44e27127-4a9c-4ffc-9765-67f3c64f13a8}</t>
  </si>
  <si>
    <t>RAV8603</t>
  </si>
  <si>
    <t>Silnoproudá elektrotechnika</t>
  </si>
  <si>
    <t>{7101a559-6ba7-419d-8c58-88e72f2601e1}</t>
  </si>
  <si>
    <t>RAV8604</t>
  </si>
  <si>
    <t>Zdravotně technické instalace</t>
  </si>
  <si>
    <t>{af73b488-4573-4780-a99d-7717bc0d8b06}</t>
  </si>
  <si>
    <t>RAV8605</t>
  </si>
  <si>
    <t>Vzduchotechnika</t>
  </si>
  <si>
    <t>{cc97b682-e4c4-4095-be7c-4514eabcc8a7}</t>
  </si>
  <si>
    <t>RAV8606</t>
  </si>
  <si>
    <t>Vytápění</t>
  </si>
  <si>
    <t>{5f9d1e95-ad79-42c6-b57d-890b6843a847}</t>
  </si>
  <si>
    <t>RAV8607</t>
  </si>
  <si>
    <t>Slaboproudá elektrotechnika - PZTS,EKV,CCTV</t>
  </si>
  <si>
    <t>{7c85e83b-3645-4053-901f-6f588646aa18}</t>
  </si>
  <si>
    <t>RAV8608</t>
  </si>
  <si>
    <t>Slaboproudá elektrotechnika - ICT,AV</t>
  </si>
  <si>
    <t>{d2f961f1-e01f-40c0-afe0-852aa2dfab57}</t>
  </si>
  <si>
    <t>RAV8609</t>
  </si>
  <si>
    <t>D.2.1 Dopravní řešení</t>
  </si>
  <si>
    <t>{805c20b5-c11c-4950-a4ed-0f3def911c69}</t>
  </si>
  <si>
    <t>RAV8610</t>
  </si>
  <si>
    <t>D.2.2 Přeložka horkovodu</t>
  </si>
  <si>
    <t>{135c7f16-f5bf-429c-ac67-9e61ad2663fc}</t>
  </si>
  <si>
    <t>RAV8611</t>
  </si>
  <si>
    <t>D.2.3 Přípojka vody</t>
  </si>
  <si>
    <t>{be5aa217-c517-42e2-ad2d-1c7fd5ba08b1}</t>
  </si>
  <si>
    <t>RAV8612</t>
  </si>
  <si>
    <t>D.2.4 Přípojka kanalizace</t>
  </si>
  <si>
    <t>{bfc3eefc-d867-4163-9a52-158269bff24f}</t>
  </si>
  <si>
    <t>RAV8613</t>
  </si>
  <si>
    <t>D.2.5 Vodovodní řad</t>
  </si>
  <si>
    <t>{78577119-262e-4005-95ca-10adfa8beed9}</t>
  </si>
  <si>
    <t>RAV8614</t>
  </si>
  <si>
    <t>D.2.6 Kanalizační stoka</t>
  </si>
  <si>
    <t>{97634999-5a70-42d3-bb24-de1a21bbb9c2}</t>
  </si>
  <si>
    <t>RAV8615</t>
  </si>
  <si>
    <t>VON</t>
  </si>
  <si>
    <t>{17e73e0d-7455-4bb8-87c6-629a46f08021}</t>
  </si>
  <si>
    <t>1) Krycí list soupisu</t>
  </si>
  <si>
    <t>2) Rekapitulace</t>
  </si>
  <si>
    <t>3) Soupis prací</t>
  </si>
  <si>
    <t>Zpět na list:</t>
  </si>
  <si>
    <t>Rekapitulace stavby</t>
  </si>
  <si>
    <t>KRYCÍ LIST SOUPISU</t>
  </si>
  <si>
    <t>Objekt:</t>
  </si>
  <si>
    <t>RAV8601 - Výstavba poloprovozního objektu H2</t>
  </si>
  <si>
    <t>REKAPITULACE ČLENĚNÍ SOUPISU PRACÍ</t>
  </si>
  <si>
    <t>Kód dílu - Popis</t>
  </si>
  <si>
    <t>Cena celkem [CZK]</t>
  </si>
  <si>
    <t>Náklady soupisu celkem</t>
  </si>
  <si>
    <t>-1</t>
  </si>
  <si>
    <t>HSV - Práce a dodávky HSV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</si>
  <si>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</si>
  <si>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</si>
  <si>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</si>
  <si>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</si>
  <si>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</si>
  <si>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8 - Trubní vedení</t>
  </si>
  <si>
    <t xml:space="preserve">    9 - Ostatní konstrukce a práce, bourání</t>
  </si>
  <si>
    <t xml:space="preserve">    998 - Přesun hmot</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</si>
  <si>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</si>
  <si>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</si>
  <si>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</si>
  <si>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</si>
  <si>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</si>
  <si>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725 - Zdravotechnika - zařizovací předměty</t>
  </si>
  <si>
    <t xml:space="preserve">    727 - Zdravotechnika - požární ochrana</t>
  </si>
  <si>
    <t xml:space="preserve">    742 - Elektroinstalace - slaboproud</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</si>
  <si>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</si>
  <si>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</si>
  <si>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</si>
  <si>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</si>
  <si>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</si>
  <si>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</si>
  <si>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</si>
  <si>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</si>
  <si>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</si>
  <si>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</si>
  <si>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 xml:space="preserve">    789 - Výtahy </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</si>
  <si>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</si>
  <si>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</si>
  <si>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</si>
  <si>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</si>
  <si>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</si>
  <si>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</si>
  <si>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</si>
  <si>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</si>
  <si>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</si>
  <si>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</si>
  <si>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</si>
  <si>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</si>
  <si>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</si>
  <si>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</si>
  <si>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</si>
  <si>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</si>
  <si>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</si>
  <si>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</si>
  <si>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</si>
  <si>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m2</t>
  </si>
  <si>
    <t>CS ÚRS 2017 02</t>
  </si>
  <si>
    <t>4</t>
  </si>
  <si>
    <t>808611088</t>
  </si>
  <si>
    <t>PSC</t>
  </si>
  <si>
    <t>VV</t>
  </si>
  <si>
    <t>Součet</t>
  </si>
  <si>
    <t>kus</t>
  </si>
  <si>
    <t>184238361</t>
  </si>
  <si>
    <t>3</t>
  </si>
  <si>
    <t>dle inventarizace</t>
  </si>
  <si>
    <t>-396532391</t>
  </si>
  <si>
    <t>-1533499838</t>
  </si>
  <si>
    <t>12-3</t>
  </si>
  <si>
    <t>5</t>
  </si>
  <si>
    <t>-1411488125</t>
  </si>
  <si>
    <t>6</t>
  </si>
  <si>
    <t>112201101</t>
  </si>
  <si>
    <t>Odstranění pařezů s jejich vykopáním, vytrháním nebo odstřelením, s přesekáním kořenů průměru přes 100 do 300 mm</t>
  </si>
  <si>
    <t>1840361570</t>
  </si>
  <si>
    <t xml:space="preserve">Poznámka k souboru cen:_x000D_
1. Ceny lze použít i pro odstranění pařezů ze sesuté zeminy, vývratů a polomů. 2. V ceně jsou započteny i náklady na případné nutné odklizení pařezů na hromady na vzdálenost do 50 m nebo naložení na dopravní prostředek. 3. Mají-li se odstraňovat pařezy z pokáceného souvislého lesního porostu, lze počet pařezů stanovit s přihlédnutím k tabulce v příloze č. 1. 4. Zásyp jam po pařezech se oceňuje cenami souboru cen 174 20-12 této části katalogu. 5. Průměr pařezu se měří v místě řezu kmene na základě dvojího na sebe kolmého měření a následného zprůměrování naměřených hodnot. </t>
  </si>
  <si>
    <t>12</t>
  </si>
  <si>
    <t>7</t>
  </si>
  <si>
    <t>112201104</t>
  </si>
  <si>
    <t>Odstranění pařezů s jejich vykopáním, vytrháním nebo odstřelením, s přesekáním kořenů průměru přes 700 do 900 mm</t>
  </si>
  <si>
    <t>-1724198702</t>
  </si>
  <si>
    <t>25</t>
  </si>
  <si>
    <t>8</t>
  </si>
  <si>
    <t>121101101</t>
  </si>
  <si>
    <t>Sejmutí ornice nebo lesní půdy s vodorovným přemístěním na hromady v místě upotřebení nebo na dočasné či trvalé skládky se složením, na vzdálenost do 50 m</t>
  </si>
  <si>
    <t>m3</t>
  </si>
  <si>
    <t>92364697</t>
  </si>
  <si>
    <t xml:space="preserve">Poznámka k souboru cen:_x000D_
1. V cenách jsou započteny i náklady na příp. nutné naložení sejmuté ornice na dopravní prostředek. 2. V cenách nejsou započteny náklady na odstranění nevhodných přimísenin (kamenů, kořenů apod.); tyto práce se ocení individuálně. 3. Množství ornice odebírané ze skládek se do objemu vykopávek pro volbu cen podle množství nezapočítává. Ceny souboru cen 122 . 0-11 Odkopávky a prokopávky nezapažené, se volí pro ornici odebíranou z projektovaných dočasných skládek; a) na staveništi podle součtu objemu ze všech skládek, b) mimo staveniště podle objemu každé skládky zvlášť. 4. Uložení ornice na skládky se oceňuje podle ustanovení v poznámkách č. 1 a 2 k ceně 171 20-1201 Uložení sypaniny na skládky. Složení ornice na hromady v místě upotřebení se neoceňuje. 5. Odebírá-li se ornice z projektované dočasné skládky, oceňuje se její naložení a přemístění podle čl. 3172 Všeobecných podmínek tohoto katalogu. 6. Přemísťuje-li se ornice na vzdálenost větší něž 250 m, vzdálenost 50 m se pro určení vzdálenosti vodorovného přemístění neodečítá a ocení se sejmutí a přemístění bez ohledu na ustanovení pozn. č. 1 takto: a) sejmutí ornice na vzdálenost 50m cenou 121 10-1101; b) naložení příslušnou cenou souboru cen 167 10- . . c) vodorovné přemístění cenami souboru cen 162 . 0- . . Vodorovné přemístění výkopku. 7. Sejmutí podorničí se oceňuje cenami odkopávek s přihlédnutím k ustanovení čl. 3112 Všeobecných podmínek tohoto katalogu. </t>
  </si>
  <si>
    <t>52*18*0,15</t>
  </si>
  <si>
    <t>9</t>
  </si>
  <si>
    <t>131201103</t>
  </si>
  <si>
    <t>Hloubení nezapažených jam a zářezů s urovnáním dna do předepsaného profilu a spádu v hornině tř. 3 přes 1 000 do 5 000 m3</t>
  </si>
  <si>
    <t>-1697331460</t>
  </si>
  <si>
    <t xml:space="preserve">Poznámka k souboru cen:_x000D_
1. Hloubení jam ve stržích a jam pro základy pro příčná a podélná zpevnění dna a břehů pod obrysem výkopu pro koryta vodotečí při lesnicko-technických melioracích (LTM) zejména vykopávky pro konstrukce těles, stupňů, boků, předprahů, prahů, podháněk, výhonů a pro základy zdí, dlažeb, rovnanin, plůtků a hatí se oceňují cenami příslušnými pro objem výkopů do 100 m3, i když skutečný objem výkopu je větší. 2. Ceny lze použít i pro hloubení nezapažených jam a zářezů pro podzemní vedení, jsou-li tyto práce prováděny z povrchu území. 3. Předepisuje-li projekt hloubit jámy popsané v pozn. č. 1 v hornině 5 až 7 bez použití trhavin, oceňuje se toto hloubení a) v suchu nebo v mokru cenami 138 40-1101, 138 50-1101 a 138 60-1101 Dolamování zapažených nebo nezapažených hloubených vykopávek; b) v tekoucí vodě při jakékoliv její rychlosti individuálně. 4. Hloubení nezapažených jam hloubky přes 16 m se oceňuje individuálně. 5. V cenách jsou započteny i náklady na případné nutné přemístění výkopku ve výkopišti a na přehození výkopku na přilehlém terénu na vzdálenost do 3 m od okraje jámy nebo naložení na dopravní prostředek. 6. Náklady na svislé přemístění výkopku nad 1 m hloubky se určí dle ustanovení článku č. 3161 všeobecných podmínek katalogu. </t>
  </si>
  <si>
    <t>45,15*12,8*(0,7+0,48)*1/2</t>
  </si>
  <si>
    <t>odkop</t>
  </si>
  <si>
    <t>7,3*7,6*1,75*2*1/2</t>
  </si>
  <si>
    <t>(9,3+9,6)*2*1,5*1,75*1/2</t>
  </si>
  <si>
    <t>jáma pro výtahy</t>
  </si>
  <si>
    <t>3,5*3,5*1,75*12*1/2</t>
  </si>
  <si>
    <t>(4,5+6,5)*2*1,75*1/2*12*1/2</t>
  </si>
  <si>
    <t>patky</t>
  </si>
  <si>
    <t>1,6*1,4*1,5*4*1/2</t>
  </si>
  <si>
    <t>šachty</t>
  </si>
  <si>
    <t>(2,1+4)*1/2*1,75*(10+12,8+4*2*2+4,3*2*2+4,2*2+4*2)*1/2</t>
  </si>
  <si>
    <t>pasy</t>
  </si>
  <si>
    <t>50 % zemina tř 3</t>
  </si>
  <si>
    <t>10</t>
  </si>
  <si>
    <t>131201109</t>
  </si>
  <si>
    <t>Hloubení nezapažených jam a zářezů s urovnáním dna do předepsaného profilu a spádu Příplatek k cenám za lepivost horniny tř. 3</t>
  </si>
  <si>
    <t>683778449</t>
  </si>
  <si>
    <t>931,739</t>
  </si>
  <si>
    <t>11</t>
  </si>
  <si>
    <t>131301103</t>
  </si>
  <si>
    <t>Hloubení nezapažených jam a zářezů s urovnáním dna do předepsaného profilu a spádu v hornině tř. 4 přes 1 000 do 5 000 m3</t>
  </si>
  <si>
    <t>-1850891751</t>
  </si>
  <si>
    <t>50 % zem.tř 4</t>
  </si>
  <si>
    <t>131301109</t>
  </si>
  <si>
    <t>Hloubení nezapažených jam a zářezů s urovnáním dna do předepsaného profilu a spádu Příplatek k cenám za lepivost horniny tř. 4</t>
  </si>
  <si>
    <t>37637769</t>
  </si>
  <si>
    <t>931,739*1/2</t>
  </si>
  <si>
    <t>13</t>
  </si>
  <si>
    <t>132201101</t>
  </si>
  <si>
    <t>Hloubení zapažených i nezapažených rýh šířky do 600 mm s urovnáním dna do předepsaného profilu a spádu v hornině tř. 3 do 100 m3</t>
  </si>
  <si>
    <t>-492940257</t>
  </si>
  <si>
    <t xml:space="preserve">Poznámka k souboru cen:_x000D_
1. V cenách jsou započteny i náklady na přehození výkopku na přilehlém terénu na vzdálenost do 3 m od podélné osy rýhy nebo naložení na dopravní prostředek. 2. Ceny jsou určeny pro rýhy: a) šířky přes 200 do 300 mm a hloubky do 750 mm, b) šířky přes 300 do 400 mm a hloubky do 1 000 mm, c) šířky přes 400 do 500 mm a hloubky do 1 250 mm, d) šířky přes 500 do 600 mm a hloubky do 1 500 mm. 3. Náklady na svislé přemístění výkopku nad 1 m hloubky se určí dle ustanovení článku č. 3161 všeobecných podmínek katalogu. </t>
  </si>
  <si>
    <t>rýhy pro sendvič prahy</t>
  </si>
  <si>
    <t>0,6*0,6*(4,5*2*2+3,25*2+4,85*2+4,7*2+4,85*2)*1/2</t>
  </si>
  <si>
    <t>50 % zem.tř.3</t>
  </si>
  <si>
    <t>14</t>
  </si>
  <si>
    <t>132201109</t>
  </si>
  <si>
    <t>Hloubení zapažených i nezapažených rýh šířky do 600 mm s urovnáním dna do předepsaného profilu a spádu v hornině tř. 3 Příplatek k cenám za lepivost horniny tř. 3</t>
  </si>
  <si>
    <t>1304127409</t>
  </si>
  <si>
    <t>9,954*1/2</t>
  </si>
  <si>
    <t>132301101</t>
  </si>
  <si>
    <t>Hloubení zapažených i nezapažených rýh šířky do 600 mm s urovnáním dna do předepsaného profilu a spádu v hornině tř. 4 do 100 m3</t>
  </si>
  <si>
    <t>1491105611</t>
  </si>
  <si>
    <t>9,954</t>
  </si>
  <si>
    <t>16</t>
  </si>
  <si>
    <t>132301109</t>
  </si>
  <si>
    <t>Hloubení zapažených i nezapažených rýh šířky do 600 mm s urovnáním dna do předepsaného profilu a spádu v hornině tř. 4 Příplatek k cenám za lepivost horniny tř. 4</t>
  </si>
  <si>
    <t>1351899811</t>
  </si>
  <si>
    <t>17</t>
  </si>
  <si>
    <t>151301102</t>
  </si>
  <si>
    <t>Zřízení pažení a rozepření stěn rýh pro podzemní vedení pro všechny šířky rýhy hnané, hloubky do 4 m</t>
  </si>
  <si>
    <t>1021329020</t>
  </si>
  <si>
    <t xml:space="preserve">Poznámka k souboru cen:_x000D_
1. Ceny jsou určeny pro roubení a rozepření stěn i jiných výkopů se svislými stěnami, pokud jsou tyto výkopy pro podzemní vedení rozměru do 1 250 mm. 2. Plocha mezer mezi pažinami příložného pažení se od plochy příložného pažení neodečítá; nezapažené plochy u pažení zátažného nebo hnaného se od plochy pažení odečítají. 3. Předepisuje-li projekt: a) ponechat pažení ve výkopu, oceňuje se toto pažení cenami souboru cen 151 . 0-19 Pažení stěn s ponecháním a rozepření stěn cenami souboru cen 151 . 0-13 Zřízení rozepření zapažených stěn výkopů, b) vzepření stěn, oceňuje se toto odstranění pažení stěn výkopu cenami souboru cen 151 . 0-12 Pažení stěn a vzepření stěn cenami souboru cen 151 . 0-14 odstranění vzepření stěn, c) kotvení stěn, oceňuje se toto Odstranění pažení stěn cenami souboru cen 151 . 0-12 Pažení stěn a kotvení stěn příslušnými cenami katalogu 800-2 Zvláštní zakládání objektů. </t>
  </si>
  <si>
    <t>2,5*(14,4+46,8)*2</t>
  </si>
  <si>
    <t>18</t>
  </si>
  <si>
    <t>151301112</t>
  </si>
  <si>
    <t>Odstranění pažení a rozepření stěn rýh pro podzemní vedení s uložením materiálu na vzdálenost do 3 m od kraje výkopu hnané, hloubky přes 2 do 4 m</t>
  </si>
  <si>
    <t>931582356</t>
  </si>
  <si>
    <t>306</t>
  </si>
  <si>
    <t>19</t>
  </si>
  <si>
    <t>161101101</t>
  </si>
  <si>
    <t>Svislé přemístění výkopku bez naložení do dopravní nádoby avšak s vyprázdněním dopravní nádoby na hromadu nebo do dopravního prostředku z horniny tř. 1 až 4, při hloubce výkopu přes 1 do 2,5 m</t>
  </si>
  <si>
    <t>-194066494</t>
  </si>
  <si>
    <t xml:space="preserve">Poznámka k souboru cen:_x000D_
1. Ceny -1151 až -1158 lze použít i pro svislé přemístění materiálu a stavební suti z konstrukcí ze zdiva cihelného nebo kamenného, z betonu prostého, prokládaného, železového i předpjatého, pokud tyto konstrukce byly vybourány ve výkopišti. 2. Ceny pro hloubku přes 1 do 2,5 m, přes 2,5 m do 4 m atd. jsou určeny pro svislé přemístění výkopku od 0 do 2,5 m, od 0 do 4 m atd. 3. Množství materiálu i stavební suti z rozbouraných konstrukcí pro přemístění se rovná objemu konstrukcí před rozbouráním. </t>
  </si>
  <si>
    <t>(931,739*2)*0,03</t>
  </si>
  <si>
    <t>3 % , předmluva ceníku 800 - 1</t>
  </si>
  <si>
    <t>20</t>
  </si>
  <si>
    <t>162301101</t>
  </si>
  <si>
    <t>Vodorovné přemístění výkopku nebo sypaniny po suchu na obvyklém dopravním prostředku, bez naložení výkopku, avšak se složením bez rozhrnutí z horniny tř. 1 až 4 na vzdálenost přes 50 do 500 m</t>
  </si>
  <si>
    <t>-1787536235</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</si>
  <si>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</si>
  <si>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162301401</t>
  </si>
  <si>
    <t>Vodorovné přemístění větví, kmenů nebo pařezů s naložením, složením a dopravou do 5000 m větví stromů listnatých, průměru kmene přes 100 do 300 mm</t>
  </si>
  <si>
    <t>1104614069</t>
  </si>
  <si>
    <t xml:space="preserve">Poznámka k souboru cen:_x000D_
1. Průměr kmene i pařezu se měří v místě řezu. 2. Měrná jednotka je 1 strom. </t>
  </si>
  <si>
    <t>22</t>
  </si>
  <si>
    <t>162301404</t>
  </si>
  <si>
    <t>Vodorovné přemístění větví, kmenů nebo pařezů s naložením, složením a dopravou do 5000 m větví stromů listnatých, průměru kmene přes 700 do 900 mm</t>
  </si>
  <si>
    <t>1523732805</t>
  </si>
  <si>
    <t>23</t>
  </si>
  <si>
    <t>162301405</t>
  </si>
  <si>
    <t>Vodorovné přemístění větví, kmenů nebo pařezů s naložením, složením a dopravou do 5000 m větví stromů jehličnatých, průměru kmene přes 100 do 300 mm</t>
  </si>
  <si>
    <t>-643789718</t>
  </si>
  <si>
    <t>24</t>
  </si>
  <si>
    <t>162301408</t>
  </si>
  <si>
    <t>Vodorovné přemístění větví, kmenů nebo pařezů s naložením, složením a dopravou do 5000 m větví stromů jehličnatých, průměru kmene přes 700 do 900 mm</t>
  </si>
  <si>
    <t>420876095</t>
  </si>
  <si>
    <t>162301411</t>
  </si>
  <si>
    <t>Vodorovné přemístění větví, kmenů nebo pařezů s naložením, složením a dopravou do 5000 m kmenů stromů listnatých, průměru přes 100 do 300 mm</t>
  </si>
  <si>
    <t>529116541</t>
  </si>
  <si>
    <t>26</t>
  </si>
  <si>
    <t>162301414</t>
  </si>
  <si>
    <t>Vodorovné přemístění větví, kmenů nebo pařezů s naložením, složením a dopravou do 5000 m kmenů stromů listnatých, průměru přes 700 do 900 mm</t>
  </si>
  <si>
    <t>1069582722</t>
  </si>
  <si>
    <t>27</t>
  </si>
  <si>
    <t>162301415</t>
  </si>
  <si>
    <t>Vodorovné přemístění větví, kmenů nebo pařezů s naložením, složením a dopravou do 5000 m kmenů stromů jehličnatých, průměru přes 100 do 300 mm</t>
  </si>
  <si>
    <t>-74053937</t>
  </si>
  <si>
    <t>28</t>
  </si>
  <si>
    <t>162301418</t>
  </si>
  <si>
    <t>Vodorovné přemístění větví, kmenů nebo pařezů s naložením, složením a dopravou do 5000 m kmenů stromů jehličnatých, průměru přes 700 do 900 mm</t>
  </si>
  <si>
    <t>1697806269</t>
  </si>
  <si>
    <t>29</t>
  </si>
  <si>
    <t>162301421</t>
  </si>
  <si>
    <t>Vodorovné přemístění větví, kmenů nebo pařezů s naložením, složením a dopravou do 5000 m pařezů kmenů, průměru přes 100 do 300 mm</t>
  </si>
  <si>
    <t>-274005890</t>
  </si>
  <si>
    <t>30</t>
  </si>
  <si>
    <t>162301424</t>
  </si>
  <si>
    <t>Vodorovné přemístění větví, kmenů nebo pařezů s naložením, složením a dopravou do 5000 m pařezů kmenů, průměru přes 700 do 900 mm</t>
  </si>
  <si>
    <t>-850425996</t>
  </si>
  <si>
    <t>31</t>
  </si>
  <si>
    <t>162301501</t>
  </si>
  <si>
    <t>Vodorovné přemístění smýcených křovin do průměru kmene 100 mm na vzdálenost do 5 000 m</t>
  </si>
  <si>
    <t>-1106434985</t>
  </si>
  <si>
    <t xml:space="preserve">Poznámka k souboru cen:_x000D_
1. Ceny nelze použít pro přemístění křovin do 50 m; toto přemístění je započteno v cenách souboru cen 111 20-11 Odstranění křovin a stromů s odstraněním kořenů této části a 111 20-32 Odstranění křovin a stromů s ponecháním kořenů části A 03 Zemní práce pro objekty oborů 831 až 833. 2. V cenách jsou započteny i náklady na složení křovin z dopravního prostředku do hromad na vykázaném místě. </t>
  </si>
  <si>
    <t>1005*3</t>
  </si>
  <si>
    <t>celk. 15 km</t>
  </si>
  <si>
    <t>32</t>
  </si>
  <si>
    <t>162301901</t>
  </si>
  <si>
    <t>Vodorovné přemístění větví, kmenů nebo pařezů s naložením, složením a dopravou Příplatek k cenám za každých dalších i započatých 5000 m přes 5000 m větví stromů listnatých, průměru kmene přes 100 do 300 mm</t>
  </si>
  <si>
    <t>-569869371</t>
  </si>
  <si>
    <t>3*2</t>
  </si>
  <si>
    <t>33</t>
  </si>
  <si>
    <t>162301904</t>
  </si>
  <si>
    <t>Vodorovné přemístění větví, kmenů nebo pařezů s naložením, složením a dopravou Příplatek k cenám za každých dalších i započatých 5000 m přes 5000 m větví stromů listnatých, průměru kmene přes 700 do 900 mm</t>
  </si>
  <si>
    <t>-1987086035</t>
  </si>
  <si>
    <t>4*2</t>
  </si>
  <si>
    <t>34</t>
  </si>
  <si>
    <t>162301905</t>
  </si>
  <si>
    <t>Vodorovné přemístění větví, kmenů nebo pařezů s naložením, složením a dopravou Příplatek k cenám za každých dalších i započatých 5000 m přes 5000 m větví stromů jehličnatých, o průměru kmene přes 100 do 300 mm</t>
  </si>
  <si>
    <t>-1104974645</t>
  </si>
  <si>
    <t>9*2</t>
  </si>
  <si>
    <t>35</t>
  </si>
  <si>
    <t>162301908</t>
  </si>
  <si>
    <t>Vodorovné přemístění větví, kmenů nebo pařezů s naložením, složením a dopravou Příplatek k cenám za každých dalších i započatých 5000 m přes 5000 m větví stromů jehličnatých, o průměru kmene přes 700 do 900 mm</t>
  </si>
  <si>
    <t>-1700038209</t>
  </si>
  <si>
    <t>21*2</t>
  </si>
  <si>
    <t>36</t>
  </si>
  <si>
    <t>162301911</t>
  </si>
  <si>
    <t>Vodorovné přemístění větví, kmenů nebo pařezů s naložením, složením a dopravou Příplatek k cenám za každých dalších i započatých 5000 m přes 5000 m kmenů stromů listnatých, o průměru přes 100 do 300 mm</t>
  </si>
  <si>
    <t>-1109981621</t>
  </si>
  <si>
    <t>37</t>
  </si>
  <si>
    <t>162301914</t>
  </si>
  <si>
    <t>Vodorovné přemístění větví, kmenů nebo pařezů s naložením, složením a dopravou Příplatek k cenám za každých dalších i započatých 5000 m přes 5000 m kmenů stromů listnatých, o průměru přes 700 do 900 mm</t>
  </si>
  <si>
    <t>-538659218</t>
  </si>
  <si>
    <t>38</t>
  </si>
  <si>
    <t>162301915</t>
  </si>
  <si>
    <t>Vodorovné přemístění větví, kmenů nebo pařezů s naložením, složením a dopravou Příplatek k cenám za každých dalších i započatých 5000 m přes 5000 m kmenů stromů jehličnatých, průměru přes 100 do 300 mm</t>
  </si>
  <si>
    <t>995149076</t>
  </si>
  <si>
    <t>39</t>
  </si>
  <si>
    <t>162301918</t>
  </si>
  <si>
    <t>Vodorovné přemístění větví, kmenů nebo pařezů s naložením, složením a dopravou Příplatek k cenám za každých dalších i započatých 5000 m přes 5000 m kmenů stromů jehličnatých, průměru přes 700 do 900 mm</t>
  </si>
  <si>
    <t>-1588240782</t>
  </si>
  <si>
    <t>40</t>
  </si>
  <si>
    <t>162301921</t>
  </si>
  <si>
    <t>Vodorovné přemístění větví, kmenů nebo pařezů s naložením, složením a dopravou Příplatek k cenám za každých dalších i započatých 5000 m přes 5000 m pařezů kmenů, průměru přes 100 do 300 mm</t>
  </si>
  <si>
    <t>725044580</t>
  </si>
  <si>
    <t>12*2</t>
  </si>
  <si>
    <t>41</t>
  </si>
  <si>
    <t>162301924</t>
  </si>
  <si>
    <t>Vodorovné přemístění větví, kmenů nebo pařezů s naložením, složením a dopravou Příplatek k cenám za každých dalších i započatých 5000 m přes 5000 m pařezů kmenů, průměru přes 700 do 900 mm</t>
  </si>
  <si>
    <t>986290005</t>
  </si>
  <si>
    <t>25*2</t>
  </si>
  <si>
    <t>42</t>
  </si>
  <si>
    <t>162701105</t>
  </si>
  <si>
    <t>Vodorovné přemístění výkopku nebo sypaniny po suchu na obvyklém dopravním prostředku, bez naložení výkopku, avšak se složením bez rozhrnutí z horniny tř. 1 až 4 na vzdálenost přes 9 000 do 10 000 m</t>
  </si>
  <si>
    <t>-214195994</t>
  </si>
  <si>
    <t>(931,739+9,594)*2-1223,338</t>
  </si>
  <si>
    <t>přebytečná zemina</t>
  </si>
  <si>
    <t>43</t>
  </si>
  <si>
    <t>162701109</t>
  </si>
  <si>
    <t>Vodorovné přemístění výkopku nebo sypaniny po suchu na obvyklém dopravním prostředku, bez naložení výkopku, avšak se složením bez rozhrnutí z horniny tř. 1 až 4 na vzdálenost Příplatek k ceně za každých dalších i započatých 1 000 m</t>
  </si>
  <si>
    <t>1312728067</t>
  </si>
  <si>
    <t>659,328*10</t>
  </si>
  <si>
    <t>44</t>
  </si>
  <si>
    <t>167101102</t>
  </si>
  <si>
    <t>Nakládání, skládání a překládání neulehlého výkopku nebo sypaniny nakládání, množství přes 100 m3, z hornin tř. 1 až 4</t>
  </si>
  <si>
    <t>-1684888257</t>
  </si>
  <si>
    <t xml:space="preserve">Poznámka k souboru cen:_x000D_
1. Ceny -1101, -1151, -1102, -1152, -1103, -1153, jsou určeny pro nakládání, skládání a překládání na obvyklý nebo z obvyklého dopravního prostředku. Pro nakládání z lodi nebo na loď jsou určeny ceny -1105 a -1155. 2. Ceny -1105 a -1155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3. Množství měrných jednotek se určí v rostlém stavu horniny. </t>
  </si>
  <si>
    <t>45</t>
  </si>
  <si>
    <t>171201201</t>
  </si>
  <si>
    <t>Uložení sypaniny na skládky</t>
  </si>
  <si>
    <t>-1984423231</t>
  </si>
  <si>
    <t xml:space="preserve">Poznámka k souboru cen:_x000D_
1. Cena -1201 je určena i pro: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 b) zasypání koryt vodotečí a prohlubní v terénu bez předepsaného zhutnění sypaniny; c) uložení výkopku pod vodou do prohlubní ve dně vodotečí nebo nádrží. 2. Cenu -1201 nelze použít pro uložení výkopku nebo ornice: a) při vykopávkách pro podzemní vedení podél hrany výkopu, z něhož byl výkopek získán, a to ani tehdy, jestliže se výkopek po vyhození z výkopu na povrch území ještě dále přemisťuje na hromady podél výkopu; b) na dočasné skládky, které nejsou předepsány projektem; c) na dočasné skládky předepsané projektem tak, že na 1 m2 projektem určené plochy této skládky připadají nejvýše 2 m3 výkopku nebo ornice (viz. též poznámku č. 1 a);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 e) na trvalé skládky s předepsaným zhutněním; toto uložení výkopku se oceňuje cenami souboru cen 171 . 0- . . Uložení sypaniny do násypů. 3. V ceně -1201 jsou započteny i náklady na rozprostření sypaniny ve vrstvách s hrubým urovnáním na skládce. 4. V ceně -1201 nejsou započteny náklady na získání skládek ani na poplatky za skládku. 5. Množství jednotek uložení výkopku (sypaniny) se určí v m3 uloženého výkopku (sypaniny),v rostlém stavu zpravidla ve výkopišti. 6. Cenu -1211 lze po dohodě upravit podle místních podmínek. </t>
  </si>
  <si>
    <t>659,328</t>
  </si>
  <si>
    <t>46</t>
  </si>
  <si>
    <t>171201211</t>
  </si>
  <si>
    <t>Uložení sypaniny poplatek za uložení sypaniny na skládce (skládkovné)</t>
  </si>
  <si>
    <t>t</t>
  </si>
  <si>
    <t>-1769466964</t>
  </si>
  <si>
    <t>659,328*1,9</t>
  </si>
  <si>
    <t>47</t>
  </si>
  <si>
    <t>174101101</t>
  </si>
  <si>
    <t>Zásyp sypaninou z jakékoliv horniny s uložením výkopku ve vrstvách se zhutněním jam, šachet, rýh nebo kolem objektů v těchto vykopávkách</t>
  </si>
  <si>
    <t>-2067322215</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</si>
  <si>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</si>
  <si>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734,765*2</t>
  </si>
  <si>
    <t>výkop</t>
  </si>
  <si>
    <t>-(44,919+87,372+96,117+2,6*3,6*0,95*2)</t>
  </si>
  <si>
    <t>48</t>
  </si>
  <si>
    <t>183101221</t>
  </si>
  <si>
    <t>Hloubení jamek pro vysazování rostlin v zemině tř.1 až 4 s výměnou půdy z 50% v rovině nebo na svahu do 1:5, objemu přes 0,40 do 1,00 m3</t>
  </si>
  <si>
    <t>-1463975084</t>
  </si>
  <si>
    <t xml:space="preserve">Poznámka k souboru cen:_x000D_
1. V cenách jsou započteny i náklady na případné naložení přebytečných výkopků na dopravní prostředek, odvoz na vzdálenost do 20 km a složení výkopků. 2. V cenách nejsou započteny náklady na: a) uložení odpadu na skládku, b) substrát, tyto náklady se oceňují ve specifikaci. 3. V cenách o sklonu svahu přes 1:1 jsou uvažovány podmínky pro svahy běžně schůdné; bez použití lezeckých technik. V případě použití lezeckých technik se tyto náklady oceňují individuálně. </t>
  </si>
  <si>
    <t>dle projektanta</t>
  </si>
  <si>
    <t>49</t>
  </si>
  <si>
    <t>M</t>
  </si>
  <si>
    <t>103715100</t>
  </si>
  <si>
    <t>substrát zahradnický B 70 l bal.PE</t>
  </si>
  <si>
    <t>1723790193</t>
  </si>
  <si>
    <t>25*0,5 'Přepočtené koeficientem množství</t>
  </si>
  <si>
    <t>50</t>
  </si>
  <si>
    <t>184102118</t>
  </si>
  <si>
    <t>Výsadba dřeviny s balem do předem vyhloubené jamky se zalitím v rovině nebo na svahu do 1:5, při průměru balu přes 1000 do 1200 mm</t>
  </si>
  <si>
    <t>1457357439</t>
  </si>
  <si>
    <t xml:space="preserve">Poznámka k souboru cen:_x000D_
1. Ceny lze použít i pro dřeviny pěstované v nádobách. 2. V cenách nejsou započteny náklady na vysazované dřeviny, tyto se oceňují ve specifikaci. 3. V cenách o sklonu svahu přes 1:1 jsou uvažovány podmínky pro svahy běžně schůdné; bez použití lezeckých technik. V případě použití lezeckých technik se tyto náklady oceňují individuálně. </t>
  </si>
  <si>
    <t>51</t>
  </si>
  <si>
    <t>02650000R</t>
  </si>
  <si>
    <t xml:space="preserve">okraná jabloň   / Malus Van Eseltine / </t>
  </si>
  <si>
    <t>113106692</t>
  </si>
  <si>
    <t>52</t>
  </si>
  <si>
    <t>184215132</t>
  </si>
  <si>
    <t>Ukotvení dřeviny kůly třemi kůly, délky přes 1 do 2 m</t>
  </si>
  <si>
    <t>1378318732</t>
  </si>
  <si>
    <t xml:space="preserve">Poznámka k souboru cen:_x000D_
1. V cenách jsou započteny i náklady na ochranu proti poškození kmene v místě vzepření. 2. V cenách nejsou započteny náklady na dodání kůlů, tyto se oceňují ve specifikaci. 3. Ceny jsou určeny pro ukotvení dřevin kůly o průměru do 100 mm. </t>
  </si>
  <si>
    <t>53</t>
  </si>
  <si>
    <t>052171080</t>
  </si>
  <si>
    <t>tyče dřevěné v kůře 6 m tl. 8 cm</t>
  </si>
  <si>
    <t>1707682764</t>
  </si>
  <si>
    <t>3*0,1*0,1*25</t>
  </si>
  <si>
    <t>54</t>
  </si>
  <si>
    <t>184501121</t>
  </si>
  <si>
    <t>Zhotovení obalu kmene a spodních částí větví stromu z juty v jedné vrstvě v rovině nebo na svahu do 1:5</t>
  </si>
  <si>
    <t>834624567</t>
  </si>
  <si>
    <t xml:space="preserve">Poznámka k souboru cen:_x000D_
1. V cenách jsou započteny náklady na 50 % překrytí jutou. </t>
  </si>
  <si>
    <t>55</t>
  </si>
  <si>
    <t>185802111</t>
  </si>
  <si>
    <t>Hnojení půdy nebo trávníku v rovině nebo na svahu do 1:5 rašelinou</t>
  </si>
  <si>
    <t>122744805</t>
  </si>
  <si>
    <t xml:space="preserve">Poznámka k souboru cen:_x000D_
1. V cenách jsou započteny i náklady na rozprostření nebo rozdělení hnojiva. 2. V cenách o sklonu svahu přes 1:1 jsou uvažovány podmínky pro svahy běžně schůdné; bez použití lezeckých technik. V případě použití lezeckých technik se tyto náklady oceňují individuálně. </t>
  </si>
  <si>
    <t>25*4/1000</t>
  </si>
  <si>
    <t>56</t>
  </si>
  <si>
    <t>103111000</t>
  </si>
  <si>
    <t>rašelina zahradnická   VL</t>
  </si>
  <si>
    <t>145169289</t>
  </si>
  <si>
    <t>4,4*25/330</t>
  </si>
  <si>
    <t>57</t>
  </si>
  <si>
    <t>185851121</t>
  </si>
  <si>
    <t>Dovoz vody pro zálivku rostlin na vzdálenost do 1000 m</t>
  </si>
  <si>
    <t>-1889980541</t>
  </si>
  <si>
    <t xml:space="preserve">Poznámka k souboru cen:_x000D_
1. Ceny lze použít pouze tehdy, když není voda dostupná z vodovodního řádu. 2. V cenách jsou započteny i náklady na čerpání vody do cisterny. 3. V cenách nejsou započteny náklady na dodání vody. Tyto náklady se oceňují individuálně. </t>
  </si>
  <si>
    <t>Zakládání</t>
  </si>
  <si>
    <t>58</t>
  </si>
  <si>
    <t>272353121</t>
  </si>
  <si>
    <t>Bednění kotevních otvorů a prostupů průřezu přes 0,02 do 0,05 m2, hl. do 0,50 m</t>
  </si>
  <si>
    <t>772233909</t>
  </si>
  <si>
    <t xml:space="preserve">Poznámka k souboru cen:_x000D_
1. Ceny jsou určeny pro jakýkoliv způsob provádění kotevních otvorů, (např. ztraceným bedněním z pletiva, bandáží na rámu, hranoly polystyrénu s vyjmutím, dutinovými tvarovkami apod.). Ceny lze použít i pro bednění kotevních otvorů a prostupů ve stěnových a stropních konstrukcích. 2. Pro volbu cen kotevních otvorů s proměnným průřezem v části nebo celé výšce otvoru je rozhodující průměrný průřez v místě zkosení. 3. Zalévání kotevních otvorů se oceňuje cenami souboru cen 278 31-1 . Zálivka kotevních otvorů z betonu prostého. </t>
  </si>
  <si>
    <t>59</t>
  </si>
  <si>
    <t>272362021</t>
  </si>
  <si>
    <t>Výztuž základů kleneb ze svařovaných sítí z drátů typu KARI</t>
  </si>
  <si>
    <t>-1625959839</t>
  </si>
  <si>
    <t xml:space="preserve">Poznámka k souboru cen:_x000D_
1. Ceny platí pro desky rovné, s náběhy, hřibové nebo upnuté do žeber včetně výztuže těchto žeber. </t>
  </si>
  <si>
    <t>4,44/1000*1,2*108,1</t>
  </si>
  <si>
    <t>podkl.bet.</t>
  </si>
  <si>
    <t>60</t>
  </si>
  <si>
    <t>273313611</t>
  </si>
  <si>
    <t>Základy z betonu prostého desky z betonu kamenem neprokládaného tř. C 16/20 XO</t>
  </si>
  <si>
    <t>239704268</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</si>
  <si>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t>
  </si>
  <si>
    <t>2,6*2,6*4*0,1</t>
  </si>
  <si>
    <t>2,4*2,4*10*0,1</t>
  </si>
  <si>
    <t>2,0*2,0*3*0,1</t>
  </si>
  <si>
    <t>podkl.bet patky</t>
  </si>
  <si>
    <t>2,6*3,6*0,85*2</t>
  </si>
  <si>
    <t>řez 4 pod výtahy</t>
  </si>
  <si>
    <t>0,85*1,1*11</t>
  </si>
  <si>
    <t>levý pas</t>
  </si>
  <si>
    <t>0,95*1,1*12</t>
  </si>
  <si>
    <t>střední pas</t>
  </si>
  <si>
    <t>0,85*0,95*14</t>
  </si>
  <si>
    <t>pravý pas</t>
  </si>
  <si>
    <t>0,9*1,15*(4*2+4,25+0,75*2+1,1+7,5)*2</t>
  </si>
  <si>
    <t>pasy kolem výtah .šachty</t>
  </si>
  <si>
    <t>61</t>
  </si>
  <si>
    <t>1362404493</t>
  </si>
  <si>
    <t>(44,25*11,9)*0,1</t>
  </si>
  <si>
    <t>-(154,74+123,55+116+12,83+11,36)*0,1</t>
  </si>
  <si>
    <t>podkl.bet mimo drátkobeton</t>
  </si>
  <si>
    <t>62</t>
  </si>
  <si>
    <t>273321511</t>
  </si>
  <si>
    <t>Základy z betonu železového- základové desky (bez výztuže) desky z betonu bez zvýšených nároků na prostředí tř. C 25/30 XC2 XA 1</t>
  </si>
  <si>
    <t>373536976</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</si>
  <si>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výztuž, tyto se oceňují cenami souboru cen 27* 36-.... Výztuž základů. </t>
  </si>
  <si>
    <t>3,6*2,65*0,3*2</t>
  </si>
  <si>
    <t>desky pod výtahy</t>
  </si>
  <si>
    <t>63</t>
  </si>
  <si>
    <t>273351121</t>
  </si>
  <si>
    <t>Bednění základů desek zřízení</t>
  </si>
  <si>
    <t>116673322</t>
  </si>
  <si>
    <t xml:space="preserve">Poznámka k souboru cen:_x000D_
1. Ceny jsou určeny pro bednění ve volném prostranství, ve volných nebo zapažených jamách, rýhách a šachtách. 2. Kruhové nebo obloukové bednění poloměru do 1 m se oceňuje individuálně. </t>
  </si>
  <si>
    <t>0,2*(44,75+12,4)*2</t>
  </si>
  <si>
    <t>64</t>
  </si>
  <si>
    <t>273351122</t>
  </si>
  <si>
    <t>Bednění základů desek odstranění</t>
  </si>
  <si>
    <t>-1507632810</t>
  </si>
  <si>
    <t>65</t>
  </si>
  <si>
    <t>273361821</t>
  </si>
  <si>
    <t>Výztuž základů desek z betonářské oceli 10 505 (R) nebo BSt 500</t>
  </si>
  <si>
    <t>-1978166856</t>
  </si>
  <si>
    <t>5,724*0,125</t>
  </si>
  <si>
    <t>125kg/m3 desky pod výtahy</t>
  </si>
  <si>
    <t>66</t>
  </si>
  <si>
    <t>274123221</t>
  </si>
  <si>
    <t>Montáž základových pasů ze železobetonu hmotnosti přes 3,0 do 5,5 t</t>
  </si>
  <si>
    <t>-1504170651</t>
  </si>
  <si>
    <t>4+6+1</t>
  </si>
  <si>
    <t>67</t>
  </si>
  <si>
    <t>593891201</t>
  </si>
  <si>
    <t>panel soklový  železobetonový sendvičový  tl. 40 cm</t>
  </si>
  <si>
    <t>237438148</t>
  </si>
  <si>
    <t>6,6*1,25*4</t>
  </si>
  <si>
    <t>7,15*1,25*6</t>
  </si>
  <si>
    <t>5,25*1,25*1</t>
  </si>
  <si>
    <t>68</t>
  </si>
  <si>
    <t>274313811</t>
  </si>
  <si>
    <t>Základy z betonu prostého pasy betonu kamenem neprokládaného tř. C 25/30</t>
  </si>
  <si>
    <t>818215308</t>
  </si>
  <si>
    <t>0,6*(1,8-0,6)*(10+0,5*2)</t>
  </si>
  <si>
    <t>0,6*(1,2-0,1)*(3,2*2+0,5*2+0,3*2+1,1+0,8*2+7,5)</t>
  </si>
  <si>
    <t>0,6*(1,5-0,3)*(3,25+0,5*2)</t>
  </si>
  <si>
    <t>0,6*1,1*12</t>
  </si>
  <si>
    <t>0,6*(1-0,1)*(2,535+0,5+0,9+1,2*2+4,3*2)</t>
  </si>
  <si>
    <t>0,8*(1,5-0,3)*(0,6+7,025+0,6+3,825+0,6)</t>
  </si>
  <si>
    <t>69</t>
  </si>
  <si>
    <t>274351121</t>
  </si>
  <si>
    <t>Bednění základů pasů rovné zřízení</t>
  </si>
  <si>
    <t>1096502869</t>
  </si>
  <si>
    <t>0,75*10,5*2+1*10,5*2</t>
  </si>
  <si>
    <t>1*(12+0,6)*2+1,05*(12+0,8)*2</t>
  </si>
  <si>
    <t>0,75*(7,1+3,85+12,7+0,8*2)*2</t>
  </si>
  <si>
    <t>1*(7,1+3,85+12,7+0,8*2)</t>
  </si>
  <si>
    <t>0,85*(3+3,6)*2*2</t>
  </si>
  <si>
    <t>0,75*(4,25+4*2+1,1+0,8*2+7,5)*2</t>
  </si>
  <si>
    <t>1*(4,25+4*2+1,1+0,8*2+7,5)*2</t>
  </si>
  <si>
    <t>0,75*(4,25+4+1,275+1,2+1,045)*2</t>
  </si>
  <si>
    <t>1*(4,25+4+1,275+1,2+1,045)*2</t>
  </si>
  <si>
    <t>70</t>
  </si>
  <si>
    <t>274351122</t>
  </si>
  <si>
    <t>Bednění základů pasů rovné odstranění</t>
  </si>
  <si>
    <t>-1330148315</t>
  </si>
  <si>
    <t>71</t>
  </si>
  <si>
    <t>275313811</t>
  </si>
  <si>
    <t>Základy z betonu prostého patky a bloky z betonu kamenem neprokládaného tř. C 25/30 XC 2 XA1</t>
  </si>
  <si>
    <t>-1480383864</t>
  </si>
  <si>
    <t>2*2*(2,55-1,65)*4+1*1*0,95*4</t>
  </si>
  <si>
    <t>2*2*(2,25-1,25)*6+1*1*0,95*6</t>
  </si>
  <si>
    <t>2,3*2,3*(2,25-1,25)*4+1*1*0,95*4</t>
  </si>
  <si>
    <t>1,6*1,6*(2,25-1,25)*3+1*1*0,95*3</t>
  </si>
  <si>
    <t>0,95*1*1*17</t>
  </si>
  <si>
    <t>72</t>
  </si>
  <si>
    <t>275351121</t>
  </si>
  <si>
    <t>Bednění základů patek zřízení</t>
  </si>
  <si>
    <t>4463596</t>
  </si>
  <si>
    <t>73</t>
  </si>
  <si>
    <t>275351122</t>
  </si>
  <si>
    <t>Bednění základů patek odstranění</t>
  </si>
  <si>
    <t>-399139827</t>
  </si>
  <si>
    <t>Svislé a kompletní konstrukce</t>
  </si>
  <si>
    <t>74</t>
  </si>
  <si>
    <t>311272223</t>
  </si>
  <si>
    <t>Zdivo z pórobetonových přesných tvárnic nosné z tvárnic hladkých jakékoli pevnosti na tenké maltové lože, tloušťka zdiva 250 mm, objemová hmotnost 500 kg/m3</t>
  </si>
  <si>
    <t>1107879031</t>
  </si>
  <si>
    <t>11,8*4*0,25</t>
  </si>
  <si>
    <t>-0,9*2*0,25</t>
  </si>
  <si>
    <t>3.NP</t>
  </si>
  <si>
    <t>75</t>
  </si>
  <si>
    <t>311272323</t>
  </si>
  <si>
    <t>Zdivo z pórobetonových přesných tvárnic nosné z tvárnic hladkých jakékoli pevnosti na tenké maltové lože, tloušťka zdiva 300 mm, objemová hmotnost 500 kg/m3</t>
  </si>
  <si>
    <t>307087146</t>
  </si>
  <si>
    <t>atika</t>
  </si>
  <si>
    <t>1,8*0,3*(12,8+24,75*2+18,9*2+12,8*2)</t>
  </si>
  <si>
    <t>76</t>
  </si>
  <si>
    <t>311321815</t>
  </si>
  <si>
    <t>Nadzákladové zdi z betonu železového (bez výztuže) nosné pohledového (v přírodní barvě drtí a přísad) tř. C 30/37 XC 1</t>
  </si>
  <si>
    <t>886064630</t>
  </si>
  <si>
    <t xml:space="preserve">Poznámka k souboru cen:_x000D_
1. Při betonování do ztraceného bednění z desek je zohledněna zvýšená opatrnost, aby se předešlo poškození zabudovaných desek. 2. Při stanovení množství měrných jednotek betonu do ztraceného bednění z desek je třeba zohlednit skutečnou spotřebu betonu v m3 zdiva. 3. V cenách nejsou započteny náklady na: a) bednění; tyto se oceňují cenami souboru cen: - 31* 35-1 Bednění nadzákladových zdí, - 31* 35-12 Ztracené bednění nadzákladových zdí ze štěpkocementových desek, b) dodání a uložení výztuže; tyto se oceňují cenami souboru cen 31* 36- . . Výztuž nadzákladových zdí. 4. V cenách pohledového betonu -1812 až -1816 jsou započteny i náklady na pečlivé hutnění zejména při líci konstrukce pro docílení neporušeného maltového povrchu bez vzhledových kazů. </t>
  </si>
  <si>
    <t>(11,6*8,96-1,5*1,5)*0,25</t>
  </si>
  <si>
    <t>STO1</t>
  </si>
  <si>
    <t>4,6*8,36*2*0,2*2*2</t>
  </si>
  <si>
    <t>STO 2,3</t>
  </si>
  <si>
    <t>(4,85*8,66-2,435*1,4-3,5*1,4)*0,25*2</t>
  </si>
  <si>
    <t>STO 4</t>
  </si>
  <si>
    <t>(2,05*9,26-2,3*1,18-2,42*1,18)*0,2*2</t>
  </si>
  <si>
    <t>STO 5</t>
  </si>
  <si>
    <t>(3*9,26*2+2,05*9,26)*0,2*2</t>
  </si>
  <si>
    <t>STO 6,7,8</t>
  </si>
  <si>
    <t>jižní č.</t>
  </si>
  <si>
    <t>4,6*12,28*0,2*3</t>
  </si>
  <si>
    <t>STO 9</t>
  </si>
  <si>
    <t>(5,1*12,58-7,8*1,1)*0,25*3</t>
  </si>
  <si>
    <t>STO 10</t>
  </si>
  <si>
    <t>(12,4*12,58-3,5*1,1*2-2,435*1,1-1,5*1,4*2-2,435*1,4)*0,25*4</t>
  </si>
  <si>
    <t>STO 11</t>
  </si>
  <si>
    <t>(5,1*12,58-1,5*0,8*4)*0,25*4</t>
  </si>
  <si>
    <t>STO 12</t>
  </si>
  <si>
    <t>(3,45*13,18-1,18*2,3*2-1,18*2,42-1,4*3,92*2)*0,2*3</t>
  </si>
  <si>
    <t>STO 13</t>
  </si>
  <si>
    <t>(3*13,18*2)*0,2*3</t>
  </si>
  <si>
    <t>STO 14,15</t>
  </si>
  <si>
    <t>(2,05*13,18)*0,2*3</t>
  </si>
  <si>
    <t>STO 16</t>
  </si>
  <si>
    <t>77</t>
  </si>
  <si>
    <t>-882123040</t>
  </si>
  <si>
    <t>0,9*(2,6+2,22)*2*0,3*2</t>
  </si>
  <si>
    <t>spodní stavba</t>
  </si>
  <si>
    <t>78</t>
  </si>
  <si>
    <t>311351121</t>
  </si>
  <si>
    <t>Bednění nadzákladových zdí nosných rovné oboustranné za každou stranu zřízení</t>
  </si>
  <si>
    <t>-1925394702</t>
  </si>
  <si>
    <t xml:space="preserve">Poznámka k souboru cen:_x000D_
1. Ceny jsou určeny pro bednění svislé nebo šikmé (odkloněné), půdorysně přímé nebo zalomené ve volném prostranství, ve volných nebo zapažených jamách a rýhách. 2. Ceny jsou určeny pro bednění výšky do 4 m. Bednění větších výšek se oceňuje individuálně. 3. Ceny jsou určeny pro bedněné plochy s nízkými požadavky na pohledovost - třída pohledového betonu PB1 dle TP ČSB 03 (garáže, sklepy, apod.) 4. Příplatek k cenám za pohledový beton je určen pro třídu pohledového betonu PB2 (běžné budovy). Vyšší třídy pohledovosti se oceňují individuálně. 5. Kruhové nebo obloukové bednění poloměru do 1 m se oceňuje individuálně. </t>
  </si>
  <si>
    <t>101,68*2*2</t>
  </si>
  <si>
    <t>0,25*1,5*4</t>
  </si>
  <si>
    <t>76,96*2*2</t>
  </si>
  <si>
    <t>33,692*2*2</t>
  </si>
  <si>
    <t>0,25*(2,435+1,4+3,5+1,4)*2</t>
  </si>
  <si>
    <t>13,413*2*2</t>
  </si>
  <si>
    <t>0,2*(2,3+1,18+2,42+1,18)*2</t>
  </si>
  <si>
    <t>STO5</t>
  </si>
  <si>
    <t>74,543*2*2</t>
  </si>
  <si>
    <t>56,448*3*2</t>
  </si>
  <si>
    <t>STO9</t>
  </si>
  <si>
    <t>49,58*3*2</t>
  </si>
  <si>
    <t>0,25*(7,8+1,1)*2*4</t>
  </si>
  <si>
    <t>138,005*3*2</t>
  </si>
  <si>
    <t>0,25*(3,5*2+1,1*2+2,435+1,1+1,5*2+1,4*2+2,435+1,4+3+3,4)*2*4</t>
  </si>
  <si>
    <t>STO11</t>
  </si>
  <si>
    <t>59,358*3*2</t>
  </si>
  <si>
    <t>0,25*(1,5+0,8)*2*4*3</t>
  </si>
  <si>
    <t>26,211*3*2</t>
  </si>
  <si>
    <t>0,2*(1,18*2+2,3*2+1,18+2,42+1,4*2+3,92*2)*2*3</t>
  </si>
  <si>
    <t>79,08*3*2</t>
  </si>
  <si>
    <t>27,019*3*2</t>
  </si>
  <si>
    <t>79</t>
  </si>
  <si>
    <t>311351122</t>
  </si>
  <si>
    <t>Bednění nadzákladových zdí nosných rovné oboustranné za každou stranu odstranění</t>
  </si>
  <si>
    <t>45853047</t>
  </si>
  <si>
    <t>3938,638</t>
  </si>
  <si>
    <t>80</t>
  </si>
  <si>
    <t>311361821</t>
  </si>
  <si>
    <t>Výztuž nadzákladových zdí nosných svislých nebo odkloněných od svislice, rovných nebo oblých z betonářské oceli 10 505 (R) nebo BSt 500</t>
  </si>
  <si>
    <t>-570227769</t>
  </si>
  <si>
    <t>(441,965+5,206)*0,135</t>
  </si>
  <si>
    <t>135 kg/m3</t>
  </si>
  <si>
    <t>81</t>
  </si>
  <si>
    <t>331123902</t>
  </si>
  <si>
    <t>Montáž sloupů ze železobetonu osazených do dutiny patky, v budovách výšky do 18 m, hmotnosti přes 1,5 do 3 t</t>
  </si>
  <si>
    <t>-738759683</t>
  </si>
  <si>
    <t>82</t>
  </si>
  <si>
    <t>59330371R</t>
  </si>
  <si>
    <t>sloup žb  bet. C 40/50 XC1  5270x 400x 400</t>
  </si>
  <si>
    <t>-68044035</t>
  </si>
  <si>
    <t>83</t>
  </si>
  <si>
    <t>59330372R</t>
  </si>
  <si>
    <t>sloup  ŽB bet. C 40/50 XC1  4970 x 400x400</t>
  </si>
  <si>
    <t>-1088954141</t>
  </si>
  <si>
    <t>84</t>
  </si>
  <si>
    <t>59330373R</t>
  </si>
  <si>
    <t>sloup  ŽB bet. C 40/50 XC1  3270x 400x400</t>
  </si>
  <si>
    <t>-2101974935</t>
  </si>
  <si>
    <t>85</t>
  </si>
  <si>
    <t>342151113</t>
  </si>
  <si>
    <t>Montáž opláštění stěn ocelové konstrukce ze sendvičových panelů šroubovaných, vč.kotvení , výšky budovy přes 12 do 24 m</t>
  </si>
  <si>
    <t>67759639</t>
  </si>
  <si>
    <t xml:space="preserve">Poznámka k souboru cen:_x000D_
1. Ceny nelze použít pro ocenění montáže opláštění zděných, betonových, případně jiných konstrukcí; tyto se ocení příslušnými cenami katalogu 801-1 Budovy a haly – zděné a monolitické, příp.cenami katalogu 800-767 Konstrukce zámečnické. </t>
  </si>
  <si>
    <t>457,87</t>
  </si>
  <si>
    <t>dle výpisu projektanta</t>
  </si>
  <si>
    <t>Mezisoučet</t>
  </si>
  <si>
    <t>86</t>
  </si>
  <si>
    <t>553247230</t>
  </si>
  <si>
    <t>panel sendvičový stěnový vnější, izolace  miner.vlna , vč.  kotvení, U= 0,11 W/m2K, , tl. 200 mm</t>
  </si>
  <si>
    <t>1795542659</t>
  </si>
  <si>
    <t>87</t>
  </si>
  <si>
    <t>342171113</t>
  </si>
  <si>
    <t>Montáž opláštění stěn ocelové konstrukce z tvarovaných ocelových plechů šroubovaných, výšky budovy přes 12 do 24 m</t>
  </si>
  <si>
    <t>-210763847</t>
  </si>
  <si>
    <t>1,5*0,3*2</t>
  </si>
  <si>
    <t>88</t>
  </si>
  <si>
    <t>55324000R</t>
  </si>
  <si>
    <t xml:space="preserve">informační tabule z Al profilů s přeruš.tepel.mostem ,vnější deska kartáč.nerez plech  5 mm - text vyfrézován do povrchu vn.desky , výplń barvou , vnitř. kazety nerez plech  1,5 mm  pozice FT </t>
  </si>
  <si>
    <t>1661424417</t>
  </si>
  <si>
    <t>89</t>
  </si>
  <si>
    <t>389381001</t>
  </si>
  <si>
    <t>Dobetonování prefabrikovaných konstrukcí</t>
  </si>
  <si>
    <t>43285432</t>
  </si>
  <si>
    <t xml:space="preserve">Poznámka k souboru cen:_x000D_
1. V ceně jsou započteny i náklady na bednění. 2. V ceně nejsou započteny náklady na výztuž, která se oceňuje cenou 389 36-1001 Doplňující výztuž prefabrikovaných konstrukcí. </t>
  </si>
  <si>
    <t>4*0,32*0,2*2</t>
  </si>
  <si>
    <t>6,8*0,32*0,2</t>
  </si>
  <si>
    <t>1.NP</t>
  </si>
  <si>
    <t>4,6*0,32*0,2*2</t>
  </si>
  <si>
    <t>4,6*0,32*0,2</t>
  </si>
  <si>
    <t>2.NP</t>
  </si>
  <si>
    <t>Vodorovné konstrukce</t>
  </si>
  <si>
    <t>90</t>
  </si>
  <si>
    <t>41112391R</t>
  </si>
  <si>
    <t>Montáž stropních panelů ze železobetonu se závěsnými háky, v budovách výšky do 18 m, hmotnosti do 1,5 t</t>
  </si>
  <si>
    <t>-1251508450</t>
  </si>
  <si>
    <t>5*5,95</t>
  </si>
  <si>
    <t>5*6,1</t>
  </si>
  <si>
    <t>5*11,85</t>
  </si>
  <si>
    <t>5*12,2</t>
  </si>
  <si>
    <t>91</t>
  </si>
  <si>
    <t>59341410R</t>
  </si>
  <si>
    <t>stropní filigranová deska  7 cm</t>
  </si>
  <si>
    <t>83028611</t>
  </si>
  <si>
    <t>92</t>
  </si>
  <si>
    <t>41113390R</t>
  </si>
  <si>
    <t>Montáž stropních panelů z předpjatého betonu bez závěsných háků, v budovách výšky do 18 m, hmotnosti do 1,5 t</t>
  </si>
  <si>
    <t>-2063226098</t>
  </si>
  <si>
    <t>13*11,6</t>
  </si>
  <si>
    <t>21*11,4</t>
  </si>
  <si>
    <t>21*11,6</t>
  </si>
  <si>
    <t>14,2*11,6</t>
  </si>
  <si>
    <t>93</t>
  </si>
  <si>
    <t>59346864R</t>
  </si>
  <si>
    <t xml:space="preserve">panel stropní předpjatý  Spiroll tl. 32 cm </t>
  </si>
  <si>
    <t>1657114551</t>
  </si>
  <si>
    <t>94</t>
  </si>
  <si>
    <t>411321616</t>
  </si>
  <si>
    <t>Stropy z betonu železového (bez výztuže) stropů deskových, plochých střech, desek balkonových, desek hřibových stropů včetně hlavic hřibových sloupů tř. C 30/37 XC1</t>
  </si>
  <si>
    <t>1631878582</t>
  </si>
  <si>
    <t xml:space="preserve">Poznámka k souboru cen:_x000D_
1. V cenách pohledového betonu 411 35-4 a 411 35-5 jsou započteny i náklady na pečlivé hutnění zejména při líci konstrukce pro docílení neporušeného maltového povrchu bez vzhledových kazů. </t>
  </si>
  <si>
    <t>174,4*0,13</t>
  </si>
  <si>
    <t>nabetonovíní filigránů</t>
  </si>
  <si>
    <t>95</t>
  </si>
  <si>
    <t>464342502</t>
  </si>
  <si>
    <t>(1,4*1,2+2,05*1,5+1,4*1,8)*2*0,2</t>
  </si>
  <si>
    <t>(1,4*1,2+2,05*1,5+1,4*1,8)*0,2</t>
  </si>
  <si>
    <t>monolit.stropy</t>
  </si>
  <si>
    <t>96</t>
  </si>
  <si>
    <t>411351011</t>
  </si>
  <si>
    <t>Bednění stropních konstrukcí - bez podpěrné konstrukce desek tloušťky stropní desky přes 5 do 25 cm zřízení</t>
  </si>
  <si>
    <t>-186386830</t>
  </si>
  <si>
    <t xml:space="preserve">Poznámka k souboru cen:_x000D_
1. Ceny bednění deskových stropů 411 35-01 jsou určeny pro desky nebo plošné konzoly rovné, popř. s náběhy. 2. Bednění stropů s hlavicemi se oceňuje součtem ploch bednění hlavic a ploch bednění desek. Množství měrných jednotek bednění hlavic se určuje v m2 rozvinuté plochy hlavic. Množství měrných jednotek bednění desky se určuje m2 celkové plochy desky, od které se odečte půdorysná plocha hlavic, ohraničená průnikem obou konstrukcí. 3. Bednění trámových stropů se oceňuje součtem ploch bednění nosníků (trámů) souborem cen 413 35-11 a ploch bednění desek. Množství měrných jednotek bednění nosníků se určuje v m2 rozvinuté plochou nosníků. Množství měrných jednotek bednění desky se určuje m2 celkové plochy desky, od které se odečte půdorysná plocha nosníků, ohraničená průnikem obou konstrukcí. 4. Klenby při poloměru do 1 m se oceňuje cenami souboru cen 416 35-11. Bednění fabionů na přechodu stěn do stropů, monolitických kleneb, vnějších říms. 5. Ceny jsou určeny pro bedněné plochy s nízkými požadavky na pohledovost - třída pohledového betonu PB1 dle TP ČSB 03 (garáže, sklepy, apod.). 6. Příplatek k cenám za pohledový beton je určen pro třídu pohledového betonu PB2 (běžné budovy). Vyšší třídy pohledovosti se oceňují individuálně. </t>
  </si>
  <si>
    <t>(1,4*1,2+2,05*1,5+1,4*1,8)*2</t>
  </si>
  <si>
    <t>1,4*1,2+2,05*1,5+1,4*1,8</t>
  </si>
  <si>
    <t>bednění monolit stropů</t>
  </si>
  <si>
    <t>97</t>
  </si>
  <si>
    <t>411351012</t>
  </si>
  <si>
    <t>Bednění stropních konstrukcí - bez podpěrné konstrukce desek tloušťky stropní desky přes 5 do 25 cm odstranění</t>
  </si>
  <si>
    <t>1198780783</t>
  </si>
  <si>
    <t>98</t>
  </si>
  <si>
    <t>411354311</t>
  </si>
  <si>
    <t>Podpěrná konstrukce stropů - desek, kleneb a skořepin výška podepření do 4 m tloušťka stropu přes 5 do 15 cm zřízení</t>
  </si>
  <si>
    <t>-367968916</t>
  </si>
  <si>
    <t xml:space="preserve">Poznámka k souboru cen:_x000D_
1. Podepření větších výšek než 6 m se oceňuje individuálně. </t>
  </si>
  <si>
    <t>174,4</t>
  </si>
  <si>
    <t>filigrány</t>
  </si>
  <si>
    <t>99</t>
  </si>
  <si>
    <t>411354312</t>
  </si>
  <si>
    <t>Podpěrná konstrukce stropů - desek, kleneb a skořepin výška podepření do 4 m tloušťka stropu přes 5 do 15 cm odstranění</t>
  </si>
  <si>
    <t>-224106397</t>
  </si>
  <si>
    <t>100</t>
  </si>
  <si>
    <t>411354313</t>
  </si>
  <si>
    <t>Podpěrná konstrukce stropů - desek, kleneb a skořepin výška podepření do 4 m tloušťka stropu přes 15 do 25 cm zřízení</t>
  </si>
  <si>
    <t>526059747</t>
  </si>
  <si>
    <t>21,825</t>
  </si>
  <si>
    <t>monolit stropy</t>
  </si>
  <si>
    <t>101</t>
  </si>
  <si>
    <t>411354314</t>
  </si>
  <si>
    <t>Podpěrná konstrukce stropů - desek, kleneb a skořepin výška podepření do 4 m tloušťka stropu přes 15 do 25 cm odstranění</t>
  </si>
  <si>
    <t>-63029945</t>
  </si>
  <si>
    <t>102</t>
  </si>
  <si>
    <t>413123903</t>
  </si>
  <si>
    <t>Montáž trámů, průvlaků, ztužidel a obdobných dílců vodorovných konstrukcí s nesvařovanými spoji, v budovách výšky do 18 m, hmotnosti přes 3 do 5 t</t>
  </si>
  <si>
    <t>-947269663</t>
  </si>
  <si>
    <t>3+3+1</t>
  </si>
  <si>
    <t>1,2,3.NP</t>
  </si>
  <si>
    <t>103</t>
  </si>
  <si>
    <t>59341004R</t>
  </si>
  <si>
    <t xml:space="preserve">průvlak žb. 6600 x  520 x 400 </t>
  </si>
  <si>
    <t>-1032482624</t>
  </si>
  <si>
    <t>104</t>
  </si>
  <si>
    <t>-753600905</t>
  </si>
  <si>
    <t>8+2</t>
  </si>
  <si>
    <t>105</t>
  </si>
  <si>
    <t>59341002R</t>
  </si>
  <si>
    <t xml:space="preserve">průvlak žb 6500 x 650 x 550 </t>
  </si>
  <si>
    <t>-479453984</t>
  </si>
  <si>
    <t>106</t>
  </si>
  <si>
    <t>59341003R</t>
  </si>
  <si>
    <t xml:space="preserve">průvlak žb. 5250 x 650 x 550 </t>
  </si>
  <si>
    <t>2003692374</t>
  </si>
  <si>
    <t>107</t>
  </si>
  <si>
    <t>413123904</t>
  </si>
  <si>
    <t>Montáž trámů, průvlaků, ztužidel a obdobných dílců vodorovných konstrukcí s nesvařovanými spoji, v budovách výšky do 18 m, hmotnosti přes 5 do 7 t</t>
  </si>
  <si>
    <t>1577760263</t>
  </si>
  <si>
    <t>6+6+4</t>
  </si>
  <si>
    <t>1,2,3.NO</t>
  </si>
  <si>
    <t>108</t>
  </si>
  <si>
    <t>59341001R</t>
  </si>
  <si>
    <t xml:space="preserve">průvlak žb 7000 x 650 x 550 </t>
  </si>
  <si>
    <t>-598249405</t>
  </si>
  <si>
    <t>109</t>
  </si>
  <si>
    <t>17518914</t>
  </si>
  <si>
    <t>110</t>
  </si>
  <si>
    <t>59341013R</t>
  </si>
  <si>
    <t xml:space="preserve">průvlak žb. 11600 x 400 x 940 </t>
  </si>
  <si>
    <t>380278469</t>
  </si>
  <si>
    <t>111</t>
  </si>
  <si>
    <t>417321414</t>
  </si>
  <si>
    <t>Ztužující pásy a věnce z betonu železového (bez výztuže) tř. C 20/25</t>
  </si>
  <si>
    <t>525849121</t>
  </si>
  <si>
    <t>věnec na atice</t>
  </si>
  <si>
    <t>(12,8+24,75*2+18,9*2+12,8*2)*0,3*0,25</t>
  </si>
  <si>
    <t>112</t>
  </si>
  <si>
    <t>417321616</t>
  </si>
  <si>
    <t>Ztužující pásy a věnce z betonu železového (bez výztuže) tř. C 30/37</t>
  </si>
  <si>
    <t>1766161130</t>
  </si>
  <si>
    <t>(19,5+11,8)*2*0,3*0,2</t>
  </si>
  <si>
    <t>(25,25*2+11,8)*0,3*0,2</t>
  </si>
  <si>
    <t>horní věnec</t>
  </si>
  <si>
    <t>113</t>
  </si>
  <si>
    <t>417351115</t>
  </si>
  <si>
    <t>Bednění bočnic ztužujících pásů a věnců včetně vzpěr zřízení</t>
  </si>
  <si>
    <t>-1877573262</t>
  </si>
  <si>
    <t>125,7*0,25*2</t>
  </si>
  <si>
    <t>114</t>
  </si>
  <si>
    <t>417351116</t>
  </si>
  <si>
    <t>Bednění bočnic ztužujících pásů a věnců včetně vzpěr odstranění</t>
  </si>
  <si>
    <t>1325418896</t>
  </si>
  <si>
    <t>115</t>
  </si>
  <si>
    <t>417361821</t>
  </si>
  <si>
    <t>Výztuž ztužujících pásů a věnců z betonářské oceli 10 505 (R) nebo BSt 500</t>
  </si>
  <si>
    <t>462614634</t>
  </si>
  <si>
    <t>125,7*4*1,208/1000</t>
  </si>
  <si>
    <t>629*1,15*0,222/1000</t>
  </si>
  <si>
    <t>116</t>
  </si>
  <si>
    <t>430321616</t>
  </si>
  <si>
    <t>Schodišťové konstrukce a rampy z betonu železového (bez výztuže) stupně, schodnice, ramena, podesty s nosníky tř. C 30/37 XC 1</t>
  </si>
  <si>
    <t>471484007</t>
  </si>
  <si>
    <t>1,4*(2,5+4*2)*2*0,2</t>
  </si>
  <si>
    <t>1,4*1,65*2*2*0,2</t>
  </si>
  <si>
    <t>1,4*(2,4+3,85*2)*0,2</t>
  </si>
  <si>
    <t>1,4*1,65*2*0,2</t>
  </si>
  <si>
    <t>117</t>
  </si>
  <si>
    <t>430361821</t>
  </si>
  <si>
    <t>Výztuž schodišťových konstrukcí a ramp stupňů, schodnic, ramen, podest s nosníky z betonářské oceli 10 505 (R) nebo BSt 500</t>
  </si>
  <si>
    <t>374304491</t>
  </si>
  <si>
    <t>11,48*0,135</t>
  </si>
  <si>
    <t>135 kg /m3</t>
  </si>
  <si>
    <t>118</t>
  </si>
  <si>
    <t>431351121</t>
  </si>
  <si>
    <t>Bednění podest, podstupňových desek a ramp včetně podpěrné konstrukce výšky do 4 m půdorysně přímočarých zřízení</t>
  </si>
  <si>
    <t>623352723</t>
  </si>
  <si>
    <t>1,4*(2,5+4*2)*2</t>
  </si>
  <si>
    <t>0,2*(2,5+4*2)*2*2</t>
  </si>
  <si>
    <t>1,4*1,65*2*2</t>
  </si>
  <si>
    <t>0,2*(1,4+1,65)*2*2</t>
  </si>
  <si>
    <t>1,4*(2,4+3,85*2)+0,2*(2,4+3,85*2)*2</t>
  </si>
  <si>
    <t>1,4*1,65*2+0,2*(1,4+1,65)*2</t>
  </si>
  <si>
    <t>119</t>
  </si>
  <si>
    <t>431351122</t>
  </si>
  <si>
    <t>Bednění podest, podstupňových desek a ramp včetně podpěrné konstrukce výšky do 4 m půdorysně přímočarých odstranění</t>
  </si>
  <si>
    <t>-1604100376</t>
  </si>
  <si>
    <t>120</t>
  </si>
  <si>
    <t>434311115</t>
  </si>
  <si>
    <t>Stupně dusané z betonu prostého nebo prokládaného kamenem na terén nebo na desku bez potěru, se zahlazením povrchu tř. C 20/25</t>
  </si>
  <si>
    <t>m</t>
  </si>
  <si>
    <t>457417196</t>
  </si>
  <si>
    <t>1,4*(10+7+10)*2+1,4*(9+6+9)</t>
  </si>
  <si>
    <t>1.NPa 2.NP</t>
  </si>
  <si>
    <t>1,6*2</t>
  </si>
  <si>
    <t>121</t>
  </si>
  <si>
    <t>434351141</t>
  </si>
  <si>
    <t>Bednění stupňů betonovaných na podstupňové desce nebo na terénu půdorysně přímočarých zřízení</t>
  </si>
  <si>
    <t>-254942074</t>
  </si>
  <si>
    <t xml:space="preserve">Poznámka k souboru cen:_x000D_
1. Množství měrných jednotek bednění stupňů se určuje v m2 plochy stupnic a podstupnic. </t>
  </si>
  <si>
    <t>109,2*0,15+0,3*2*0,15*(27*2+24)</t>
  </si>
  <si>
    <t>1,6*0,15*2</t>
  </si>
  <si>
    <t>122</t>
  </si>
  <si>
    <t>434351142</t>
  </si>
  <si>
    <t>Bednění stupňů betonovaných na podstupňové desce nebo na terénu půdorysně přímočarých odstranění</t>
  </si>
  <si>
    <t>-1680118417</t>
  </si>
  <si>
    <t>Úpravy povrchů, podlahy a osazování výplní</t>
  </si>
  <si>
    <t>123</t>
  </si>
  <si>
    <t>611321141</t>
  </si>
  <si>
    <t>Omítka vápenocementová vnitřních ploch nanášená ručně dvouvrstvá, tloušťky jádrové omítky do 10 mm a tloušťky štuku do 3 mm štuková vodorovných konstrukcí stropů rovných</t>
  </si>
  <si>
    <t>-1483805443</t>
  </si>
  <si>
    <t xml:space="preserve">Poznámka k souboru cen:_x000D_
1. Pro ocenění nanášení omítek v tloušťce jádrové omítky přes 10 mm se použije příplatek za každých dalších i započatých 5 mm. 2. Omítky stropních konstrukcí nanášené na pletivo se oceňují cenami omítek žebrových stropů nebo osamělých trámů. 3. Podkladní a spojovací vrstvy se oceňují cenami souboru cen 61.13-1... této části katalogu. </t>
  </si>
  <si>
    <t>14,35*2+8,4*2</t>
  </si>
  <si>
    <t>14,35</t>
  </si>
  <si>
    <t>4,29*2</t>
  </si>
  <si>
    <t>výtah</t>
  </si>
  <si>
    <t>124</t>
  </si>
  <si>
    <t>611321191</t>
  </si>
  <si>
    <t>Omítka vápenocementová vnitřních ploch nanášená ručně Příplatek k cenám za každých dalších i započatých 5 mm tloušťky omítky přes 10 mm stropů</t>
  </si>
  <si>
    <t>1271087698</t>
  </si>
  <si>
    <t>125</t>
  </si>
  <si>
    <t>612321141</t>
  </si>
  <si>
    <t>Omítka vápenocementová vnitřních ploch nanášená ručně dvouvrstvá, tloušťky jádrové omítky do 10 mm a tloušťky štuku do 3 mm štuková svislých konstrukcí stěn</t>
  </si>
  <si>
    <t>355760138</t>
  </si>
  <si>
    <t>-349,201</t>
  </si>
  <si>
    <t>otvory</t>
  </si>
  <si>
    <t>11,85*(1,6+2,6)*2+9,05*(1,6+2,6)*2*2</t>
  </si>
  <si>
    <t>-1,15*2,1*5*2</t>
  </si>
  <si>
    <t>3,9*(4,45+3+2,05+2,75+4,15)*2</t>
  </si>
  <si>
    <t>č.102,113</t>
  </si>
  <si>
    <t>1,5*1,4*2+2,7*(1,9+3,3+3+4,4)*1/2*2*2</t>
  </si>
  <si>
    <t>č.104,115</t>
  </si>
  <si>
    <t>3,75*(15,4+0,4*2+10,35+2+3,45+2+2,95+0,2*2+1,55+1,75+3,425+3,05+0,4*2+3,48+3,7+8,5+12,4)</t>
  </si>
  <si>
    <t>3,75*(10,35+6,65+0,9+0,2+9,5+0,4*2)*2</t>
  </si>
  <si>
    <t>3,75*(4,85+2,05+2*2+0,9+6,6+0,2*3+12,9+6,6+0,2*3+12,9+0,4*2+12,4+12+0,4*2)</t>
  </si>
  <si>
    <t>3,75*6,85*2</t>
  </si>
  <si>
    <t>-2*(1+1,25+0,9+0,9+1,25+1)-2*(1+1,25+1,2+1,55+1,8)</t>
  </si>
  <si>
    <t>obklady na zdech 1.NP</t>
  </si>
  <si>
    <t>3,55*(4,45*2+4,85+3*2+2,1)*2</t>
  </si>
  <si>
    <t>3,15*(6,8+4,5+24,55+0,4*9+4,85+7,5+12,4+12,85+0,4*4+5,4+0,2*2+5,3+0,2*2+0,4*2*2+21+0,4*9)</t>
  </si>
  <si>
    <t>-2*(2,15+1,95+1,95+2,2*2+0,4)</t>
  </si>
  <si>
    <t>obklady na zdech 2.NP</t>
  </si>
  <si>
    <t>3,15*(13,9+0,4*4+4,85+5,25+11,85+3*2+2,05*2+4,85+24,55+12,4)</t>
  </si>
  <si>
    <t>-2*(1,95+2+2,9+1,95+2,15)</t>
  </si>
  <si>
    <t>obklady na zdech 3.NP</t>
  </si>
  <si>
    <t>126</t>
  </si>
  <si>
    <t>612321191</t>
  </si>
  <si>
    <t>Omítka vápenocementová vnitřních ploch nanášená ručně Příplatek k cenám za každých dalších i započatých 5 mm tloušťky omítky přes 10 mm stěn</t>
  </si>
  <si>
    <t>-81976294</t>
  </si>
  <si>
    <t>1653,574</t>
  </si>
  <si>
    <t>127</t>
  </si>
  <si>
    <t>622211021</t>
  </si>
  <si>
    <t>Montáž kontaktního zateplení z polystyrenových desek nebo z kombinovaných desek na vnější stěny, tloušťky desek přes 80 do 120 mm</t>
  </si>
  <si>
    <t>892029610</t>
  </si>
  <si>
    <t xml:space="preserve">Poznámka k souboru cen:_x000D_
1. V cenách jsou započteny náklady na: a) upevnění desek lepením a talířovými hmoždinkami, b) přestěrkování izolačních desek, c) vložení sklovláknité výztužné tkaniny, d) uzavření otvorů po kotvách lešení. 2. V cenách nejsou započteny náklady na: a) dodávku desek tepelné izolace; tyto se ocení ve specifikaci, ztratné lze stanovit ve výši 2%, b) provedení konečné povrchové úpravy: - vrchní tenkovrstvou omítkou, tyto se ocení příslušnými cenami této části katalogu - nátěrem; tyto se ocení příslušnými cenami části A07 katalogu 800-783 - keramickým obkladem; tyto se ocení příslušnými cenami souboru cen části A01 katalogu 800-781 Obklady keramické, c) osazení lišt; tyto se ocení příslušnými cenami této části katalogu. 3. V cenách -1101 a -1105 jsou započteny náklady na osazení a dodávku tepelněizolačních zátek v počtu 9 ks/m2 pro podhledy a 6 ks/m2 pro stěny. 4. Kombinovaná deska je např. sendvičově uspořádaná deska tvořena izolačním jádrem z grafitového polystyrenu a krycí deskou z minerální vlny. </t>
  </si>
  <si>
    <t>1,25*(45,15+12,8)*2</t>
  </si>
  <si>
    <t>sokl</t>
  </si>
  <si>
    <t>128</t>
  </si>
  <si>
    <t>283763550</t>
  </si>
  <si>
    <t>deska fasádní polystyrénová pro tepelné izolace spodní stavby 1250 x 600 x 120 mm</t>
  </si>
  <si>
    <t>1758622759</t>
  </si>
  <si>
    <t>144,875*1,02 'Přepočtené koeficientem množství</t>
  </si>
  <si>
    <t>129</t>
  </si>
  <si>
    <t>622211041</t>
  </si>
  <si>
    <t>Montáž kontaktního zateplení z polystyrenových desek nebo z kombinovaných desek na vnější stěny, tloušťky desek přes 160 do 200 mm</t>
  </si>
  <si>
    <t>-753306154</t>
  </si>
  <si>
    <t>130</t>
  </si>
  <si>
    <t>283763840</t>
  </si>
  <si>
    <t>deska z polystyrénu XPS, hrana polodrážková a hladký povrch s vyšší odolností 1250 x 600  300 kPa</t>
  </si>
  <si>
    <t>-493313952</t>
  </si>
  <si>
    <t>129,69*0,2*1,02</t>
  </si>
  <si>
    <t>131</t>
  </si>
  <si>
    <t>622221041</t>
  </si>
  <si>
    <t>Montáž kontaktního zateplení z desek z minerální vlny s podélnou orientací vláken na vnější stěny, tloušťky desek přes 160 mm</t>
  </si>
  <si>
    <t>-1428969154</t>
  </si>
  <si>
    <t>638,6</t>
  </si>
  <si>
    <t>132</t>
  </si>
  <si>
    <t>631515400</t>
  </si>
  <si>
    <t>deska izolační minerální kontaktních fasád podélné vlákno λ-0.036 tl. 200 mm</t>
  </si>
  <si>
    <t>774178120</t>
  </si>
  <si>
    <t>638,6*1,02 'Přepočtené koeficientem množství</t>
  </si>
  <si>
    <t>133</t>
  </si>
  <si>
    <t>622511111</t>
  </si>
  <si>
    <t>Omítka tenkovrstvá akrylátová vnějších ploch probarvená, včetně penetrace podkladu mozaiková střednězrnná stěn</t>
  </si>
  <si>
    <t>-292890949</t>
  </si>
  <si>
    <t>(45,15+12,8)*2*(0,7+0,4)*1/2</t>
  </si>
  <si>
    <t>134</t>
  </si>
  <si>
    <t>622531021</t>
  </si>
  <si>
    <t>Omítka tenkovrstvá silikonová vnějších ploch probarvená, včetně penetrace podkladu zrnitá, tloušťky 2,0 mm stěn</t>
  </si>
  <si>
    <t>379118499</t>
  </si>
  <si>
    <t>135</t>
  </si>
  <si>
    <t>629991011</t>
  </si>
  <si>
    <t>Zakrytí vnějších ploch před znečištěním včetně pozdějšího odkrytí výplní otvorů a svislých ploch fólií přilepenou lepící páskou</t>
  </si>
  <si>
    <t>1388952541</t>
  </si>
  <si>
    <t xml:space="preserve">Poznámka k souboru cen:_x000D_
1. V ceně -1012 nejsou započteny náklady na dodávku a montáž začišťovací lišty; tyto se oceňují cenou 622 14-3004 této části katalogu a materiálem ve specifikaci. </t>
  </si>
  <si>
    <t>20,025*2+14,025*1,8+12,945*1,8</t>
  </si>
  <si>
    <t>21,1*1,8+39,325*1,8+12,05*2</t>
  </si>
  <si>
    <t>12,125*2+5,7*2+14,025*1,8+4,65*1+10,275*1</t>
  </si>
  <si>
    <t>1,5*0,8*4+1,4*1,5*2+1,6*1,5</t>
  </si>
  <si>
    <t>1,4*3,5+1,45*7,8*2</t>
  </si>
  <si>
    <t>1,4*2,2*2+1,1*2,2*2+1*2</t>
  </si>
  <si>
    <t>136</t>
  </si>
  <si>
    <t>631311115</t>
  </si>
  <si>
    <t>Mazanina z betonu prostého bez zvýšených nároků na prostředí tl. přes 50 do 80 mm tř. C 20/25</t>
  </si>
  <si>
    <t>-2068289751</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</si>
  <si>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 2. Pro mazaniny tlouštěk větších než 240 mm jsou určeny: a) pro mazaniny ukládané na zeminu (v halách apod.) ceny souborů cen 27* 31- Základy z betonu prostého a 27* 32 - Základy z betonu železového, b) pro mazaniny v nadzemních podlažích ceny souboru cen 411 31- . . Beton kleneb. 3. Ceny lze použít i pro betonový okapový chodníček budovy (včetně tvarování rigolového žlábku) v příslušných tloušťkách. Jeho podloží se oceňuje samostatně. 4. V ceně jsou započteny i náklady na: a) základní stržení povrchu mazaniny s urovnáním vibrační lištou nebo dřevěným hladítkem, b) vytvoření dilatačních spár v mazanině bez zaplnění, pokud jsou dilatační spáry vytvářeny při provádění betonáže. Jestliže jsou dilatační spáry řezány dodatečně, oceňují se cenami souboru cen 634 91-11 Řezání dilatačních nebo smršťovacích spár. </t>
  </si>
  <si>
    <t>skladby podlah A , B</t>
  </si>
  <si>
    <t>(494,77+216,33)*0,045</t>
  </si>
  <si>
    <t>137</t>
  </si>
  <si>
    <t>631311135</t>
  </si>
  <si>
    <t>Mazanina z betonu prostého bez zvýšených nároků na prostředí tl. přes 120 do 240 mm tř. C 20/25</t>
  </si>
  <si>
    <t>98644655</t>
  </si>
  <si>
    <t>(5,2*12,1+5,2*12,1)*(0,13+0,25)*1/2</t>
  </si>
  <si>
    <t>střecha F</t>
  </si>
  <si>
    <t>(14,2*12,4+20,6*12,4)*(0,07+0,19)*1/2</t>
  </si>
  <si>
    <t>střecha E,G</t>
  </si>
  <si>
    <t>138</t>
  </si>
  <si>
    <t>-523743078</t>
  </si>
  <si>
    <t>skladba D 1.NP</t>
  </si>
  <si>
    <t>(10,12+14,35+3,68+7,17+1,92+16,28+8,4*2+3,63+5,36+5,23*2+5,36+3,63+4,2)*0,135</t>
  </si>
  <si>
    <t>139</t>
  </si>
  <si>
    <t>631311136</t>
  </si>
  <si>
    <t>Mazanina z betonu prostého bez zvýšených nároků na prostředí tl. přes 120 do 240 mm tř. C 25/30</t>
  </si>
  <si>
    <t>-1593403560</t>
  </si>
  <si>
    <t>drátkobeton - skladba C 1.NP</t>
  </si>
  <si>
    <t>(14,35+116+12,83+11,36+123,55+154,74)*0,2</t>
  </si>
  <si>
    <t>140</t>
  </si>
  <si>
    <t>631319011</t>
  </si>
  <si>
    <t>Příplatek k cenám mazanin za úpravu povrchu mazaniny přehlazením, mazanina tl. přes 50 do 80 mm</t>
  </si>
  <si>
    <t>1081587062</t>
  </si>
  <si>
    <t xml:space="preserve">Poznámka k souboru cen:_x000D_
1. Ceny -9011 až -9023 lze použít pro mazaniny min. tř. C 8/10. 2. V cenách -9011 až -9023 jsou započteny i náklady za přehlazení povrchu mazaniny ocelovým hladítkem. 3. Ceny -9171 až -9175 lze také použít, bude-li do mazaniny vkládána druhá vrstva výztuže nad sebou oddělená vrstvou betonové směsi, kdy se oceňuje druhé stržení povrchu latí rovněž výměrou (m3) celkové tloušťky tří vrstev mazaniny. </t>
  </si>
  <si>
    <t>141</t>
  </si>
  <si>
    <t>631319013</t>
  </si>
  <si>
    <t>Příplatek k cenám mazanin za úpravu povrchu mazaniny přehlazením, mazanina tl. přes 120 do 240 mm</t>
  </si>
  <si>
    <t>366955526</t>
  </si>
  <si>
    <t>80,008</t>
  </si>
  <si>
    <t>střecha</t>
  </si>
  <si>
    <t>142</t>
  </si>
  <si>
    <t>948264000</t>
  </si>
  <si>
    <t>143</t>
  </si>
  <si>
    <t>63131901R</t>
  </si>
  <si>
    <t>Příplatek k cenám mazanin za úpravu povrchu mazaniny strojním přehlazením, mazanina tl. přes 80 do 120 mm</t>
  </si>
  <si>
    <t>-987036852</t>
  </si>
  <si>
    <t>144</t>
  </si>
  <si>
    <t>631319171</t>
  </si>
  <si>
    <t>Příplatek k cenám mazanin za stržení povrchu spodní vrstvy mazaniny latí před vložením výztuže nebo pletiva pro tl. obou vrstev mazaniny přes 50 do 80 mm</t>
  </si>
  <si>
    <t>-1545078673</t>
  </si>
  <si>
    <t>145</t>
  </si>
  <si>
    <t>631319175</t>
  </si>
  <si>
    <t>Příplatek k cenám mazanin za stržení povrchu spodní vrstvy mazaniny latí před vložením výztuže nebo pletiva pro tl. obou vrstev mazaniny přes 120 do 240 mm</t>
  </si>
  <si>
    <t>1786498712</t>
  </si>
  <si>
    <t>146</t>
  </si>
  <si>
    <t>631319197</t>
  </si>
  <si>
    <t>Příplatek k cenám mazanin za malou plochu do 5 m2 jednotlivě mazanina tl. přes 120 do 240 mm</t>
  </si>
  <si>
    <t>-590428859</t>
  </si>
  <si>
    <t>skladba D</t>
  </si>
  <si>
    <t>(3,68+1,92+3,63+3,63+4,2)*0,135</t>
  </si>
  <si>
    <t>147</t>
  </si>
  <si>
    <t>631319205</t>
  </si>
  <si>
    <t>Příplatek k cenám betonových mazanin za vyztužení ocelovými vlákny (drátkobeton) objemové vyztužení 35 kg/m3</t>
  </si>
  <si>
    <t>254031673</t>
  </si>
  <si>
    <t>86,566</t>
  </si>
  <si>
    <t>skladba C drátkobeton</t>
  </si>
  <si>
    <t>148</t>
  </si>
  <si>
    <t>631362021</t>
  </si>
  <si>
    <t>Výztuž mazanin ze svařovaných sítí z drátů typu KARI</t>
  </si>
  <si>
    <t>-269839778</t>
  </si>
  <si>
    <t>4,44/1000*1,2*102,96</t>
  </si>
  <si>
    <t>149</t>
  </si>
  <si>
    <t>-1086997276</t>
  </si>
  <si>
    <t>skladby A,B</t>
  </si>
  <si>
    <t>4,44/1000*1,2*(494,77+216,33)</t>
  </si>
  <si>
    <t>150</t>
  </si>
  <si>
    <t>634111116</t>
  </si>
  <si>
    <t>Obvodová dilatace mezi stěnou a mazaninou pružnou těsnicí páskou výšky 150 mm</t>
  </si>
  <si>
    <t>707627477</t>
  </si>
  <si>
    <t>drátkobeton ,skladba C</t>
  </si>
  <si>
    <t>(3,3+1,4+10,4+12,4+3,475+3,75+3,05+3,75+12,95+12,4)*2</t>
  </si>
  <si>
    <t>151</t>
  </si>
  <si>
    <t>634663112</t>
  </si>
  <si>
    <t>Výplň dilatačních spar mazanin polyuretanovou samonivelační hmotou, šířka spáry přes 10 do 15 mm</t>
  </si>
  <si>
    <t>-1869455403</t>
  </si>
  <si>
    <t xml:space="preserve">Poznámka k souboru cen:_x000D_
1. V cenách jsou započteny i náklady na ochranu okrajů spáry papírovou páskou. 2. V cenách 634 66-21.. a 634 66-31.. jsou započteny i náklady na těsnící provazec z pěnového polyetylénu. </t>
  </si>
  <si>
    <t>drátkobeton,skladba C</t>
  </si>
  <si>
    <t>2*8,5+1*15,4</t>
  </si>
  <si>
    <t>3*10,4+2*12,4</t>
  </si>
  <si>
    <t>3*12,95+2*12,4</t>
  </si>
  <si>
    <t>152</t>
  </si>
  <si>
    <t>634911134</t>
  </si>
  <si>
    <t>Řezání dilatačních nebo smršťovacích spár v čerstvé betonové mazanině nebo potěru šířky přes 10 do 20 mm, hloubky přes 50 do 80 mm</t>
  </si>
  <si>
    <t>-2066601726</t>
  </si>
  <si>
    <t xml:space="preserve">Poznámka k souboru cen:_x000D_
1. V cenách jsou započteny i náklady na vyčištění spár po řezání. </t>
  </si>
  <si>
    <t>153</t>
  </si>
  <si>
    <t>635111215</t>
  </si>
  <si>
    <t>Násyp ze štěrkopísku, písku nebo kameniva pod podlahy se zhutněním ze štěrkopísku</t>
  </si>
  <si>
    <t>1745312816</t>
  </si>
  <si>
    <t xml:space="preserve">Poznámka k souboru cen:_x000D_
1. Ceny jsou určeny pro násyp vodorovný nebo ve spádu pod podlahy, mazaniny, dlažby a pro násypy na plochých střechách. </t>
  </si>
  <si>
    <t>44,25*11,9*0,15</t>
  </si>
  <si>
    <t>154</t>
  </si>
  <si>
    <t>636311111</t>
  </si>
  <si>
    <t>Kladení dlažby z betonových dlaždic na sucho na terče z umělé hmoty o rozměru dlažby 40x40 cm, o výšce terče do 25 mm</t>
  </si>
  <si>
    <t>1011203242</t>
  </si>
  <si>
    <t xml:space="preserve">Poznámka k souboru cen:_x000D_
1. V cenách jsou započteny i náklady na rozmístění terčů na připravenou podkladní konstrukci a položení dlažebních prvků na připravené terče. 2. Dodání dlaždic se oceňuje ve specifikaci. Ztratné lze stanovit ve výši 2 %. </t>
  </si>
  <si>
    <t>6,5*11,8</t>
  </si>
  <si>
    <t xml:space="preserve">střecha G </t>
  </si>
  <si>
    <t>155</t>
  </si>
  <si>
    <t>592453200</t>
  </si>
  <si>
    <t xml:space="preserve">dlažba desková betonová protiskluz.mrazuvzdorná   40x40x4  cm </t>
  </si>
  <si>
    <t>-23961936</t>
  </si>
  <si>
    <t>76,7*1,02 'Přepočtené koeficientem množství</t>
  </si>
  <si>
    <t>156</t>
  </si>
  <si>
    <t>642942111</t>
  </si>
  <si>
    <t>Osazování zárubní nebo rámů kovových dveřních lisovaných nebo z úhelníků bez dveřních křídel, na cementovou maltu, plochy otvoru do 2,5 m2</t>
  </si>
  <si>
    <t>-533240510</t>
  </si>
  <si>
    <t xml:space="preserve">Poznámka k souboru cen:_x000D_
1. Ceny lze použít i pro osazování zárubní a rámů do stěn z prefadílců např. pórobetonových nebo sesazovaných, které se provádí současně nebo bezprostředně po osazení stěnových dílců; podobně platí u konstrukcí zděných přes 150 mm tloušťky, kde se osazování provádí převážně až po jejich vyzdění. 2. Ceny lze použít i pro osazení ocelových rámů na maltu určených pro zasklívání sklem profilovaným oceňované cenami katalogu 800-787 Zasklívání. 3. V cenách jsou započteny i náklady na kotvení rámů do zdiva. 4. Ceny jsou určeny pro jakýkoliv způsob provádění (např. bodovým přivařením k obnažené výztuži, uklínováním, zalitím pracen apod.). 5. V cenách nejsou započteny náklady na dodávku zárubní nebo rámů, které se oceňují ve specifikaci. </t>
  </si>
  <si>
    <t>1+1+2+1</t>
  </si>
  <si>
    <t>157</t>
  </si>
  <si>
    <t>553311560</t>
  </si>
  <si>
    <t>-1917309414</t>
  </si>
  <si>
    <t>158</t>
  </si>
  <si>
    <t>553311581</t>
  </si>
  <si>
    <t>1272959599</t>
  </si>
  <si>
    <t>159</t>
  </si>
  <si>
    <t>644941112</t>
  </si>
  <si>
    <t>Montáž průvětrníků nebo mřížek odvětrávacích velikosti přes 150 x 200 do 300 x 300 mm</t>
  </si>
  <si>
    <t>-1224530304</t>
  </si>
  <si>
    <t xml:space="preserve">Poznámka k souboru cen:_x000D_
1. V cenách nejsou započteny náklady na dodávku průvětrníku nebo mřížky, tyto se oceňují ve specifikaci. </t>
  </si>
  <si>
    <t>Z 56</t>
  </si>
  <si>
    <t>Z 57</t>
  </si>
  <si>
    <t>160</t>
  </si>
  <si>
    <t>562456030</t>
  </si>
  <si>
    <t>mřížka větrací plast 200x200 bílá se síťovinou</t>
  </si>
  <si>
    <t>-919308483</t>
  </si>
  <si>
    <t>161</t>
  </si>
  <si>
    <t>562456010</t>
  </si>
  <si>
    <t>mřížka větrací plast 600x200 bílá se síťovinou</t>
  </si>
  <si>
    <t>1835244018</t>
  </si>
  <si>
    <t>Trubní vedení</t>
  </si>
  <si>
    <t>162</t>
  </si>
  <si>
    <t>894215111</t>
  </si>
  <si>
    <t>Šachtice domovní kanalizační (revizní) se stěnami z betonu se základovou deskou (dnem) z betonu, s vyspravením s nerovností, obetonováním potrubí ve stěnách a nade dnem, s cementovým potěrem ve spádu k čisticí vložce, s dodáním a osazením poklopu vel. 500x500 mm obestavěného prostoru do 1,30 m3</t>
  </si>
  <si>
    <t>860893284</t>
  </si>
  <si>
    <t xml:space="preserve">Poznámka k souboru cen:_x000D_
1. Množství měrných jednotek s určuje v m3 obestavěného prostoru daného vnějším obrysem neizolovaného líce šachtice. 2. Šachtice přes 5 m3 obestavěného prostoru se oceňují cenami jednotlivých konstrukčních prvků. 3. V cenách šachtic vstupních jsou započteny i náklady na strop ze železobetových stropních desek nebo monolitický strop s cementovým krycím potěrem ve spádu a na dodání a osazení litinových stupadel. </t>
  </si>
  <si>
    <t>1,5+1,3*1,5*4</t>
  </si>
  <si>
    <t>163</t>
  </si>
  <si>
    <t>899102112</t>
  </si>
  <si>
    <t xml:space="preserve">Osazení poklopů litinových a ocelových včetně rámů </t>
  </si>
  <si>
    <t>-595799965</t>
  </si>
  <si>
    <t xml:space="preserve">Poznámka k souboru cen:_x000D_
1. V cenách 899 10 -.112 nejsou započteny náklady na dodání poklopů včetně rámů; tyto náklady se oceňují ve specifikaci. 2. V cenách 899 10 -.113 nejsou započteny náklady na: a) dodání poklopů; tyto náklady se oceňují ve specifikaci, b) montáž rámů, která se oceňuje cenami souboru 452 11-21.. části A01 tohoto katalogu. 3. Poklopy a vtokové mříže dělíme do těchto tříd zatížení: a) A15, A50 pro plochy používané výlučně chodci a cyklisty, b) B125 pro chodníky, pěší zóny a plochy srovnatelné, plochy pro stání a parkování osobních automobilů i v patrech, c) C250 pro poklopy umístěné v ploše odvodňovacích proužků pozemní komunikace, která měřeno od hrany obrubníku, zasahuje nejvíce 0,5 m do vozovkya nejvíce 0,2 m do chodníku, d) D400 pro vozovky pozemních komunikací, ulice pro pěší, zpevněné krajnice a parkovací plochy, které jsou přístupné pro všechny druhy silničních vozidel, e) E600 pro plochy, které budou vystavené zvláště vysokému zatížení kol. </t>
  </si>
  <si>
    <t>Z 55</t>
  </si>
  <si>
    <t>164</t>
  </si>
  <si>
    <t>55243111R</t>
  </si>
  <si>
    <t xml:space="preserve">poklop pro zadláždění 1000 x 800 . popis dle Z 55 </t>
  </si>
  <si>
    <t>63444971</t>
  </si>
  <si>
    <t>165</t>
  </si>
  <si>
    <t>899501411</t>
  </si>
  <si>
    <t>Stupadla do šachet a drobných objektů ocelová nerez s PE povlakem vidlicová s vysekáním otvoru v betonu</t>
  </si>
  <si>
    <t>1520482439</t>
  </si>
  <si>
    <t xml:space="preserve">Poznámka k souboru cen:_x000D_
1. V cenách jsou započteny i náklady na dodání stupadel. </t>
  </si>
  <si>
    <t>Z 62</t>
  </si>
  <si>
    <t>Ostatní konstrukce a práce, bourání</t>
  </si>
  <si>
    <t>166</t>
  </si>
  <si>
    <t>936174312</t>
  </si>
  <si>
    <t>Montáž stojanu na kola přichyceného kotevními šrouby 10 kol</t>
  </si>
  <si>
    <t>-1314592575</t>
  </si>
  <si>
    <t xml:space="preserve">Poznámka k souboru cen:_x000D_
1. V cenách jsou započteny i náklady na upevňovací materiál. 2. V cenách nejsou započteny náklady na dodání stojanu, tyto se oceňují ve specifikaci. </t>
  </si>
  <si>
    <t>167</t>
  </si>
  <si>
    <t>749101520</t>
  </si>
  <si>
    <t>stojan na kola na 10 kol oboustranný, kov  73 x 175 x 50 cm</t>
  </si>
  <si>
    <t>-242455066</t>
  </si>
  <si>
    <t>168</t>
  </si>
  <si>
    <t>941111132</t>
  </si>
  <si>
    <t>Montáž lešení řadového trubkového lehkého pracovního s podlahami s provozním zatížením tř. 3 do 200 kg/m2 šířky tř. W12 přes 1,2 do 1,5 m, výšky přes 10 do 25 m</t>
  </si>
  <si>
    <t>-261966530</t>
  </si>
  <si>
    <t xml:space="preserve">Poznámka k souboru cen:_x000D_
1. V ceně jsou započteny i náklady na kotvení lešení. 2. Montáž lešení řadového trubkového lehkého výšky přes 25 m se oceňuje individuálně. 3. Šířkou se rozumí půdorysná vzdálenost, měřená od vnitřního líce sloupků zábradlí k protilehlému volnému okraji podlahy nebo mezi vnitřními líci. </t>
  </si>
  <si>
    <t>(19,8+1,5*2+12,8)*13,9</t>
  </si>
  <si>
    <t>12,8*3,92</t>
  </si>
  <si>
    <t>(25,35+1,5*2+12,8)*10,3</t>
  </si>
  <si>
    <t>169</t>
  </si>
  <si>
    <t>941111232</t>
  </si>
  <si>
    <t>Montáž lešení řadového trubkového lehkého pracovního s podlahami s provozním zatížením tř. 3 do 200 kg/m2 Příplatek za první a každý další den použití lešení k ceně -1132</t>
  </si>
  <si>
    <t>-694151861</t>
  </si>
  <si>
    <t>968,861*30*3</t>
  </si>
  <si>
    <t>170</t>
  </si>
  <si>
    <t>941111832</t>
  </si>
  <si>
    <t>Demontáž lešení řadového trubkového lehkého pracovního s podlahami s provozním zatížením tř. 3 do 200 kg/m2 šířky tř. W12 přes 1,2 do 1,5 m, výšky přes 10 do 25 m</t>
  </si>
  <si>
    <t>1940483808</t>
  </si>
  <si>
    <t xml:space="preserve">Poznámka k souboru cen:_x000D_
1. Demontáž lešení řadového trubkového lehkého výšky přes 25 m se oceňuje individuálně. </t>
  </si>
  <si>
    <t>171</t>
  </si>
  <si>
    <t>944511111</t>
  </si>
  <si>
    <t>Montáž ochranné sítě zavěšené na konstrukci lešení z textilie z umělých vláken</t>
  </si>
  <si>
    <t>1990484499</t>
  </si>
  <si>
    <t xml:space="preserve">Poznámka k souboru cen:_x000D_
1. V cenách nejsou započteny náklady na lešení potřebné pro zavěšení sítí; toto lešení se oceňuje příslušnými cenami lešení. </t>
  </si>
  <si>
    <t>968,861</t>
  </si>
  <si>
    <t>172</t>
  </si>
  <si>
    <t>944511211</t>
  </si>
  <si>
    <t>Montáž ochranné sítě Příplatek za první a každý další den použití sítě k ceně -1111</t>
  </si>
  <si>
    <t>-1971914906</t>
  </si>
  <si>
    <t>173</t>
  </si>
  <si>
    <t>944511811</t>
  </si>
  <si>
    <t>Demontáž ochranné sítě zavěšené na konstrukci lešení z textilie z umělých vláken</t>
  </si>
  <si>
    <t>2033822273</t>
  </si>
  <si>
    <t>174</t>
  </si>
  <si>
    <t>949101111</t>
  </si>
  <si>
    <t>Lešení pomocné pracovní pro objekty pozemních staveb pro zatížení do 150 kg/m2, o výšce lešeňové podlahy do 1,9 m</t>
  </si>
  <si>
    <t>-1517215098</t>
  </si>
  <si>
    <t xml:space="preserve">Poznámka k souboru cen:_x000D_
1. V ceně jsou započteny i náklady na montáž, opotřebení a demontáž lešení. 2. V ceně nejsou započteny náklady na manipulaci s lešením; tyto jsou již zahrnuty v cenách příslušných stavebních prací. 3. Množství měrných jednotek se určuje m2 podlahové plochy, na které se práce provádí. </t>
  </si>
  <si>
    <t>1195,62</t>
  </si>
  <si>
    <t>podhledy</t>
  </si>
  <si>
    <t>175</t>
  </si>
  <si>
    <t>952901111</t>
  </si>
  <si>
    <t>Vyčištění budov nebo objektů před předáním do užívání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při světlé výšce podlaží do 4 m</t>
  </si>
  <si>
    <t>285851933</t>
  </si>
  <si>
    <t xml:space="preserve">Poznámka k souboru cen:_x000D_
1. Cena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 2. Střešní plochy hal se světlíky nebo okny se oceňují jako podlaží cenou -1221. 3. Množství měrných jednotek se určuje v m2 půdorysné plochy každého podlaží, dané vnějším obrysem podlaží budovy. Plochy balkonů se přičítají. </t>
  </si>
  <si>
    <t>490,29+14,35*2+4,29*2+8,4*2</t>
  </si>
  <si>
    <t>455,84+33,16+14,35</t>
  </si>
  <si>
    <t>216,33</t>
  </si>
  <si>
    <t>176</t>
  </si>
  <si>
    <t>953271121</t>
  </si>
  <si>
    <t>Nadstřešní základ pro stožár televizní antény z betonových cihel nebo bločků vel. cca 500 x 500 x 450 mm, vyzděných na maltu cementovou s potěrem, s vyspárováním, se sešikmeným soklíkem a osazením kotevního šroubu (z dodávky stožáru televizní antény), bez vodorovné izolace průběžně probíhající pod základem, avšak s provedením podkladní mazaniny a izolace z cementotřískové desky na stropním panelu (střechy)</t>
  </si>
  <si>
    <t>1172111331</t>
  </si>
  <si>
    <t>177</t>
  </si>
  <si>
    <t>95351131R</t>
  </si>
  <si>
    <t>Stěnové pouzdro pro zabudování přerušovače akust.mostu 152 x 252x 158 mm V1</t>
  </si>
  <si>
    <t>-1013606474</t>
  </si>
  <si>
    <t>178</t>
  </si>
  <si>
    <t>953943113</t>
  </si>
  <si>
    <t>Osazování drobných kovových předmětů výrobků ostatních jinde neuvedených do vynechaných či vysekaných kapes zdiva, se zajištěním polohy se zalitím maltou cementovou, hmotnosti přes 5 do 15 kg/kus</t>
  </si>
  <si>
    <t>1728199891</t>
  </si>
  <si>
    <t xml:space="preserve">Poznámka k souboru cen:_x000D_
1. V cenách nejsou započteny náklady na dodávku kovových předmětů; tyto se oceňují ve specifikaci. Ztratné se nestanoví. 2. Cenu -2841 lze použít pro osazení rámu pod pružinový (roštový) ocelový základ např. domovních praček, odstředivek, ždímaček, motorových zařízení, ventilátorů apod. 3. Cena -2851 je určena pro zednické osazení zábradlí ze samostatných dílů nevyžadující samostatnou montáž. 4. Ceny platí za každé zalití. </t>
  </si>
  <si>
    <t>179</t>
  </si>
  <si>
    <t>449321130</t>
  </si>
  <si>
    <t>přístroj hasicí ruční práškový 6 kg</t>
  </si>
  <si>
    <t>-215296270</t>
  </si>
  <si>
    <t>180</t>
  </si>
  <si>
    <t>95394311R</t>
  </si>
  <si>
    <t xml:space="preserve">Tabulky pro označení dveřních otvorů </t>
  </si>
  <si>
    <t>soubor</t>
  </si>
  <si>
    <t>-337746548</t>
  </si>
  <si>
    <t>181</t>
  </si>
  <si>
    <t>95394312R</t>
  </si>
  <si>
    <t xml:space="preserve">Požární bezbečnostní tabulky </t>
  </si>
  <si>
    <t>1219462433</t>
  </si>
  <si>
    <t>998</t>
  </si>
  <si>
    <t>Přesun hmot</t>
  </si>
  <si>
    <t>411</t>
  </si>
  <si>
    <t>998014021</t>
  </si>
  <si>
    <t>Přesun hmot pro budovy a haly občanské výstavby, bydlení, výrobu a služby s nosnou svislou konstrukcí montovanou z dílců betonových plošných nebo tyčových s jakýmkoliv obvodovým pláštěm kromě vyzdívaného, i bez pláště vodorovná dopravní vzdálenost do 100 m, pro budovy a haly do 18 m vícepodlažní, výšky</t>
  </si>
  <si>
    <t>-1818083812</t>
  </si>
  <si>
    <t xml:space="preserve">Poznámka k souboru cen:_x000D_
1. Pokud se prefabrikáty složí přímo do prostoru technologické manipulace (pracovní zóna jeřábu), nezapočítává se jejich hmotnost do hmotnosti pro výpočet přesunu hmot. </t>
  </si>
  <si>
    <t>PSV</t>
  </si>
  <si>
    <t>Práce a dodávky PSV</t>
  </si>
  <si>
    <t>711</t>
  </si>
  <si>
    <t>Izolace proti vodě, vlhkosti a plynům</t>
  </si>
  <si>
    <t>183</t>
  </si>
  <si>
    <t>711413111</t>
  </si>
  <si>
    <t>Izolace proti povrchové a podpovrchové vodě natěradly a tmely za studena na ploše vodorovné V těsnicí hmotou dvousložkovou bitumenovou</t>
  </si>
  <si>
    <t>1032246128</t>
  </si>
  <si>
    <t>14,35+7,17+1,92+3,63*2+5,23*2</t>
  </si>
  <si>
    <t>2,28+4+4,32+4,62</t>
  </si>
  <si>
    <t>2,28+4</t>
  </si>
  <si>
    <t>m.č. 104,107,108,116,121,118,119,205,211,223,226,305,312</t>
  </si>
  <si>
    <t>184</t>
  </si>
  <si>
    <t>711413121</t>
  </si>
  <si>
    <t>Izolace proti povrchové a podpovrchové vodě natěradly a tmely za studena na ploše svislé S těsnicí hmotou dvousložkovou bitumenovou</t>
  </si>
  <si>
    <t>2037465104</t>
  </si>
  <si>
    <t>2*(1+2+1,3)+2*(1,6+0,9+1,2*2)+2*(2,05+1,35+1,75*2)*2</t>
  </si>
  <si>
    <t>m.č.107,108,121,116</t>
  </si>
  <si>
    <t>2*(1,2+2*3,45)+2*(1,8+2,3*2)+2*(1+2,3*2)+2*(2,05+1,25+1,95*2)</t>
  </si>
  <si>
    <t>m.č.226,223,205,211</t>
  </si>
  <si>
    <t>2*(1+2,3*2)</t>
  </si>
  <si>
    <t>185</t>
  </si>
  <si>
    <t>711461201</t>
  </si>
  <si>
    <t>Provedení izolace proti povrchové a podpovrchové tlakové vodě fóliemi na ploše vodorovné V zesílením spojů páskem se zalitím okrajů spoje</t>
  </si>
  <si>
    <t>-263899887</t>
  </si>
  <si>
    <t xml:space="preserve">Poznámka k souboru cen:_x000D_
1. Izolace plochy jednotlivě do 10 m2 se oceňují skladebně cenou příslušné izolace a cenou 711 49-9097 Příplatek za plochu do 10 m2. 2. Cenami lze oceňovat i montáž izolací proti zemní vlhkosti. </t>
  </si>
  <si>
    <t>48,75*12,8</t>
  </si>
  <si>
    <t>-2,05*3*2</t>
  </si>
  <si>
    <t>2,95*3,9*2</t>
  </si>
  <si>
    <t>186</t>
  </si>
  <si>
    <t>283220890</t>
  </si>
  <si>
    <t xml:space="preserve">fólie zemní hydroizolační mPVC, tl. 1,5 mm, šířka 2,2 délka role 20 m, </t>
  </si>
  <si>
    <t>1296390661</t>
  </si>
  <si>
    <t>187</t>
  </si>
  <si>
    <t>711462103</t>
  </si>
  <si>
    <t>Provedení izolace proti povrchové a podpovrchové tlakové vodě fóliemi na ploše svislé S přilepenou v plné ploše</t>
  </si>
  <si>
    <t>922187561</t>
  </si>
  <si>
    <t>0,4*(46,75+12,4)*2</t>
  </si>
  <si>
    <t>obvod</t>
  </si>
  <si>
    <t>1,1*(2,25+3,2)*2*2</t>
  </si>
  <si>
    <t>(0,4+0,3)*(2,75+3,7)*2</t>
  </si>
  <si>
    <t>výtah. šachta</t>
  </si>
  <si>
    <t>1,7*(1,4+1,05)*2*4</t>
  </si>
  <si>
    <t>188</t>
  </si>
  <si>
    <t>795583963</t>
  </si>
  <si>
    <t>189</t>
  </si>
  <si>
    <t>711491171</t>
  </si>
  <si>
    <t>Provedení izolace proti povrchové a podpovrchové tlakové vodě ostatní na ploše vodorovné V z textilií, vrstvy podkladní</t>
  </si>
  <si>
    <t>1264778801</t>
  </si>
  <si>
    <t xml:space="preserve">Poznámka k souboru cen:_x000D_
1. Cenami -9095 až -9097 lze oceňovat jen tehdy, nepřesáhne-li součet souvislé plochy vodorovné a svislé izolační vrstvy 10 m2. 2. Cenou -1175 lze oceňovat i připevnění izolace na ploše svislé. 3. Cenami -1171 až -1273 lze oceňovat i izolace proti zemní vlhkosti. 4. V ceně -1177 jsou započteny i náklady na navrtání, osazení hmoždinek a zatmelení. </t>
  </si>
  <si>
    <t>634,71</t>
  </si>
  <si>
    <t>190</t>
  </si>
  <si>
    <t>693110730</t>
  </si>
  <si>
    <t>geotextilie z polypropylenových vláken netkaná, šíře 500 cm, 300 g/m2</t>
  </si>
  <si>
    <t>-84991470</t>
  </si>
  <si>
    <t>191</t>
  </si>
  <si>
    <t>711491271</t>
  </si>
  <si>
    <t>Provedení izolace proti povrchové a podpovrchové tlakové vodě ostatní na ploše svislé S z textilií, vrstvy podkladní</t>
  </si>
  <si>
    <t>-29789752</t>
  </si>
  <si>
    <t>113,65</t>
  </si>
  <si>
    <t>192</t>
  </si>
  <si>
    <t>1623273022</t>
  </si>
  <si>
    <t>113,65*1,05 'Přepočtené koeficientem množství</t>
  </si>
  <si>
    <t>193</t>
  </si>
  <si>
    <t>711493121</t>
  </si>
  <si>
    <t>Izolace proti podpovrchové a tlakové vodě - ostatní na ploše svislé S těsnicí kaší flexibilní minerální</t>
  </si>
  <si>
    <t>-1309965186</t>
  </si>
  <si>
    <t>129,689</t>
  </si>
  <si>
    <t>výměra dle XPS</t>
  </si>
  <si>
    <t>194</t>
  </si>
  <si>
    <t>998711103</t>
  </si>
  <si>
    <t>Přesun hmot pro izolace proti vodě, vlhkosti a plynům stanovený z hmotnosti přesunovaného materiálu vodorovná dopravní vzdálenost do 50 m v objektech výšky přes 12 do 60 m</t>
  </si>
  <si>
    <t>1321592358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</si>
  <si>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</si>
  <si>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712</t>
  </si>
  <si>
    <t>Povlakové krytiny</t>
  </si>
  <si>
    <t>195</t>
  </si>
  <si>
    <t>712311101</t>
  </si>
  <si>
    <t>Provedení povlakové krytiny střech plochých do 10 st. natěradly a tmely za studena nátěrem lakem penetračním nebo asfaltovým</t>
  </si>
  <si>
    <t>188543656</t>
  </si>
  <si>
    <t xml:space="preserve">Poznámka k souboru cen:_x000D_
1. Povlakové krytiny střech jednotlivě do 10 m2 se oceňují skladebně cenou příslušné izolace a cenou 712 39-9095 Příplatek za plochu do 10 m2. </t>
  </si>
  <si>
    <t>569,32</t>
  </si>
  <si>
    <t>196</t>
  </si>
  <si>
    <t>111631500</t>
  </si>
  <si>
    <t>lak asfaltový penetrační (MJ t) bal 9 kg</t>
  </si>
  <si>
    <t>890669488</t>
  </si>
  <si>
    <t>569,32*0,0003 'Přepočtené koeficientem množství</t>
  </si>
  <si>
    <t>197</t>
  </si>
  <si>
    <t>712341659</t>
  </si>
  <si>
    <t>Provedení povlakové krytiny střech plochých do 10 st. pásy přitavením NAIP bodově</t>
  </si>
  <si>
    <t>-687339255</t>
  </si>
  <si>
    <t xml:space="preserve">Poznámka k souboru cen:_x000D_
1. Povlakové krytiny střech jednotlivě do 10 m2 se oceňují skladebně cenou příslušné izolace a cenou 712 39-9097 Příplatek za plochu do 10 m2. </t>
  </si>
  <si>
    <t>5,4*12,4+5,4*12,2</t>
  </si>
  <si>
    <t>14,4*12,4+20,8*12,4</t>
  </si>
  <si>
    <t>parozábrana</t>
  </si>
  <si>
    <t>198</t>
  </si>
  <si>
    <t>628361100</t>
  </si>
  <si>
    <t>pás těžký asfaltovaný s Al folií nosnou vložkou</t>
  </si>
  <si>
    <t>206353816</t>
  </si>
  <si>
    <t>569,32*1,15 'Přepočtené koeficientem množství</t>
  </si>
  <si>
    <t>199</t>
  </si>
  <si>
    <t>712363402</t>
  </si>
  <si>
    <t>Provedení povlakové krytiny střech plochých do 10 st. s mechanicky kotvenou izolací včetně položení fólie a horkovzdušného svaření tl. tepelné izolace do 100 mm budovy výšky do 18 m, kotvené do betonu nebo pórobetonu okraj</t>
  </si>
  <si>
    <t>-897771634</t>
  </si>
  <si>
    <t xml:space="preserve">Poznámka k souboru cen:_x000D_
1. V cenách jsou započteny i náklady na dodávku kotev. 2. V cenách nejsou započteny náklady na dodávku fólie, tato se oceňuje ve specifikaci. 3. Kotvení plechových lišt rš větší než 200 mm se oceňují katalogem 800-764 Klempířské konstrukce. 4. Vymezení rohových a okrajových částí je dané kotevním plánem nebo výpočtem podle přílohy č. 3 tohoto katalogu. </t>
  </si>
  <si>
    <t>střecha E</t>
  </si>
  <si>
    <t>0,5*(12,8+24,9*2+18,9*2+12,9*2)</t>
  </si>
  <si>
    <t>vršek atiky</t>
  </si>
  <si>
    <t>1,5*(18,9+12)*2</t>
  </si>
  <si>
    <t>1,5*(24,75*2+12)</t>
  </si>
  <si>
    <t>bok atiky</t>
  </si>
  <si>
    <t>200</t>
  </si>
  <si>
    <t>283220120</t>
  </si>
  <si>
    <t>fólie hydroizolační střešní mPVC, tl. 1,5 mm š 1300 mm šedá</t>
  </si>
  <si>
    <t>-898120080</t>
  </si>
  <si>
    <t>817,37*1,15 'Přepočtené koeficientem množství</t>
  </si>
  <si>
    <t>201</t>
  </si>
  <si>
    <t>71299900R</t>
  </si>
  <si>
    <t xml:space="preserve">Prostup střechy trubkou PVC prof. 250 mm dl 900 mm ,vodotěs.oplech uzavř.zavíčkováním + izol.pěna </t>
  </si>
  <si>
    <t>-717506229</t>
  </si>
  <si>
    <t>Z 53</t>
  </si>
  <si>
    <t>202</t>
  </si>
  <si>
    <t>998712103</t>
  </si>
  <si>
    <t>Přesun hmot pro povlakové krytiny stanovený z hmotnosti přesunovaného materiálu vodorovná dopravní vzdálenost do 50 m v objektech výšky přes 12 do 24 m</t>
  </si>
  <si>
    <t>345442100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</si>
  <si>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</si>
  <si>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713</t>
  </si>
  <si>
    <t>Izolace tepelné</t>
  </si>
  <si>
    <t>203</t>
  </si>
  <si>
    <t>713121111</t>
  </si>
  <si>
    <t>Montáž tepelné izolace podlah rohožemi, pásy, deskami, dílci, bloky (izolační materiál ve specifikaci) kladenými volně jednovrstvá</t>
  </si>
  <si>
    <t>1056651223</t>
  </si>
  <si>
    <t xml:space="preserve">Poznámka k souboru cen:_x000D_
1. Množství tepelné izolace podlah okrajovými pásky k ceně -1211 se určuje v m projektované délky obložení (bez přesahů) na obvodu podlahy. </t>
  </si>
  <si>
    <t>102,96</t>
  </si>
  <si>
    <t>204</t>
  </si>
  <si>
    <t>283758800</t>
  </si>
  <si>
    <t>deska z pěnového polystyrenu pro vysoce zatížené konstrukce 1000 x 500 x 50 mm</t>
  </si>
  <si>
    <t>-1325559864</t>
  </si>
  <si>
    <t>102,96*1,02 'Přepočtené koeficientem množství</t>
  </si>
  <si>
    <t>205</t>
  </si>
  <si>
    <t>-1223599211</t>
  </si>
  <si>
    <t>508</t>
  </si>
  <si>
    <t>206</t>
  </si>
  <si>
    <t>283766390</t>
  </si>
  <si>
    <t>deska polystyrénová pro snížení kročejového hluku (max. zatížení 3,5 kN/m2) 1000x500 m3</t>
  </si>
  <si>
    <t>1193376699</t>
  </si>
  <si>
    <t>207</t>
  </si>
  <si>
    <t>1304468243</t>
  </si>
  <si>
    <t>skladba C</t>
  </si>
  <si>
    <t>14,35+116+12,83+11,36+123,55+154,74</t>
  </si>
  <si>
    <t>208</t>
  </si>
  <si>
    <t>573434000</t>
  </si>
  <si>
    <t>432,83*0,12*1,02</t>
  </si>
  <si>
    <t>209</t>
  </si>
  <si>
    <t>713121211</t>
  </si>
  <si>
    <t>Montáž tepelné izolace podlah okrajovými pásky kladenými volně</t>
  </si>
  <si>
    <t>1313802240</t>
  </si>
  <si>
    <t>156,75+91,72+272,16+16,85+17,15+16,8+7,4+20,65+27,15+7,2+22,95+8,5+22+14,9+26,75+28</t>
  </si>
  <si>
    <t>210</t>
  </si>
  <si>
    <t>631402730</t>
  </si>
  <si>
    <t>pásek okrajový izolační minerální plovoucích podlah š 80 mm tl.12 mm</t>
  </si>
  <si>
    <t>-260592412</t>
  </si>
  <si>
    <t>211</t>
  </si>
  <si>
    <t>713131141</t>
  </si>
  <si>
    <t>Montáž tepelné izolace stěn rohožemi, pásy, deskami, dílci, bloky (izolační materiál ve specifikaci) lepením celoplošně</t>
  </si>
  <si>
    <t>202519960</t>
  </si>
  <si>
    <t xml:space="preserve">Poznámka k souboru cen:_x000D_
1. Položky Montáž tepelných izolací stěn lze použít i pro ocenění montáže svislých tepelných izolací základových konstrukcí (základové pásy, desky apod.). 2. V cenách -1161 až -1167 nejsou započteny náklady na podkladní rošt a olištování zdí; tyto se oceňují pro kovový rošt cenami souboru 763 12-16 katalogu 763 - Konstrukce suché výstavby nebo pro dřevěný rošt cenami souboru 766 41-72 katalogu 766 – Konstrukce truhlářské. </t>
  </si>
  <si>
    <t>1,1*(1+0,1+5,5+0,1*2+1+5,5+0,1*2+1+4,25+1+0,1*2+5,85+0,1*2+1+5,7+0,1*2+1+5,85+0,1*2+1+5,075)*2</t>
  </si>
  <si>
    <t>1,1*(12,65+1+0,1+11+0,1+1)</t>
  </si>
  <si>
    <t>XPS</t>
  </si>
  <si>
    <t>212</t>
  </si>
  <si>
    <t>283763720</t>
  </si>
  <si>
    <t>deska z polystyrénu XPS, hrana rovná, polo či pero drážka a hladký povrch 1250 x 600 x 100 mm</t>
  </si>
  <si>
    <t>1189621401</t>
  </si>
  <si>
    <t>129,69*1,02 'Přepočtené koeficientem množství</t>
  </si>
  <si>
    <t>213</t>
  </si>
  <si>
    <t>6461354</t>
  </si>
  <si>
    <t>vnitřní atika</t>
  </si>
  <si>
    <t>1,6*(12,4+24,35*2+18,5*2+12,4*2)</t>
  </si>
  <si>
    <t>214</t>
  </si>
  <si>
    <t>283763710</t>
  </si>
  <si>
    <t>deska z polystyrénu XPS, hrana rovná, polo či pero drážka a hladký povrch 1250 x 600 x 80 mm</t>
  </si>
  <si>
    <t>-1482768419</t>
  </si>
  <si>
    <t>196,64*1,02 'Přepočtené koeficientem množství</t>
  </si>
  <si>
    <t>215</t>
  </si>
  <si>
    <t>713141151</t>
  </si>
  <si>
    <t>Montáž tepelné izolace střech plochých rohožemi, pásy, deskami, dílci, bloky (izolační materiál ve specifikaci) kladenými volně jednovrstvá</t>
  </si>
  <si>
    <t>-1757960177</t>
  </si>
  <si>
    <t xml:space="preserve">Poznámka k souboru cen:_x000D_
1. Množství tepelné izolace střech plochých atikovými pásky k ceně -1211 se určuje v m projektované délky obložení (bez přesahů) na obvodu ploché střechy. 2. Množství jednotek tepelné izolace střech plochých spádovými klíny k cenám -1311 až -1335 se určuje v m2 půdorysné projektované vyspádované plochy střechy. </t>
  </si>
  <si>
    <t>602,88</t>
  </si>
  <si>
    <t>216</t>
  </si>
  <si>
    <t>63141329R</t>
  </si>
  <si>
    <t>deska izolační plochých střech z čedič.vlny  ,50 kPa  tl.180 mm</t>
  </si>
  <si>
    <t>-107183186</t>
  </si>
  <si>
    <t>602,88*1,02 'Přepočtené koeficientem množství</t>
  </si>
  <si>
    <t>217</t>
  </si>
  <si>
    <t>713141162</t>
  </si>
  <si>
    <t>Montáž tepelné izolace střech plochých rohožemi, pásy, deskami, dílci, bloky (izolační materiál ve specifikaci) přišroubovanými šrouby tl. izolace do 130 mm budovy výšky do 20 m okrajové pole</t>
  </si>
  <si>
    <t>-1179459066</t>
  </si>
  <si>
    <t>5,4*12,8+5,5*12,8</t>
  </si>
  <si>
    <t>14,4*12,8+21,8*12,8</t>
  </si>
  <si>
    <t>218</t>
  </si>
  <si>
    <t>63141325R</t>
  </si>
  <si>
    <t>deska izolační plochých střech  z čedič vlny  70 kPA  tl.100 mm</t>
  </si>
  <si>
    <t>1264276515</t>
  </si>
  <si>
    <t>219</t>
  </si>
  <si>
    <t>713191132</t>
  </si>
  <si>
    <t>Montáž tepelné izolace stavebních konstrukcí - doplňky a konstrukční součásti podlah, stropů vrchem nebo střech překrytím fólií separační z PE</t>
  </si>
  <si>
    <t>-273712970</t>
  </si>
  <si>
    <t>podlahy A,B,D</t>
  </si>
  <si>
    <t>508+102,96+432,83</t>
  </si>
  <si>
    <t>220</t>
  </si>
  <si>
    <t>283231500</t>
  </si>
  <si>
    <t>fólie separační PE bal. 100 m2</t>
  </si>
  <si>
    <t>1032574236</t>
  </si>
  <si>
    <t>1043,79*1,1 'Přepočtené koeficientem množství</t>
  </si>
  <si>
    <t>221</t>
  </si>
  <si>
    <t>998713103</t>
  </si>
  <si>
    <t>Přesun hmot pro izolace tepelné stanovený z hmotnosti přesunovaného materiálu vodorovná dopravní vzdálenost do 50 m v objektech výšky přes 12 m do 24 m</t>
  </si>
  <si>
    <t>-1592019259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</si>
  <si>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</si>
  <si>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721</t>
  </si>
  <si>
    <t>Zdravotechnika - vnitřní kanalizace</t>
  </si>
  <si>
    <t>222</t>
  </si>
  <si>
    <t>721233213</t>
  </si>
  <si>
    <t xml:space="preserve">Střešní vtoky (vpusti) polypropylenové (PP) pro pochůzné střechy s odtokem svislým DN 125 </t>
  </si>
  <si>
    <t>-828340562</t>
  </si>
  <si>
    <t>223</t>
  </si>
  <si>
    <t>998721103</t>
  </si>
  <si>
    <t>Přesun hmot pro vnitřní kanalizace stanovený z hmotnosti přesunovaného materiálu vodorovná dopravní vzdálenost do 50 m v objektech výšky přes 12 do 24 m</t>
  </si>
  <si>
    <t>18716540</t>
  </si>
  <si>
    <t>725</t>
  </si>
  <si>
    <t>Zdravotechnika - zařizovací předměty</t>
  </si>
  <si>
    <t>224</t>
  </si>
  <si>
    <t>72529111R</t>
  </si>
  <si>
    <t xml:space="preserve">Háček na oděv </t>
  </si>
  <si>
    <t>1929437647</t>
  </si>
  <si>
    <t>Z 03</t>
  </si>
  <si>
    <t>225</t>
  </si>
  <si>
    <t>72529112R</t>
  </si>
  <si>
    <t xml:space="preserve">odp.koš nášlapný </t>
  </si>
  <si>
    <t>1293170050</t>
  </si>
  <si>
    <t>Z02</t>
  </si>
  <si>
    <t>226</t>
  </si>
  <si>
    <t>72529113R</t>
  </si>
  <si>
    <t xml:space="preserve">zrcadlo </t>
  </si>
  <si>
    <t>1113838773</t>
  </si>
  <si>
    <t>Z 02</t>
  </si>
  <si>
    <t>227</t>
  </si>
  <si>
    <t>72529115R</t>
  </si>
  <si>
    <t xml:space="preserve">Zrcadlo náklopné </t>
  </si>
  <si>
    <t>-1904105776</t>
  </si>
  <si>
    <t>228</t>
  </si>
  <si>
    <t>72529121R</t>
  </si>
  <si>
    <t xml:space="preserve">štětka na WC </t>
  </si>
  <si>
    <t>75349529</t>
  </si>
  <si>
    <t>Z03</t>
  </si>
  <si>
    <t>229</t>
  </si>
  <si>
    <t>725291511</t>
  </si>
  <si>
    <t>Doplňky zařízení koupelen a záchodů plastové dávkovač tekutého mýdla na 350 ml</t>
  </si>
  <si>
    <t>-6940906</t>
  </si>
  <si>
    <t>230</t>
  </si>
  <si>
    <t>725291621</t>
  </si>
  <si>
    <t>Doplňky zařízení koupelen a záchodů nerezové zásobník toaletních papírů d=300 mm</t>
  </si>
  <si>
    <t>643270129</t>
  </si>
  <si>
    <t>231</t>
  </si>
  <si>
    <t>725291631</t>
  </si>
  <si>
    <t>Doplňky zařízení koupelen a záchodů nerezové zásobník papírových ručníků</t>
  </si>
  <si>
    <t>-1155196254</t>
  </si>
  <si>
    <t>232</t>
  </si>
  <si>
    <t>72529164R</t>
  </si>
  <si>
    <t xml:space="preserve">Signal.systém nouzového volání - dodávka vč.montáže a kotvení </t>
  </si>
  <si>
    <t>-2067128828</t>
  </si>
  <si>
    <t>233</t>
  </si>
  <si>
    <t>725291708</t>
  </si>
  <si>
    <t>Doplňky zařízení koupelen a záchodů smaltované madla rovná, délky 900 mm</t>
  </si>
  <si>
    <t>1570674033</t>
  </si>
  <si>
    <t>WC inval. Z 03</t>
  </si>
  <si>
    <t>234</t>
  </si>
  <si>
    <t>725291712</t>
  </si>
  <si>
    <t>Doplňky zařízení koupelen a záchodů smaltované madla krakorcová, délky 834 mm</t>
  </si>
  <si>
    <t>209377462</t>
  </si>
  <si>
    <t>235</t>
  </si>
  <si>
    <t>725291722</t>
  </si>
  <si>
    <t>Doplňky zařízení koupelen a záchodů smaltované madla krakorcová sklopná, délky 834 mm</t>
  </si>
  <si>
    <t>-2104360261</t>
  </si>
  <si>
    <t>236</t>
  </si>
  <si>
    <t>998725103</t>
  </si>
  <si>
    <t>Přesun hmot pro zařizovací předměty stanovený z hmotnosti přesunovaného materiálu vodorovná dopravní vzdálenost do 50 m v objektech výšky přes 12 do 24 m</t>
  </si>
  <si>
    <t>529762894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</si>
  <si>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</si>
  <si>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727</t>
  </si>
  <si>
    <t>Zdravotechnika - požární ochrana</t>
  </si>
  <si>
    <t>237</t>
  </si>
  <si>
    <t>727111114</t>
  </si>
  <si>
    <t>Protipožární trubní ucpávky předizolované kovové potrubí prostup stěnou tloušťky 100 mm požární odolnost EI 60-120 D 33</t>
  </si>
  <si>
    <t>-1239714765</t>
  </si>
  <si>
    <t xml:space="preserve">Poznámka k souboru cen:_x000D_
1. V cenách -1111 až 1119, -1131 až 1219, -1321 až 1419 je započtena tloušťka vyplňované spáry 15mm a šířka 20 mm. 2. V cenách -1301 až 1319, -1421 až 1429 je započtena tloušťka vyplňované spáry 25mm a šířka 15 mm. 3. V cenách -1121 až 1129, -1221 až 1229, -1501 až 1509 je započtena tloušťka vyplňované spáry 15-20 mm. 4. V cenách -1111 až 1119, -1131 až 1219, -1321 až 1419 je započteno opláštění potrubí minerální vlnou tloušťky 35mm. 5. V cenách -1121 až 1129, -1221 až 1229 je započteno opláštění potrubí minerální vlnou tloušťky 32mm. 6. V cenách -1301 až 1319, -1421 až 1429 je započteno opláštění potrubí minerální vlnou tloušťky 20mm. </t>
  </si>
  <si>
    <t>742</t>
  </si>
  <si>
    <t>Elektroinstalace - slaboproud</t>
  </si>
  <si>
    <t>238</t>
  </si>
  <si>
    <t>742420021</t>
  </si>
  <si>
    <t>Montáž společné televizní antény antenního stožáru včetně upevňovacího materiálu</t>
  </si>
  <si>
    <t>8116741</t>
  </si>
  <si>
    <t>Z 52</t>
  </si>
  <si>
    <t>239</t>
  </si>
  <si>
    <t>59660253R</t>
  </si>
  <si>
    <t xml:space="preserve">držák  antény, průměr 115  mm </t>
  </si>
  <si>
    <t>1804148060</t>
  </si>
  <si>
    <t>763</t>
  </si>
  <si>
    <t>Konstrukce suché výstavby</t>
  </si>
  <si>
    <t>240</t>
  </si>
  <si>
    <t>763111313</t>
  </si>
  <si>
    <t>Příčka ze sádrokartonových desek s nosnou konstrukcí z jednoduchých ocelových profilů UW, CW jednoduše opláštěná deskou standardní A tl. 12,5 mm, příčka tl. 100 mm, profil 75 bez TI, EI 15</t>
  </si>
  <si>
    <t>-295317906</t>
  </si>
  <si>
    <t xml:space="preserve">Poznámka k souboru cen:_x000D_
1. V cenách jsou započteny i náklady na tmelení a výztužnou pásku. 2. V cenách nejsou započteny náklady na základní penetrační nátěr; tyto se oceňují cenou cenou -1717. 3. Cenu -1524 lze použít i pro příčky s tepelnou izolací tl. 100 mm o objemové hmotnosti min. 16 kg/m3. 4. Cena -1611 Montáž nosné konstrukce je stanovena pro m2 plochy příčky. 5. Ceny -1621 až -1627 Montáž desek, -1717 Penetrační nátěr, -1718 Úprava spar separační páskou a -1771, -1772 Příplatek za rovinnost jsou stanoveny pro obě strany příčky. 6. V ceně -1611 nejsou započteny náklady na profily; tyto se oceňují ve specifikaci. Doporučené množství na 1 m2 příčky je 1,9 m profilu CW a 0,8 m profilu UW. 7. V cenách -1621 až -1627 nejsou započteny náklady na desky; tato dodávka se oceňuje ve specifikaci. </t>
  </si>
  <si>
    <t>3,85*(0,4+0,35*2)</t>
  </si>
  <si>
    <t>3,45*(0,45+0,35*2)*2</t>
  </si>
  <si>
    <t>241</t>
  </si>
  <si>
    <t>763111414</t>
  </si>
  <si>
    <t>Příčka ze sádrokartonových desek s nosnou konstrukcí z jednoduchých ocelových profilů UW, CW dvojitě opláštěná deskami standardními A tl. 2 x 12,5 mm, EI 60, příčka tl. 125 mm, profil 75 TI tl. 75 mm, Rw 53 dB</t>
  </si>
  <si>
    <t>1894252223</t>
  </si>
  <si>
    <t>3,85*(5,55*2+6,8+3,35*2)</t>
  </si>
  <si>
    <t>3,85*(10,35+2,9+3,7+1,95+1,6+3,6+4,85)</t>
  </si>
  <si>
    <t>3,45*(4,8+5,25+12,7+13,1+4,85+2,2+2,2+1,2)</t>
  </si>
  <si>
    <t>3,45*(2,5+1,8+5,25*2+4,9+4,5+2,2+1,95+13,8+2)</t>
  </si>
  <si>
    <t>3,45*(23,55+4,8+5,25*2+4,5+5+2,25)</t>
  </si>
  <si>
    <t>3,45*(5,25*3+4,5*2+1,1+2,3+1,95+5*2+1+18,9+7+2+2,15+1,95)</t>
  </si>
  <si>
    <t>242</t>
  </si>
  <si>
    <t>763111417</t>
  </si>
  <si>
    <t>Příčka ze sádrokartonových desek s nosnou konstrukcí z jednoduchých ocelových profilů UW, CW dvojitě opláštěná deskami standardními A tl. 2 x 12,5 mm, EI 60, příčka tl. 150 mm, profil 100 TI tl. 100 mm, Rw 55 dB</t>
  </si>
  <si>
    <t>2080524821</t>
  </si>
  <si>
    <t>3,85*(3,7+1,75*2)</t>
  </si>
  <si>
    <t>3,45*(5,25*2+3,5)</t>
  </si>
  <si>
    <t>3,45*(3,225+1,15+5+1)</t>
  </si>
  <si>
    <t>243</t>
  </si>
  <si>
    <t>763111717</t>
  </si>
  <si>
    <t>Příčka ze sádrokartonových desek ostatní konstrukce a práce na příčkách ze sádrokartonových desek základní penetrační nátěr</t>
  </si>
  <si>
    <t>-162120809</t>
  </si>
  <si>
    <t>2*(20,105+944,986+111,814+15,525)</t>
  </si>
  <si>
    <t>244</t>
  </si>
  <si>
    <t>76311171R</t>
  </si>
  <si>
    <t xml:space="preserve">SDK systémové nadpraží 1600 mm </t>
  </si>
  <si>
    <t>1667971526</t>
  </si>
  <si>
    <t>245</t>
  </si>
  <si>
    <t>763113317</t>
  </si>
  <si>
    <t>Příčka instalační ze sádrokartonových desek s nosnou konstrukcí ze zdvojených ocelových profilů UW, CW s mezerou, CW profily navzájem spojeny páskem sádry dvojitě opláštěná deskami standardními A tl. 2 x 12,5 mm, EI 60, příčka tl. 270 mm, profil 75 TI tl. 60 mm, Rw 54 dB</t>
  </si>
  <si>
    <t>-59079976</t>
  </si>
  <si>
    <t xml:space="preserve">Poznámka k souboru cen:_x000D_
1. V cenách jsou započteny i náklady na tmelení a výztužnou pásku. 2. V cenách nejsou započteny náklady na základní penetrační nátěr; tyto se oceňují cenou 763 11-1717. 3. Ceny -3321 a -3323 lze použít i pro příčky s tepelnou izolací tl. 40 mm o objemové hmotnosti 100 kg/m3. 4. Cena -3611 Montáž nosné konstrukce je stanovena pro m2 plochy instalační příčky. 5. Cena -3621 Montáž desek je stanovena pro obě strany instalační příčky. 6. V ceně -3611 nejsou započteny náklady na profily; tyto se oceňují ve specifikaci. Doporučené množství na 1 m2 příčky je 3,8 m profilu CW a 1,6 m profilu UW. 7. V ceně -3621 nejsou započteny náklady na desky; tato dodávka se oceňuje ve specifikaci. 8. Ostatní konstrukce a práce a příplatky u instalačních příček se oceňují cenami 763 11-17.. pro příčky ze sádrokartonových desek. </t>
  </si>
  <si>
    <t>3,45*(2,7+1,8)</t>
  </si>
  <si>
    <t>246</t>
  </si>
  <si>
    <t>763121429</t>
  </si>
  <si>
    <t>Stěna předsazená ze sádrokartonových desek s nosnou konstrukcí z ocelových profilů CW, UW jednoduše opláštěná deskou impregnovanou H2 tl. 12,5 mm, TI tl. 40 mm, EI 30 stěna tl. 112,5 mm, profil 100</t>
  </si>
  <si>
    <t>-1650294676</t>
  </si>
  <si>
    <t xml:space="preserve">Poznámka k souboru cen:_x000D_
1. V cenách jsou započteny i náklady na tmelení a výztužnou pásku. 2. V cenách nejsou započteny náklady na základní penetrační nátěr; tyto se oceňují cenou 763 12-1714. 3. Ceny pro předsazené stěny lepené celoplošně jsou určeny pro lepení na rovný podklad, lepené na bochánky jsou určeny pro podklad o nerovnosti do 20 mm a lepené na pásky jsou určeny pro podklad o nerovnosti přes 20 mm. 4. Ceny -1611 a -1612 Montáž nosné konstrukce je stanoveny pro m2 plochy předsazené stěny. 5. V ceně -1611 a -1612 nejsou započteny náklady na profily; tyto se oceňují ve specifikaci. Doporučené množství na 1 m2 stěny je: a) 1,9 m profilu CW a 0,8 m profilu UW u ceny. -1611, b) 1,9 m profilu CD a 0,5 m profilu UD u ceny -1612. 6. V cenách -1621 až -1641 Montáž desek nejsou započteny náklady na desky; tato dodávka se oceňuje ve specifikaci. 7. Ostatní konstrukce a práce a příplatky, neuvedené v tomto souboru cen, se oceňují cenami 763 11-17.. pro příčky ze sádrokartonových desek. </t>
  </si>
  <si>
    <t>247</t>
  </si>
  <si>
    <t>76312142R</t>
  </si>
  <si>
    <t>518976649</t>
  </si>
  <si>
    <t>248</t>
  </si>
  <si>
    <t>763121714</t>
  </si>
  <si>
    <t>Stěna předsazená ze sádrokartonových desek ostatní konstrukce a práce na předsazených stěnách ze sádrokartonových desek základní penetrační nátěr</t>
  </si>
  <si>
    <t>-1927947388</t>
  </si>
  <si>
    <t>20,28</t>
  </si>
  <si>
    <t>249</t>
  </si>
  <si>
    <t>-1510855137</t>
  </si>
  <si>
    <t>250</t>
  </si>
  <si>
    <t>763131411</t>
  </si>
  <si>
    <t>Podhled ze sádrokartonových desek dvouvrstvá zavěšená spodní konstrukce z ocelových profilů CD, UD jednoduše opláštěná deskou standardní A, tl. 12,5 mm, bez TI</t>
  </si>
  <si>
    <t>-1162262967</t>
  </si>
  <si>
    <t xml:space="preserve">Poznámka k souboru cen:_x000D_
1. V cenách jsou započteny i náklady na tmelení a výztužnou pásku. 2. V cenách nejsou započteny náklady na základní penetrační nátěr; tyto se oceňují cenou -1714. 3. Ceny 763 13-13 lze použít i pro dvouvrstvou dřevěnou spodní konstrukci s nosnými latěmi 60 x 40 mm a montážnímu latěmi 48 x 24 mm. 4. Ceny -1611 až -1613 Montáž nosné konstrukce je stanoveny pro m2 plochy podhledu. 5. V ceně -1611 nejsou započteny náklady na dřevo a v cenách -2612 a -2613 náklady na profily; tyto se oceňují ve specifikaci. Doporučené množství na 1 m2 příčky je 3,0 m profilu CD a 0,9 m profilu UD. 6. V cenách -1621 až -1624 Montáž desek nejsou započteny náklady na desky; tato dodávka se oceňuje ve specifikaci. 7. V ceně -1763 Příplatek za průhyb nosného stropu přes 20 mm je započtena pouze montáž, atypický profil se oceňuje individuálně ve specifikaci. </t>
  </si>
  <si>
    <t>13,5</t>
  </si>
  <si>
    <t>251</t>
  </si>
  <si>
    <t>763131714</t>
  </si>
  <si>
    <t>Podhled ze sádrokartonových desek ostatní práce a konstrukce na podhledech ze sádrokartonových desek základní penetrační nátěr</t>
  </si>
  <si>
    <t>129091919</t>
  </si>
  <si>
    <t>252</t>
  </si>
  <si>
    <t>763135101</t>
  </si>
  <si>
    <t>Montáž sádrokartonového podhledu kazetového demontovatelného, velikosti kazet 600x600 mm včetně zavěšené nosné konstrukce viditelné</t>
  </si>
  <si>
    <t>-1522392343</t>
  </si>
  <si>
    <t xml:space="preserve">Poznámka k souboru cen:_x000D_
1. V cenách montáže podhledu -5001 až -5201 jsou započteny náklady na montáž a dodávku nosné konstrukce. 2. V cenách nejsou započteny náklady na dodávku desek, kazet, lamel; jejich dodávka se oceňuje ve specifikaci. 3. Ostatní práce a konstrukce na sádrokartonových podhledech lze ocenit cenami 763 13-17. . . </t>
  </si>
  <si>
    <t>498</t>
  </si>
  <si>
    <t>dílny</t>
  </si>
  <si>
    <t>253</t>
  </si>
  <si>
    <t>590305700</t>
  </si>
  <si>
    <t>podhled kazetový bez děrování,  častěčně skrytý rošt , tl. 10 mm, 600 x 600 mm</t>
  </si>
  <si>
    <t>2082593775</t>
  </si>
  <si>
    <t>498*1,05 'Přepočtené koeficientem množství</t>
  </si>
  <si>
    <t>254</t>
  </si>
  <si>
    <t>763135102</t>
  </si>
  <si>
    <t>Montáž sádrokartonového podhledu kazetového demontovatelného, velikosti kazet 600x600 mm včetně zavěšené nosné konstrukce polozapuštěné</t>
  </si>
  <si>
    <t>1831729220</t>
  </si>
  <si>
    <t>10,12+116+3,68+7,17+1,92+12,83+11,36+123,55+16,28+3,63+5,36+5,23*2+5,36+3,63+4,2+154,74-398</t>
  </si>
  <si>
    <t xml:space="preserve">1.NP - vidit.rastr </t>
  </si>
  <si>
    <t>12,24+9,71+2,28+7,87+10,27+28,89+16,68+32,16+4+17,68*3+23,48+16,68+17,68+27,97+7,83+12,24+14,34+4,32+34,25+4,62*2+8,47+11,33+36,57+20,72+33,58</t>
  </si>
  <si>
    <t>25,33+7,83</t>
  </si>
  <si>
    <t>12,24+14,35+9,71+2,28+7,88+9,08+30,07+17,68+18,36+22,48+4+32,16+17,68+18,36</t>
  </si>
  <si>
    <t>255</t>
  </si>
  <si>
    <t>590305770</t>
  </si>
  <si>
    <t>-2124732662</t>
  </si>
  <si>
    <t>797,62*1,05 'Přepočtené koeficientem množství</t>
  </si>
  <si>
    <t>256</t>
  </si>
  <si>
    <t>763181311</t>
  </si>
  <si>
    <t>Výplně otvorů konstrukcí ze sádrokartonových desek montáž zárubně kovové s příslušenstvím pro příčky výšky do 2,75 m nebo zátěže dveřního křídla do 25 kg, s profily CW a UW jednokřídlové</t>
  </si>
  <si>
    <t>-719880360</t>
  </si>
  <si>
    <t xml:space="preserve">Poznámka k souboru cen:_x000D_
1. V cenách montáže zárubní -1311 až -1322 nejsou započteny náklady na dodávku zárubní, profilů a patek zárubní; tato dodávka se oceňuje ve specifikaci. Množství profilů se určí: a) pro příčku výšky do 2,75 m takto: - délka profilu CW = 2x konstrukční výška příčky - délka profilu UW = 2x konstrukční výška příčky + šířka dveří + 300 mm, b) pro příčku výšky přes 2,75 do 4,25 m takto: - délka profilu UW = šířka dveří + 300 mm, - délka profilu UA = 2x konstrukční výška příčky, - patka UA = 4 kusy. 2. Montáž zárubní dřevěných a obložkových lze oceňovat cenami katalogu 800-766 Konstrukce truhlářské. 3. V cenách -2313 a -2314 ostění oken jsou započteny i náklady na ochranné úhelníky. 4. V ceně -2411 opláštění střešního okna jsou započteny i náklady na UA profily. 5. Pro volbu ceny montáže stavebního pouzdra -3111 až -3222 je rozhodující čistá průchozí šířka dveřního otvoru resp. dveřních otvorů. 6. V cenách -3111 až -3222 jsou započteny i náklady na sestavení stavebního pouzdra. 7. V cenách -3111 až -3222 nejsou započteny náklady na opláštění stavebního pouzdra sádrokartonovými deskami a jejich povrchové úpravy. Tyto práce se oceňují příslušnými položkami souboru cen 763 11-1 Příčka ze sádrokartonových desek. </t>
  </si>
  <si>
    <t>2+5+7</t>
  </si>
  <si>
    <t>4+7</t>
  </si>
  <si>
    <t>22+1+2</t>
  </si>
  <si>
    <t>257</t>
  </si>
  <si>
    <t>553315310</t>
  </si>
  <si>
    <t>zárubeň ocelová pro sádrokarton 125 700 L/P</t>
  </si>
  <si>
    <t>925383255</t>
  </si>
  <si>
    <t>258</t>
  </si>
  <si>
    <t>553315320</t>
  </si>
  <si>
    <t>zárubeň ocelová pro sádrokarton 125 800 L/P</t>
  </si>
  <si>
    <t>1542326119</t>
  </si>
  <si>
    <t>259</t>
  </si>
  <si>
    <t>553315330</t>
  </si>
  <si>
    <t>zárubeň ocelová pro sádrokarton 125 900 L/P</t>
  </si>
  <si>
    <t>503378063</t>
  </si>
  <si>
    <t>260</t>
  </si>
  <si>
    <t>998763303</t>
  </si>
  <si>
    <t>Přesun hmot pro konstrukce montované z desek sádrokartonových, sádrovláknitých, cementovláknitých nebo cementových stanovený z hmotnosti přesunovaného materiálu vodorovná dopravní vzdálenost do 50 m v objektech výšky přes 12 do 24 m</t>
  </si>
  <si>
    <t>-262241623</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</si>
  <si>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 </t>
  </si>
  <si>
    <t>764</t>
  </si>
  <si>
    <t>Konstrukce klempířské</t>
  </si>
  <si>
    <t>261</t>
  </si>
  <si>
    <t>764214611</t>
  </si>
  <si>
    <t>Oplechování horních ploch zdí a nadezdívek (atik) z pozinkovaného plechu s povrchovou úpravou poplast. mechanicky kotvené přes rš 1000 mm Z 54</t>
  </si>
  <si>
    <t>315163802</t>
  </si>
  <si>
    <t>129*1</t>
  </si>
  <si>
    <t>262</t>
  </si>
  <si>
    <t>764226404</t>
  </si>
  <si>
    <t>Oplechování parapetů z titanzinkového lesklého válcovaného plechu rovných mechanicky kotvené, bez rohů rš 330 mm</t>
  </si>
  <si>
    <t>1456780510</t>
  </si>
  <si>
    <t>9,2+5,7+9,13+12,05+4,65+20,03+21,1+1,4+13+39,4</t>
  </si>
  <si>
    <t>Z 38,39,40,41,42,43,44,45,46,47</t>
  </si>
  <si>
    <t>1,5*4+14,1</t>
  </si>
  <si>
    <t>Z 48,49</t>
  </si>
  <si>
    <t>263</t>
  </si>
  <si>
    <t>998764103</t>
  </si>
  <si>
    <t>Přesun hmot pro konstrukce klempířské stanovený z hmotnosti přesunovaného materiálu vodorovná dopravní vzdálenost do 50 m v objektech výšky přes 12 do 24 m</t>
  </si>
  <si>
    <t>969295920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</si>
  <si>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</si>
  <si>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766</t>
  </si>
  <si>
    <t>Konstrukce truhlářské</t>
  </si>
  <si>
    <t>264</t>
  </si>
  <si>
    <t>766660001</t>
  </si>
  <si>
    <t>Montáž dveřních křídel dřevěných nebo plastových otevíravých do ocelové zárubně povrchově upravených jednokřídlových, šířky do 800 mm</t>
  </si>
  <si>
    <t>1244655628</t>
  </si>
  <si>
    <t xml:space="preserve">Poznámka k souboru cen:_x000D_
1. Cenami -0021 až -0031, -0161 až -0163, -0181 až -0183, se oceňují dveře s protipožární odolností do 30 min. 2. V cenách -0201 až -0272 je započtena i montáž okopného plechu, stavěče křídel a držadel kyvných dveří. 3. V cenách -0311 až -0324 jsou započtené i náklady na osazení kování, vodícího trnu, dorazů, seřízení pojezdů a následné vyrovnání a seřízení dveřních křídel. 4. V cenách -0351 až -0358 jsou započtené i náklady na osazení kování, vodícího trnu, dorazů, seřízení pojezdů na stěnu a následné vyrovnání a seřízení dveřních křídel. 5. V cenách -0311 až -0324 nejsou započtené náklady na sestavení a osazení stavebního pouzdra, tyto náklady se oceňují cenami souboru cen 642 94-6 . . . Osazení stavebního pouzdra posuvných dveří do zděné příčky, katalogu 801-1 Budovy a haly - zděné a monolitické. </t>
  </si>
  <si>
    <t>D01</t>
  </si>
  <si>
    <t>D02</t>
  </si>
  <si>
    <t>D03</t>
  </si>
  <si>
    <t>D04</t>
  </si>
  <si>
    <t>D05</t>
  </si>
  <si>
    <t>265</t>
  </si>
  <si>
    <t>611601581</t>
  </si>
  <si>
    <t>dveře dřevěné vnitřní hladké plné kašírované ,neprůzv.min 32 dB 1křídlové standardní provedení 70x197cm vč kování   D 01</t>
  </si>
  <si>
    <t>1257890049</t>
  </si>
  <si>
    <t>266</t>
  </si>
  <si>
    <t>611601582</t>
  </si>
  <si>
    <t>dveře dřevěné vnitřní hladké plnékašíriované ,neprůzv.min 32 dB ,vent.mřížka 450 x 75  1křídlové standardní provedení 70x197cm vč kování D 02</t>
  </si>
  <si>
    <t>1086529464</t>
  </si>
  <si>
    <t>267</t>
  </si>
  <si>
    <t>611601583</t>
  </si>
  <si>
    <t>dveře dřevěné vnitřní hladké plné kašírovaní ,neprůzv.min 32 dB ,vent.mřížka 420 x 75 1křídlové standardní provedení 70x197cm vč kování D 03</t>
  </si>
  <si>
    <t>-413094655</t>
  </si>
  <si>
    <t>268</t>
  </si>
  <si>
    <t>611601584</t>
  </si>
  <si>
    <t>dveře dřevěné vnitřní hladké plné kašírovaní ,neprůzv.min 32 dB , 1křídlové standardní provedení 70x197cm vč kování D 04</t>
  </si>
  <si>
    <t>-637516594</t>
  </si>
  <si>
    <t>269</t>
  </si>
  <si>
    <t>611601861</t>
  </si>
  <si>
    <t xml:space="preserve">dveře dřevěné vnitřní hladké plné kašírované ,neprůzv.min 32 dB , 1křídlové bílé 80x197cm vč kování , vent.mřížka 420 x 750 mm </t>
  </si>
  <si>
    <t>1903821636</t>
  </si>
  <si>
    <t>270</t>
  </si>
  <si>
    <t>-539902046</t>
  </si>
  <si>
    <t>D 09</t>
  </si>
  <si>
    <t>271</t>
  </si>
  <si>
    <t>611601862</t>
  </si>
  <si>
    <t>dveře dřevěné vnitřní hladké plné kašírované ,neprůzv.min 32 dB , 1křídlové bílé 80x197cm vč kování D 09</t>
  </si>
  <si>
    <t>1731377682</t>
  </si>
  <si>
    <t>272</t>
  </si>
  <si>
    <t>766660002</t>
  </si>
  <si>
    <t>Montáž dveřních křídel dřevěných nebo plastových otevíravých do ocelové zárubně povrchově upravených jednokřídlových, šířky přes 800 mm</t>
  </si>
  <si>
    <t>-2142964829</t>
  </si>
  <si>
    <t>D 06</t>
  </si>
  <si>
    <t>D07</t>
  </si>
  <si>
    <t>D 08</t>
  </si>
  <si>
    <t>273</t>
  </si>
  <si>
    <t>611602161</t>
  </si>
  <si>
    <t>dveře dřevěné vnitřní hladké plné kašírované  ,neprůzv. min 32 dB 1křídlové bílé 90x197 cmvč kování, nadsv.bezp sklo, nadsvětlík 850 mm  D 06</t>
  </si>
  <si>
    <t>1252988676</t>
  </si>
  <si>
    <t>274</t>
  </si>
  <si>
    <t>611602162</t>
  </si>
  <si>
    <t>dveře dřevěné vnitřní hladké plné kašír., neprůzv. 32 dB 1křídlové bílé 90x197 cm vč.kování ,madla , vent.mřížka 420 x 750 mm  D 07</t>
  </si>
  <si>
    <t>341063321</t>
  </si>
  <si>
    <t>275</t>
  </si>
  <si>
    <t>611602163</t>
  </si>
  <si>
    <t>dveře dřevěné vnitřní hladké plné kašír. neprůzv. min 32 dB , 1křídlové bílé 90x197 cm vč kování D 08</t>
  </si>
  <si>
    <t>510828473</t>
  </si>
  <si>
    <t>276</t>
  </si>
  <si>
    <t>766660022</t>
  </si>
  <si>
    <t>Montáž dveřních křídel dřevěných nebo plastových otevíravých do ocelové zárubně protipožárních jednokřídlových, šířky přes 800 mm</t>
  </si>
  <si>
    <t>-956889690</t>
  </si>
  <si>
    <t>D 10</t>
  </si>
  <si>
    <t>D 11</t>
  </si>
  <si>
    <t>D 12</t>
  </si>
  <si>
    <t>277</t>
  </si>
  <si>
    <t>611653141</t>
  </si>
  <si>
    <t>dveře vnitřní protipožární hladké kašírované  1křídlé 90x197 cm nepr.min 32 dB ,vč kování ,EI 15 DP3 C   D 10</t>
  </si>
  <si>
    <t>-759297364</t>
  </si>
  <si>
    <t>278</t>
  </si>
  <si>
    <t>611653142</t>
  </si>
  <si>
    <t>dveře vnitřní protipožární hladké kašírované 1křídlé 90x197 cm ,nepr. min 32 dB vč kování EI 15 DP3 C   D 11</t>
  </si>
  <si>
    <t>-757490449</t>
  </si>
  <si>
    <t>279</t>
  </si>
  <si>
    <t>611653143</t>
  </si>
  <si>
    <t>dveře vnitřní protipožární hladké kašírované 1křídlé 90x197 cm  nepr. min 32 dB vč.kování , EI DP3 C   D 12</t>
  </si>
  <si>
    <t>-1013464379</t>
  </si>
  <si>
    <t>280</t>
  </si>
  <si>
    <t>766691510</t>
  </si>
  <si>
    <t>Montáž ostatních truhlářských konstrukcí těsnění oken a balkónových dveří ve styku křídel s okenním rámem polyuretanovou páskou</t>
  </si>
  <si>
    <t>1546389444</t>
  </si>
  <si>
    <t xml:space="preserve">Poznámka k souboru cen:_x000D_
1. Cenami -8111 a -8112 se oceňuje montáž vrat oboru JKPOV 611. 2. Cenami -97 . . nelze oceňovat venkovní krycí lišty balkónových dveří; tato montáž se oceňuje cenou -1610. </t>
  </si>
  <si>
    <t>(20,03+2)*2+(14,03+1,8)*2+(12,945+1,8)*2+(21,1+1,8)*2+(39,325+1,8)*2</t>
  </si>
  <si>
    <t>(12,05+2)*2+(12,125+2)*2+(5,7+2)*2+(14,025+1,8)*2</t>
  </si>
  <si>
    <t>(4,65+1)*2+(10,275+1)*2+(1,5+0,8)*2*4+(1,4+1,5)*2*2</t>
  </si>
  <si>
    <t>(1,6+1,5)*2+(1,4+3,5)*2+(1,45+7,8)*2*2+1,4+2,2*2+1,1*2+2,2*4</t>
  </si>
  <si>
    <t>281</t>
  </si>
  <si>
    <t>28355326R</t>
  </si>
  <si>
    <t xml:space="preserve">páska parotěsná PE </t>
  </si>
  <si>
    <t>-731602686</t>
  </si>
  <si>
    <t>282</t>
  </si>
  <si>
    <t>76669411R</t>
  </si>
  <si>
    <t xml:space="preserve">Montáž ostatních truhlářských konstrukcí parapetních desek dřevěných nebo plastových šířky do 300 mm, </t>
  </si>
  <si>
    <t>-1160997396</t>
  </si>
  <si>
    <t>6,6*2</t>
  </si>
  <si>
    <t>Z10</t>
  </si>
  <si>
    <t>3,237*8</t>
  </si>
  <si>
    <t>Z11</t>
  </si>
  <si>
    <t>5,175</t>
  </si>
  <si>
    <t>Z12</t>
  </si>
  <si>
    <t>1,3*2</t>
  </si>
  <si>
    <t>Z13</t>
  </si>
  <si>
    <t>4,675</t>
  </si>
  <si>
    <t>Z14</t>
  </si>
  <si>
    <t>6,1*4</t>
  </si>
  <si>
    <t>Z15</t>
  </si>
  <si>
    <t>4,85</t>
  </si>
  <si>
    <t>Z16</t>
  </si>
  <si>
    <t>2,125</t>
  </si>
  <si>
    <t>Z17</t>
  </si>
  <si>
    <t>4,325</t>
  </si>
  <si>
    <t>Z18</t>
  </si>
  <si>
    <t>0,325</t>
  </si>
  <si>
    <t>Z19</t>
  </si>
  <si>
    <t>5,35</t>
  </si>
  <si>
    <t>Z20</t>
  </si>
  <si>
    <t>1,125</t>
  </si>
  <si>
    <t>Z21</t>
  </si>
  <si>
    <t>5,575</t>
  </si>
  <si>
    <t>Z22</t>
  </si>
  <si>
    <t>Z23</t>
  </si>
  <si>
    <t>2,2*2+6,6*2+3,2*2+56,875</t>
  </si>
  <si>
    <t>Z 24,25,26,27</t>
  </si>
  <si>
    <t>5,375+2,375+0,7+1,925+3,05+2,3</t>
  </si>
  <si>
    <t>Z28,29,30,31,32,33,</t>
  </si>
  <si>
    <t>283</t>
  </si>
  <si>
    <t>607941030</t>
  </si>
  <si>
    <t>deska parapetní dřevotřísková vnitřní 0,27 x 1 m</t>
  </si>
  <si>
    <t>370297419</t>
  </si>
  <si>
    <t>284</t>
  </si>
  <si>
    <t>76669412R</t>
  </si>
  <si>
    <t xml:space="preserve">Montáž ostatních truhlářských konstrukcí parapetních desek dřevěných nebo plastových šířky přes 300 mm, </t>
  </si>
  <si>
    <t>-552849665</t>
  </si>
  <si>
    <t>2,17+2,35</t>
  </si>
  <si>
    <t>Z 34,35</t>
  </si>
  <si>
    <t>285</t>
  </si>
  <si>
    <t>607941050</t>
  </si>
  <si>
    <t>deska parapetní dřevotřísková vnitřní 0,38 x 1 m</t>
  </si>
  <si>
    <t>584272549</t>
  </si>
  <si>
    <t>286</t>
  </si>
  <si>
    <t>76681111R</t>
  </si>
  <si>
    <t xml:space="preserve">Montáž kuchyňských linek </t>
  </si>
  <si>
    <t>-1479503881</t>
  </si>
  <si>
    <t>287</t>
  </si>
  <si>
    <t>60721000R</t>
  </si>
  <si>
    <t>kuchyňská linka KL 1 dl. 2925 mm spodní i horní skříňky  vestav.lednice, mikovln.trouba nerez, vestav. myčka , koš ,,popis dle KL 1</t>
  </si>
  <si>
    <t>-1179840163</t>
  </si>
  <si>
    <t>288</t>
  </si>
  <si>
    <t>60721001R</t>
  </si>
  <si>
    <t>kuchyňská linka KL 2 2925 mm spodní i horní skříňky , vesta.lednice ,mikrovln.trouba nerez ,vestav.myčka  ,koš  ,popis dle KL 2</t>
  </si>
  <si>
    <t>-805499553</t>
  </si>
  <si>
    <t>289</t>
  </si>
  <si>
    <t>998766103</t>
  </si>
  <si>
    <t>Přesun hmot pro konstrukce truhlářské stanovený z hmotnosti přesunovaného materiálu vodorovná dopravní vzdálenost do 50 m v objektech výšky přes 12 do 24 m</t>
  </si>
  <si>
    <t>-29396489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</si>
  <si>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</si>
  <si>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767</t>
  </si>
  <si>
    <t>Konstrukce zámečnické</t>
  </si>
  <si>
    <t>290</t>
  </si>
  <si>
    <t>767113140</t>
  </si>
  <si>
    <t>Montáž stěn a příček pro zasklení z hliníkových profilů, plochy jednotlivých stěn přes 12 do 16 m2</t>
  </si>
  <si>
    <t>537348741</t>
  </si>
  <si>
    <t xml:space="preserve">Poznámka k souboru cen:_x000D_
1. V cenách nejsou započteny náklady na: a) montáž lištování hliníkovými profily, potního žlábku a okopových plechů; tyto práce se oceňují cenami 767 89-6110 až –6120 Montáž lišt a okopových plechů, b) montáž těsnění stěn; tyto práce se oceňují cenami 767 62-6101 až -6103 Montáž těsnění oken, c) montáž výplně stěn tvarovaným plechem; tyto práce se oceňují cenami 767 13-7511 až -7513 Montáž obložení plechem tvarovaným. d) zhotovení otvoru ve výplni stěn a příček plechem; tyto práce se oceňují cenami 767 13-7601 až -7613 Zhotovení otvoru v plechu ocelovém, e) montáž ocelových krycích lišt jednostranně; tyto práce se oceňují cenami 767 62-71 Montáž krycích ocelových lišt, množství se určuje v m jako 1/2 (spoje dvou kovových prvků) nebo 1/4 (krajový prvek) délky olištovávaného prvku. 2. V cenách 767 11-1110 až -1180 není započtena montáž spojení stěn z dílů před osazením; tyto práce se oceňují cenou 767 64-8351 Spojení dveří a stěn. </t>
  </si>
  <si>
    <t>KS1</t>
  </si>
  <si>
    <t>4,05*3</t>
  </si>
  <si>
    <t>KS2</t>
  </si>
  <si>
    <t>291</t>
  </si>
  <si>
    <t>553417611</t>
  </si>
  <si>
    <t>stěna  hliníková  4760 x  3000 mm s bezp.sklem,s dveřmi 900 x 2000 s bezp.sklem ,nepr. min 32 dB   KS 1</t>
  </si>
  <si>
    <t>-1486166526</t>
  </si>
  <si>
    <t>292</t>
  </si>
  <si>
    <t>553417612</t>
  </si>
  <si>
    <t>stěna hliníková  4050  x 3000 mm s bezp sklem s dveřmi 900 x 2000 s bezp.sklem ,nepr. min 32 dB  KS 2</t>
  </si>
  <si>
    <t>1727642444</t>
  </si>
  <si>
    <t>293</t>
  </si>
  <si>
    <t>767131111</t>
  </si>
  <si>
    <t>Montáž stěn a příček z plechu spojených šroubováním</t>
  </si>
  <si>
    <t>-2138699282</t>
  </si>
  <si>
    <t xml:space="preserve">Poznámka k souboru cen:_x000D_
1. V cenách -1111 až –1113 nejsou započteny náklady na: a) montáž dokončení okování dveří a oken; tyto práce se oceňují cenami souborů cen 767 61- . . Montáž oken jednoduchých, 767 62- . . Montáž oken zdvojených a 767 64- . . Montáž dveří, b) montáž lištování hliníkovými profily, potního žlábku a okopových plechů; tyto práce se oceňují cenami 767 89-6110 až -6120 Montáž lišt a okopových plechů, c) montáž těsnění stěn; tyto práce se oceňují cenami 767 62-6101 až -6103 Montáž těsnění oken, d) zhotovení otvoru ve výplni stěn a příček plechem; tyto práce se oceňují cenami 767 13-7601 až -7613 Zhotovení otvoru v plechu ocelovém, e) montáž ocelových krycích lišt jednostranně; tyto práce se oceňují cenami 767 62-71 Montáž krycích ocelových lišt oboustranně. Množství se určuje v m jako 1/2 (spoje dvou kovových prvků) nebo 1/4 (krajový prvek) délky olištovávaného prvku. 2. V cenách 767 13-1111 a -1112 není započtena montáž spojení stěn z dílů před osazením; tyto práce se oceňují cenou 767 64-8351 Spojení dveří a stěn. 3. Cenami -7601 až -7613 lze oceňovat také zhotovení otvorů v opláštění a v podhledech. 4. V cenách -5221 až -5322 není započtena montáž vložené lišty; tyto práce se oceňují 767 58-3354 Montáž vložené lišty. 5. V cenách není započtena montáž dveřního a nadedveřního panelu; tyto práce se oceňují cenami -6131 až -6135. 6. Množství obkladů pilířů a sloupů se určí v m2 z rozměrů plochy obkladů podle projektu, 7. Ceny jsou určené pro stěny a příčky s jakoukoli povrchovou úpravou. </t>
  </si>
  <si>
    <t>sanit.příčky Z 01</t>
  </si>
  <si>
    <t>2,2*(2+3,9*2+1,95*2+3,98*2+1,95*2)</t>
  </si>
  <si>
    <t>294</t>
  </si>
  <si>
    <t>59054801R</t>
  </si>
  <si>
    <t>příčka sanitární výška do 2,2 m, dl. 2 m  DT deska 32 mm  Z 01  1 x dveře</t>
  </si>
  <si>
    <t>1416547743</t>
  </si>
  <si>
    <t>295</t>
  </si>
  <si>
    <t>59054802R</t>
  </si>
  <si>
    <t>příčka isanatární  , výška  2,2 m, dl. 1,95 , 1x dveře Z 01 DT deska 32 mm</t>
  </si>
  <si>
    <t>-2133647627</t>
  </si>
  <si>
    <t>296</t>
  </si>
  <si>
    <t>59054803R</t>
  </si>
  <si>
    <t>příčka sanitární  výška do 2,2 m, dl. 3,9m  Z 01 2 x dveře  DT deska 32 mm</t>
  </si>
  <si>
    <t>-25045186</t>
  </si>
  <si>
    <t>297</t>
  </si>
  <si>
    <t>59054804R</t>
  </si>
  <si>
    <t xml:space="preserve">příčka sanitární , výška do 2,2 m, dl. 3,98 m 2 x dveře Z 01 DT deska 32 mm </t>
  </si>
  <si>
    <t>-1989313226</t>
  </si>
  <si>
    <t>298</t>
  </si>
  <si>
    <t>767161114</t>
  </si>
  <si>
    <t>Montáž zábradlí rovného z trubek nebo tenkostěnných profilů do zdiva, hmotnosti 1 m zábradlí přes 20 do 30 kg</t>
  </si>
  <si>
    <t>897116151</t>
  </si>
  <si>
    <t xml:space="preserve">Poznámka k souboru cen:_x000D_
1. Cenami -51 . . lze oceňovat i montáž madel a průběžnou (horizontální) výplň z trubek nebo tenkostěnných profilů, které se montují z dodaných dílů na samostatně osazované ocelové sloupky nebo na zabudované kotevní prvky. 2. Cenami nelze oceňovat montáž samostatného sloupku pro dřevěné madlo; tyto práce se oceňují cenou 767 22-0550 Osazení samostatného sloupku. 3. V cenách nejsou započteny náklady na: a) vytvoření ohybu nebo ohybníku; tyto práce se oceňují cenou 767 22-0191 nebo -0490 Příplatek za vytvoření ohybu, b) montáž hliníkových krycích lišt; tyto práce se oceňují cenami 767 89-6110 až -6115 Montáž ostatních zámečnických konstrukcí, c) montáž výplně tvarovaným plechem. </t>
  </si>
  <si>
    <t>1,4*2</t>
  </si>
  <si>
    <t>299</t>
  </si>
  <si>
    <t>55391100R</t>
  </si>
  <si>
    <t>Zábradlí vč. madla -  nerez   Z4</t>
  </si>
  <si>
    <t>-555192541</t>
  </si>
  <si>
    <t>300</t>
  </si>
  <si>
    <t>767165111</t>
  </si>
  <si>
    <t>Montáž zábradlí rovného madel z trubek nebo tenkostěnných profilů šroubováním</t>
  </si>
  <si>
    <t>1705940294</t>
  </si>
  <si>
    <t>1,35*1</t>
  </si>
  <si>
    <t>Z 08</t>
  </si>
  <si>
    <t>1,05*2+2</t>
  </si>
  <si>
    <t>Z 09</t>
  </si>
  <si>
    <t>301</t>
  </si>
  <si>
    <t>55391179R</t>
  </si>
  <si>
    <t xml:space="preserve">madlo nerez vč.kotev </t>
  </si>
  <si>
    <t>251463971</t>
  </si>
  <si>
    <t>302</t>
  </si>
  <si>
    <t>767165114</t>
  </si>
  <si>
    <t>Montáž zábradlí rovného madel z trubek nebo tenkostěnných profilů svařováním</t>
  </si>
  <si>
    <t>-1448566956</t>
  </si>
  <si>
    <t>3,65*4</t>
  </si>
  <si>
    <t>Z1a</t>
  </si>
  <si>
    <t>2,26*2</t>
  </si>
  <si>
    <t>Z2a</t>
  </si>
  <si>
    <t>3,39*2</t>
  </si>
  <si>
    <t>Z1b</t>
  </si>
  <si>
    <t>2,51*2</t>
  </si>
  <si>
    <t>Z2b</t>
  </si>
  <si>
    <t>3,38*2</t>
  </si>
  <si>
    <t>Z3b</t>
  </si>
  <si>
    <t>3,125*2</t>
  </si>
  <si>
    <t>Z5a</t>
  </si>
  <si>
    <t>3,055*1</t>
  </si>
  <si>
    <t>Z5b</t>
  </si>
  <si>
    <t>2,095*1</t>
  </si>
  <si>
    <t>Z6a</t>
  </si>
  <si>
    <t>2,505*1</t>
  </si>
  <si>
    <t>Z6b</t>
  </si>
  <si>
    <t>2,995*1</t>
  </si>
  <si>
    <t>Z7b</t>
  </si>
  <si>
    <t>303</t>
  </si>
  <si>
    <t>55391178R</t>
  </si>
  <si>
    <t>madlo nerez vč.kotev ,kolen a víček</t>
  </si>
  <si>
    <t>-1530921124</t>
  </si>
  <si>
    <t>304</t>
  </si>
  <si>
    <t>767531111</t>
  </si>
  <si>
    <t>Montáž vstupních čistících zón z rohoží kovových nebo plastových</t>
  </si>
  <si>
    <t>1914115569</t>
  </si>
  <si>
    <t xml:space="preserve">Poznámka k souboru cen:_x000D_
1. Cena -1111 je určena pro všechny typy rohoží kromě textilních, tj. hliníkové nebo plastové v kombinaci s různými typy kartáčů, kovové - škrabáky, pryžové, z vláken z plastických hmot, apod. 2. Textilní rohože se oceňují souborem cen 776 57-3 Montáž textilních čistících zón katalogu 800-776 Podlahy povlakové. </t>
  </si>
  <si>
    <t>0,9*1,2*2</t>
  </si>
  <si>
    <t>Z 06</t>
  </si>
  <si>
    <t>305</t>
  </si>
  <si>
    <t>697520040</t>
  </si>
  <si>
    <t>rohož vstupní provedení hliník standard 17 mm</t>
  </si>
  <si>
    <t>1420407117</t>
  </si>
  <si>
    <t>767531121</t>
  </si>
  <si>
    <t>Montáž vstupních čistících zón z rohoží osazení rámu mosazného nebo hliníkového zapuštěného z L profilů</t>
  </si>
  <si>
    <t>-718185267</t>
  </si>
  <si>
    <t>(0,9+1,2)*2*2</t>
  </si>
  <si>
    <t>307</t>
  </si>
  <si>
    <t>697521600</t>
  </si>
  <si>
    <t>rám pro zapuštění, profil L - 30/30, 25/25, 20/30, 15/30 - Al</t>
  </si>
  <si>
    <t>683494876</t>
  </si>
  <si>
    <t>308</t>
  </si>
  <si>
    <t>767620122</t>
  </si>
  <si>
    <t>Montáž oken zdvojených z hliníkových nebo ocelových profilů otevíravých nebo výklopných do celostěnových panelů nebo ocelové konstrukce, plochy přes 0,6 do 1,5 m2</t>
  </si>
  <si>
    <t>318836306</t>
  </si>
  <si>
    <t xml:space="preserve">Poznámka k souboru cen:_x000D_
1. V cenách montáže oken jsou započteny i náklady na zaměření, vyklínování, horizontální i vertikální vyrovnání okenního rámu, ukotvení a vyplnění spáry mezi rámem a ostěním polyuretanovou pěnou. 2. V cenách není započtena montáž dokončení okování oken zdvojených pákovým uzávěrem; tyto práce se oceňují cenou 767 62-0718 Montáž okování pákového uzávěru. 3. Cenami -71 . . lze oceňovat montáž: a) oboustranného spojení dvou prvků (oken,stěn, dveří, vrat, zárubní a jiných) krycími lištami ocelovými před osazením prvků nebo dodatečně po jejich osazení, b) jednostranného spojení dvou prvků; množství se určí polovinou výměry, c) krycích lišt, které se montují jen na jeden prvek; množství se určí čtvrtinou výměry. </t>
  </si>
  <si>
    <t>4,65*1</t>
  </si>
  <si>
    <t>309</t>
  </si>
  <si>
    <t>55341771R</t>
  </si>
  <si>
    <t>sestava oken hliníkových  otevíravých a  sklopných vč.MIV a vnějších krytů žaluzií 4650 x 1000 mm  prosklení U = 1,1 W/m2K vč. vnějších horizont AL žaluzií F 10</t>
  </si>
  <si>
    <t>-776619335</t>
  </si>
  <si>
    <t>310</t>
  </si>
  <si>
    <t>-1350094252</t>
  </si>
  <si>
    <t>10,275*1</t>
  </si>
  <si>
    <t>311</t>
  </si>
  <si>
    <t>55341772R</t>
  </si>
  <si>
    <t>sestava oken hliníkových  otevíravých a  sklopných vč.MIV a vnějších krytů žaluzií 10275 x 1000 mm  prosklení U = 1,1 W/m2K vč. vnějších horizont AL žaluzií F 11</t>
  </si>
  <si>
    <t>-1005998619</t>
  </si>
  <si>
    <t>312</t>
  </si>
  <si>
    <t>-141164214</t>
  </si>
  <si>
    <t>1,5*0,8*4</t>
  </si>
  <si>
    <t>F12</t>
  </si>
  <si>
    <t>1,4*1,5*2</t>
  </si>
  <si>
    <t>F13</t>
  </si>
  <si>
    <t>1,6*1,5*1</t>
  </si>
  <si>
    <t>F 14</t>
  </si>
  <si>
    <t>313</t>
  </si>
  <si>
    <t>55341743R</t>
  </si>
  <si>
    <t>okno hliníkové otevíravě sklopné jednokřídlové 1500 x 800 mm s AL horizont. žaluziemi , U= 1,1 W/m2K F 12</t>
  </si>
  <si>
    <t>-1854401298</t>
  </si>
  <si>
    <t>314</t>
  </si>
  <si>
    <t>55341744R</t>
  </si>
  <si>
    <t>okno hliníkové otevíravě sklopné jednokřídlové 1400 x 1500 mm a AL horiz.žaluziemi , U = 1,1 W/m2K  F 13</t>
  </si>
  <si>
    <t>1662863087</t>
  </si>
  <si>
    <t>315</t>
  </si>
  <si>
    <t>55341745R</t>
  </si>
  <si>
    <t>okno hliníkové otevíravě sklopné  1600 x 1500 mm a AL horizont.žaluziemi , U = 1,1 W/m2K F 14</t>
  </si>
  <si>
    <t>-1172308305</t>
  </si>
  <si>
    <t>316</t>
  </si>
  <si>
    <t>767620123</t>
  </si>
  <si>
    <t>Montáž oken zdvojených z hliníkových nebo ocelových profilů otevíravých nebo výklopných do celostěnových panelů nebo ocelové konstrukce, plochy přes 1,5 do 2,5 m2</t>
  </si>
  <si>
    <t>-1982241468</t>
  </si>
  <si>
    <t>20,025*2</t>
  </si>
  <si>
    <t>317</t>
  </si>
  <si>
    <t>55341761R</t>
  </si>
  <si>
    <t>sestava oken hliníkových  otevíravých a  sklopných vč.MIV a vnějších krytů žaluzií 20025 x 2000 mm  prosklení U = 1,1 W/m2K vč. vnějších horizont AL žaluzií  F 01</t>
  </si>
  <si>
    <t>-1030933923</t>
  </si>
  <si>
    <t>318</t>
  </si>
  <si>
    <t>-1673165541</t>
  </si>
  <si>
    <t>14,025*1,8</t>
  </si>
  <si>
    <t>319</t>
  </si>
  <si>
    <t>55341762R</t>
  </si>
  <si>
    <t>sestava oken hliníkových  otevíravých a  sklopných vč.MIV a vnějších krytů žaluzií 14025 x 1800 mm  prosklení U = 1,1 W/m2K vč. vnějších horizont AL žaluzií  F 02</t>
  </si>
  <si>
    <t>1354455716</t>
  </si>
  <si>
    <t>320</t>
  </si>
  <si>
    <t>-1689507870</t>
  </si>
  <si>
    <t>12,945*1,8</t>
  </si>
  <si>
    <t>321</t>
  </si>
  <si>
    <t>55341763R</t>
  </si>
  <si>
    <t>sestava oken hliníkových  otevíravých a  sklopných vč.MIV a vnějších krytů žaluzií 12945 x 1800 mm  prosklení U = 1,1 W/m2K vč. vnějších horizont AL žaluzií  F 03</t>
  </si>
  <si>
    <t>-229934428</t>
  </si>
  <si>
    <t>322</t>
  </si>
  <si>
    <t>-1268737463</t>
  </si>
  <si>
    <t>21,1*1,8</t>
  </si>
  <si>
    <t>323</t>
  </si>
  <si>
    <t>55341764R</t>
  </si>
  <si>
    <t>sestava oken hliníkových  otevíravých a  sklopných vč.MIV a vnějších krytů žaluzií 21100 x 1800 mm  prosklení U = 1,1 W/m2K vč. vnějších horizont AL žaluzií F 04</t>
  </si>
  <si>
    <t>-428149421</t>
  </si>
  <si>
    <t>324</t>
  </si>
  <si>
    <t>1738836115</t>
  </si>
  <si>
    <t>39,325*1,8</t>
  </si>
  <si>
    <t>325</t>
  </si>
  <si>
    <t>55341765R</t>
  </si>
  <si>
    <t>sestava oken hliníkových  otevíravých a  sklopných vč.MIV a vnějších krytů žaluzií 39325 x 1800 mm  prosklení U = 1,1 W/m2K vč. vnějších horizont AL žaluzií  F 05</t>
  </si>
  <si>
    <t>-1075973566</t>
  </si>
  <si>
    <t>326</t>
  </si>
  <si>
    <t>1665586504</t>
  </si>
  <si>
    <t>12,05*2</t>
  </si>
  <si>
    <t>327</t>
  </si>
  <si>
    <t>55341766R</t>
  </si>
  <si>
    <t>sestava oken hliníkových  otevíravých a  sklopných vč.MIV a vnějších krytů žaluzií 12050 x 2000 mm  prosklení U = 1,1 W/m2K vč. vnějších horizont AL žaluzií F 06</t>
  </si>
  <si>
    <t>-280800695</t>
  </si>
  <si>
    <t>328</t>
  </si>
  <si>
    <t>440567727</t>
  </si>
  <si>
    <t>12,125*2</t>
  </si>
  <si>
    <t>329</t>
  </si>
  <si>
    <t>55341767R</t>
  </si>
  <si>
    <t>sestava oken hliníkových  otevíravých a  sklopných vč.MIV a vnějších krytů žaluzií 12125 x 2000 mm  prosklení U = 1,1 W/m2K vč. vnějších horizont AL žaluzií F 07</t>
  </si>
  <si>
    <t>507225570</t>
  </si>
  <si>
    <t>330</t>
  </si>
  <si>
    <t>-411391611</t>
  </si>
  <si>
    <t>5,7*2</t>
  </si>
  <si>
    <t>331</t>
  </si>
  <si>
    <t>55341768R</t>
  </si>
  <si>
    <t>sestava oken hliníkových  otevíravých a  sklopných vč.MIV a vnějších krytů žaluzií 5700 x 2000 mm  prosklení U = 1,1 W/m2K vč. vnějších horizont AL žaluzií F 08</t>
  </si>
  <si>
    <t>-163367967</t>
  </si>
  <si>
    <t>332</t>
  </si>
  <si>
    <t>-1253654974</t>
  </si>
  <si>
    <t>333</t>
  </si>
  <si>
    <t>55341769R</t>
  </si>
  <si>
    <t>sestava oken hliníkových  otevíravých a  sklopných vč.MIV a vnějších krytů žaluzií 14025 x 1800 mm  prosklení U = 1,1 W/m2K vč. vnějších horizont AL žaluzií F 09</t>
  </si>
  <si>
    <t>-332947912</t>
  </si>
  <si>
    <t>334</t>
  </si>
  <si>
    <t>767620124</t>
  </si>
  <si>
    <t>Montáž oken zdvojených z hliníkových nebo ocelových profilů otevíravých nebo výklopných do celostěnových panelů nebo ocelové konstrukce, plochy přes 2,5 m2</t>
  </si>
  <si>
    <t>-2027071463</t>
  </si>
  <si>
    <t>1,4*3,5</t>
  </si>
  <si>
    <t>335</t>
  </si>
  <si>
    <t>55341746R</t>
  </si>
  <si>
    <t>okno hliníkové 1  sklopné, 3 pevná   1400 x 3500 mm a AL horizont.žaluziemi , U = 1,1 W/m2K F 15</t>
  </si>
  <si>
    <t>831838963</t>
  </si>
  <si>
    <t>336</t>
  </si>
  <si>
    <t>-592521488</t>
  </si>
  <si>
    <t>1,45*7,8*2</t>
  </si>
  <si>
    <t>F 16</t>
  </si>
  <si>
    <t>337</t>
  </si>
  <si>
    <t>55341781R</t>
  </si>
  <si>
    <t>sestava oken hliníkových  otevíravých a  sklopných vč.MIV a vnějších krytů žaluzií 1450 x 7800 mm  prosklení U = 1,1 W/m2K vč. vnějších horizont AL žaluzií  F 16</t>
  </si>
  <si>
    <t>1315615821</t>
  </si>
  <si>
    <t>338</t>
  </si>
  <si>
    <t>76764000R</t>
  </si>
  <si>
    <t>Generální klíč - na úroveň skupinového klíče 8 , 62 ks</t>
  </si>
  <si>
    <t>-1180264003</t>
  </si>
  <si>
    <t>339</t>
  </si>
  <si>
    <t>767640111</t>
  </si>
  <si>
    <t>-1373600773</t>
  </si>
  <si>
    <t xml:space="preserve">Poznámka k souboru cen:_x000D_
1. Cenami nelze oceňovat montáž kompletu dveří s rámem charakteru stěny; tyto práce se oceňují cenami souborů cen 767 11- . . Montáž stěn a příček pro zasklení, 767 12- . . Montáž stěn a příček s výplní drátěnou sítí a 767 13- . . Montáž stěn a příček z hliníkového plechu. 2. V cenách nejsou započteny náklady na: a) montáž okopových plechů a hliníkových lišt; tyto práce se oceňují cenami souboru cen 767 89-61 Montáž lišt a okopových plechů, b) montáž těsnění dveří; tyto práce se oceňují cenami 767 62-6101 až -6103 Montáž těsnění oken. 3. V cenách – 0111 až -0224 jsou započteny i náklady na montáž dveří včetně zárubní nebo ocelových rámů. 4. V ceně -8351 je započtena i montáž jednostranného spojení ocelovou lištou přivařením nebo oboustranným svařením dvou prvků (dveří, stěn, oken). 5. V ceně -8353 je započteno i provedení rohového spojení dvou prvků. </t>
  </si>
  <si>
    <t>FD 1</t>
  </si>
  <si>
    <t>FD2,FD3</t>
  </si>
  <si>
    <t>340</t>
  </si>
  <si>
    <t>55341246R</t>
  </si>
  <si>
    <t>dveře hliníkové vchodové jednokřídlové proskl.bezp.sklem  1400 x 2200 mm ,samozav, FD 1</t>
  </si>
  <si>
    <t>-541691586</t>
  </si>
  <si>
    <t>341</t>
  </si>
  <si>
    <t>55341247R</t>
  </si>
  <si>
    <t>dveře hliníkové plné s izol.výplní  jednokřídlové 1100 x 2200 mm  FD 2,FD3</t>
  </si>
  <si>
    <t>-775543673</t>
  </si>
  <si>
    <t>342</t>
  </si>
  <si>
    <t>-1639523616</t>
  </si>
  <si>
    <t>FD 4</t>
  </si>
  <si>
    <t>343</t>
  </si>
  <si>
    <t>55341249R</t>
  </si>
  <si>
    <t>dveře hliníkové plné s izol.výplní  jednokřídlové   1000 x 2000 mm ,samozav, FD 4</t>
  </si>
  <si>
    <t>347169314</t>
  </si>
  <si>
    <t>344</t>
  </si>
  <si>
    <t>767640221</t>
  </si>
  <si>
    <t>Montáž dveří ocelových vchodových dvoukřídlové bez nadsvětlíku</t>
  </si>
  <si>
    <t>1683800316</t>
  </si>
  <si>
    <t>D 15</t>
  </si>
  <si>
    <t>345</t>
  </si>
  <si>
    <t>553411630</t>
  </si>
  <si>
    <t>dveře ocelové vč.rámu  zateplené  dvoukřídlé 180 x 250 cm nepr. min 32 dB  vč kování  D 15</t>
  </si>
  <si>
    <t>1688977411</t>
  </si>
  <si>
    <t>346</t>
  </si>
  <si>
    <t>767640222</t>
  </si>
  <si>
    <t>672673623</t>
  </si>
  <si>
    <t>D13</t>
  </si>
  <si>
    <t>D 14</t>
  </si>
  <si>
    <t>D16</t>
  </si>
  <si>
    <t>347</t>
  </si>
  <si>
    <t>553413111</t>
  </si>
  <si>
    <t>dveře hliníkové vchodové dvoukřídlové 1600 x 2850 mm vč rámu ,křídlo 900 mm zaqskl . bezp.protipož.sklem ,pevná část zaskl bezp.protipož.sklem ,nepruzv. min 32 dB  D 13,D14,D16</t>
  </si>
  <si>
    <t>-329702338</t>
  </si>
  <si>
    <t>348</t>
  </si>
  <si>
    <t>767651112</t>
  </si>
  <si>
    <t>Montáž vrat garážových nebo průmyslových sekčních zajížděcích pod strop, plochy přes 6 do 9 m2</t>
  </si>
  <si>
    <t>1661295799</t>
  </si>
  <si>
    <t xml:space="preserve">Poznámka k souboru cen:_x000D_
1. V cenách -1126 a -1131 nejsou započteny náklady na zajištění přívodu elektrické energie; tyto se oceňují cenami katalogu 800-741 Elektroinstalace - silnoproud. 2. Cenami -7210 až -7340 nelze oceňovat montáž vrat s elektrickým, pneumatickým nebo hydraulickým ovládáním. 3. V cenách -1210 až -7523 je započtena i montáž dokončení okování dvířek průchodových. 4. V cenách -1210 až -7523 není započtena montáž elektromagnetického stavěče křídel vrat; tyto práce se oceňují cenou 767 64-6593 Montáž stavěče křídel. </t>
  </si>
  <si>
    <t>349</t>
  </si>
  <si>
    <t>55345869R</t>
  </si>
  <si>
    <t xml:space="preserve">vrata průmyslová sekční zateplená  horizontálně výsuvná  3000 x  3000 </t>
  </si>
  <si>
    <t>1548621761</t>
  </si>
  <si>
    <t>350</t>
  </si>
  <si>
    <t>767651126</t>
  </si>
  <si>
    <t>Montáž vrat garážových nebo průmyslových příslušenství sekčních vrat elektrického pohonu</t>
  </si>
  <si>
    <t>1270567850</t>
  </si>
  <si>
    <t>351</t>
  </si>
  <si>
    <t>553458780</t>
  </si>
  <si>
    <t>pohon garážových sekčních a výklopných vrat o síle 1000 N max. 50 cyklů denně</t>
  </si>
  <si>
    <t>-587109307</t>
  </si>
  <si>
    <t>352</t>
  </si>
  <si>
    <t>767812411</t>
  </si>
  <si>
    <t>Montáž markýz na zeď, šířky do 2 000 mm</t>
  </si>
  <si>
    <t>-1389579451</t>
  </si>
  <si>
    <t xml:space="preserve">Poznámka k souboru cen:_x000D_
1. Ceny souboru cen 767 81-2 . jsou určeny k montáži markýz s ručním pohonem na jakoukoliv konstrukci. </t>
  </si>
  <si>
    <t>353</t>
  </si>
  <si>
    <t>55346542R</t>
  </si>
  <si>
    <t xml:space="preserve">markýza  1200 x 2030 ,sklo zavěšeno z želbet.stěny na nerez kotvách </t>
  </si>
  <si>
    <t>1946839768</t>
  </si>
  <si>
    <t>354</t>
  </si>
  <si>
    <t>76783310R</t>
  </si>
  <si>
    <t>Montáž žebříků do zdiva s bočnicemi z profilové oceli, z trubek nebo tenkostěnných profilů</t>
  </si>
  <si>
    <t>928874913</t>
  </si>
  <si>
    <t>355</t>
  </si>
  <si>
    <t>55347000R</t>
  </si>
  <si>
    <t>žebřík s ochranným obloukem - žár.pozink  viz popis Z 50</t>
  </si>
  <si>
    <t>-1302343449</t>
  </si>
  <si>
    <t>356</t>
  </si>
  <si>
    <t>-1870317986</t>
  </si>
  <si>
    <t>357</t>
  </si>
  <si>
    <t>55347002R</t>
  </si>
  <si>
    <t>žebřík s ochranným obloukem - žár.pozink  viz popis Z 51</t>
  </si>
  <si>
    <t>197994631</t>
  </si>
  <si>
    <t>358</t>
  </si>
  <si>
    <t>76789611R</t>
  </si>
  <si>
    <t xml:space="preserve">Montáž skříní </t>
  </si>
  <si>
    <t>1197855350</t>
  </si>
  <si>
    <t>Z 58</t>
  </si>
  <si>
    <t>359</t>
  </si>
  <si>
    <t>55340000R</t>
  </si>
  <si>
    <t>skříň ocelová s lavičkou  - popis dle Z 58</t>
  </si>
  <si>
    <t>1942372124</t>
  </si>
  <si>
    <t>360</t>
  </si>
  <si>
    <t>767995114</t>
  </si>
  <si>
    <t>Montáž ostatních atypických zámečnických konstrukcí hmotnosti přes 20 do 50 kg</t>
  </si>
  <si>
    <t>kg</t>
  </si>
  <si>
    <t>1466095984</t>
  </si>
  <si>
    <t xml:space="preserve">Poznámka k souboru cen:_x000D_
1. Určení cen se řídí hmotností jednotlivě montovaného dílu konstrukce. </t>
  </si>
  <si>
    <t>Z 59</t>
  </si>
  <si>
    <t>52,39</t>
  </si>
  <si>
    <t>Z60</t>
  </si>
  <si>
    <t>58,12</t>
  </si>
  <si>
    <t>Z 61</t>
  </si>
  <si>
    <t>361</t>
  </si>
  <si>
    <t>55300000R</t>
  </si>
  <si>
    <t>ocel.konstr.pod VZT  -žárový pozink_x000D_
Z 59,Z60 , Z 61</t>
  </si>
  <si>
    <t>1037914288</t>
  </si>
  <si>
    <t>362</t>
  </si>
  <si>
    <t>767995116</t>
  </si>
  <si>
    <t>Montáž ostatních atypických zámečnických konstrukcí hmotnosti přes 100 do 250 kg</t>
  </si>
  <si>
    <t>1363831085</t>
  </si>
  <si>
    <t>pomocná ocel.konstr.obv.pláště ,  v.č. 10</t>
  </si>
  <si>
    <t>18,78*(6,1*6+0,72*4+0,96*2+1*2+2,3*2+3,72*2)</t>
  </si>
  <si>
    <t>18,78*(6,6*4+0,36+0,96+2+0,92*2+2)</t>
  </si>
  <si>
    <t>18,78*(6,6*8+0,72*2+0,96*2+0,72*2+0,96*2+3,72*2+3*2+1,845*2+6,6*2+0,72+1,92*2)</t>
  </si>
  <si>
    <t>18,78*(6,6*12+0,72*2+0,96*2+0,72*2+0,96*2+0,72*2+1*4)</t>
  </si>
  <si>
    <t>18,78*(6,6*4+0,72+0,96+0,72+2+1*2)</t>
  </si>
  <si>
    <t>18,78*(4,85*4+0,72+0,96+0,72+1*2+2*2)</t>
  </si>
  <si>
    <t>18,78*(6,1*4+0,72+0,96+0,32+2+1*2)</t>
  </si>
  <si>
    <t>18,78*(6,1*4+0,44+0,96+0,32+1*2)</t>
  </si>
  <si>
    <t>363</t>
  </si>
  <si>
    <t>13010610R</t>
  </si>
  <si>
    <t xml:space="preserve">ocel pomoc. konstr. obv.pláště  vč. kotevních prvků - pozink, vč antikoroz.nátěrového systému </t>
  </si>
  <si>
    <t>1225975157</t>
  </si>
  <si>
    <t>410</t>
  </si>
  <si>
    <t>998767103</t>
  </si>
  <si>
    <t>Přesun hmot pro zámečnické konstrukce stanovený z hmotnosti přesunovaného materiálu vodorovná dopravní vzdálenost do 50 m v objektech výšky přes 12 do 24 m</t>
  </si>
  <si>
    <t>-987553942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</si>
  <si>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</si>
  <si>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771</t>
  </si>
  <si>
    <t>Podlahy z dlaždic</t>
  </si>
  <si>
    <t>365</t>
  </si>
  <si>
    <t>771271113</t>
  </si>
  <si>
    <t>Montáž obkladů schodišť z dlaždic keramických kladených do malty stupnic hladkých šířky přes 250 do 300 mm</t>
  </si>
  <si>
    <t>-183374705</t>
  </si>
  <si>
    <t xml:space="preserve">Poznámka k souboru cen:_x000D_
1. Montáž obkladů schodnic, schodišťových ramen a boků podest se oceňuje skladebně cenami příslušných obkladů stěn a cenami položky čís. 781 . . -9192 Příplatek k cenám za obklady v omezeném prostoru, katalogu 781 Obklady keramické – montáž části A01. </t>
  </si>
  <si>
    <t>1,4*(10+7+10)*2</t>
  </si>
  <si>
    <t>1,4*(9+6+9)</t>
  </si>
  <si>
    <t>366</t>
  </si>
  <si>
    <t>771271232</t>
  </si>
  <si>
    <t>Montáž obkladů schodišť z dlaždic keramických kladených do malty podstupnic hladkých výšky přes 150 do 200 mm</t>
  </si>
  <si>
    <t>-2002571817</t>
  </si>
  <si>
    <t>367</t>
  </si>
  <si>
    <t>59761201R</t>
  </si>
  <si>
    <t xml:space="preserve">dlaždice keramické schodišťové </t>
  </si>
  <si>
    <t>2129146830</t>
  </si>
  <si>
    <t>65,52*1,1</t>
  </si>
  <si>
    <t>368</t>
  </si>
  <si>
    <t>771474112</t>
  </si>
  <si>
    <t>Montáž soklíků z dlaždic keramických lepených flexibilním lepidlem rovných výšky přes 65 do 90 mm</t>
  </si>
  <si>
    <t>1415175094</t>
  </si>
  <si>
    <t>1,1+0,6+4,8+0,15*2+2,3+1,7+1,5</t>
  </si>
  <si>
    <t>m.č.101,102</t>
  </si>
  <si>
    <t>0,9+1,1*2+3,9+4,1+2,7+1,4+3,3+1,9+0,9+1,5*2*2</t>
  </si>
  <si>
    <t>m.č. 112,113,115</t>
  </si>
  <si>
    <t>2,4+0,9+0,8+1,5+1,5*2*2</t>
  </si>
  <si>
    <t>m.č.201,202</t>
  </si>
  <si>
    <t>8+7+7,9*2+1,1*2+0,9</t>
  </si>
  <si>
    <t>m.č.209,216,220</t>
  </si>
  <si>
    <t>1,5+1,7+1,5+1,7+3,5+2,1+0,5*2+12,1+9,4+1,6</t>
  </si>
  <si>
    <t>m.č.221,225,230</t>
  </si>
  <si>
    <t>3,25+0,9*2+2,5+1,7+1,5+1,7+1,5</t>
  </si>
  <si>
    <t>m.č.301,302</t>
  </si>
  <si>
    <t>10,5+0,7+10,4</t>
  </si>
  <si>
    <t>m.č.311</t>
  </si>
  <si>
    <t>369</t>
  </si>
  <si>
    <t>59761408R</t>
  </si>
  <si>
    <t>dlaždice keramické slinuté neglazované   29,8 x 29,8 x 0,9 cm</t>
  </si>
  <si>
    <t>-1158700837</t>
  </si>
  <si>
    <t>156,75*0,1*1,2</t>
  </si>
  <si>
    <t>370</t>
  </si>
  <si>
    <t>771474132</t>
  </si>
  <si>
    <t>Montáž soklíků z dlaždic keramických lepených flexibilním lepidlem schodišťových stupňovitých výšky přes 65 do 90 mm</t>
  </si>
  <si>
    <t>-207370755</t>
  </si>
  <si>
    <t>(0,3+0,25)*27*2*2</t>
  </si>
  <si>
    <t>(0,3+0,25)*24*2</t>
  </si>
  <si>
    <t>371</t>
  </si>
  <si>
    <t>597614080</t>
  </si>
  <si>
    <t>dlaždice keramické slinuté neglazované  29,8 x 29,8 x 0,9 cm</t>
  </si>
  <si>
    <t>-1488794468</t>
  </si>
  <si>
    <t>85,8*0,1*1,2</t>
  </si>
  <si>
    <t>372</t>
  </si>
  <si>
    <t>771574113</t>
  </si>
  <si>
    <t>Montáž podlah z dlaždic keramických lepených flexibilním lepidlem režných nebo glazovaných hladkých přes 9 do 12 ks/ m2</t>
  </si>
  <si>
    <t>-395254212</t>
  </si>
  <si>
    <t>10,12+14,35+7,17+1,92+16,28+8,4+8,4+3,63+5,23*2+3,63+4,2</t>
  </si>
  <si>
    <t>9,71+2,28+7,87+16,68+4+16,68+12,24+14,34+4,32+4,62*2+8,47+11,33+20,72</t>
  </si>
  <si>
    <t>12,24+14,35+9,71+2,28+7,88+22,48+4</t>
  </si>
  <si>
    <t>373</t>
  </si>
  <si>
    <t>-776169960</t>
  </si>
  <si>
    <t>299,38*1,1 'Přepočtené koeficientem množství</t>
  </si>
  <si>
    <t>374</t>
  </si>
  <si>
    <t>771579191</t>
  </si>
  <si>
    <t>Montáž podlah z dlaždic keramických Příplatek k cenám za plochu do 5 m2 jednotlivě</t>
  </si>
  <si>
    <t>1933655701</t>
  </si>
  <si>
    <t>1,92+3,63+3,63+4,2</t>
  </si>
  <si>
    <t>2,28+4+4,32+4,62*2</t>
  </si>
  <si>
    <t>375</t>
  </si>
  <si>
    <t>771591111</t>
  </si>
  <si>
    <t>Podlahy - ostatní práce penetrace podkladu</t>
  </si>
  <si>
    <t>1301566626</t>
  </si>
  <si>
    <t xml:space="preserve">Poznámka k souboru cen:_x000D_
1. Množství měrných jednotek u ceny -1185 se stanoví podle počtu řezaných dlaždic, nezávisle na jejich velikosti. 2. Položkou -1185 lze ocenit provádění více řezů na jednom kusu dlažby. </t>
  </si>
  <si>
    <t>376</t>
  </si>
  <si>
    <t>77159111R</t>
  </si>
  <si>
    <t xml:space="preserve">Páska nalep. - označení začátku a konce schodiště </t>
  </si>
  <si>
    <t>-1948714410</t>
  </si>
  <si>
    <t>0,9*24</t>
  </si>
  <si>
    <t>Z 05</t>
  </si>
  <si>
    <t>377</t>
  </si>
  <si>
    <t>771591171</t>
  </si>
  <si>
    <t>Podlahy - ostatní práce montáž ukončujícího profilu pro plynulý přechod (dlažba-koberec apod.)</t>
  </si>
  <si>
    <t>-625405903</t>
  </si>
  <si>
    <t>0,7*14</t>
  </si>
  <si>
    <t>0,8*(1+11)</t>
  </si>
  <si>
    <t>0,9*(41+25)</t>
  </si>
  <si>
    <t>378</t>
  </si>
  <si>
    <t>590541000</t>
  </si>
  <si>
    <t>profil přechodový  podlahový hliník, (8 x 20 x 2500mm)</t>
  </si>
  <si>
    <t>-1537086976</t>
  </si>
  <si>
    <t>78,8*1,1 'Přepočtené koeficientem množství</t>
  </si>
  <si>
    <t>379</t>
  </si>
  <si>
    <t>771591421</t>
  </si>
  <si>
    <t>Liniové odvodnění odvodňovacím žlabem s napojením na kontaktní izolaci pro bezbariérové sprchy v úrovni podlahy s horizontálním nebo vertikálním odtokem s rámovým krytem a děrovaným roštem 1200 mm délky</t>
  </si>
  <si>
    <t>338045499</t>
  </si>
  <si>
    <t>380</t>
  </si>
  <si>
    <t>998771102</t>
  </si>
  <si>
    <t>Přesun hmot pro podlahy z dlaždic stanovený z hmotnosti přesunovaného materiálu vodorovná dopravní vzdálenost do 50 m v objektech výšky přes 6 do 12 m</t>
  </si>
  <si>
    <t>-1376651766</t>
  </si>
  <si>
    <t>776</t>
  </si>
  <si>
    <t>Podlahy povlakové</t>
  </si>
  <si>
    <t>381</t>
  </si>
  <si>
    <t>776111115</t>
  </si>
  <si>
    <t>Příprava podkladu broušení podlah stávajícího podkladu před litím stěrky</t>
  </si>
  <si>
    <t>-680925939</t>
  </si>
  <si>
    <t xml:space="preserve">Poznámka k souboru cen:_x000D_
1. V ceně 776 12-1511 zábrana proti vlhkosti jsou započteny i náklady na 2 vrstvy penetrace a zasypání křemičitým pískem. 2. V ceně 776 13-2111 vyztužení pletivem jsou započteny i náklady na dodávku pletiva. 3. V cenách 776 14-1111 až 776 14-4111 jsou započteny i náklady na dodání stěrky. </t>
  </si>
  <si>
    <t>382</t>
  </si>
  <si>
    <t>776111311</t>
  </si>
  <si>
    <t>Příprava podkladu vysátí podlah</t>
  </si>
  <si>
    <t>-762678664</t>
  </si>
  <si>
    <t>112,97+348,69</t>
  </si>
  <si>
    <t>383</t>
  </si>
  <si>
    <t>776121111</t>
  </si>
  <si>
    <t>Příprava podkladu penetrace vodou ředitelná na savý podklad (válečkováním) ředěná v poměru 1:3 podlah</t>
  </si>
  <si>
    <t>-665038823</t>
  </si>
  <si>
    <t>384</t>
  </si>
  <si>
    <t>776141121</t>
  </si>
  <si>
    <t>Příprava podkladu vyrovnání samonivelační stěrkou podlah min.pevnosti 30 MPa, tloušťky do 3 mm</t>
  </si>
  <si>
    <t>-1794082546</t>
  </si>
  <si>
    <t>385</t>
  </si>
  <si>
    <t>776211111</t>
  </si>
  <si>
    <t>Montáž textilních podlahovin lepením pásů standardních</t>
  </si>
  <si>
    <t>1873084489</t>
  </si>
  <si>
    <t xml:space="preserve">Poznámka k souboru cen:_x000D_
1. V cenách 776 21-2111 a 776 21-2121 montáž volným položením jsou započteny i náklady na dodávku pásky. </t>
  </si>
  <si>
    <t>28,89+17,68*3+23,48+17,68+27,97+36,57+33,58+25,33</t>
  </si>
  <si>
    <t>2.NP, č. 208,212,213,214,215,217,218,229,231,232</t>
  </si>
  <si>
    <t>30,07+17,68+18,36+17,68+18,36</t>
  </si>
  <si>
    <t>3.NP, č. 308,309,310,314,315</t>
  </si>
  <si>
    <t>386</t>
  </si>
  <si>
    <t>697510120</t>
  </si>
  <si>
    <t>koberec zátěžový-vysoká zátěž, hmotnost 1500 g/m2 šíře 4 m</t>
  </si>
  <si>
    <t>241330242</t>
  </si>
  <si>
    <t>348,69*1,1 'Přepočtené koeficientem množství</t>
  </si>
  <si>
    <t>387</t>
  </si>
  <si>
    <t>776221111</t>
  </si>
  <si>
    <t>Montáž podlahovin z PVC lepením standardním lepidlem z pásů standardních</t>
  </si>
  <si>
    <t>1667394897</t>
  </si>
  <si>
    <t>3,68+5,36+5,36</t>
  </si>
  <si>
    <t>1.NP  1.06,1.17,1.20</t>
  </si>
  <si>
    <t>32,16+34,25</t>
  </si>
  <si>
    <t>2.NP , 2.10,2.24</t>
  </si>
  <si>
    <t>32,16</t>
  </si>
  <si>
    <t>3.NP, 3.13</t>
  </si>
  <si>
    <t>388</t>
  </si>
  <si>
    <t>284110000</t>
  </si>
  <si>
    <t>PVC heterogenní zátěžové antibakteriální, nášlapná vrstva 0,90 mm, R 10, zátěž 34/43, otlak do 0,03 mm, hořlavost Bfl S1</t>
  </si>
  <si>
    <t>1424136719</t>
  </si>
  <si>
    <t>112,97*1,1 'Přepočtené koeficientem množství</t>
  </si>
  <si>
    <t>389</t>
  </si>
  <si>
    <t>776411111</t>
  </si>
  <si>
    <t>Montáž soklíků lepením obvodových, výšky do 80 mm</t>
  </si>
  <si>
    <t>410589419</t>
  </si>
  <si>
    <t>1,6+0,9+1,6+1,5</t>
  </si>
  <si>
    <t>1,6+0,8+2,65*2</t>
  </si>
  <si>
    <t>2,65*2+1,6+0,8</t>
  </si>
  <si>
    <t>5,25*2+6,95+6,05</t>
  </si>
  <si>
    <t>7,375+6,475+5,25+4,45</t>
  </si>
  <si>
    <t>6,935+6,035+5,25*2+0,2</t>
  </si>
  <si>
    <t>390</t>
  </si>
  <si>
    <t>-723822200</t>
  </si>
  <si>
    <t>91,72*0,1*1,1</t>
  </si>
  <si>
    <t>391</t>
  </si>
  <si>
    <t>776421111</t>
  </si>
  <si>
    <t>Montáž lišt obvodových lepených</t>
  </si>
  <si>
    <t>1805716768</t>
  </si>
  <si>
    <t>5,56+3,76+5,25*2+5,25*2+3,375+2,475</t>
  </si>
  <si>
    <t>č. 208,212</t>
  </si>
  <si>
    <t>(3,375+2,475+5,25*2)*2+5,25*2+4,46+3,56</t>
  </si>
  <si>
    <t>č. 213,214,215</t>
  </si>
  <si>
    <t>5,25*2+3,375+2,475+5,3+4,4+5,25*2</t>
  </si>
  <si>
    <t>č. 217,218</t>
  </si>
  <si>
    <t>6,675+5,775+5,25*2+5,25*2+6,4+3,6+5,25*2+4,8+3,9</t>
  </si>
  <si>
    <t>č.229,231,232</t>
  </si>
  <si>
    <t>5,715+3,915+5,25*2+3,36+5,25*2+2,46+5,25*2+3,4+2,5</t>
  </si>
  <si>
    <t>č.308,309,310</t>
  </si>
  <si>
    <t>3,36+2,46+5,25*2+3,4+2,5+5,25*2</t>
  </si>
  <si>
    <t>č.314,315</t>
  </si>
  <si>
    <t>392</t>
  </si>
  <si>
    <t>-1246291062</t>
  </si>
  <si>
    <t>272,16*0,1*1,1</t>
  </si>
  <si>
    <t>393</t>
  </si>
  <si>
    <t>998776103</t>
  </si>
  <si>
    <t>Přesun hmot pro podlahy povlakové stanovený z hmotnosti přesunovaného materiálu vodorovná dopravní vzdálenost do 50 m v objektech výšky přes 12 do 24 m</t>
  </si>
  <si>
    <t>-2016307910</t>
  </si>
  <si>
    <t>777</t>
  </si>
  <si>
    <t>Podlahy lité</t>
  </si>
  <si>
    <t>394</t>
  </si>
  <si>
    <t>777131101</t>
  </si>
  <si>
    <t>Penetrační nátěr podlahy epoxidový, na podklad suchý a vyzrálý</t>
  </si>
  <si>
    <t>-524506280</t>
  </si>
  <si>
    <t>395</t>
  </si>
  <si>
    <t>777521101</t>
  </si>
  <si>
    <t>1043270018</t>
  </si>
  <si>
    <t>10,27+7,83*2</t>
  </si>
  <si>
    <t>9,08</t>
  </si>
  <si>
    <t>396</t>
  </si>
  <si>
    <t>998777103</t>
  </si>
  <si>
    <t>Přesun hmot pro podlahy lité stanovený z hmotnosti přesunovaného materiálu vodorovná dopravní vzdálenost do 50 m v objektech výšky přes 12 do 24 m</t>
  </si>
  <si>
    <t>-1485423885</t>
  </si>
  <si>
    <t>781</t>
  </si>
  <si>
    <t>Dokončovací práce - obklady</t>
  </si>
  <si>
    <t>397</t>
  </si>
  <si>
    <t>781414112</t>
  </si>
  <si>
    <t>Montáž obkladů vnitřních stěn z obkladaček a dekorů (listel) pórovinových lepených flexibilním lepidlem z obkladaček pravoúhlých přes 22 do 25 ks/m2</t>
  </si>
  <si>
    <t>-285115949</t>
  </si>
  <si>
    <t>2*(1,8*2+3,425+2,725+1,1*2+1,6+0,9+1,2*2)</t>
  </si>
  <si>
    <t>m.č.107,108</t>
  </si>
  <si>
    <t>2*(2,05+1,35+1,75*2)+2*(1,95*2+3,525+2,825)</t>
  </si>
  <si>
    <t>m.č.116,118</t>
  </si>
  <si>
    <t>2*(3,35+2,65+1,95*2)+2*(2,05+1,75*2+1,35)</t>
  </si>
  <si>
    <t>m.č.119,121</t>
  </si>
  <si>
    <t>2*(1,75*2+2,4+1,5)</t>
  </si>
  <si>
    <t>m.č.122</t>
  </si>
  <si>
    <t>2*(1,95+1,25*2+1,15+2,6*2+2*2)+2*(1+0,3+2,275*2)</t>
  </si>
  <si>
    <t>m.č.204,205</t>
  </si>
  <si>
    <t>2*(2,15+1,35+5,025*2)+2*5,275*2+0,88*6,94</t>
  </si>
  <si>
    <t>m.č.206,210</t>
  </si>
  <si>
    <t>2*(1,95*2+2,05+1,25)</t>
  </si>
  <si>
    <t>m.č.211</t>
  </si>
  <si>
    <t>2*(1,8+0,9+2,35*2)+2*(5,35+4,45+2,5)+0,88*7,375</t>
  </si>
  <si>
    <t>m.č.223,224</t>
  </si>
  <si>
    <t>2*(1,2+0,5+3,4*2)</t>
  </si>
  <si>
    <t>m.č.226</t>
  </si>
  <si>
    <t>2*(3,8*2+2,2+1,5)+2*(2,2+1,5+3,5*2)</t>
  </si>
  <si>
    <t>m.č.227,228</t>
  </si>
  <si>
    <t>2*(2,6*2+1,95+1,25+2*2+1,25*2)</t>
  </si>
  <si>
    <t>m.č.304</t>
  </si>
  <si>
    <t>2*(1+0,3+2,3*2)+2*(5,025*2+2,15+1,35)+2*(1,95*2+2,05+1,35)</t>
  </si>
  <si>
    <t>m.č.305,306,312</t>
  </si>
  <si>
    <t>398</t>
  </si>
  <si>
    <t>597610450</t>
  </si>
  <si>
    <t>obkládačky keramické koupelnové (bílé i barevné) 20 x 25 x 0,68 cm I. j.</t>
  </si>
  <si>
    <t>968751319</t>
  </si>
  <si>
    <t>416,597*1,1 'Přepočtené koeficientem množství</t>
  </si>
  <si>
    <t>399</t>
  </si>
  <si>
    <t>781494111</t>
  </si>
  <si>
    <t>Ostatní prvky plastové profily ukončovací a dilatační lepené flexibilním lepidlem rohové</t>
  </si>
  <si>
    <t>-456455116</t>
  </si>
  <si>
    <t xml:space="preserve">Poznámka k souboru cen:_x000D_
1. Množství měrných jednotek u ceny -5185 se stanoví podle počtu řezaných obkladaček, nezávisle na jejich velikosti. 2. Položkou -5185 lze ocenit provádění více řezů na jednom kusu obkladu. </t>
  </si>
  <si>
    <t>1,3+0,95*2+1,25+2*3+1,2+1,25+1</t>
  </si>
  <si>
    <t>1,2*4+2*8+1,5*2+0,42*4</t>
  </si>
  <si>
    <t>1*2+1,5*2+0,4*4</t>
  </si>
  <si>
    <t>400</t>
  </si>
  <si>
    <t>781495111</t>
  </si>
  <si>
    <t>Ostatní prvky ostatní práce penetrace podkladu</t>
  </si>
  <si>
    <t>-1077377826</t>
  </si>
  <si>
    <t>401</t>
  </si>
  <si>
    <t>781495115</t>
  </si>
  <si>
    <t>Ostatní prvky ostatní práce spárování silikonem</t>
  </si>
  <si>
    <t>-724686571</t>
  </si>
  <si>
    <t>2*(4*2+5+4*3+5*2)</t>
  </si>
  <si>
    <t>3,35*4+1,55*4+1,75*6+2,05*2+2,4*2+2,05*2+1*2+2,5*2+1,95*4+1,2*2+2,3*2+1,6*4</t>
  </si>
  <si>
    <t>2*(4+6+4+4+4+4+5+4+4+4)</t>
  </si>
  <si>
    <t>2,6*2+1,95*4+2,275*2+2,15*2+5,025*2+2,05*2+1,95*2+1,8*2+2,3*2+1,2*2+3,45*2+2,2*2+3,8*2+3,55*2+2,2*2</t>
  </si>
  <si>
    <t>2*(4+4+4+6+4)</t>
  </si>
  <si>
    <t>1,95*4+2,6*2+2,275*2+2,15*2+5,025*2+2,2*2+1*2+2,05*2+1,95*2</t>
  </si>
  <si>
    <t>402</t>
  </si>
  <si>
    <t>998781103</t>
  </si>
  <si>
    <t>Přesun hmot pro obklady keramické stanovený z hmotnosti přesunovaného materiálu vodorovná dopravní vzdálenost do 50 m v objektech výšky přes 12 do 24 m</t>
  </si>
  <si>
    <t>1381207836</t>
  </si>
  <si>
    <t>783</t>
  </si>
  <si>
    <t>Dokončovací práce - nátěry</t>
  </si>
  <si>
    <t>403</t>
  </si>
  <si>
    <t>783314101</t>
  </si>
  <si>
    <t>Základní nátěr zámečnických konstrukcí jednonásobný syntetický</t>
  </si>
  <si>
    <t>1365041147</t>
  </si>
  <si>
    <t>404</t>
  </si>
  <si>
    <t>783317101</t>
  </si>
  <si>
    <t>Krycí nátěr (email) zámečnických konstrukcí jednonásobný syntetický standardní</t>
  </si>
  <si>
    <t>364947291</t>
  </si>
  <si>
    <t>0,22*4,8</t>
  </si>
  <si>
    <t>0,25*4,9*4</t>
  </si>
  <si>
    <t>zárubně do zdiva</t>
  </si>
  <si>
    <t>0,2*4,7*14</t>
  </si>
  <si>
    <t>0,2*4,8*11</t>
  </si>
  <si>
    <t>0,22*4,9*25</t>
  </si>
  <si>
    <t>zárubně do SDK</t>
  </si>
  <si>
    <t>784</t>
  </si>
  <si>
    <t>Dokončovací práce - malby a tapety</t>
  </si>
  <si>
    <t>405</t>
  </si>
  <si>
    <t>784181101</t>
  </si>
  <si>
    <t>Penetrace podkladu jednonásobná základní akrylátová v místnostech výšky do 3,80 m</t>
  </si>
  <si>
    <t>-842789598</t>
  </si>
  <si>
    <t>1722,004</t>
  </si>
  <si>
    <t>406</t>
  </si>
  <si>
    <t>784211101</t>
  </si>
  <si>
    <t>Malby z malířských směsí otěruvzdorných za mokra dvojnásobné, bílé za mokra otěruvzdorné výborně v místnostech výšky do 3,80 m</t>
  </si>
  <si>
    <t>852287914</t>
  </si>
  <si>
    <t>2184,86+20,28+11,73+27,85</t>
  </si>
  <si>
    <t>SDK</t>
  </si>
  <si>
    <t>407</t>
  </si>
  <si>
    <t>784221101</t>
  </si>
  <si>
    <t>Malby z malířských směsí otěruvzdorných za sucha dvojnásobné, bílé za sucha otěruvzdorné dobře v místnostech výšky do 3,80 m</t>
  </si>
  <si>
    <t>-721031687</t>
  </si>
  <si>
    <t>68,43+1653,574</t>
  </si>
  <si>
    <t>789</t>
  </si>
  <si>
    <t xml:space="preserve">Výtahy </t>
  </si>
  <si>
    <t>408</t>
  </si>
  <si>
    <t>789000001R</t>
  </si>
  <si>
    <t>D + M výtahu nosn. 1125 kg 3 stanice Z 37</t>
  </si>
  <si>
    <t>-1154996433</t>
  </si>
  <si>
    <t>409</t>
  </si>
  <si>
    <t>78900002R</t>
  </si>
  <si>
    <t>D + M výtahu , nosn. 1125 kg , 2 stanice Z 36</t>
  </si>
  <si>
    <t>-1659565047</t>
  </si>
  <si>
    <t xml:space="preserve">RAV8602 - Oplocení jižní část pozemku </t>
  </si>
  <si>
    <t>131111323</t>
  </si>
  <si>
    <t>Vrtání jamek pro plotové sloupky ručně mechanickým vrtákem průměru přes 200 do 300 mm</t>
  </si>
  <si>
    <t>-1356907470</t>
  </si>
  <si>
    <t xml:space="preserve">Poznámka k souboru cen:_x000D_
1. Ceny -1321 až -1323 jsou určeny pro vrtání ručním vrtákem v hlinitých a hlinitopísčitých horninách bez příměsí kamenů. </t>
  </si>
  <si>
    <t>47*0,9</t>
  </si>
  <si>
    <t>-132776743</t>
  </si>
  <si>
    <t>103*0,2*0,15</t>
  </si>
  <si>
    <t>-1519759599</t>
  </si>
  <si>
    <t>3,09*1/2</t>
  </si>
  <si>
    <t>-1388419848</t>
  </si>
  <si>
    <t>3,09</t>
  </si>
  <si>
    <t>3,14*0,125*0,125*0,9*47</t>
  </si>
  <si>
    <t>1759313662</t>
  </si>
  <si>
    <t>5,165*10</t>
  </si>
  <si>
    <t>763700915</t>
  </si>
  <si>
    <t>5,165</t>
  </si>
  <si>
    <t>708694556</t>
  </si>
  <si>
    <t>5,165*1,8</t>
  </si>
  <si>
    <t>275313611</t>
  </si>
  <si>
    <t>Základy z betonu prostého patky a bloky z betonu kamenem neprokládaného tř. C 16/20</t>
  </si>
  <si>
    <t>-1088602464</t>
  </si>
  <si>
    <t>338171113</t>
  </si>
  <si>
    <t>Osazování sloupků a vzpěr plotových ocelových trubkových nebo profilovaných výšky do 2,00 m se zabetonováním (tř. C 25/30) do 0,08 m3 do připravených jamek</t>
  </si>
  <si>
    <t>552013482</t>
  </si>
  <si>
    <t xml:space="preserve">Poznámka k souboru cen:_x000D_
1. Ceny lze použít i pro zalití (zabetonování) vzpěr rohových sloupků. 2. V cenách nejsou započteny náklady na sloupky a vzpěry. Jejich dodání se oceňuje ve specifikaci. 3. Výškou sloupku se rozumí jeho délka před osazením. 4. Montáž pletiva se oceňuje cenami souboru cen 348 17 Osazení oplocení. 5. V cenách osazování do zemního vrutu je započten i štěrk fixující sloupek. </t>
  </si>
  <si>
    <t>dle v.č.16</t>
  </si>
  <si>
    <t>553422530</t>
  </si>
  <si>
    <t>sloupek plotový průběžný pozinkovaný a komaxitový 2100/38x1,5 mm</t>
  </si>
  <si>
    <t>1474453921</t>
  </si>
  <si>
    <t>348121221</t>
  </si>
  <si>
    <t>Montáž podhrabových desek na ocelové sloupky, délky desek přes 2 do 3 m</t>
  </si>
  <si>
    <t>706913215</t>
  </si>
  <si>
    <t xml:space="preserve">Poznámka k souboru cen:_x000D_
1. V cenách jsou započteny i náklady na montáž a dodávku držáků desek. 2. V cenách nejsou započteny náklady na dodávku desky; tyto se oceňují ve specifikaci. </t>
  </si>
  <si>
    <t>dle v.č. 16</t>
  </si>
  <si>
    <t>592331200</t>
  </si>
  <si>
    <t>deska plotová betonová 250x5x29 cm</t>
  </si>
  <si>
    <t>1136897534</t>
  </si>
  <si>
    <t>348171130</t>
  </si>
  <si>
    <t>Osazení oplocení z dílců kovových rámových, na ocelové sloupky do 15 st. sklonu svahu, výšky přes 1,5 do 2,0 m</t>
  </si>
  <si>
    <t>-1228320256</t>
  </si>
  <si>
    <t xml:space="preserve">Poznámka k souboru cen:_x000D_
1. V cenách nejsou započteny náklady na dodávku dílců, tyto se oceňují ve specifikaci. </t>
  </si>
  <si>
    <t>31391109R</t>
  </si>
  <si>
    <t>dílce plotové  drátěné vyztužené š 2250 x v 1530 mm</t>
  </si>
  <si>
    <t>1790734664</t>
  </si>
  <si>
    <t>592315110</t>
  </si>
  <si>
    <t>držák plotového pole 40 x 40 pozink (bílý,žlutý)</t>
  </si>
  <si>
    <t>1603944489</t>
  </si>
  <si>
    <t>46*4</t>
  </si>
  <si>
    <t>977211111</t>
  </si>
  <si>
    <t>Řezání železobetonových konstrukcí stěnovou pilou do průměru řezané výztuže 16 mm hloubka řezu do 200 mm</t>
  </si>
  <si>
    <t>1029562724</t>
  </si>
  <si>
    <t xml:space="preserve">Poznámka k souboru cen:_x000D_
1. V cenách jsou započteny i náklady na spotřebu vody. 2. V cenách nejsou započteny náklady na vybourání železobetonové konstrukce; tyto náklady se oceňují cenami katalogu 801-3 Budovy a haly - bourání konstrukcí. </t>
  </si>
  <si>
    <t>0,3</t>
  </si>
  <si>
    <t>řez plot.desky</t>
  </si>
  <si>
    <t>998232110</t>
  </si>
  <si>
    <t>Přesun hmot pro oplocení se svislou nosnou konstrukcí zděnou z cihel, tvárnic, bloků, popř. kovovou nebo dřevěnou vodorovná dopravní vzdálenost do 50 m, pro oplocení výšky do 3 m</t>
  </si>
  <si>
    <t>-1624536866</t>
  </si>
  <si>
    <t xml:space="preserve">Poznámka k souboru cen:_x000D_
1. Cenu -2111 lze použít i pro oplocení ze sloupků a dílců prefabrikovaných dřevěných, kovových nebo železobetonových </t>
  </si>
  <si>
    <t>RAV8603 - Silnoproudá elektrotechnika</t>
  </si>
  <si>
    <t xml:space="preserve">    742 - Elektroinstalace - silnoproud </t>
  </si>
  <si>
    <t xml:space="preserve">Elektroinstalace - silnoproud </t>
  </si>
  <si>
    <t>741000001</t>
  </si>
  <si>
    <t xml:space="preserve">Elektro silnoproud </t>
  </si>
  <si>
    <t>-1573917868</t>
  </si>
  <si>
    <t>RAV8604 - Zdravotně technické instalace</t>
  </si>
  <si>
    <t xml:space="preserve">    721 - Zdravotechnika </t>
  </si>
  <si>
    <t xml:space="preserve">Zdravotechnika </t>
  </si>
  <si>
    <t>721000001</t>
  </si>
  <si>
    <t xml:space="preserve">ZTI </t>
  </si>
  <si>
    <t xml:space="preserve">kus </t>
  </si>
  <si>
    <t>593647610</t>
  </si>
  <si>
    <t>RAV8605 - Vzduchotechnika</t>
  </si>
  <si>
    <t xml:space="preserve">    751 - Vzduchotechnika</t>
  </si>
  <si>
    <t>751</t>
  </si>
  <si>
    <t>751000001</t>
  </si>
  <si>
    <t xml:space="preserve">VZT </t>
  </si>
  <si>
    <t>830403689</t>
  </si>
  <si>
    <t>RAV8606 - Vytápění</t>
  </si>
  <si>
    <t xml:space="preserve">    735 - Vytápění </t>
  </si>
  <si>
    <t>735</t>
  </si>
  <si>
    <t xml:space="preserve">Vytápění </t>
  </si>
  <si>
    <t>735000001</t>
  </si>
  <si>
    <t xml:space="preserve">vytápění </t>
  </si>
  <si>
    <t>-273359419</t>
  </si>
  <si>
    <t>RAV8607 - Slaboproudá elektrotechnika - PZTS,EKV,CCTV</t>
  </si>
  <si>
    <t>742000001</t>
  </si>
  <si>
    <t>Slaboproud - PZTS,EKV, CCTV</t>
  </si>
  <si>
    <t>-1999229586</t>
  </si>
  <si>
    <t>RAV8608 - Slaboproudá elektrotechnika - ICT,AV</t>
  </si>
  <si>
    <t>742000002</t>
  </si>
  <si>
    <t xml:space="preserve">Slaboproud - ICT,AV </t>
  </si>
  <si>
    <t>1312643668</t>
  </si>
  <si>
    <t>RAV8609 - D.2.1 Dopravní řešení</t>
  </si>
  <si>
    <t xml:space="preserve">    5 - Komunikace pozemní</t>
  </si>
  <si>
    <t>Komunikace pozemní</t>
  </si>
  <si>
    <t>564000001</t>
  </si>
  <si>
    <t xml:space="preserve">Dopravní řešení </t>
  </si>
  <si>
    <t>-156590484</t>
  </si>
  <si>
    <t>RAV8610 - D.2.2 Přeložka horkovodu</t>
  </si>
  <si>
    <t>871000001</t>
  </si>
  <si>
    <t xml:space="preserve">Přeložka horkovodu </t>
  </si>
  <si>
    <t>480038337</t>
  </si>
  <si>
    <t>RAV8611 - D.2.3 Přípojka vody</t>
  </si>
  <si>
    <t>871000002</t>
  </si>
  <si>
    <t xml:space="preserve">Přípojka vody </t>
  </si>
  <si>
    <t>1821078653</t>
  </si>
  <si>
    <t>RAV8612 - D.2.4 Přípojka kanalizace</t>
  </si>
  <si>
    <t>871260001</t>
  </si>
  <si>
    <t xml:space="preserve">Přípojka kanalizace </t>
  </si>
  <si>
    <t>1200522117</t>
  </si>
  <si>
    <t>RAV8613 - D.2.5 Vodovodní řad</t>
  </si>
  <si>
    <t>871000004</t>
  </si>
  <si>
    <t xml:space="preserve">Přípojka vodovodu </t>
  </si>
  <si>
    <t>511821053</t>
  </si>
  <si>
    <t>RAV8614 - D.2.6 Kanalizační stoka</t>
  </si>
  <si>
    <t>871260003</t>
  </si>
  <si>
    <t xml:space="preserve">Kkanalizační stoka </t>
  </si>
  <si>
    <t>-198791867</t>
  </si>
  <si>
    <t>RAV8615 - VON</t>
  </si>
  <si>
    <t>VRN - Vedlejší rozpočtové náklady</t>
  </si>
  <si>
    <t xml:space="preserve">    VRN1 - Průzkumné, geodetické a projektové práce</t>
  </si>
  <si>
    <t xml:space="preserve">    VRN3 - Zařízení staveniště</t>
  </si>
  <si>
    <t xml:space="preserve">    VRN4 - Inženýrská činnost</t>
  </si>
  <si>
    <t xml:space="preserve">    VRN5 - Finanční náklady</t>
  </si>
  <si>
    <t xml:space="preserve">    VRN9 - Ostatní náklady</t>
  </si>
  <si>
    <t>VRN</t>
  </si>
  <si>
    <t>Vedlejší rozpočtové náklady</t>
  </si>
  <si>
    <t>VRN1</t>
  </si>
  <si>
    <t>Průzkumné, geodetické a projektové práce</t>
  </si>
  <si>
    <t>012103000</t>
  </si>
  <si>
    <t>Geodetické práce před výstavbou</t>
  </si>
  <si>
    <t>1024</t>
  </si>
  <si>
    <t>-1215232468</t>
  </si>
  <si>
    <t>012203000</t>
  </si>
  <si>
    <t>Geodetické práce při provádění stavby</t>
  </si>
  <si>
    <t>-594346734</t>
  </si>
  <si>
    <t>01220300R</t>
  </si>
  <si>
    <t xml:space="preserve">Vytyčení stáv.inženýrských sítí </t>
  </si>
  <si>
    <t>1856862239</t>
  </si>
  <si>
    <t>012303000</t>
  </si>
  <si>
    <t>2100203652</t>
  </si>
  <si>
    <t>VRN3</t>
  </si>
  <si>
    <t>Zařízení staveniště</t>
  </si>
  <si>
    <t>030001000</t>
  </si>
  <si>
    <t xml:space="preserve">Zařízení staveniště - zřízení ,odtranění ,zebezpečení , oplocení , náklady na stav.mob.buňky ,mobil.WC, ENERGIE PRO ZS </t>
  </si>
  <si>
    <t>-2021625898</t>
  </si>
  <si>
    <t>2046349521</t>
  </si>
  <si>
    <t>VRN4</t>
  </si>
  <si>
    <t>Inženýrská činnost</t>
  </si>
  <si>
    <t>043002000</t>
  </si>
  <si>
    <t>Zkoušky a ostatní měření</t>
  </si>
  <si>
    <t>1043856135</t>
  </si>
  <si>
    <t>044002000</t>
  </si>
  <si>
    <t>Revize</t>
  </si>
  <si>
    <t>-2143157080</t>
  </si>
  <si>
    <t>045002000</t>
  </si>
  <si>
    <t>Kompletační a koordinační činnost</t>
  </si>
  <si>
    <t>-494035553</t>
  </si>
  <si>
    <t>VRN5</t>
  </si>
  <si>
    <t>Finanční náklady</t>
  </si>
  <si>
    <t>051002000</t>
  </si>
  <si>
    <t>Pojistné</t>
  </si>
  <si>
    <t>-823406575</t>
  </si>
  <si>
    <t>056002000</t>
  </si>
  <si>
    <t>Bankovní záruka</t>
  </si>
  <si>
    <t>-1666792827</t>
  </si>
  <si>
    <t>05900200R</t>
  </si>
  <si>
    <t xml:space="preserve">náklady na střežení a ochranu dílaq od přejímky do doby vydání kolaudačního souhlasu </t>
  </si>
  <si>
    <t>den</t>
  </si>
  <si>
    <t>528606711</t>
  </si>
  <si>
    <t>VRN9</t>
  </si>
  <si>
    <t>Ostatní náklady</t>
  </si>
  <si>
    <t>091003001</t>
  </si>
  <si>
    <t xml:space="preserve">Fotodokumentace </t>
  </si>
  <si>
    <t>248127449</t>
  </si>
  <si>
    <t>091704000</t>
  </si>
  <si>
    <t xml:space="preserve">Náklady na údržbu a čištění komunikací po dobu výstavby </t>
  </si>
  <si>
    <t>1559167983</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</si>
  <si>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</si>
  <si>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</si>
  <si>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</si>
  <si>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</si>
  <si>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family val="2"/>
        <charset val="238"/>
      </rPr>
      <t xml:space="preserve">Rekapitulace stavby </t>
    </r>
    <r>
      <rPr>
        <sz val="9"/>
        <rFont val="Trebuchet MS"/>
        <family val="2"/>
        <charset val="238"/>
      </rPr>
      <t>obsahuje sestavu Rekapitulace stavby a Rekapitulace objektů stavby a soupisů prací.</t>
    </r>
  </si>
  <si>
    <r>
      <t xml:space="preserve">V sestavě </t>
    </r>
    <r>
      <rPr>
        <b/>
        <sz val="9"/>
        <rFont val="Trebuchet MS"/>
        <family val="2"/>
        <charset val="238"/>
      </rPr>
      <t>Rekapitulace stavby</t>
    </r>
    <r>
      <rPr>
        <sz val="9"/>
        <rFont val="Trebuchet MS"/>
        <family val="2"/>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</si>
  <si>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</si>
  <si>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family val="2"/>
        <charset val="238"/>
      </rPr>
      <t>Rekapitulace objektů stavby a soupisů prací</t>
    </r>
    <r>
      <rPr>
        <sz val="9"/>
        <rFont val="Trebuchet MS"/>
        <family val="2"/>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</si>
  <si>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</si>
  <si>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</si>
  <si>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</si>
  <si>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</si>
  <si>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</si>
  <si>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</si>
  <si>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</si>
  <si>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Vedlejší a ostatní náklady</t>
  </si>
  <si>
    <t>OST</t>
  </si>
  <si>
    <t>Ostatní</t>
  </si>
  <si>
    <t>Soupis</t>
  </si>
  <si>
    <t>Soupis prací pro daný typ objektu</t>
  </si>
  <si>
    <r>
      <rPr>
        <i/>
        <sz val="9"/>
        <rFont val="Trebuchet MS"/>
        <family val="2"/>
        <charset val="238"/>
      </rPr>
      <t xml:space="preserve">Soupis prací </t>
    </r>
    <r>
      <rPr>
        <sz val="9"/>
        <rFont val="Trebuchet MS"/>
        <family val="2"/>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</si>
  <si>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</si>
  <si>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family val="2"/>
        <charset val="238"/>
      </rPr>
      <t>Krycí list soupisu</t>
    </r>
    <r>
      <rPr>
        <sz val="9"/>
        <rFont val="Trebuchet MS"/>
        <family val="2"/>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</si>
  <si>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</si>
  <si>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family val="2"/>
        <charset val="238"/>
      </rPr>
      <t>Rekapitulace členění soupisu prací</t>
    </r>
    <r>
      <rPr>
        <sz val="9"/>
        <rFont val="Trebuchet MS"/>
        <family val="2"/>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</si>
  <si>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</si>
  <si>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family val="2"/>
        <charset val="238"/>
      </rPr>
      <t xml:space="preserve">Soupis prací </t>
    </r>
    <r>
      <rPr>
        <sz val="9"/>
        <rFont val="Trebuchet MS"/>
        <family val="2"/>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</si>
  <si>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</si>
  <si>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</si>
  <si>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</si>
  <si>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</si>
  <si>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</si>
  <si>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</si>
  <si>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</si>
  <si>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</si>
  <si>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</si>
  <si>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</si>
  <si>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</si>
  <si>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</si>
  <si>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</si>
  <si>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</si>
  <si>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</si>
  <si>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</si>
  <si>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</si>
  <si>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</si>
  <si>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</si>
  <si>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</si>
  <si>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</si>
  <si>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</si>
  <si>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</si>
  <si>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</si>
  <si>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</si>
  <si>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</si>
  <si>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</si>
  <si>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</si>
  <si>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</si>
  <si>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</si>
  <si>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</si>
  <si>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</si>
  <si>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</si>
  <si>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</si>
  <si>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</si>
  <si>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</si>
  <si>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</si>
  <si>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</si>
  <si>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</si>
  <si>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</si>
  <si>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</si>
  <si>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</si>
  <si>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</si>
  <si>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</si>
  <si>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</si>
  <si>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</si>
  <si>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</si>
  <si>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</si>
  <si>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</si>
  <si>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</si>
  <si>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</si>
  <si>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</si>
  <si>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</si>
  <si>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</si>
  <si>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</si>
  <si>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</si>
  <si>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</si>
  <si>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</si>
  <si>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</si>
  <si>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</si>
  <si>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</si>
  <si>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</si>
  <si>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</si>
  <si>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</si>
  <si>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</si>
  <si>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</si>
  <si>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</si>
  <si>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</si>
  <si>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</si>
  <si>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</si>
  <si>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</si>
  <si>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</si>
  <si>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</si>
  <si>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</si>
  <si>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</si>
  <si>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</si>
  <si>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</si>
  <si>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</si>
  <si>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</si>
  <si>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</si>
  <si>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</si>
  <si>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</si>
  <si>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</si>
  <si>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</si>
  <si>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</si>
  <si>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</si>
  <si>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</si>
  <si>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</si>
  <si>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</si>
  <si>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</si>
  <si>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</si>
  <si>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</si>
  <si>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</si>
  <si>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</si>
  <si>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</si>
  <si>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</si>
  <si>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</si>
  <si>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</si>
  <si>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</si>
  <si>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</si>
  <si>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</si>
  <si>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</si>
  <si>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</si>
  <si>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</si>
  <si>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</si>
  <si>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</si>
  <si>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</si>
  <si>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</si>
  <si>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</si>
  <si>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</si>
  <si>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</si>
  <si>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</si>
  <si>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</si>
  <si>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</si>
  <si>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</si>
  <si>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</si>
  <si>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</si>
  <si>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</si>
  <si>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</si>
  <si>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</si>
  <si>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</si>
  <si>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</si>
  <si>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</si>
  <si>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</si>
  <si>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</si>
  <si>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</si>
  <si>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</si>
  <si>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</si>
  <si>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</si>
  <si>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</si>
  <si>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</si>
  <si>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</si>
  <si>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</si>
  <si>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</si>
  <si>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</si>
  <si>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</si>
  <si>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</si>
  <si>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</si>
  <si>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</si>
  <si>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</si>
  <si>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</si>
  <si>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</si>
  <si>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</si>
  <si>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</si>
  <si>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</si>
  <si>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</si>
  <si>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</si>
  <si>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</si>
  <si>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</si>
  <si>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</si>
  <si>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</si>
  <si>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</si>
  <si>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</si>
  <si>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</si>
  <si>
    <t xml:space="preserve">ROZPOČET  </t>
  </si>
  <si>
    <t xml:space="preserve">Stavba:   SO 08 Přestavba prostoru dámských šaten na chodbu se zázemím - PB Slovany                       </t>
  </si>
  <si>
    <t xml:space="preserve">Objekt:   Budova č.10                                    </t>
  </si>
  <si>
    <t xml:space="preserve">Objednatel:   </t>
  </si>
  <si>
    <t>Zhotovitel:   ing.T.Knapp</t>
  </si>
  <si>
    <t xml:space="preserve">JKSO: 801.11.2.2  </t>
  </si>
  <si>
    <t>Datum:   12/2017</t>
  </si>
  <si>
    <t>P.Č.</t>
  </si>
  <si>
    <t>KCN</t>
  </si>
  <si>
    <t>Zařízení.pozice</t>
  </si>
  <si>
    <t>Množství celkem</t>
  </si>
  <si>
    <t>Dodávka</t>
  </si>
  <si>
    <t>Montáž</t>
  </si>
  <si>
    <t>Hmotnost jednotková</t>
  </si>
  <si>
    <t>Hmotnost celkem</t>
  </si>
  <si>
    <t>Sociální zařízení</t>
  </si>
  <si>
    <t xml:space="preserve">Ventilátor diagon.do kruh.potr. D=160 mm s EC motorem </t>
  </si>
  <si>
    <t>ks</t>
  </si>
  <si>
    <t>(složení a parametry dle techniky v příloze č.5 TPZ a tab.č.2 v TZ)</t>
  </si>
  <si>
    <t>1.1a</t>
  </si>
  <si>
    <t xml:space="preserve">Spojovací manžeta  d=160 mm </t>
  </si>
  <si>
    <t xml:space="preserve">Ventilátor diagon.do kruh.potr. D=125 mm s EC motorem </t>
  </si>
  <si>
    <t>1.2a</t>
  </si>
  <si>
    <t xml:space="preserve">Spojovací manžeta  d=125 mm </t>
  </si>
  <si>
    <t xml:space="preserve">Ventilátor diagon.do kruh.potr. D=100 mm s EC motorem </t>
  </si>
  <si>
    <t>1.3a</t>
  </si>
  <si>
    <t xml:space="preserve">Spojovací manžeta  d=100 mm </t>
  </si>
  <si>
    <t xml:space="preserve">Potrubí SPIRO  do průměru  200 mm/20% tvar. </t>
  </si>
  <si>
    <t>bm</t>
  </si>
  <si>
    <t xml:space="preserve">Potrubí SPIRO  do průměru  160 mm/40% tvar. </t>
  </si>
  <si>
    <t xml:space="preserve">Zpětná klapka těsná komaxit 500/160mm </t>
  </si>
  <si>
    <t>Zpětná klapka těsná komaxit 350/125mm</t>
  </si>
  <si>
    <t xml:space="preserve">Zpětná klapka těsná komaxit 250/100mm </t>
  </si>
  <si>
    <t>Ohebná hadice tlumící d=160 mm, 5 bm v balení</t>
  </si>
  <si>
    <t>Ohebná hadice tlumící d=127 mm, 5 bm v balení</t>
  </si>
  <si>
    <t>Ohebná hadice tlumící d=102 mm, 5 bm v balení</t>
  </si>
  <si>
    <t xml:space="preserve">Tal.ventil.kov.odvodní d=160 mm </t>
  </si>
  <si>
    <t xml:space="preserve">Tal.ventil.kov.odvodní d=125 mm </t>
  </si>
  <si>
    <t xml:space="preserve">Tal.ventil.kov.odvodní d=100 mm </t>
  </si>
  <si>
    <t>Stěnová mřížka 600x200 uzavřená</t>
  </si>
  <si>
    <t xml:space="preserve">Výfuková hlavice d= 200mm </t>
  </si>
  <si>
    <t>Výfuková hlavice d= 125mm</t>
  </si>
  <si>
    <t>Výměník</t>
  </si>
  <si>
    <t>2.1</t>
  </si>
  <si>
    <t>Regulační klapka   400 x 315  R, vč. krycího ptetiva v rámu</t>
  </si>
  <si>
    <t>2.2</t>
  </si>
  <si>
    <t>Protidešťová žaluzie       400 x 315 TPJ 38-12-74 + pozední rám</t>
  </si>
  <si>
    <t>2.3</t>
  </si>
  <si>
    <t>Regulační klapka   630 x 200  R, vč. krycího ptetiva v rámu</t>
  </si>
  <si>
    <t>2.4</t>
  </si>
  <si>
    <t>Protidešťová žaluzie       630 x 200 TPJ 38-12-74 + pozední rám</t>
  </si>
  <si>
    <t>do obvodu 1890 mm/  0% tvar. sk.I pozink ON 12 0403</t>
  </si>
  <si>
    <t>Servery - klima</t>
  </si>
  <si>
    <t xml:space="preserve"> Split systém  ve složení:</t>
  </si>
  <si>
    <t xml:space="preserve">Kondenzační jednotka Qch=5,0 kW; Qt=5,8 kW;   max vzdálenost 30 bm, max převýšení 20 bm, EER 3,32, COP 4,00 </t>
  </si>
  <si>
    <t>(parametry dle techniky v příloze  tab.č.3 v TZ)</t>
  </si>
  <si>
    <t>Vnitřní nástěnná jednotka   + kabelový ovladač</t>
  </si>
  <si>
    <t>(parametry dle techniky v příloze  tab.č.2 a 3 v TZ)</t>
  </si>
  <si>
    <t>Potrubí chladiva (svazek)+ sdělovací kabel</t>
  </si>
  <si>
    <t>Kanceláře 2.NP - klima</t>
  </si>
  <si>
    <t xml:space="preserve"> VRV systém  ve složení:</t>
  </si>
  <si>
    <t xml:space="preserve">Kondenzační jednotka, Qch=45 kW, Qt=50 kW;  max vzdálenost 300 bm, max počet vnitř.jednotek 64 ks, EER 2,81, COP 3,50 </t>
  </si>
  <si>
    <t>(parametry dle techniky v příloze  tab.č.3 v TZ a v příloze č.7 Techn.parametry VRV systémů)</t>
  </si>
  <si>
    <t xml:space="preserve">Vnitřní kazetová jednotka  </t>
  </si>
  <si>
    <t>(parametry dle techniky v příloze  tab.č.2 v TZ a v příloze č.7 Techn.parametry VRV systémů)</t>
  </si>
  <si>
    <t>Refnet (např. KHRQ22M20T)</t>
  </si>
  <si>
    <t>Refnet  (např.KHRQ22M29T9 )</t>
  </si>
  <si>
    <t>Refnet  (např.KHRQ22M64T)</t>
  </si>
  <si>
    <t xml:space="preserve">Kabelový ovladač Premium </t>
  </si>
  <si>
    <t xml:space="preserve">Plochý dekorační panel  stříbrný/ bílý </t>
  </si>
  <si>
    <t>Kanceláře 3.NP - klima</t>
  </si>
  <si>
    <t xml:space="preserve">Kondenzační jednotka,  Qch=20,4 kW; Qt= 25 kW; max vzdálenost 300 bm, max počet vnitř.jednotek 64 ks, EER 3,03, COP 3,86 </t>
  </si>
  <si>
    <t>Montážní materiál</t>
  </si>
  <si>
    <t>Montážní, těsnící a spojovací material</t>
  </si>
  <si>
    <t>Nátěry</t>
  </si>
  <si>
    <t>Nátěr potrubí, oplechování a konzol - základ + 1x vrchní na montáži (odstín určí architekt)</t>
  </si>
  <si>
    <t>Izolace</t>
  </si>
  <si>
    <t xml:space="preserve">Tepelná izolace z miner.vlny  v Al-fólii 4 cm  -  </t>
  </si>
  <si>
    <t xml:space="preserve">Přesuny strojů, zařízení a potrubí, přidružené výkony </t>
  </si>
  <si>
    <t>Přesuny strojů, zařízení  (1,00 Kč/kg)</t>
  </si>
  <si>
    <t>Přesuny potrubí  (1,00 Kč/kg)</t>
  </si>
  <si>
    <t>Podíl přidružených výkonů (1,6 % z ceny montáže)</t>
  </si>
  <si>
    <t>kpl</t>
  </si>
  <si>
    <t xml:space="preserve">Komplexní zkoušky, zaregulování a obsluha </t>
  </si>
  <si>
    <t>Komplexní vyzkoušení</t>
  </si>
  <si>
    <t>hod</t>
  </si>
  <si>
    <t>Zaregulování  zařízení</t>
  </si>
  <si>
    <t>Zaškolení obsluhy</t>
  </si>
  <si>
    <t xml:space="preserve">Celkem   </t>
  </si>
  <si>
    <t>ZTI -vnější část</t>
  </si>
  <si>
    <t>Cena</t>
  </si>
  <si>
    <t>Celkem (bez DPH)</t>
  </si>
  <si>
    <t>Poř.</t>
  </si>
  <si>
    <t>Alter. kód</t>
  </si>
  <si>
    <t>Výměra bez ztr.</t>
  </si>
  <si>
    <t>Ztratné</t>
  </si>
  <si>
    <t>Výměra</t>
  </si>
  <si>
    <t>Jedn. cena</t>
  </si>
  <si>
    <t>Jedn. hmotn.</t>
  </si>
  <si>
    <t>Jedn. suť</t>
  </si>
  <si>
    <t>Komentář</t>
  </si>
  <si>
    <t>Oddíl</t>
  </si>
  <si>
    <t>D.1.4.b  Zařízení ZTI</t>
  </si>
  <si>
    <t>009: Ostatní konstrukce a práce</t>
  </si>
  <si>
    <t>##T2##N_Catalog_catGUID</t>
  </si>
  <si>
    <t>##T2##PRO_ITEM_catID</t>
  </si>
  <si>
    <t>##T2##PRO_ITEM_iteCode</t>
  </si>
  <si>
    <t>##T2##PRO_ITEM_szvCode</t>
  </si>
  <si>
    <t>##T2##PRO_ITEM_tevCode</t>
  </si>
  <si>
    <t>H</t>
  </si>
  <si>
    <t>009-001</t>
  </si>
  <si>
    <t>Těsnění prostupu požárně dělící konstrukcí - potrubí DN 15 - DN 40</t>
  </si>
  <si>
    <t>SO_01</t>
  </si>
  <si>
    <t>009</t>
  </si>
  <si>
    <t>713: Izolace tepelné</t>
  </si>
  <si>
    <t>713-20111</t>
  </si>
  <si>
    <t>Pásy - syntetický kaučuk tl. 10 mm - odpadní potrubí dešťové kanalizace DN 110</t>
  </si>
  <si>
    <t>713-30112</t>
  </si>
  <si>
    <t>Řezané potrubní pouzdro s nakašírovanou AL folií 20/30  - potrubí vedené volně</t>
  </si>
  <si>
    <t>713-30113</t>
  </si>
  <si>
    <t>Řezané potrubní pouzdro s nakašírovanou AL folií 25/30  - potrubí  vedené volně</t>
  </si>
  <si>
    <t>713-30115</t>
  </si>
  <si>
    <t>Řezané potrubní pouzdro s nakašírovanou AL folií 40/40  - potrubí T+C vedené volně a nad podhledem</t>
  </si>
  <si>
    <t>713-30114</t>
  </si>
  <si>
    <t>Řezané potrubní pouzdro s nakašírovanou AL folií 32/40 - potrubí  vedené volně</t>
  </si>
  <si>
    <t>SP</t>
  </si>
  <si>
    <t>569La0010-002</t>
  </si>
  <si>
    <t>713411111</t>
  </si>
  <si>
    <t>Montáž izolace tepelné potrubí a ohybů pásy nebo rohožemi, bez povrchové úpravy - jednovrstvá</t>
  </si>
  <si>
    <t>569Lh4050-002</t>
  </si>
  <si>
    <t>713463211</t>
  </si>
  <si>
    <t>Montáž izolace tepelné potrubí potrubními pouzdry s povrchovou úpravou - hliníková fólie, přelepenými samolepící hliníkovou páskou, potrubí, D do 75 mm</t>
  </si>
  <si>
    <t>219Az0030-006</t>
  </si>
  <si>
    <t>998713203</t>
  </si>
  <si>
    <t>Přesun hmot pro tepelné izolace - výška do 24 m</t>
  </si>
  <si>
    <t>%</t>
  </si>
  <si>
    <t>721: Vnitřní kanalizace</t>
  </si>
  <si>
    <t>521In6001-037</t>
  </si>
  <si>
    <t>721173401</t>
  </si>
  <si>
    <t>Potrubí hrdlové z trub z plastických hmot - materiál PVC, KG Systém, rozměry 100×3,0 mm, ležaté - splaškové</t>
  </si>
  <si>
    <t>521In6001-039</t>
  </si>
  <si>
    <t>721173402</t>
  </si>
  <si>
    <t>Potrubí hrdlové z trub z plastických hmot - materiál PVC, KG Systém, rozměry 125×3,0 mm, ležaté - splaškové</t>
  </si>
  <si>
    <t>521In6001-041</t>
  </si>
  <si>
    <t>721173403</t>
  </si>
  <si>
    <t>Potrubí hrdlové z trub z plastických hmot - materiál PVC, KG Systém, rozměry 160×3,6 mm, ležaté - splaškové</t>
  </si>
  <si>
    <t>521In6001-073</t>
  </si>
  <si>
    <t>721174024</t>
  </si>
  <si>
    <t>Potrubí hrdlové z trub z plastických hmot - materiál PP, HT Systém, odpadní, DN 70</t>
  </si>
  <si>
    <t>521In6001-075</t>
  </si>
  <si>
    <t>721174025</t>
  </si>
  <si>
    <t>Potrubí hrdlové z trub z plastických hmot - materiál PP, HT Systém, odpadní, DN 100</t>
  </si>
  <si>
    <t>521In6001-083</t>
  </si>
  <si>
    <t>721174042</t>
  </si>
  <si>
    <t>Potrubí hrdlové z trub z plastických hmot - materiál PP, HT Systém, připojovací, DN 40</t>
  </si>
  <si>
    <t>521In6001-085</t>
  </si>
  <si>
    <t>721174043</t>
  </si>
  <si>
    <t>Potrubí hrdlové z trub z plastických hmot - materiál PP, HT Systém, připojovací, DN 50</t>
  </si>
  <si>
    <t>521In6001-087</t>
  </si>
  <si>
    <t>721174044</t>
  </si>
  <si>
    <t>Potrubí hrdlové z trub z plastických hmot - materiál PP, HT Systém, připojovací, DN 70</t>
  </si>
  <si>
    <t>521In6001-093</t>
  </si>
  <si>
    <t>721174063</t>
  </si>
  <si>
    <t>Potrubí hrdlové z trub z plastických hmot - materiál PP, HT Systém, větrací, DN 100</t>
  </si>
  <si>
    <t>521In6020-004</t>
  </si>
  <si>
    <t>721194104</t>
  </si>
  <si>
    <t>Zřízení přípojek na potrubí, vyvedení a upevnění odpadních výpustek - do Dxt 40×1,8 mm</t>
  </si>
  <si>
    <t>521In6020-006</t>
  </si>
  <si>
    <t>721194105</t>
  </si>
  <si>
    <t>Zřízení přípojek na potrubí, vyvedení a upevnění odpadních výpustek - Dxt 50×1,8 mm</t>
  </si>
  <si>
    <t>521In6020-012</t>
  </si>
  <si>
    <t>721194109</t>
  </si>
  <si>
    <t>Zřízení přípojek na potrubí, vyvedení a upevnění odpadních výpustek - Dxt 110×2,3 mm</t>
  </si>
  <si>
    <t>521In6052-002</t>
  </si>
  <si>
    <t>721212111</t>
  </si>
  <si>
    <t>Odtokové žlaby se zápachovou uzávěrkou a krycím nerezovým roštem - délka 800 mm / odtok DN 50</t>
  </si>
  <si>
    <t>521In6060-034</t>
  </si>
  <si>
    <t>721226511</t>
  </si>
  <si>
    <t>Zápachové uzávěrky - pro klimatizaci (podomítková), DN 32/40 - HL 138</t>
  </si>
  <si>
    <t>Zápachové uzávěrky - pro pračku nebo myčku (podomítková), DN 32/40 - HL 406</t>
  </si>
  <si>
    <t>525Xn6070-014</t>
  </si>
  <si>
    <t>721233212</t>
  </si>
  <si>
    <t>Střešní vtoky - polypropylenové (PP) - pochůzné střechy, odtok svislý, DN 110 (HL 62.1/1) - s el. vyhříváním</t>
  </si>
  <si>
    <t>521Xn6050-006</t>
  </si>
  <si>
    <t>721273153</t>
  </si>
  <si>
    <t>Ventilační hlavice z polypropylenu (PP) - DN 110 (HL 810)</t>
  </si>
  <si>
    <t>521Xn6060-002</t>
  </si>
  <si>
    <t>721273171</t>
  </si>
  <si>
    <t>Přivzdušňovací ventil - ventil (HL 900N)</t>
  </si>
  <si>
    <t>521Iw4010-002</t>
  </si>
  <si>
    <t>721290111</t>
  </si>
  <si>
    <t>Zkouška těsnosti kanalizace v objektech - podle ČSN 73 6760 - vodou, do DN 125</t>
  </si>
  <si>
    <t>521Iw4010-004</t>
  </si>
  <si>
    <t>721290112</t>
  </si>
  <si>
    <t>Zkouška těsnosti kanalizace v objektech - podle ČSN 73 6760 - vodou, DN 150 nebo 200</t>
  </si>
  <si>
    <t>521Iw4010-008</t>
  </si>
  <si>
    <t>721290123</t>
  </si>
  <si>
    <t>Zkouška těsnosti kanalizace v objektech - podle ČSN 73 6760 - kouřem, do DN 300</t>
  </si>
  <si>
    <t>531In6160-006</t>
  </si>
  <si>
    <t>722174003</t>
  </si>
  <si>
    <t>Potrubí z polypropylenu (PPR) svařovaných polyfuzně PN 16 (SDR 7,4) - D 25 x 3,5</t>
  </si>
  <si>
    <t>531In6160-008</t>
  </si>
  <si>
    <t>722174004</t>
  </si>
  <si>
    <t>Potrubí z polypropylenu (PPR) svařovaných polyfuzně PN 16 (SDR 7,4) - D 32 x 4,4</t>
  </si>
  <si>
    <t>521Az0030-004</t>
  </si>
  <si>
    <t>998721202</t>
  </si>
  <si>
    <t>Přesun hmot pro vnitřní kanalizace - výška do 12 m</t>
  </si>
  <si>
    <t>539Kn6020-010</t>
  </si>
  <si>
    <t>722181222</t>
  </si>
  <si>
    <t>Ochrana potrubí tepelně izolačními trubicemi - pěnový PE, přilepené spoje, tl. izolace přes 6 do 10 mm, vnitřní DN přes 22 do 42 mm</t>
  </si>
  <si>
    <t>521In6001-043</t>
  </si>
  <si>
    <t>721173404</t>
  </si>
  <si>
    <t>Potrubí hrdlové z trub z plastických hmot - materiál PVC, KG Systém, rozměry 200×4,5 mm, ležaté</t>
  </si>
  <si>
    <t>521In6001-091</t>
  </si>
  <si>
    <t>721174062</t>
  </si>
  <si>
    <t>Potrubí hrdlové z trub z plastických hmot - materiál PP, HT Systém, větrací, DN 70</t>
  </si>
  <si>
    <t>521Xn6050-004</t>
  </si>
  <si>
    <t>721273152</t>
  </si>
  <si>
    <t>Ventilační hlavice z polypropylenu (PP) - DN 75 (HL 807)</t>
  </si>
  <si>
    <t>531In6160-010</t>
  </si>
  <si>
    <t>722174005</t>
  </si>
  <si>
    <t>Potrubí z polypropylenu (PPR) svařovaných polyfuzně PN 16 (SDR 7,4) - D 40 x 5,5</t>
  </si>
  <si>
    <t>722: Vnitřní vodovod</t>
  </si>
  <si>
    <t>531Ih2010-006</t>
  </si>
  <si>
    <t>722130233</t>
  </si>
  <si>
    <t>Potrubí z trubek ocelových závitových běžných, svařovaných, pozinkovaných, jakost 11 343.0 - DN 25</t>
  </si>
  <si>
    <t>722</t>
  </si>
  <si>
    <t>531Ih2010-010</t>
  </si>
  <si>
    <t>722130235</t>
  </si>
  <si>
    <t>Potrubí z trubek ocelových závitových běžných, svařovaných, pozinkovaných, jakost 11 343.0 - DN 40</t>
  </si>
  <si>
    <t>531In6160-004</t>
  </si>
  <si>
    <t>722174002</t>
  </si>
  <si>
    <t>Potrubí z polypropylenu (PPR) svařovaných polyfuzně PN 16 (SDR 7,4) - D 20 x 2,8</t>
  </si>
  <si>
    <t>531In6170-004</t>
  </si>
  <si>
    <t>722174022</t>
  </si>
  <si>
    <t>Potrubí z polypropylenu (PPR) svařovaných polyfuzně PN 20 (SDR 6) - D 20 x 3,4</t>
  </si>
  <si>
    <t>531In6170-006</t>
  </si>
  <si>
    <t>722174023</t>
  </si>
  <si>
    <t>Potrubí z polypropylenu (PPR) svařovaných polyfuzně PN 20 (SDR 6) - D 25 x 4,2</t>
  </si>
  <si>
    <t>531In6170-008</t>
  </si>
  <si>
    <t>722174024</t>
  </si>
  <si>
    <t>Potrubí z polypropylenu (PPR) svařovaných polyfuzně PN 20 (SDR 6) - D 32 x 5,4</t>
  </si>
  <si>
    <t>531In6170-010</t>
  </si>
  <si>
    <t>722174025</t>
  </si>
  <si>
    <t>Potrubí z polypropylenu (PPR) svařovaných polyfuzně PN 20 (SDR 6) - D 40 x 6,7</t>
  </si>
  <si>
    <t>531In6190-004</t>
  </si>
  <si>
    <t>722174072</t>
  </si>
  <si>
    <t>Potrubí z polypropylenu kompenzační smyčky na potrubí (PPR) svařovaných polyfuzně PN 20 (SDR 6) - D 20 x 3,4</t>
  </si>
  <si>
    <t>531In6190-006</t>
  </si>
  <si>
    <t>722174073</t>
  </si>
  <si>
    <t>Potrubí z polypropylenu kompenzační smyčky na potrubí (PPR) svařovaných polyfuzně PN 20 (SDR 6) - D 25 x 4,2</t>
  </si>
  <si>
    <t>531In6190-008</t>
  </si>
  <si>
    <t>722174074</t>
  </si>
  <si>
    <t>Potrubí z polypropylenu kompenzační smyčky na potrubí (PPR) svařovaných polyfuzně PN 20 (SDR 6) - D 32 x 5,4</t>
  </si>
  <si>
    <t>531In6190-010</t>
  </si>
  <si>
    <t>722174075</t>
  </si>
  <si>
    <t>Potrubí z polypropylenu kompenzační smyčky na potrubí (PPR) svařovaných polyfuzně PN 20 (SDR 6) - D 40 x 6,7</t>
  </si>
  <si>
    <t>539Kn6020-002</t>
  </si>
  <si>
    <t>722181211</t>
  </si>
  <si>
    <t>Ochrana potrubí tepelně izolačními trubicemi - pěnový PE, přilepené spoje, tl. izolace do 6 mm, vnitřní DN do 22 mm</t>
  </si>
  <si>
    <t>539Kn6020-016</t>
  </si>
  <si>
    <t>722181231</t>
  </si>
  <si>
    <t>Ochrana potrubí tepelně izolačními trubicemi - pěnový PE, přilepené spoje, tl. izolace přes 10 do 15 mm, vnitřní DN do 22 mm</t>
  </si>
  <si>
    <t>539Kn6020-018</t>
  </si>
  <si>
    <t>722181232</t>
  </si>
  <si>
    <t>Ochrana potrubí tepelně izolačními trubicemi - pěnový PE, přilepené spoje, tl. izolace přes 10 do 15 mm, vnitřní DN přes 22 do 42 mm</t>
  </si>
  <si>
    <t>535Xh0080-006</t>
  </si>
  <si>
    <t>722224115</t>
  </si>
  <si>
    <t>Armatury závitové s jedním závitem - kohouty - plnicí a vypouštěcí, PN 10, G 1/2</t>
  </si>
  <si>
    <t>535Xh0133-006</t>
  </si>
  <si>
    <t>722232043</t>
  </si>
  <si>
    <t>Armatury závitové se dvěma závity - kulové kohouty přímé chromované - s páčkou, G 1/2</t>
  </si>
  <si>
    <t>535Xh0133-008</t>
  </si>
  <si>
    <t>722232044</t>
  </si>
  <si>
    <t>Armatury závitové se dvěma závity - kulové kohouty přímé chromované - s páčkou, G 3/4</t>
  </si>
  <si>
    <t>535Xh0133-010</t>
  </si>
  <si>
    <t>722232045</t>
  </si>
  <si>
    <t>Armatury závitové se dvěma závity - kulové kohouty přímé chromované - R 250 D (Giacomini), s páčkou, G 1</t>
  </si>
  <si>
    <t>535Xh0133-014</t>
  </si>
  <si>
    <t>722232047</t>
  </si>
  <si>
    <t>Armatury závitové se dvěma závity - kulové kohouty přímé chromované - R 250 D, s páčkou, G 1 1/2</t>
  </si>
  <si>
    <t>535Xh0137-014</t>
  </si>
  <si>
    <t>722234267</t>
  </si>
  <si>
    <t>Armatury závitové se dvěma závity - filtry - mosazný, 2 x vnitřní závit, PN 16/120 st.C, G 6/4</t>
  </si>
  <si>
    <t>538Xh0040-004</t>
  </si>
  <si>
    <t>722250132</t>
  </si>
  <si>
    <t>Hydrantový systém s tvarově stálou hadicí - celoplechový, D 25 x 20 m</t>
  </si>
  <si>
    <t>531Iw4010-006</t>
  </si>
  <si>
    <t>722290226</t>
  </si>
  <si>
    <t>Tlakové zkoušky vodovodního potrubí - potrubí  do DN 50</t>
  </si>
  <si>
    <t>531Iw4020-002</t>
  </si>
  <si>
    <t>722290234</t>
  </si>
  <si>
    <t>Proplach a dezinfekce vodovodního potrubí - do DN 80</t>
  </si>
  <si>
    <t>623Xh0010-012</t>
  </si>
  <si>
    <t>743541222</t>
  </si>
  <si>
    <t>Dodávka a montáž roštů nebo žlabů pod horizontální rozvod PPR potrubí</t>
  </si>
  <si>
    <t>531Az0030-004</t>
  </si>
  <si>
    <t>998722202</t>
  </si>
  <si>
    <t>Přesun hmot pro vnitřní vodovod - výška do 12 m</t>
  </si>
  <si>
    <t>531Ih2010-008</t>
  </si>
  <si>
    <t>722130234</t>
  </si>
  <si>
    <t>Potrubí z trubek ocelových závitových běžných, svařovaných, pozinkovaných, jakost 11 343.0 - DN 32</t>
  </si>
  <si>
    <t>535Xh0137-010</t>
  </si>
  <si>
    <t>722234265</t>
  </si>
  <si>
    <t>Armatury závitové se dvěma závity - filtry - mosazný, 2 x vnitřní závit, PN 16/120 st.C, G 1</t>
  </si>
  <si>
    <t>725: Zařizovací předměty</t>
  </si>
  <si>
    <t>732Xg30-002</t>
  </si>
  <si>
    <t>725331111</t>
  </si>
  <si>
    <t>Výlevka plastová SAPHO 485x340 mm, bez výtokové armatury - plastová mřížka</t>
  </si>
  <si>
    <t>744Xg3042-012</t>
  </si>
  <si>
    <t>725112021</t>
  </si>
  <si>
    <t>Klozety - závěsné, s duroplastovým sedátkem</t>
  </si>
  <si>
    <t>744Xg3012-006</t>
  </si>
  <si>
    <t>725113123</t>
  </si>
  <si>
    <t>Montáž  - klozetů závěsných</t>
  </si>
  <si>
    <t>742Xg3012-022</t>
  </si>
  <si>
    <t>725211632</t>
  </si>
  <si>
    <t>Umyvadla keramická se zápachovou uzávěrkou - 550 mm</t>
  </si>
  <si>
    <t>742Xa0012-002</t>
  </si>
  <si>
    <t>725215101</t>
  </si>
  <si>
    <t>Montáž umyvadel</t>
  </si>
  <si>
    <t>732Xg3046-008</t>
  </si>
  <si>
    <t>725311121</t>
  </si>
  <si>
    <t>Dřezy jednoduché bez výtokových armatur - ocelové nerezové se zápachovou uzávěrkou, s odkapávací miskou a odkapávací plochou 560x480 mm</t>
  </si>
  <si>
    <t>732Xa0012-002</t>
  </si>
  <si>
    <t>725312111</t>
  </si>
  <si>
    <t>Montáž dřezů - ostatních typů</t>
  </si>
  <si>
    <t>732Xg3010-002</t>
  </si>
  <si>
    <t>Výlevky keramické, bez výtokových armatur a splachovací nádrže - sklopná plastová mřížka, 425 mm</t>
  </si>
  <si>
    <t>535Xh0003-006</t>
  </si>
  <si>
    <t>725811204</t>
  </si>
  <si>
    <t>Ventily - nástěnné, pračkový G 3/4</t>
  </si>
  <si>
    <t>535Xh0001-027</t>
  </si>
  <si>
    <t>725813111</t>
  </si>
  <si>
    <t>Ventily - rohové, bez připojovací trubičky, G 1/2</t>
  </si>
  <si>
    <t>745Xh0040-008</t>
  </si>
  <si>
    <t>725821316</t>
  </si>
  <si>
    <t>Baterie pro výlevku nástěnné - pákové, s otáčivým plochým ústím, délka ramínka 300 mm</t>
  </si>
  <si>
    <t>745Xh0050-006</t>
  </si>
  <si>
    <t>725821328</t>
  </si>
  <si>
    <t>Baterie dřezové stojánkové</t>
  </si>
  <si>
    <t>745Xh0060-002</t>
  </si>
  <si>
    <t>725821411</t>
  </si>
  <si>
    <t>Montáž baterie pro výlevku nástěnné - chromované</t>
  </si>
  <si>
    <t>745Xh0070-002</t>
  </si>
  <si>
    <t>725821421</t>
  </si>
  <si>
    <t>Montáž baterie dřezové stojánkové - G 1/2</t>
  </si>
  <si>
    <t>745Xh0080-004</t>
  </si>
  <si>
    <t>725822612</t>
  </si>
  <si>
    <t>Baterie umyvadlové stojánkové - G 1/2"</t>
  </si>
  <si>
    <t>745Xh0100-002</t>
  </si>
  <si>
    <t>725822721</t>
  </si>
  <si>
    <t>Montáž baterie umyvadlové stojánkové - G 1/2</t>
  </si>
  <si>
    <t>535Az0030-004</t>
  </si>
  <si>
    <t>998725202</t>
  </si>
  <si>
    <t>Přesun hmot pro zařizovací předměty - výška do 12 m</t>
  </si>
  <si>
    <t>745Xh0170-002</t>
  </si>
  <si>
    <t>725841311</t>
  </si>
  <si>
    <t>Baterie sprchové nástěnné - pákové, prosté</t>
  </si>
  <si>
    <t>745Xh0180-002</t>
  </si>
  <si>
    <t>725841411</t>
  </si>
  <si>
    <t>Montáž baterie sprchové nástěnné - s nastavitelnou výškou sprchy</t>
  </si>
  <si>
    <t>742Xg3050-006</t>
  </si>
  <si>
    <t>725241513</t>
  </si>
  <si>
    <t>Sprchové vaničky keramické - čtvercové, ONDA 2309, 900×900 mm</t>
  </si>
  <si>
    <t>742Xx0020-008</t>
  </si>
  <si>
    <t>725245104</t>
  </si>
  <si>
    <t>Zástěny sprchové do výšky 2000 mm - dveře jednokřídlé, šířka 1000 mm</t>
  </si>
  <si>
    <t>744Xa0012-008</t>
  </si>
  <si>
    <t>725121015</t>
  </si>
  <si>
    <t>Pisoárové záchodky - splachovače - automatické, s montážní krabicí, teplotní</t>
  </si>
  <si>
    <t>744Xg3016-004</t>
  </si>
  <si>
    <t>725122002</t>
  </si>
  <si>
    <t>Montáž pisoáru - automatických</t>
  </si>
  <si>
    <t>726: Instalační prefabrikáty</t>
  </si>
  <si>
    <t>726 120</t>
  </si>
  <si>
    <t>Tlačítko splachování Geberit Sigma 01</t>
  </si>
  <si>
    <t>726</t>
  </si>
  <si>
    <t>741Xx0050-012</t>
  </si>
  <si>
    <t>726131041</t>
  </si>
  <si>
    <t>Předstěnové instalační systémy do lehkých stěn GEBERIT - kovová konstrukce, pro závěsné klozety, ovládání zepředu, stavební výška 1120 mm</t>
  </si>
  <si>
    <t>741Xx0020-008</t>
  </si>
  <si>
    <t>726111204</t>
  </si>
  <si>
    <t>Montáž do masivní zděné konstrukce - klozet</t>
  </si>
  <si>
    <t>741Xx0090-002</t>
  </si>
  <si>
    <t>726191001</t>
  </si>
  <si>
    <t>Ostatní příslušenství instalačních systémů - zvukoizolační souprava pro WC</t>
  </si>
  <si>
    <t>535Az0030-002</t>
  </si>
  <si>
    <t>998725201</t>
  </si>
  <si>
    <t>Přesun hmot pro zařizovací předměty - výška do 6 m</t>
  </si>
  <si>
    <t>741Xx0050-016</t>
  </si>
  <si>
    <t>726131043</t>
  </si>
  <si>
    <t>Předstěnové instalační systémy do lehkých stěn GEBERIT - kovová konstr., pro závěsné klozety, ovládání zepředu, stavební výška 1120 mm, pro tělesně postižené</t>
  </si>
  <si>
    <t>767: Konstrukce zámečnické</t>
  </si>
  <si>
    <t>213Az0110-004</t>
  </si>
  <si>
    <t>998767202</t>
  </si>
  <si>
    <t>Přesun hmot pro zámečnické konstrukce - výška do 12 m</t>
  </si>
  <si>
    <t>219Hh2040-002</t>
  </si>
  <si>
    <t>767995101</t>
  </si>
  <si>
    <t>Montáž ostatních atypických kovových stavebních doplňkových konstrukcí - hmotnost jednotlivě do 5 kg</t>
  </si>
  <si>
    <t>767 99 -500</t>
  </si>
  <si>
    <t>Materiál ocelový profilový</t>
  </si>
  <si>
    <t>783: Nátěry</t>
  </si>
  <si>
    <t>486Vv4030-002</t>
  </si>
  <si>
    <t>783221111</t>
  </si>
  <si>
    <t>Nátěry kovových stavebních doplňkových konstrukcí syntetické, na vzduchu schnoucí, např. DÜFA, - povrch lesklý, 1× antikorozní, 1× základní, 1× email</t>
  </si>
  <si>
    <t>D.1.4.b  ZTI vnější část</t>
  </si>
  <si>
    <t>001: Zemní práce</t>
  </si>
  <si>
    <t>123Cc0030-002</t>
  </si>
  <si>
    <t>130001101</t>
  </si>
  <si>
    <t>Příplatek k cenám hloubených vykopávek za ztížení vykopávky - v blízkosti podzemního vedení nebo výbušnin pro jakoukoliv třídu horniny</t>
  </si>
  <si>
    <t>001</t>
  </si>
  <si>
    <t>123Cc0040-020</t>
  </si>
  <si>
    <t>131301102</t>
  </si>
  <si>
    <t>Hloubení nezapažených jam a zářezů - hornina 4, množství přes 100 do 1 000 m3 - vsakovací objekt</t>
  </si>
  <si>
    <t>123Cc0050-004</t>
  </si>
  <si>
    <t>Příplatek k cenám hloubení nezapažených jam a zářezů za lepivost horniny - hornina 4</t>
  </si>
  <si>
    <t>123Cc0080-010</t>
  </si>
  <si>
    <t>Hloubení rýh šířky do 600 mm - hornina 4, množství do 100 m3 - vodovod</t>
  </si>
  <si>
    <t>Hloubení rýh šířky do 600 mm - hornina 4, množství do 100 m3 - dešťová kanalizace</t>
  </si>
  <si>
    <t>123Cc0090-004</t>
  </si>
  <si>
    <t>Příplatek k cenám hloubení rýh šířky do 600 mm za lepivost horniny - hornina 4 - vodovod</t>
  </si>
  <si>
    <t>Příplatek k cenám hloubení rýh šířky do 600 mm za lepivost horniny - hornina 4 - dešťová kanalizace</t>
  </si>
  <si>
    <t>123Cc0130-010</t>
  </si>
  <si>
    <t>133301101</t>
  </si>
  <si>
    <t>Hloubení šachet - hornina 4, množství do 100 m3 - dešťová kanalizace</t>
  </si>
  <si>
    <t>123Cc0140-004</t>
  </si>
  <si>
    <t>133301109</t>
  </si>
  <si>
    <t>Příplatek k cenám hloubení šachet za lepivost horniny - hornina 4</t>
  </si>
  <si>
    <t>125Hh2010-002</t>
  </si>
  <si>
    <t>151101101</t>
  </si>
  <si>
    <t>Zřízení pažení a rozepření stěn rýh pro podzemní vedení - pažení příložné, hloubka do 2 m - vodovod</t>
  </si>
  <si>
    <t>Zřízení pažení a rozepření stěn rýh pro podzemní vedení - pažení příložné, hloubka do 2 m - dešťová kanalizace</t>
  </si>
  <si>
    <t>125Hh2020-002</t>
  </si>
  <si>
    <t>151101111</t>
  </si>
  <si>
    <t>Odstranění pažení a rozepření stěn rýh pro podzemní vedení - pažení příložné, hloubka do 2 m - vodovod</t>
  </si>
  <si>
    <t>Odstranění pažení a rozepření stěn rýh pro podzemní vedení - pažení příložné, hloubka do 2 m - dešťová kanalizace</t>
  </si>
  <si>
    <t>126Ac0010-002</t>
  </si>
  <si>
    <t>Svislé přemístění výkopku - hornina 1 až 4, hloubka výkopu přes 1 do 2,5 m - vodovod</t>
  </si>
  <si>
    <t>Svislé přemístění výkopku - hornina 1 až 4, hloubka výkopu přes 1 do 2,5 m - dešťová kanalizace</t>
  </si>
  <si>
    <t>126Ac0010-004</t>
  </si>
  <si>
    <t>161101102</t>
  </si>
  <si>
    <t>Svislé přemístění výkopku - hornina 1 až 4, hloubka výkopu přes 2,5 do 4 m - vsakovací objekt</t>
  </si>
  <si>
    <t>126Ac0090-002</t>
  </si>
  <si>
    <t>167101101</t>
  </si>
  <si>
    <t>Nakládání, vykládání a překládání neulehlého výkopku - nakládání, množství do 100 m3, hornina 1 až 4 - vodovod</t>
  </si>
  <si>
    <t>Nakládání, vykládání a překládání neulehlého výkopku - nakládání, množství do 100 m3, hornina 1 až 4 - dešťová kanalizace</t>
  </si>
  <si>
    <t>126Ac0090-006</t>
  </si>
  <si>
    <t>Nakládání, vykládání a překládání neulehlého výkopku - nakládání, množství přes 100 m3, hornina 1 až 4 - vsakovací objekt</t>
  </si>
  <si>
    <t>127Cc0040-002</t>
  </si>
  <si>
    <t>Uložení sypaniny</t>
  </si>
  <si>
    <t>127Cc0050-002</t>
  </si>
  <si>
    <t>Zásyp sypaninou - jáma, šachta, rýha nebo kolem objektů v těchto vykopávkách, se zhutněním - vodovod</t>
  </si>
  <si>
    <t>Zásyp sypaninou - jáma, šachta, rýha nebo kolem objektů v těchto vykopávkách, se zhutněním - dešťová kanalizace</t>
  </si>
  <si>
    <t>Zásyp sypaninou - jáma, šachta, rýha nebo kolem objektů v těchto vykopávkách, se zhutněním - vsakovací objekt</t>
  </si>
  <si>
    <t>128Ia0010-002</t>
  </si>
  <si>
    <t>119001401</t>
  </si>
  <si>
    <t>Dočasné zajištění podzemního potrubí</t>
  </si>
  <si>
    <t>128Ja0010-002</t>
  </si>
  <si>
    <t>119001421</t>
  </si>
  <si>
    <t>Dočasné zajištění kabelů a kabelových tratí z volně ložených kabelů - počet do 3 kabelů</t>
  </si>
  <si>
    <t>004: Vodorovné konstrukce</t>
  </si>
  <si>
    <t>952Cp1010-004</t>
  </si>
  <si>
    <t>451572111</t>
  </si>
  <si>
    <t>Lože, drobné objekty v otevřeném výkopu - kamenivo drobné těžené 0-4 mm (písek) - lože a obsyp vodovodního potrubí</t>
  </si>
  <si>
    <t>004</t>
  </si>
  <si>
    <t>Lože, drobné objekty v otevřeném výkopu - kamenivo drobné těžené 0-4 mm (písek) - lože a obsyp kanalizačního potrubí</t>
  </si>
  <si>
    <t>008: Trubní vedení</t>
  </si>
  <si>
    <t>521Xx0002-05</t>
  </si>
  <si>
    <t>Manžeta těsnící - pro PE potrubí d50 / těsnění prostupu obvodovou konstrukcí</t>
  </si>
  <si>
    <t>008</t>
  </si>
  <si>
    <t>952In6010-020</t>
  </si>
  <si>
    <t>871211121</t>
  </si>
  <si>
    <t>Montáž potrubí z plastických hmot v otevřeném výkopu - tlakové trubky polyetylenové, vnější průměr 63 mm</t>
  </si>
  <si>
    <t>952In6112-04</t>
  </si>
  <si>
    <t>Trubka polyetylénová  tlaková  - PEMD,  SDR 11, PN 16, DN 63, tl. stěny 8,6 mm</t>
  </si>
  <si>
    <t>952Iw4010-002</t>
  </si>
  <si>
    <t>892241111</t>
  </si>
  <si>
    <t>Ostatní práce na trubním vedení - tlakové zkoušky vodovodního potrubí, DN do 80</t>
  </si>
  <si>
    <t>952Iw4010-022</t>
  </si>
  <si>
    <t>892233111</t>
  </si>
  <si>
    <t>Ostatní práce na trubním vedení - proplach a dezinfekce vodovodního potrubí, DN od 40 do 70</t>
  </si>
  <si>
    <t>954In6010-002</t>
  </si>
  <si>
    <t>871313121</t>
  </si>
  <si>
    <t>Montáž potrubí z kanalizačních trub z tvrdého PVC v otevřeném výkopu ve sklonu do 20 % - těsnění gumový kroužek, DN 150</t>
  </si>
  <si>
    <t>954In6010-004</t>
  </si>
  <si>
    <t>871353121</t>
  </si>
  <si>
    <t>Montáž potrubí z kanalizačních trub z tvrdého PVC v otevřeném výkopu ve sklonu do 20 % - těsnění gumový kroužek, DN 200</t>
  </si>
  <si>
    <t>954In6083-13</t>
  </si>
  <si>
    <t>Trubka z PVC hrdlová kanalizační Wavin KG - SN 4 ML, DN 150, délka 2000 mm</t>
  </si>
  <si>
    <t>954In6083-14</t>
  </si>
  <si>
    <t>Trubka z PVC hrdlová kanalizační Wavin KG - SN 4 ML, DN 200, délka 2000 mm</t>
  </si>
  <si>
    <t>954In6092-19</t>
  </si>
  <si>
    <t>Koleno z PVC kanalizační Wavin KG - KGB, DN 150, úhel 45 °</t>
  </si>
  <si>
    <t>954In6094-09</t>
  </si>
  <si>
    <t>Odbočka z PVC kanalizační Wavin KG - KGEA, DN 200/150, úhel 45 °</t>
  </si>
  <si>
    <t>954In6096-04</t>
  </si>
  <si>
    <t>Redukce z PVC kanalizační Wavin KG - KGR, DN 150/200</t>
  </si>
  <si>
    <t>968In6001-009</t>
  </si>
  <si>
    <t>877211121</t>
  </si>
  <si>
    <t>Montáž elektrotvarovek na potrubí z plastických hmot v otevřeném výkopu - vnější průměr 63 mm</t>
  </si>
  <si>
    <t>X01-008</t>
  </si>
  <si>
    <t>Zakrytí výstražnou folí</t>
  </si>
  <si>
    <t>X02-008</t>
  </si>
  <si>
    <t>Elektrotvarovka - koleno 90° d 63</t>
  </si>
  <si>
    <t>X11-008</t>
  </si>
  <si>
    <t>Garantia Rain Bloc 300 litrů</t>
  </si>
  <si>
    <t>X12-008</t>
  </si>
  <si>
    <t>Garantia Rain Bloc inspekční 32</t>
  </si>
  <si>
    <t>X13-008</t>
  </si>
  <si>
    <t>Garantia spojky</t>
  </si>
  <si>
    <t>X14-008</t>
  </si>
  <si>
    <t>Vstupní adaptér DN 200</t>
  </si>
  <si>
    <t>X15-008</t>
  </si>
  <si>
    <t>Garantia filtrační šachta s pojízdným poklopemspojky</t>
  </si>
  <si>
    <t>X16-008</t>
  </si>
  <si>
    <t>Odvětrávací hlavice</t>
  </si>
  <si>
    <t>X17-008</t>
  </si>
  <si>
    <t>Filtrační textilie 310 g/m2</t>
  </si>
  <si>
    <t>X20-008</t>
  </si>
  <si>
    <t>Montáž vsakovacího objektu</t>
  </si>
  <si>
    <t>099: Přesun hmot HSV</t>
  </si>
  <si>
    <t>952Az0050-002</t>
  </si>
  <si>
    <t>998276101</t>
  </si>
  <si>
    <t>Přesun hmot pro trubní vedení z trub z plastických hmot nebo sklolaminátových - v otevřeném výkopu</t>
  </si>
  <si>
    <t>099</t>
  </si>
  <si>
    <t>D.1.4.d  Vytápění</t>
  </si>
  <si>
    <t>X009-101</t>
  </si>
  <si>
    <t>Topná zkouška</t>
  </si>
  <si>
    <t>X009-201</t>
  </si>
  <si>
    <t>Těsnění prostupu požárně dělící konstrukcí - potrubí DN 25 - DN 50</t>
  </si>
  <si>
    <t>713-30109</t>
  </si>
  <si>
    <t>Řezané potrubní pouzdro s nakašírovanou AL folií 15/20</t>
  </si>
  <si>
    <t>713-30110</t>
  </si>
  <si>
    <t>Řezané potrubní pouzdro s nakašírovanou AL folií 18/20</t>
  </si>
  <si>
    <t>713-30111</t>
  </si>
  <si>
    <t>Řezané potrubní pouzdro s nakašírovanou AL folií 22/30</t>
  </si>
  <si>
    <t>Řezané potrubní pouzdro s nakašírovanou AL folií 28/40</t>
  </si>
  <si>
    <t>Řezané potrubní pouzdro s nakašírovanou AL folií 35/40</t>
  </si>
  <si>
    <t>Řezané potrubní pouzdro s nakašírovanou AL folií 42/40</t>
  </si>
  <si>
    <t>732: Ústřední vytápění - strojovny</t>
  </si>
  <si>
    <t>563Az0030-004</t>
  </si>
  <si>
    <t>998732202</t>
  </si>
  <si>
    <t>Přesun hmot pro strojovny vytápění - výška do 12 m</t>
  </si>
  <si>
    <t>732</t>
  </si>
  <si>
    <t>563Xh2020-006</t>
  </si>
  <si>
    <t>732312116</t>
  </si>
  <si>
    <t>Zásobník TUV - obsah 500 l</t>
  </si>
  <si>
    <t>563Xh2062-012</t>
  </si>
  <si>
    <t>732331617</t>
  </si>
  <si>
    <t>Nádoby expanzní tlakové s membránou, Reflex NG - PN 0,6, obsah 80 l</t>
  </si>
  <si>
    <t>563Xx0200-014</t>
  </si>
  <si>
    <t>732219335</t>
  </si>
  <si>
    <t>Montáž zásobníků stojatých - obsah 500 l</t>
  </si>
  <si>
    <t>564Ih2010-010</t>
  </si>
  <si>
    <t>732111139</t>
  </si>
  <si>
    <t>Tělesa rozdělovačů a sběračů kombinovaných 100x100 mm, 9,0 m3/hod</t>
  </si>
  <si>
    <t>565Xh2012-010</t>
  </si>
  <si>
    <t>732421462</t>
  </si>
  <si>
    <t>Čerpadla teplovodní oběhová závitová - mokroběžná, průtoku do 3 m3/h, DN 25,  výtlak do 3,5 m, rozteč 180 mm / elektronicky řízená (25/1-6) - 1 čerpadlo záloha</t>
  </si>
  <si>
    <t>733: Ústřední vytápění - rozvodné potrubí</t>
  </si>
  <si>
    <t>564Az0030-004</t>
  </si>
  <si>
    <t>998733203</t>
  </si>
  <si>
    <t>Přesun hmot pro rozvod potrubí vytápění - výška do 24 m</t>
  </si>
  <si>
    <t>733</t>
  </si>
  <si>
    <t>564Ih2214-020</t>
  </si>
  <si>
    <t>733122222</t>
  </si>
  <si>
    <t>Potrubí z trubek ocelových hladkých, spojované lisováním - z pozinkované oceli, Dxt=15x1,2 mm</t>
  </si>
  <si>
    <t>564Ih2214-022</t>
  </si>
  <si>
    <t>733122223</t>
  </si>
  <si>
    <t>Potrubí z trubek ocelových hladkých, spojované lisováním - z pozinkované oceli, Dxt=18x1,2 mm</t>
  </si>
  <si>
    <t>564Ih2214-024</t>
  </si>
  <si>
    <t>733122224</t>
  </si>
  <si>
    <t>Potrubí z trubek ocelových hladkých, spojované lisováním - z pozinkované oceli, Dxt=22x1,5 mm</t>
  </si>
  <si>
    <t>564Ih2214-026</t>
  </si>
  <si>
    <t>733122225</t>
  </si>
  <si>
    <t>Potrubí z trubek ocelových hladkých, spojované lisováním - z pozinkované oceli, Dxt=28x1,5 mm</t>
  </si>
  <si>
    <t>564Ih2214-028</t>
  </si>
  <si>
    <t>733122226</t>
  </si>
  <si>
    <t>Potrubí z trubek ocelových hladkých, spojované lisováním - z pozinkované oceli, Dxt=35x1,5 mm</t>
  </si>
  <si>
    <t>564Ih2214-030</t>
  </si>
  <si>
    <t>733122227</t>
  </si>
  <si>
    <t>Potrubí z trubek ocelových hladkých, spojované lisováním - z pozinkované oceli, Dxt=42x1,5 mm</t>
  </si>
  <si>
    <t>564Ih2220-002</t>
  </si>
  <si>
    <t>733123110</t>
  </si>
  <si>
    <t>Příplatek k ceně za zhotovení přípojky z trubek ocelových hladkých - Dxt = 15×1,2 mm</t>
  </si>
  <si>
    <t>564Ih2220-004</t>
  </si>
  <si>
    <t>733123111</t>
  </si>
  <si>
    <t>Příplatek k ceně za zhotovení přípojky z trubek ocelových hladkých - Dxt = 25×1,5 mm</t>
  </si>
  <si>
    <t>564Ih2220-012</t>
  </si>
  <si>
    <t>733123116</t>
  </si>
  <si>
    <t>Příplatek k ceně za zhotovení přípojky z trubek ocelových hladkých - Dxt = 42,0×1,5 mm</t>
  </si>
  <si>
    <t>564Iw4020-002</t>
  </si>
  <si>
    <t>733190217</t>
  </si>
  <si>
    <t>Tlakové zkoušky potrubí z trubek ocelových pozinkovaných - Dxt = do 42×1,5 mm</t>
  </si>
  <si>
    <t>734: Ústřední vytápění - armatury</t>
  </si>
  <si>
    <t>563Xx0234-002</t>
  </si>
  <si>
    <t>734411136</t>
  </si>
  <si>
    <t>Teploměry technické s pevným stonkem a jímkou spodní připojení</t>
  </si>
  <si>
    <t>734</t>
  </si>
  <si>
    <t>563Xx0250-002</t>
  </si>
  <si>
    <t>734421130</t>
  </si>
  <si>
    <t>Tlakoměry deformační, kruhové, B s bronzovou trubicí, se spodním přípojem, ČSN 25 7210</t>
  </si>
  <si>
    <t>565Az0030-004</t>
  </si>
  <si>
    <t>998734203</t>
  </si>
  <si>
    <t>Přesun hmot pro armatury vytápění - výška do 24 m</t>
  </si>
  <si>
    <t>565Xh0180-014</t>
  </si>
  <si>
    <t>734209113</t>
  </si>
  <si>
    <t>Montáž armatur - se dvěma závity G 1/2"</t>
  </si>
  <si>
    <t>565Xh0180-016</t>
  </si>
  <si>
    <t>734209114</t>
  </si>
  <si>
    <t>Montáž armatur - se 2 závity, G 3/4 "</t>
  </si>
  <si>
    <t>565Xh0180-020</t>
  </si>
  <si>
    <t>734209116</t>
  </si>
  <si>
    <t>Montáž armatur - se 2 závity, G 5/4 "</t>
  </si>
  <si>
    <t>565Xh0202-004</t>
  </si>
  <si>
    <t>734211127</t>
  </si>
  <si>
    <t>Ventily odvzdušňovací závitové automatické se zpětnou klapkou - PN 14 do 120 st.C (R 99/I Giacomini), G 1/2</t>
  </si>
  <si>
    <t>565Xh0312-012</t>
  </si>
  <si>
    <t>734242416</t>
  </si>
  <si>
    <t>Ventily zpětné závitové přímé - R60 (Giacomini), PN 16/110 st.C, G 6/4</t>
  </si>
  <si>
    <t>565Xh0362-004</t>
  </si>
  <si>
    <t>734291123</t>
  </si>
  <si>
    <t>Kohout plnicí a vypouštěcí - PN 10 do 110 st.C (R 608 Giacomini), G 1/2</t>
  </si>
  <si>
    <t>565Xh0370-014</t>
  </si>
  <si>
    <t>734291246</t>
  </si>
  <si>
    <t>Filtry závitové - R74A (Giacomini), přímé s vnitřními závity, PN 16/130 st.C, G 1 1/2</t>
  </si>
  <si>
    <t>565Xh0382-014</t>
  </si>
  <si>
    <t>734292717</t>
  </si>
  <si>
    <t>Kohouty kulové přímé - chromované, R 250 D (Giacomini), s páčkou, G 1 1/2</t>
  </si>
  <si>
    <t>565Xh0382-016</t>
  </si>
  <si>
    <t>734292718</t>
  </si>
  <si>
    <t>Kohouty kulové přímé - chromované, R 250 D (Giacomini), s páčkou, G 2</t>
  </si>
  <si>
    <t>734-101</t>
  </si>
  <si>
    <t>Termostatická hlavice s kapalinovým čidlem - do veřejných prostor</t>
  </si>
  <si>
    <t>734-102</t>
  </si>
  <si>
    <t>Svorné šroubení pro ocelové přesné trubky 15x1</t>
  </si>
  <si>
    <t>734-104</t>
  </si>
  <si>
    <t>Přípojná armatura G 1/2" s integrovanou  termostat. hlavicí - přímá - pro trubkové těleso se středovým připojením</t>
  </si>
  <si>
    <t>734-105</t>
  </si>
  <si>
    <t>Přímé dvojité uzavírací šroubení s vypouštěním včetně 2x přechod 1/2"x3/4"</t>
  </si>
  <si>
    <t>734-501</t>
  </si>
  <si>
    <t>Vyvažovací ventil G 1/2" bez vypouštění</t>
  </si>
  <si>
    <t>734-511</t>
  </si>
  <si>
    <t>Vyvažovací ventil G 3/4" bez vypouštění</t>
  </si>
  <si>
    <t>734-502</t>
  </si>
  <si>
    <t>Regulátor tlakové diference G 1/2"</t>
  </si>
  <si>
    <t>734-512</t>
  </si>
  <si>
    <t>Regulátor tlakové diference G 3/4"</t>
  </si>
  <si>
    <t>734-901</t>
  </si>
  <si>
    <t>Trojcestný směšovač ESBE VRG 131, DN 25, Kvs 8,0 - servopohon ARA 600, 230 V, 3-b. řízení</t>
  </si>
  <si>
    <t>734-902</t>
  </si>
  <si>
    <t>Trojcestný směšovač ESBE VRG 131, DN 25, Kvs 6,3 - servopohon ARA 600, 230 V, 3-b. řízení</t>
  </si>
  <si>
    <t>734-301</t>
  </si>
  <si>
    <t>Servisní ventil k expanzní nádobě MK G 1"</t>
  </si>
  <si>
    <t>735: Ústřední vytápění - otopná tělesa</t>
  </si>
  <si>
    <t>566Az0030-004</t>
  </si>
  <si>
    <t>998735202</t>
  </si>
  <si>
    <t>Přesun hmot pro otopná tělesa - výška do 12 m</t>
  </si>
  <si>
    <t>566Xh0110-004</t>
  </si>
  <si>
    <t>735152452</t>
  </si>
  <si>
    <t>Otopná tělesa panelová  Ventil Kompakt, typ 21 VK - výška tělesa 500 mm, délka 500 mm</t>
  </si>
  <si>
    <t>566Xh0110-016</t>
  </si>
  <si>
    <t>735152458</t>
  </si>
  <si>
    <t>Otopná tělesa panelová  Ventil Kompakt, typ 21 VK - výška tělesa 500 mm, délka 1100 mm</t>
  </si>
  <si>
    <t>566Xh0110-018</t>
  </si>
  <si>
    <t>735152459</t>
  </si>
  <si>
    <t>Otopná tělesa panelová  Ventil Kompakt, typ 21 VK - výška tělesa 500 mm, délka 1200 mm</t>
  </si>
  <si>
    <t>566Xh0110-020</t>
  </si>
  <si>
    <t>735152460</t>
  </si>
  <si>
    <t>Otopná tělesa panelová  Ventil Kompakt, typ 21 VK - výška tělesa 500 mm, délka 1400 mm</t>
  </si>
  <si>
    <t>566Xh0110-022</t>
  </si>
  <si>
    <t>735152461</t>
  </si>
  <si>
    <t>Otopná tělesa panelová  Ventil Kompakt, typ 21 VK - výška tělesa 500 mm, délka 1600 mm</t>
  </si>
  <si>
    <t>566Xh0110-030</t>
  </si>
  <si>
    <t>735152472</t>
  </si>
  <si>
    <t>Otopná tělesa panelová  Ventil Kompakt, typ 21 VK - výška tělesa 600 mm, délka 500 mm</t>
  </si>
  <si>
    <t>566Xh0110-032</t>
  </si>
  <si>
    <t>735152473</t>
  </si>
  <si>
    <t>Otopná tělesa panelová  Ventil Kompakt, typ 21 VK - výška tělesa 600 mm, délka 600 mm</t>
  </si>
  <si>
    <t>566Xh0110-056</t>
  </si>
  <si>
    <t>735152492</t>
  </si>
  <si>
    <t>Otopná tělesa panelová  Ventil Kompakt, typ 21 VK - výška tělesa 900 mm, délka 500 mm</t>
  </si>
  <si>
    <t>566Xh0110-060</t>
  </si>
  <si>
    <t>735152494</t>
  </si>
  <si>
    <t>Otopná tělesa panelová  Ventil Kompakt, typ 21 VK - výška tělesa 900 mm, délka 700 mm</t>
  </si>
  <si>
    <t>566Xh0110-070</t>
  </si>
  <si>
    <t>735152499</t>
  </si>
  <si>
    <t>Otopná tělesa panelová  Ventil Kompakt, typ 21 VK - výška tělesa 900 mm, délka 1200 mm</t>
  </si>
  <si>
    <t>566Xh0120-102</t>
  </si>
  <si>
    <t>735152577</t>
  </si>
  <si>
    <t>Otopná tělesa panelová Ventil Kompakt, typ 22 VK - výška tělesa 600 mm, délka 1000 mm</t>
  </si>
  <si>
    <t>566Xh0120-104</t>
  </si>
  <si>
    <t>735152578</t>
  </si>
  <si>
    <t>Otopná tělesa panelová Ventil Kompakt, typ 22 VK - výška tělesa 600 mm, délka 1100 mm</t>
  </si>
  <si>
    <t>566Xh0120-134</t>
  </si>
  <si>
    <t>735152597</t>
  </si>
  <si>
    <t>Otopná tělesa panelová Ventil Kompakt, typ 22 VK - výška tělesa 900 mm, délka 1000 mm</t>
  </si>
  <si>
    <t>566Xh0120-140</t>
  </si>
  <si>
    <t>735152600</t>
  </si>
  <si>
    <t>Otopná tělesa panelová Ventil Kompakt, typ 22 VK - výška tělesa 900 mm, délka 1400 mm</t>
  </si>
  <si>
    <t>566Xh0150-008</t>
  </si>
  <si>
    <t>735164522</t>
  </si>
  <si>
    <t>Montáž těles trubkových, na stěnu -  výška tělesa nad 1340 mm</t>
  </si>
  <si>
    <t>73514-103</t>
  </si>
  <si>
    <t>Trubkové těleso Linear 1820 x 600 mm - se středovým připojením</t>
  </si>
  <si>
    <t>73514-201</t>
  </si>
  <si>
    <t>Stojánková konzola vnitřní Z-U400</t>
  </si>
  <si>
    <t>219Hh2040-006</t>
  </si>
  <si>
    <t>767995103</t>
  </si>
  <si>
    <t>Montáž ostatních atypických kovových stavebních doplňkových konstrukcí - hmotnost jednotlivě přes 10 do 20 kg</t>
  </si>
  <si>
    <t>D.2.2  Přeložka horkovodu</t>
  </si>
  <si>
    <t>123Cc0100-020</t>
  </si>
  <si>
    <t>132301202</t>
  </si>
  <si>
    <t>Hloubení rýh šířky přes 600 do 2 000 mm - hornina 4, množství přes 100 do 1 000 m3</t>
  </si>
  <si>
    <t>Příplatek k cenám hloubení rýh šířky do 600 mm za lepivost horniny - hornina 4</t>
  </si>
  <si>
    <t>Svislé přemístění výkopku - hornina 1 až 4, hloubka výkopu přes 1 do 2,5 m</t>
  </si>
  <si>
    <t>Nakládání, vykládání a překládání neulehlého výkopku - nakládání, množství do 100 m3, hornina 1 až 4</t>
  </si>
  <si>
    <t>Zásyp sypaninou - jáma, šachta, rýha nebo kolem objektů v těchto vykopávkách, se zhutněním</t>
  </si>
  <si>
    <t>Lože pod potrubí a obsyp potrubí, drobné objekty v otevřeném výkopu - kamenivo drobné těžené 0-4 mm (písek)</t>
  </si>
  <si>
    <t>Ostatní práce na trubním vedení - tlakové zkoušky, DN do 80</t>
  </si>
  <si>
    <t>008-100</t>
  </si>
  <si>
    <t>Demontáž překládaného horkovododu  předizolované potrubí DN 50</t>
  </si>
  <si>
    <t>008-201</t>
  </si>
  <si>
    <t>Předizolované ocel. potrubí DN 50/140  l =12 m, třída izolace II</t>
  </si>
  <si>
    <t>008-202</t>
  </si>
  <si>
    <t>Předizolované ocel. potrubí DN 80/180  l =12 m, třída izolace II</t>
  </si>
  <si>
    <t>008-203</t>
  </si>
  <si>
    <t>Oblouk DN 50-90°, 1 x 1 m, třída izolace II</t>
  </si>
  <si>
    <t>008-200</t>
  </si>
  <si>
    <t>Montáž přeložky - předizolované potrubí DN 80</t>
  </si>
  <si>
    <t>008-204</t>
  </si>
  <si>
    <t>Oblouk DN 80-90°, 1 x 1 m, třída izolace II</t>
  </si>
  <si>
    <t>008-205</t>
  </si>
  <si>
    <t>Odbočka paralelní DN 80 / DN 50, třída izolace II</t>
  </si>
  <si>
    <t>008-206</t>
  </si>
  <si>
    <t>Redukce DN 80 / Dn 50, třída izolace II</t>
  </si>
  <si>
    <t>008-207</t>
  </si>
  <si>
    <t>Odvzdušnění DN 80 / Dn 25, třída izolace II</t>
  </si>
  <si>
    <t>008-208</t>
  </si>
  <si>
    <t>Spoj DN 50/140</t>
  </si>
  <si>
    <t>008-209</t>
  </si>
  <si>
    <t>Spoj DN 80/180</t>
  </si>
  <si>
    <t>008-210</t>
  </si>
  <si>
    <t>Gumová průchodka</t>
  </si>
  <si>
    <t>008-211</t>
  </si>
  <si>
    <t>Koncové těsnění 140/50</t>
  </si>
  <si>
    <t>008-212</t>
  </si>
  <si>
    <t>Záslepení DN 50</t>
  </si>
  <si>
    <t>008-213</t>
  </si>
  <si>
    <t>Dilatační profil FP 140</t>
  </si>
  <si>
    <t>008-214</t>
  </si>
  <si>
    <t>Dilatační polštář  100x450x2000 mm</t>
  </si>
  <si>
    <t>008-215</t>
  </si>
  <si>
    <t>Výstražní páska</t>
  </si>
  <si>
    <t>008-216</t>
  </si>
  <si>
    <t>Komunikační kabel typ dle stávajícího</t>
  </si>
  <si>
    <t>008-217</t>
  </si>
  <si>
    <t>Chránička Kopoflex průměr 50 mm</t>
  </si>
  <si>
    <t>X1-009</t>
  </si>
  <si>
    <t>Vytýčení trasy přípojky</t>
  </si>
  <si>
    <t>X2-009</t>
  </si>
  <si>
    <t>Vytýčení trasy stávajících inženýrských sítí</t>
  </si>
  <si>
    <t>X3-009</t>
  </si>
  <si>
    <t>Zaměření a dokumentace skutečného provedení</t>
  </si>
  <si>
    <t>D.2.3  Vodovodní přípojka</t>
  </si>
  <si>
    <t>Hloubení rýh šířky do 600 mm - hornina 4, množství do 100 m3</t>
  </si>
  <si>
    <t>Hloubení šachet - hornina 4, množství do 100 m3</t>
  </si>
  <si>
    <t>Zřízení pažení a rozepření stěn rýh pro podzemní vedení - pažení příložné, hloubka do 2 m</t>
  </si>
  <si>
    <t>Odstranění pažení a rozepření stěn rýh pro podzemní vedení - pažení příložné, hloubka do 2 m</t>
  </si>
  <si>
    <t>X1-008</t>
  </si>
  <si>
    <t>Manžeta těsnící - pro PE potrubí d63 / těsnění prostupu vodoměrnou šachtou</t>
  </si>
  <si>
    <t>Trubka polyetylénová  tlaková Wavin TS - PEMD,  SDR 11, PN 16, DN 63, tl. stěny 8,6 mm</t>
  </si>
  <si>
    <t>952Xh1152-01</t>
  </si>
  <si>
    <t>Zemní souprava teleskopická 9500 A Hawle - pro armatury a domovní přípojky / 1,3-1,8 m</t>
  </si>
  <si>
    <t>539Xh0032-04</t>
  </si>
  <si>
    <t>Pas navrtávací HACOM č. 3350 Hawle - DN 100, D 2 ", výška 100 m, délka 210 mm</t>
  </si>
  <si>
    <t>952Xh1154-01</t>
  </si>
  <si>
    <t>Poklop uliční tuhý Hawle - č. 1550, pro domovní přípojky, provedení lehké, rozměry 90×150×160 mm</t>
  </si>
  <si>
    <t>535Xh1162-04</t>
  </si>
  <si>
    <t>Šoupátko pro domovní přípojky pitné vody č. 2800 Hawle - DN 2 " - 63, délka 264 mm, výška 267 mm</t>
  </si>
  <si>
    <t>X2-008</t>
  </si>
  <si>
    <t>Betonová vodoměrná šachta D 400 - D 1200 mm, H 2200 mm</t>
  </si>
  <si>
    <t>954Xh1192-08</t>
  </si>
  <si>
    <t>Poklop šachtový B&amp;BC - TBN-Q litinový, bez odvětrání, vnější průměr 785 mm, vnitř. průměr 610 mm, výška 160 mm, tř. D400</t>
  </si>
  <si>
    <t>535Xh0111-014</t>
  </si>
  <si>
    <t>722231077</t>
  </si>
  <si>
    <t>Armatury závitové se dvěma závity - ventily zpětné závitové - G 2" - s testovacími zátkami</t>
  </si>
  <si>
    <t>535Xh0133-016</t>
  </si>
  <si>
    <t>722232048</t>
  </si>
  <si>
    <t>Armatury závitové se dvěma závity - kulové kohouty přímé chromované - R 250 D (Giacomini), s páčkou, G 2</t>
  </si>
  <si>
    <t>535Xh0137-016</t>
  </si>
  <si>
    <t>722234268</t>
  </si>
  <si>
    <t>Armatury závitové se dvěma závity - filtry - mosazný ( IVAR ), 2 x vnitřní závit, PN 16/120 st.C, G 2</t>
  </si>
  <si>
    <t>536Xx0010-032</t>
  </si>
  <si>
    <t>722262303</t>
  </si>
  <si>
    <t>Vodoměry pro vodu do 40 °C - závitové, mokroběžné, G 6/4 x 300 mm Qn 10</t>
  </si>
  <si>
    <t>952Xh0010-004</t>
  </si>
  <si>
    <t>891211111</t>
  </si>
  <si>
    <t>Montáž vodovodních armatur na potrubí - šoupátka, s osazením zemní soupravy (bez poklopů), v otevřeném výkopu nebo v šachtách, DN 50</t>
  </si>
  <si>
    <t>952Xh1010-004</t>
  </si>
  <si>
    <t>899401112</t>
  </si>
  <si>
    <t>Osazení poklopů litinových - šoupátkový</t>
  </si>
  <si>
    <t>D.2.4 Kanalizační přípojka</t>
  </si>
  <si>
    <t>521Ig3030-024</t>
  </si>
  <si>
    <t>721110956</t>
  </si>
  <si>
    <t>Potrubí kameninové - vsazení odbočky do potrubí, DN 300</t>
  </si>
  <si>
    <t>521Ig3040-012</t>
  </si>
  <si>
    <t>721111106</t>
  </si>
  <si>
    <t>Potrubí z kameninových trub hrdlových glazovaných - integrovaný spoj, polyuretanové těsnění, spojovací systém C, DN 300</t>
  </si>
  <si>
    <t>521Ig3050-004</t>
  </si>
  <si>
    <t>721111112</t>
  </si>
  <si>
    <t>Potrubí z kameninových trub hrdlových glazovaných, přechod PVC - kamenina - polyuretanové těsnění, spojovací systém C, DN 150</t>
  </si>
  <si>
    <t>952Gf2010-010</t>
  </si>
  <si>
    <t>452112111</t>
  </si>
  <si>
    <t>Osazení betonových dílců - prstence nebo rámy pod poklopy a mříže, výška do 100 mm</t>
  </si>
  <si>
    <t>952In6010-006</t>
  </si>
  <si>
    <t>871311111</t>
  </si>
  <si>
    <t>Montáž potrubí z plastických hmot v otevřeném výkopu - tlakové trubky z tvrdého PVC, těsnění gumový kroužek, vnější průměr 160 mm</t>
  </si>
  <si>
    <t>954Gf2258-01</t>
  </si>
  <si>
    <t>Deska zákrytová kanalizační BTK Plus - TZK Q 200/120 T, DN 1000/625, výška 200 mm, zatížení 400 kN</t>
  </si>
  <si>
    <t>954Gf2282-06</t>
  </si>
  <si>
    <t>Skruž šachtová kruhová betonová B&amp;BC - TBS-Q 1000/500/120 + SP, DN 1000, výška 500 mm, tl. stěny 120 mm, paleta 3 ks</t>
  </si>
  <si>
    <t>954Gf2284-03</t>
  </si>
  <si>
    <t>Skruž šachtová přechodová B&amp;BC - TBR-Q SPK kónus, DN 1000/625, výška 600 mm, tloušťka 120 mm, paleta 1 ks</t>
  </si>
  <si>
    <t>954Gf2286-01</t>
  </si>
  <si>
    <t>Prstenec vyrovnávací B&amp;BC - TBW-Q 600/60/120, DN 625, výška 60 mm, paleta 17 ks, tl. stěny 120 mm</t>
  </si>
  <si>
    <t>954Gf2286-02</t>
  </si>
  <si>
    <t>Prstenec vyrovnávací B&amp;BC - TBW-Q 600/80/120, DN 625, výška 80 mm, paleta 14 ks, tl. stěny 120 mm</t>
  </si>
  <si>
    <t>954Gf2286-03</t>
  </si>
  <si>
    <t>Prstenec vyrovnávací B&amp;BC - TBW-Q 600/100/120, DN 625, výška 100 mm, paleta 11 ks, tl. stěny 120 mm</t>
  </si>
  <si>
    <t>954Gf2288-02</t>
  </si>
  <si>
    <t>Dno šachtové betonové  - TBZ-Q 1000/700, průměr 1000 mm, výška 700 mm, DN 300</t>
  </si>
  <si>
    <t>954In6432-08</t>
  </si>
  <si>
    <t>Trubka polypropylenová kanalizační Wavin TS - SDR 11, DN 160, PN 16, tl. stěny 14,6 mm</t>
  </si>
  <si>
    <t>954In6440-19</t>
  </si>
  <si>
    <t>Koleno polypropylenové kanalizační Wavin TS - SDR 11, DN 160, úhel 45 °, tl. stěny 14,6 mm</t>
  </si>
  <si>
    <t>954Xh1192-06</t>
  </si>
  <si>
    <t>Poklop šachtový B&amp;BC - TBN-Q BEGU, bez odvětrání, vnější průměr 785 mm, vnitř. průměr 610 mm, výška 160 mm, tř. D400</t>
  </si>
  <si>
    <t>954Zt4283-01</t>
  </si>
  <si>
    <t>Těsnění šachtové B&amp;BC - Zubří, DN 1000</t>
  </si>
  <si>
    <t>D.2.5  Vodovodní řad - potrubní vedení</t>
  </si>
  <si>
    <t>SO_04</t>
  </si>
  <si>
    <t>531Ih1030-05</t>
  </si>
  <si>
    <t>Příruba zaslepovací  - příruba DN 100, povrch epoxidový</t>
  </si>
  <si>
    <t>531Ih1034-03</t>
  </si>
  <si>
    <t>Příruba redukční XR-A č. 0801  - DN 100/80, šířka 30 mm, šroubů pro DN1 8 ks, šroubů pro DN2 8 ks</t>
  </si>
  <si>
    <t>531Ih11-02</t>
  </si>
  <si>
    <t>Koleno patkové litinové přírubové  prodloužené PPL - DN 80 - 90°</t>
  </si>
  <si>
    <t>531Ih111-02</t>
  </si>
  <si>
    <t>F kus - DN 80</t>
  </si>
  <si>
    <t>531Zh0004-02</t>
  </si>
  <si>
    <t>Spoj přírubový pro litinové potrubí č. 0102 Hawle - DN/DA 80/98, PN 16</t>
  </si>
  <si>
    <t>535Xh0010-002</t>
  </si>
  <si>
    <t>722212330</t>
  </si>
  <si>
    <t>Armatury přírubové - příslušenství - klíče k šoupátkům se zemní soupravou (všech rozměrů), Y 1030</t>
  </si>
  <si>
    <t>535Xh11-06</t>
  </si>
  <si>
    <t>Podzemní hydrant K240 - DN 80  - 1500 mm</t>
  </si>
  <si>
    <t>539Zx0026-04</t>
  </si>
  <si>
    <t>Jištění proti posunu pro potrubí z litiny - betonový blok</t>
  </si>
  <si>
    <t>851261130-004</t>
  </si>
  <si>
    <t>722110115</t>
  </si>
  <si>
    <t>Potrubí z litinových trub - DN 100 - hrdlových tlakových</t>
  </si>
  <si>
    <t>8512611301-004</t>
  </si>
  <si>
    <t>Potrubí z litinových trub - DN 100 - přírubových tlakových</t>
  </si>
  <si>
    <t>952Ih1001-029</t>
  </si>
  <si>
    <t>851261131</t>
  </si>
  <si>
    <t>Montáž potrubí z trub litinových tlakových hrdlových v otevřeném výkopu - DN 100, integrované těsnění</t>
  </si>
  <si>
    <t>952Ih1007-003</t>
  </si>
  <si>
    <t>857262121</t>
  </si>
  <si>
    <t>Montáž litinových tvarovek na potrubí litinovém tlakovém z trub přírubových jednoosých - v otevřeném výkopu, v otevřeném kanálu nebo v šachtě, DN 100</t>
  </si>
  <si>
    <t>952Ih1120-001</t>
  </si>
  <si>
    <t>857244121</t>
  </si>
  <si>
    <t>Montáž litinových tvarovek na potrubí litinovém tlakovém z trub přírubových odbočných - v otevřeném výkopu, v otevřeném kanálu nebo v šachtě, DN 80</t>
  </si>
  <si>
    <t>952Iw4010-004</t>
  </si>
  <si>
    <t>892271111</t>
  </si>
  <si>
    <t>Ostatní práce na trubním vedení - tlakové zkoušky vodovodního potrubí, DN 100 nebo 125</t>
  </si>
  <si>
    <t>952Iw4010-024</t>
  </si>
  <si>
    <t>892273111</t>
  </si>
  <si>
    <t>Ostatní práce na trubním vedení - proplach a dezinfekce vodovodního potrubí, DN od 80 do 125</t>
  </si>
  <si>
    <t>952Xh0010-008</t>
  </si>
  <si>
    <t>891241111</t>
  </si>
  <si>
    <t>Montáž vodovodních armatur na potrubí - hydranty, v otevřeném výkopu nebo v šachtách, DN 80</t>
  </si>
  <si>
    <t>952Xh1010-006</t>
  </si>
  <si>
    <t>899401113</t>
  </si>
  <si>
    <t>Osazení poklopů litinových - hydrantový</t>
  </si>
  <si>
    <t>Zemní souprava teleskopická  - pro armatury a domovní přípojky / 1,3-1,8 m</t>
  </si>
  <si>
    <t>952Xh1154-05</t>
  </si>
  <si>
    <t>Poklop uliční tuhý  - č. 1950, pro podzemní hydranty</t>
  </si>
  <si>
    <t>Signalizační vodič CYKY 2x2,5 mm2</t>
  </si>
  <si>
    <t>Vytýčení trasy</t>
  </si>
  <si>
    <t>D.2.6 Kanalizační stoka - trubní vedení</t>
  </si>
  <si>
    <t>SO_05</t>
  </si>
  <si>
    <t>521Ig3030-036</t>
  </si>
  <si>
    <t>721110966</t>
  </si>
  <si>
    <t>Potrubí kameninové - napojení na stávající šachtu</t>
  </si>
  <si>
    <t>Dno šachtové betonové  - TBZ-Q 1000/700, průměr 1000 mm, výška 700 mm, DN 300 - obklad čedičem</t>
  </si>
  <si>
    <t>#RTSROZP#</t>
  </si>
  <si>
    <t>Položkový rozpočet stavby</t>
  </si>
  <si>
    <t>159/2017</t>
  </si>
  <si>
    <t>Plzeň - výstavba poloprovozního objektu H2</t>
  </si>
  <si>
    <t>D.2.1 - Dopravní řešení</t>
  </si>
  <si>
    <t>Objednatel:</t>
  </si>
  <si>
    <t>Vědeckotechnický park Plzeň, a.s.</t>
  </si>
  <si>
    <t>IČO:</t>
  </si>
  <si>
    <t>26392054</t>
  </si>
  <si>
    <t>Teslova 1202/3</t>
  </si>
  <si>
    <t>CZ26392054</t>
  </si>
  <si>
    <t>30100</t>
  </si>
  <si>
    <t>Plzeň-Skvrňany</t>
  </si>
  <si>
    <t>Zhotovitel:</t>
  </si>
  <si>
    <t>Vypracoval:</t>
  </si>
  <si>
    <t>Rozpis ceny</t>
  </si>
  <si>
    <t>Celkem</t>
  </si>
  <si>
    <t>MON</t>
  </si>
  <si>
    <t>VN</t>
  </si>
  <si>
    <t>Vedlejší náklady</t>
  </si>
  <si>
    <t>ON</t>
  </si>
  <si>
    <t>dne</t>
  </si>
  <si>
    <t>Za zhotovitele</t>
  </si>
  <si>
    <t>Za objednatele</t>
  </si>
  <si>
    <t>Rekapitulace dílčích částí</t>
  </si>
  <si>
    <t>#CASTI&gt;&gt;</t>
  </si>
  <si>
    <t>Číslo</t>
  </si>
  <si>
    <t>D.1.4e</t>
  </si>
  <si>
    <t>Dopravní řešení</t>
  </si>
  <si>
    <t>D.1.4f</t>
  </si>
  <si>
    <t>Stavební práce pro inženýrské sítě</t>
  </si>
  <si>
    <t>Celkem za stavbu</t>
  </si>
  <si>
    <t>Rekapitulace dílů</t>
  </si>
  <si>
    <t>Typ dílu</t>
  </si>
  <si>
    <t>Základy a zvláštní zakládání</t>
  </si>
  <si>
    <t>Komunikace</t>
  </si>
  <si>
    <t>Ostatní konstrukce, bourání</t>
  </si>
  <si>
    <t>Staveništní přesun hmot</t>
  </si>
  <si>
    <t>D96</t>
  </si>
  <si>
    <t>Přesuny suti a vybouraných hmot</t>
  </si>
  <si>
    <t>PSU</t>
  </si>
  <si>
    <t xml:space="preserve">Položkový rozpočet </t>
  </si>
  <si>
    <t>#TypZaznamu#</t>
  </si>
  <si>
    <t>S:</t>
  </si>
  <si>
    <t>O:</t>
  </si>
  <si>
    <t>OBJ</t>
  </si>
  <si>
    <t>R:</t>
  </si>
  <si>
    <t>ROZ</t>
  </si>
  <si>
    <t>P.č.</t>
  </si>
  <si>
    <t>Číslo položky</t>
  </si>
  <si>
    <t>Název položky</t>
  </si>
  <si>
    <t>množství</t>
  </si>
  <si>
    <t>cena / MJ</t>
  </si>
  <si>
    <t>Dodávka celk.</t>
  </si>
  <si>
    <t>Montáž celk.</t>
  </si>
  <si>
    <t>cena s DPH</t>
  </si>
  <si>
    <t>hmotnost / MJ</t>
  </si>
  <si>
    <t>hmotnost celk.(t)</t>
  </si>
  <si>
    <t>dem. hmotnost / MJ</t>
  </si>
  <si>
    <t>dem. hmotnost celk.(t)</t>
  </si>
  <si>
    <t>Ceník</t>
  </si>
  <si>
    <t>Cen. soustava / platnost</t>
  </si>
  <si>
    <t>Cenová úroveň</t>
  </si>
  <si>
    <t>Nhod / MJ</t>
  </si>
  <si>
    <t>Nhod celk.</t>
  </si>
  <si>
    <t>Dodavatel</t>
  </si>
  <si>
    <t>Díl:</t>
  </si>
  <si>
    <t>DIL</t>
  </si>
  <si>
    <t>113108308R00</t>
  </si>
  <si>
    <t>Odstranění asfaltové vrstvy pl. do 50 m2, tl. 8 cm</t>
  </si>
  <si>
    <t>RTS 17/ II</t>
  </si>
  <si>
    <t>POL1_</t>
  </si>
  <si>
    <t>32,3*0,3</t>
  </si>
  <si>
    <t>113151113R00</t>
  </si>
  <si>
    <t>Fréz.živič.krytu pl.do 500 m2,pruh do 75 cm,tl.4cm</t>
  </si>
  <si>
    <t>32,3*0,5</t>
  </si>
  <si>
    <t>113202111R00</t>
  </si>
  <si>
    <t>Vytrhání obrub obrubníků silničních</t>
  </si>
  <si>
    <t>121101101R00</t>
  </si>
  <si>
    <t>Sejmutí ornice s přemístěním do 50 m</t>
  </si>
  <si>
    <t>1370,0*0,15</t>
  </si>
  <si>
    <t>122101102R00</t>
  </si>
  <si>
    <t>Odkopávky nezapažené v hor. 2 do 1000 m3</t>
  </si>
  <si>
    <t>162701105R00</t>
  </si>
  <si>
    <t>Vodorovné přemístění výkopku z hor.1-4 do 10000 m</t>
  </si>
  <si>
    <t>960,0</t>
  </si>
  <si>
    <t>ornice přebytečná : (1370,0-190,0)*0,15</t>
  </si>
  <si>
    <t>171101141R00</t>
  </si>
  <si>
    <t>Násyp pro silnice a železnice v množství 0,75 m3/m</t>
  </si>
  <si>
    <t>1370,0*0,5</t>
  </si>
  <si>
    <t>199000005R00</t>
  </si>
  <si>
    <t>Poplatek za skládku zeminy 1- 4</t>
  </si>
  <si>
    <t>Indiv</t>
  </si>
  <si>
    <t>960,0*1,8</t>
  </si>
  <si>
    <t>181300010RAA</t>
  </si>
  <si>
    <t>Rozprostření ornice v rovině tloušťka 15 cm, dovoz ornice ze vzdálenosti 500 m, osetí trávou</t>
  </si>
  <si>
    <t>POL2_</t>
  </si>
  <si>
    <t>18481    OA0</t>
  </si>
  <si>
    <t>OCHRANA STROMŮ BEDNĚNÍM</t>
  </si>
  <si>
    <t>58344171R</t>
  </si>
  <si>
    <t>Štěrkodrtě frakce 0-32 C, alt. recyklát, altt. vhodná zemina</t>
  </si>
  <si>
    <t>SPCM</t>
  </si>
  <si>
    <t>POL3_</t>
  </si>
  <si>
    <t>685,0*1,9</t>
  </si>
  <si>
    <t>212971110R00</t>
  </si>
  <si>
    <t>Opláštění trativodů z geotext., do sklonu 1:2,5</t>
  </si>
  <si>
    <t>150,0*(0,3+0,4)*2</t>
  </si>
  <si>
    <t>212810010RAC</t>
  </si>
  <si>
    <t>Trativody z PVC drenážních flexibilních trubek, lože štěrkopísek a obsyp kamenivo, trubky d 100 mm</t>
  </si>
  <si>
    <t>67352006 R</t>
  </si>
  <si>
    <t>Geotextilie netkaná PET 500 g/m2</t>
  </si>
  <si>
    <t>Vlastní</t>
  </si>
  <si>
    <t>210,0*1,2</t>
  </si>
  <si>
    <t>452386121 R00</t>
  </si>
  <si>
    <t>Vyrovnávací prstence z betonu  výšky 200 mm</t>
  </si>
  <si>
    <t>565161111R00</t>
  </si>
  <si>
    <t>Podklad z obal kam.ACP 16+,ACP 22+,do 3 m,tl. 8 cm</t>
  </si>
  <si>
    <t>573211111R00</t>
  </si>
  <si>
    <t>Postřik živičný spojovací z asfaltu 0,5-0,7 kg/m2</t>
  </si>
  <si>
    <t>577112113R00</t>
  </si>
  <si>
    <t>Beton asfalt. ACO 11 S modifik. š. do 3 m, tl.4 cm</t>
  </si>
  <si>
    <t>596215020R00</t>
  </si>
  <si>
    <t>Kladení zámkové dlažby tl. 6 cm do drtě tl. 3 cm</t>
  </si>
  <si>
    <t>596215040R00</t>
  </si>
  <si>
    <t>Kladení zámkové dlažby tl. 8 cm do drtě tl. 4 cm</t>
  </si>
  <si>
    <t>874,0+220,2+1,6</t>
  </si>
  <si>
    <t>592452575 R</t>
  </si>
  <si>
    <t>Dlažba zatravňovací  antracit 21/24x14/17x8cm</t>
  </si>
  <si>
    <t>RTS 11/ I</t>
  </si>
  <si>
    <t>220,2*1,02</t>
  </si>
  <si>
    <t>59245264 R</t>
  </si>
  <si>
    <t>Dlažba  červená pro nevidomé 20x10x8, povrch STANDARD</t>
  </si>
  <si>
    <t>1,6*1,02</t>
  </si>
  <si>
    <t>59245267 R</t>
  </si>
  <si>
    <t>Dlažba  červená pro nevidomé 20x10x6, povrch STANDARD</t>
  </si>
  <si>
    <t>2,5*1,02</t>
  </si>
  <si>
    <t>59245300R</t>
  </si>
  <si>
    <t>Dlažba  přírodní  20x16,5x8</t>
  </si>
  <si>
    <t>874,0*1,02</t>
  </si>
  <si>
    <t>59245308R</t>
  </si>
  <si>
    <t>Dlažba  přírodní  20x10x6</t>
  </si>
  <si>
    <t>100,0*1,02</t>
  </si>
  <si>
    <t>895941311RT2</t>
  </si>
  <si>
    <t>Zřízení vpusti uliční z dílců typ UVB - 50, včetně dodávky dílců pro uliční vpusti TBV</t>
  </si>
  <si>
    <t>899201111R00</t>
  </si>
  <si>
    <t>Osazení mříží litinových s rámem do 50 kg</t>
  </si>
  <si>
    <t>27245002R</t>
  </si>
  <si>
    <t>Mříž kanálová z recyklované pryže K1 D400, 480x480x100 mm</t>
  </si>
  <si>
    <t>55343925R</t>
  </si>
  <si>
    <t>A4 koš pozink. DIN 4052 vysoký pro rám 500/500</t>
  </si>
  <si>
    <t>914001121R00</t>
  </si>
  <si>
    <t>Osaz.sloupku dopr.značky vč. bet.základu+Al patka</t>
  </si>
  <si>
    <t>914001125R00</t>
  </si>
  <si>
    <t>Osazení svislé dopr.značky na sloupek nebo konzolu</t>
  </si>
  <si>
    <t>915721111R00</t>
  </si>
  <si>
    <t>Vodorovné značení střík.barvou stopčar,zeber atd.</t>
  </si>
  <si>
    <t>915729111R00</t>
  </si>
  <si>
    <t>Příplatek za reflexní úpravu stopčar, zeber atd.</t>
  </si>
  <si>
    <t>915791112R00</t>
  </si>
  <si>
    <t>Předznačení pro značení stopčáry, zebry, nápisů</t>
  </si>
  <si>
    <t>916131111R00</t>
  </si>
  <si>
    <t>Osazení obruby z kostek velkých, bez boční opěry</t>
  </si>
  <si>
    <t>916661111RT5</t>
  </si>
  <si>
    <t>Osazení park. obrubníků do lože z C 12/15 s opěrou, včetně obrubníku 80x250x1000 mm</t>
  </si>
  <si>
    <t>917862111RT7</t>
  </si>
  <si>
    <t>Osazení stojat. obrub.bet. s opěrou,lože z C 12/15, včetně obrubníku ABO 2 - 15 100/15/25</t>
  </si>
  <si>
    <t>919735112R00</t>
  </si>
  <si>
    <t>Řezání stávajícího živičného krytu tl. 5 - 10 cm</t>
  </si>
  <si>
    <t>32,3+0,5*2</t>
  </si>
  <si>
    <t>40445023.AR</t>
  </si>
  <si>
    <t>Značka doprav zákazová B1-B34 700 fól 1, EG 7letá</t>
  </si>
  <si>
    <t>40445044.AR</t>
  </si>
  <si>
    <t>Značka dopr inf IP 4b-7,10a,b 500/500 fól1,EG7letá</t>
  </si>
  <si>
    <t>40445050.AR</t>
  </si>
  <si>
    <t>Značka dopr inf IP 11-13 500/700 fól1, EG7letá</t>
  </si>
  <si>
    <t>40445141.AR</t>
  </si>
  <si>
    <t>Značka dopr dodat E1,2a,b 500/500 fól 1, EG 7letá</t>
  </si>
  <si>
    <t>404459501R</t>
  </si>
  <si>
    <t>Sloupek Fe pr.60 pozinkovaný, l= 2000 mm</t>
  </si>
  <si>
    <t>592452655 R</t>
  </si>
  <si>
    <t>Dlažba přírodní 20x10x8, povrch STANDARD</t>
  </si>
  <si>
    <t>26,5*0,1*1,02</t>
  </si>
  <si>
    <t>998223011R00</t>
  </si>
  <si>
    <t>Přesun hmot, pozemní komunikace, kryt dlážděný</t>
  </si>
  <si>
    <t>POL7_</t>
  </si>
  <si>
    <t xml:space="preserve">Hmotnosti z položek s pořadovými čísly: : </t>
  </si>
  <si>
    <t xml:space="preserve">11,12,14,15,16,17,18,19,20,21,22,23,24,25,26,27,28,29,30,32,33,35,36,37,39,40,41,42,44, : </t>
  </si>
  <si>
    <t>Součet: : 1676,86315</t>
  </si>
  <si>
    <t>979082213R00</t>
  </si>
  <si>
    <t>Vodorovná doprava suti po suchu do 1 km</t>
  </si>
  <si>
    <t>POL8_</t>
  </si>
  <si>
    <t xml:space="preserve">Demontážní hmotnosti z položek s pořadovými čísly: : </t>
  </si>
  <si>
    <t xml:space="preserve">1,2,3, : </t>
  </si>
  <si>
    <t>Součet: : 11,84764</t>
  </si>
  <si>
    <t>979082219R00</t>
  </si>
  <si>
    <t>Příplatek za dopravu suti po suchu za další 1 km</t>
  </si>
  <si>
    <t>Součet: : 106,62876</t>
  </si>
  <si>
    <t>979990001R00</t>
  </si>
  <si>
    <t>Poplatek za skládku stavební suti</t>
  </si>
  <si>
    <t>RTS 17/ I</t>
  </si>
  <si>
    <t>SUM</t>
  </si>
  <si>
    <t>Poznámky uchazeče k zadání</t>
  </si>
  <si>
    <t>POPUZIV</t>
  </si>
  <si>
    <t>END</t>
  </si>
  <si>
    <t>113106231R00</t>
  </si>
  <si>
    <t>Rozebrání dlažeb ze zámkové dlažby v kamenivu, do suti</t>
  </si>
  <si>
    <t xml:space="preserve">10% : </t>
  </si>
  <si>
    <t>kabelovod : 16,5*0,1</t>
  </si>
  <si>
    <t>kanalizace a vodovod : 14,0*0,1</t>
  </si>
  <si>
    <t>113107515R00</t>
  </si>
  <si>
    <t>Odstranění podkladu pl. 50 m2,kam.drcené tl.15 cm</t>
  </si>
  <si>
    <t>kabelovod : 16,5</t>
  </si>
  <si>
    <t>kanalizace a vodovod : 14,0</t>
  </si>
  <si>
    <t>113107535R00</t>
  </si>
  <si>
    <t>Odstranění podkladu pl. 50 m2,kam.drcené tl.35 cm</t>
  </si>
  <si>
    <t>horkovod : 16,0</t>
  </si>
  <si>
    <t>kanalizace a voda : 38,0</t>
  </si>
  <si>
    <t>113108310R00</t>
  </si>
  <si>
    <t>Odstranění asfaltové vrstvy pl. do 50 m2, tl.10 cm</t>
  </si>
  <si>
    <t>113151119R00</t>
  </si>
  <si>
    <t>Fréz.živič.krytu pl.do 500 m2,pruh do 75cm,tl.10cm</t>
  </si>
  <si>
    <t>horkovod : 18,0*0,25</t>
  </si>
  <si>
    <t>kanalizace a voda : 30,0*0,25</t>
  </si>
  <si>
    <t>113201111R00</t>
  </si>
  <si>
    <t>Vytrhání obrubníků chodníkových a parkových</t>
  </si>
  <si>
    <t>kabelovod : 2,0</t>
  </si>
  <si>
    <t>kanalizace a voda : 2,0</t>
  </si>
  <si>
    <t>kanalizace a voda : 27,0</t>
  </si>
  <si>
    <t>113203111R00</t>
  </si>
  <si>
    <t>Vytrhání obrub z dlažebních kostek</t>
  </si>
  <si>
    <t>122201101R00</t>
  </si>
  <si>
    <t>Odkopávky nezapažené v hor. 3 do 100 m3</t>
  </si>
  <si>
    <t>horkovod : 16,0*1,5</t>
  </si>
  <si>
    <t>kabelovod : 16,5*1,5</t>
  </si>
  <si>
    <t>kanalizace a voda : 38,0*1,5</t>
  </si>
  <si>
    <t>14,0*1,5</t>
  </si>
  <si>
    <t>162301101R00</t>
  </si>
  <si>
    <t>Vodorovné přemístění výkopku z hor.1-4 do 500 m</t>
  </si>
  <si>
    <t>zásyp a zpět : 74,8*2</t>
  </si>
  <si>
    <t>149,6-74,8</t>
  </si>
  <si>
    <t>174101101R00</t>
  </si>
  <si>
    <t>Zásyp jam, rýh, šachet se zhutněním</t>
  </si>
  <si>
    <t>horkovod : 13,3</t>
  </si>
  <si>
    <t>kabelovod : 15,3</t>
  </si>
  <si>
    <t>kanalizace a voda : 31,5+14,7</t>
  </si>
  <si>
    <t>181101111R00</t>
  </si>
  <si>
    <t>Úprava pláně v zářezech se zhutněním - ručně</t>
  </si>
  <si>
    <t>kanalizace,voda : 38,0+14,0</t>
  </si>
  <si>
    <t>74,8*1,8</t>
  </si>
  <si>
    <t>113106231 R00</t>
  </si>
  <si>
    <t>Rozebrání dlažeb ze zámkové dlažby v kamenivu, pro další použití</t>
  </si>
  <si>
    <t xml:space="preserve">90% : </t>
  </si>
  <si>
    <t>kabelovod : 16,5*0,9</t>
  </si>
  <si>
    <t>kanalizace a vodovod : 14,0*0,9</t>
  </si>
  <si>
    <t>564551111R00</t>
  </si>
  <si>
    <t>Zřízení podsypu/podkladu ze sypaniny tl. 15 cm</t>
  </si>
  <si>
    <t>Kanalizace,vodovod : 38,0+14,0</t>
  </si>
  <si>
    <t>564561111R00</t>
  </si>
  <si>
    <t>Zřízení podsypu/podkladu ze sypaniny tl. 20 cm</t>
  </si>
  <si>
    <t>Kanalizace,vodovod : 38,0</t>
  </si>
  <si>
    <t>565151111R00</t>
  </si>
  <si>
    <t>Podklad z obal kam.ACP 16+,ACP 22+,do 3 m,tl. 7 cm</t>
  </si>
  <si>
    <t>kanalizace,voda : 38,0</t>
  </si>
  <si>
    <t>horkovod : 4,5</t>
  </si>
  <si>
    <t>kanalizace,vodovod : 7,5</t>
  </si>
  <si>
    <t>59245020 R</t>
  </si>
  <si>
    <t>Dlažba zámková 6 cm přírodní</t>
  </si>
  <si>
    <t>916661111RT3</t>
  </si>
  <si>
    <t>Osazení park. obrubníků do lože z C 12/15 s opěrou, včetně obrubníku 80x250x500 mm</t>
  </si>
  <si>
    <t>horkovod : 18,0</t>
  </si>
  <si>
    <t>kanalizace a voda : 30,0</t>
  </si>
  <si>
    <t>979054441R00</t>
  </si>
  <si>
    <t>Očištění vybour. dlaždic s výplní kamen. těženým</t>
  </si>
  <si>
    <t>27,0*0,1*1,02</t>
  </si>
  <si>
    <t>998225111R00</t>
  </si>
  <si>
    <t>Přesun hmot, pozemní komunikace, kryt živičný</t>
  </si>
  <si>
    <t xml:space="preserve">18,19,20,21,22,23,24,25,28, : </t>
  </si>
  <si>
    <t>Součet: : 28,62861</t>
  </si>
  <si>
    <t xml:space="preserve">1,2,3,4,5,6, : </t>
  </si>
  <si>
    <t>Součet: : 26,48125</t>
  </si>
  <si>
    <t>979084212R00</t>
  </si>
  <si>
    <t>Vodorovná doprava vybour. hmot po suchu do 50 m</t>
  </si>
  <si>
    <t xml:space="preserve">tam a zpět : </t>
  </si>
  <si>
    <t>kamenivo : (10,065+41,58)*2</t>
  </si>
  <si>
    <t>dlažba : 6,17625*2</t>
  </si>
  <si>
    <t>KAPPENBERGER+BRAUN, ELEKTRO-TECHNIK, spol. s r.o.</t>
  </si>
  <si>
    <t>Domažlická 172a, 318 00 Plzeň</t>
  </si>
  <si>
    <t>tel. 377 832 111</t>
  </si>
  <si>
    <t>e-mail: kbelektro@kbelektro.cz</t>
  </si>
  <si>
    <t>fax. 377 832 119</t>
  </si>
  <si>
    <t>url: www.kbelektro.cz</t>
  </si>
  <si>
    <t>Název akce :</t>
  </si>
  <si>
    <t>VTP Bory - objekt H2</t>
  </si>
  <si>
    <t>Označení:</t>
  </si>
  <si>
    <t>7006r0S0</t>
  </si>
  <si>
    <t>REKAPITULACE</t>
  </si>
  <si>
    <t>Položky</t>
  </si>
  <si>
    <t>D.1.4.a - Silnoproudá elektrotechnika</t>
  </si>
  <si>
    <t>CELKEM  bez  DPH</t>
  </si>
  <si>
    <t>V Plzni dne:</t>
  </si>
  <si>
    <t>Zpracovali:</t>
  </si>
  <si>
    <t>František Jindra</t>
  </si>
  <si>
    <t>Uvolnil:</t>
  </si>
  <si>
    <t>Mgr. Martin Peřina, 725 338 999</t>
  </si>
  <si>
    <t>VTP Plzeň - objekt H2</t>
  </si>
  <si>
    <t>č.</t>
  </si>
  <si>
    <t>ozn.</t>
  </si>
  <si>
    <t>popis</t>
  </si>
  <si>
    <t>m.j.</t>
  </si>
  <si>
    <t>mn.</t>
  </si>
  <si>
    <t>dodávka</t>
  </si>
  <si>
    <t>montáž</t>
  </si>
  <si>
    <t>celková jedn. cena</t>
  </si>
  <si>
    <t>cena celkem za položku</t>
  </si>
  <si>
    <t>jedn. cena</t>
  </si>
  <si>
    <t>celkem</t>
  </si>
  <si>
    <t xml:space="preserve">A.) ÚLOŽNÝ A UPEVŇOVACÍ MATERIÁL </t>
  </si>
  <si>
    <t>Kabelové trasy - perforované/drátěné žlaby musí být v provedení dle ČSN EN 61 537 ed. 2, materiál pozinkovaný plech/drát, kompletní včetně nosných prvků pro upevnění na stěnu nebo pro zavěšení ze stropu, včetně níže uvedeného příslušenství pro jednotlivé položky</t>
  </si>
  <si>
    <t>A_1</t>
  </si>
  <si>
    <t>Kabelový žlab 500x60mm, vč. zavěšení/uchycení, víka, spojek, tvarovek, koncovek a podružného materiálu, kompletní</t>
  </si>
  <si>
    <t>A_2</t>
  </si>
  <si>
    <t>Kabelový žlab 300x60mm, vč. zavěšení/uchycení, víka, spojek, tvarovek, koncovek a podružného materiálu, kompletní</t>
  </si>
  <si>
    <t>A_3</t>
  </si>
  <si>
    <t>Kabelový žlab 200x60mm, vč. zavěšení/uchycení, víka, spojek, tvarovek, koncovek a podružného materiálu, kompletní</t>
  </si>
  <si>
    <t>A_4</t>
  </si>
  <si>
    <t>Kabelový žlab 100x35mm, vč. zavěšení/uchycení, víka, spojek, tvarovek, koncovek a podružného materiálu, kompletní</t>
  </si>
  <si>
    <t>A_5</t>
  </si>
  <si>
    <t>Drobný nosný a spojovací materiál ke kabelovým trasám</t>
  </si>
  <si>
    <t>Podlahový elektroinstalační systém musí být v provedení dle ČSN EN 50085-1 ed. 2, materiál ocel žárově pozinkované, kompletní včetně níže uvedeného příslušenství pro jednotlivé položky</t>
  </si>
  <si>
    <t>A_6</t>
  </si>
  <si>
    <t>Podlahová přístrojová instalační krabice pro montáž do betonové podlahy, s pevným dnem vč. nivelačních a montážních prvků, vč. rámu a víka, kompletní, s výzbrojí:
  - přístrojová jednotka pro 12ks instalačních přístrojů "45x45"mm
  - 3ks přístrojových vložek pro a´ 4ks instalačního přístroje
  - 3ks zásuvky 250V/16A, modul "45x45mm", s ochranným kolíkem a clonkami, IP20
  - 1ks zásuvky 250V/16A, modul "45x45mm", s přepěťovou ochranou a akustickou signalizací poruchy, s ochranným kolíkem a clonkami, IP20</t>
  </si>
  <si>
    <t>Elektroinstalační parapetní kanál a lišty musí být v provedení dle ČSN EN 50085-1 ed. 2, materiál PVC samozhášivé s teplotní odolností -5°C až +60°C, použití na stavební podklady stupně hořlavosti A1 až F, kompletní včetně příslušenství</t>
  </si>
  <si>
    <t>A_7</t>
  </si>
  <si>
    <t>Parapetní kanál dvoukomorový 160/65mm pro přístroje modulu 45x45mm, plastový, bílá barva, s ocelovou přepážkou pro oddělení silového a sdělovacího vedení, kompletní vč. spojek, tvarových dílů, upevňovacích prvků na nábytkovou parapetní desku nebo stěnu, nosného a podružného materiálu</t>
  </si>
  <si>
    <t>A_8</t>
  </si>
  <si>
    <t>Elektroinstalační kanál 100x60mm, plastový, bílá barva, kompletní</t>
  </si>
  <si>
    <t>A_9</t>
  </si>
  <si>
    <t>Elektroinstalační lišta 60x40, plastový, bílá barva, kompletní</t>
  </si>
  <si>
    <t>A_10</t>
  </si>
  <si>
    <t>Drobný nosný a spojovací materiál k lištovému systému, komplet</t>
  </si>
  <si>
    <t>Elektroinstalační trubky plastové musí být v provedení dle ČSN EN 61386-1 ed.2, materiál PVC/PE samozhášivé s teplotní odolností -25°C až +60°C, použití na stavební podklady stupně hořlavosti A1 až F, kompletní včetně příslušenství</t>
  </si>
  <si>
    <t>A_11</t>
  </si>
  <si>
    <t>Elektroinstalační trubka, plastová ohebná D32, nízká mechanická odolnost 320N, komplet</t>
  </si>
  <si>
    <t>A_12</t>
  </si>
  <si>
    <t>Elektroinstalační trubka, plastová ohebná D32, střední mechanická odolnost 750N, pro instalaci do betonových podlah, komplet</t>
  </si>
  <si>
    <t>A_13</t>
  </si>
  <si>
    <t>Elektroinstalační trubka plastová pevná D32, střední mechanická odolnost 750N, komplet</t>
  </si>
  <si>
    <t>A_14</t>
  </si>
  <si>
    <t>Elektroinstalační trubka UV stabilní, plastová ohebná D32, střední mechanická odolnost 750N, komplet</t>
  </si>
  <si>
    <t>A_15</t>
  </si>
  <si>
    <t>Elektroinstalační trubka UV stabilní, plastová pevná D32, střední mechanická odolnost 750N, komplet</t>
  </si>
  <si>
    <t>Elektroinstalační krabice musí být v provedení dle ČSN EN 60 670-1, materiál PVC samozhášivé s teplotní odolností -5°C až +60°C, použití na stavební podklady stupně hořlavosti A1 až D/F, kompletní včetně příslušenství</t>
  </si>
  <si>
    <t>A_16</t>
  </si>
  <si>
    <t>Krabicová rozvodka na omítku, IP54, včetně svorkovnice, kompletní</t>
  </si>
  <si>
    <t>A_17</t>
  </si>
  <si>
    <t>Krabicová rozvodka pod omítku / do SDK stěny, včetně svorkovnice, kompletní</t>
  </si>
  <si>
    <t>A_18</t>
  </si>
  <si>
    <t>Instalační krabice pro montáž spínacího přístroje nebo zásuvky pod omítku nebo do SDK stěn, s možností spojení do vícenásobných sestav, komplet</t>
  </si>
  <si>
    <t>OSTATNÍ:</t>
  </si>
  <si>
    <t>A_19</t>
  </si>
  <si>
    <t>Kabelová příchytka vč. upevňovacího bodu</t>
  </si>
  <si>
    <t>A_20</t>
  </si>
  <si>
    <t>Svazkový držák kabeláže vč. upevňovacího bodu</t>
  </si>
  <si>
    <t>A_21</t>
  </si>
  <si>
    <t>Montážní deska do zateplení, komplet</t>
  </si>
  <si>
    <t>A_22</t>
  </si>
  <si>
    <t>Spojovací a nosný materiál</t>
  </si>
  <si>
    <t>A_23</t>
  </si>
  <si>
    <t>Drobný úložný a montážní materiál, komplet</t>
  </si>
  <si>
    <t>B.) PŘÍSTROJE A ZAŘÍZENÍ</t>
  </si>
  <si>
    <t>Spínací přístroje budou kompletní včetně krytů a rámečků, pro proudové zatížení 10A, bezšroubové připojení přívodních vodičů. Při montáži budou přístroje sdružovány do vícenásobných rámečků.
Designové řešení a barevná kompozice pro jednotlivé prostory bude odsouhlasena při realizaci investorem a architektem stavby.</t>
  </si>
  <si>
    <t>B_1</t>
  </si>
  <si>
    <t>Vypínač jednopólový (řaz. 1), 10A/250V, pod omítku, kompletní, IP20</t>
  </si>
  <si>
    <t>B_2</t>
  </si>
  <si>
    <t>Přepínač sériový (řaz. 5), 10A/250V, pod omítku, kompletní, IP20</t>
  </si>
  <si>
    <t>B_3</t>
  </si>
  <si>
    <t>Tlačítkový ovladač zapínací (řaz. 1/0), 10A/250V, pod omítku, kompletní, IP20</t>
  </si>
  <si>
    <t>B_4</t>
  </si>
  <si>
    <t>Stmívač otočný výkonový, pro systém DALI, pro otočné ovládání a tlačíkové spínání, s napájecím zdrojem (aktivní jednotka), pod omítku, kompletní, IP20</t>
  </si>
  <si>
    <t>B_5</t>
  </si>
  <si>
    <t>Stmívač otočný, pro systém DALI, pro otočné ovládání a tlačíkové spínání, (pasivní jednotka), pod omítku, kompletní, IP20</t>
  </si>
  <si>
    <t>B_6</t>
  </si>
  <si>
    <t>Pohybový spínač 250V/10A, úhel pokrytí 360°, vestavná stropní montáž do stropního SDK podhledu, releový spínací prvek, zpožděné vypnutí, kompletní, IP20</t>
  </si>
  <si>
    <t>B_7</t>
  </si>
  <si>
    <t>Vypínač jednopólový (řaz. 1), 10A/250V, na povrch, kompletní, IP44</t>
  </si>
  <si>
    <t>B_8</t>
  </si>
  <si>
    <t>Přepínač střídavý (řaz. 6), 10A/250V, na povrch, kompletní, IP44</t>
  </si>
  <si>
    <t>B_9</t>
  </si>
  <si>
    <t>Tlačítkový ovladač zapínací (řaz. 1/0), 10A/250V, na povrch, kompletní, IP44</t>
  </si>
  <si>
    <t>B_10</t>
  </si>
  <si>
    <t>Tlačítkový ovladač zapínací dvojitý (řaz. 1/0+1/0), 10A/250V, na povrch, kompletní, IP44</t>
  </si>
  <si>
    <t>Zásuvky budou kompletní včetně krytů a rámečků, pro proudové zatížení 16A, s ochranným kolíkem a clonkami, bezšroubové připojení přívodních vodičů. Při montáži budou přístroje sdružovány do vícenásobných rámečků.
Designové řešení a barevná kompozice pro jednotlivé prostory bude odsouhlasena při realizaci investorem a architektem stavby.</t>
  </si>
  <si>
    <t>B_11</t>
  </si>
  <si>
    <t>Zásuvka jednonásobná 250V/16A, s ochranným kolíkem a clonkami, pod omítku, kompletní, IP20</t>
  </si>
  <si>
    <t>B_12</t>
  </si>
  <si>
    <t>Zásuvka jednonásobná 250V/16A, s přepěťovou ochranou a optickou signalizací poruchy, s prioritním určením pro PC techniku v odlišné barvě, s ochranným kolíkem a clonkami, pod omítku, kompletní, IP20</t>
  </si>
  <si>
    <t>B_13</t>
  </si>
  <si>
    <t>Zásuvka jednonásobná 250V/16A, modul "45x45mm" do parapetního kanálu, s ochranným kolíkem a clonkami, kompletní IP20</t>
  </si>
  <si>
    <t>B_14</t>
  </si>
  <si>
    <t>Zásuvka jednonásobná 250V/16A, modul "45x45mm" do parapetního kanálu, s prioritním určením pro PC techniku v odlišné barvě, s ochranným kolíkem a clonkami, kompletní IP20</t>
  </si>
  <si>
    <t>B_15</t>
  </si>
  <si>
    <t>Zásuvka jednonásobná 250V/16A, modul "45x45mm" do parapetního kanálu, s přepěťovou ochranou a optickou signalizací poruchy, s prioritním určením pro PC techniku v odlišné barvě, s ochranným kolíkem a clonkami, kompletní, IP20</t>
  </si>
  <si>
    <t>B_16</t>
  </si>
  <si>
    <t>Zásuvka jednonásobná 250V/16A, na povrch s víčkem, s ochranným kolíkem a clonkami, kompletní, IP44</t>
  </si>
  <si>
    <t>B_17</t>
  </si>
  <si>
    <t>Zásuvka průmyslová s víčkem, 16A/400V, 3L+N+PE, na povrch, včetně instalační krabice, kompletní, IP54</t>
  </si>
  <si>
    <t>B_18</t>
  </si>
  <si>
    <t>Zásuvka průmyslová s víčkem, 32A/400V, 3L+N+PE, na povrch, včetně instalační krabice, kompletní, IP54</t>
  </si>
  <si>
    <t>B_19</t>
  </si>
  <si>
    <t>Zásuvka průmyslová s víčkem, 63A/400V, 3L+N+PE, na povrch, včetně instalační krabice, kompletní, IP54</t>
  </si>
  <si>
    <t>B_20</t>
  </si>
  <si>
    <t>Zásuvka průmyslová s víčkem, 16A/230V, 1L+N+PE, v uzamykatelném provedení, na povrch, včetně instalační krabice, kompletní, IP65</t>
  </si>
  <si>
    <t>B_21</t>
  </si>
  <si>
    <t>Zásuvka průmyslová s víčkem, 16A/400V, 3L+N+PE, v uzamykatelném provedení, na povrch, včetně instalační krabice, kompletní, IP66</t>
  </si>
  <si>
    <t>B_22</t>
  </si>
  <si>
    <t>Tlačítkový spínač (řaz. 1/1), čelní dvířka s rozbitelným sklem 0,75J, (stupeň IK05), montáž zapuštěná nebo nástěnná, barva RAL 3000 - červená, 10A/250V, IP54, kompletní dodávka</t>
  </si>
  <si>
    <t>B_23</t>
  </si>
  <si>
    <t>Elektrický osoušeč rukou nástěný 2kW/230V, IP23</t>
  </si>
  <si>
    <t xml:space="preserve">C.) KABELY </t>
  </si>
  <si>
    <t>Kabely silové celoplastové s měděným jádrem, PVC izolace žil a pláště, jmenovité napětí 0,45/0,75kV, zkušební napětí 4kV, provozní teplota -35 až +70°C, barevné značení žil dle ČSN 330166 ed. 2:2002, odolné proti UV záření a proti šíření plamene dle ČSN EN 50265-2-1.</t>
  </si>
  <si>
    <t>C_1</t>
  </si>
  <si>
    <t>Kabel CYKY-J 3x95+70</t>
  </si>
  <si>
    <t>C_2</t>
  </si>
  <si>
    <t>Kabel CYKY-J 5x50</t>
  </si>
  <si>
    <t>C_3</t>
  </si>
  <si>
    <t>Kabel CYKY-J 5x25</t>
  </si>
  <si>
    <t>C_4</t>
  </si>
  <si>
    <t>Kabel CYKY-J 5x16</t>
  </si>
  <si>
    <t>C_5</t>
  </si>
  <si>
    <t>Kabel CYKY-J 5x10</t>
  </si>
  <si>
    <t>C_6</t>
  </si>
  <si>
    <t>Kabel CYKY-J 5x6</t>
  </si>
  <si>
    <t>C_7</t>
  </si>
  <si>
    <t>Kabel CYKY-J 5x4</t>
  </si>
  <si>
    <t>C_8</t>
  </si>
  <si>
    <t>Kabel CYKY-J 5x2,5</t>
  </si>
  <si>
    <t>C_9</t>
  </si>
  <si>
    <t>Kabel CYKY-J 5x1,5</t>
  </si>
  <si>
    <t>C_10</t>
  </si>
  <si>
    <t>Kabel CYKY-O 5x1,5</t>
  </si>
  <si>
    <t>C_11</t>
  </si>
  <si>
    <t>Kabel CYKY-J 3x2,5</t>
  </si>
  <si>
    <t>C_12</t>
  </si>
  <si>
    <t>Kabel CYKY-J 3x1,5</t>
  </si>
  <si>
    <t>C_13</t>
  </si>
  <si>
    <t>Kabel CYKY-O 3x1,5</t>
  </si>
  <si>
    <t>C_14</t>
  </si>
  <si>
    <t>Kabel CYKY-O 2x1,5</t>
  </si>
  <si>
    <t>C_15</t>
  </si>
  <si>
    <t>Kabel CYKY-J 7x1,5</t>
  </si>
  <si>
    <t>Kabely silové bez funkční schopnosti kabelového systému, s třídou reakce na oheň B2cas1d1,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třída reakce na oheň dle 2006/751/EC.</t>
  </si>
  <si>
    <t>C_16</t>
  </si>
  <si>
    <t>Kabel 1-CXKH-R (B2ca s1d1) -J  5x4</t>
  </si>
  <si>
    <t>C_17</t>
  </si>
  <si>
    <t>Kabel 1-CXKH-R (B2ca s1d1) -J  3x1,5</t>
  </si>
  <si>
    <t>Kabely silové s funkční schopností kabelového systému při požáru, s třídou reakce na oheň B2ca 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funkčnost kabelu dle ČSN IEC 60331-21-180minut, funkčnost instalace dle ČSN 730895, ZP27/2008 - P60-R, třída reakce na oheň dle 2006/751/EC.</t>
  </si>
  <si>
    <t>C_18</t>
  </si>
  <si>
    <t>Kabel 1-CSKH-V180 P60-R (B2ca s1d1) -O 3x1,5</t>
  </si>
  <si>
    <t>Vodiče silové celoplastové s měděným jádrem a PVC izolací, jmenovité napětí 0,45/0,75kV, zkušební napětí 2,5kV, provozní teplota -35 až +70°C, barevné značení žil dle ČN 33 0166 ed. 2:2002, odolné proti UV záření a proti šíření plamene dle ČSN EN 50 265-2-1.</t>
  </si>
  <si>
    <t>C_19</t>
  </si>
  <si>
    <t>Vodič CYA 25 z/žl, vč. ukončení</t>
  </si>
  <si>
    <t>C_20</t>
  </si>
  <si>
    <t>Vodič CYA 10 z/žl, vč. ukončení</t>
  </si>
  <si>
    <t>C_21</t>
  </si>
  <si>
    <t>Vodič CYA 4 z/žl, vč. ukončení</t>
  </si>
  <si>
    <t>C_22</t>
  </si>
  <si>
    <t>Vodič CYA 2,5 z/žl, vč. ukončení</t>
  </si>
  <si>
    <t>D.) SVÍTIDLA</t>
  </si>
  <si>
    <t>Všechna svítidla musí vyhovovat ČSN EN 60 598-1 ed.4 a ČSN EN 60 598-2-1. Svítidla jsou specifikována jako kompletní včetně světelných zdrojů popř. uvedených předřadníků, a dále včetně montážních a upevňovacích komponentů. Při realizaci je nutné předložit vzorky jednotlivých typů svítidel k odsouhlasení investorovi.</t>
  </si>
  <si>
    <t>D_1</t>
  </si>
  <si>
    <t>Svítidlo "A" - Interiérové LED svítidlo vestavné do stropního rastrového podhledu, světlovodivá akrylátová deska +  mikroprizmatický kryt, 28W, 3000lm, 4000K, IP40, včetně proudového LED driveru
rozměry 596 mm x 596 mm x 15 mm</t>
  </si>
  <si>
    <t>D_2</t>
  </si>
  <si>
    <t>Svítidlo "Ad" - Interiérové LED svítidlo vestavné do stropního rastrového podhledu, stmívatelné, světlovodivá akrylátová deska +  mikroprizmatický kryt, 28W, 3000lm, 4000K, IP40, včetně proudového LED driveru s DALI rozhraním
rozměry 596 mm x 596 mm x 15 mm</t>
  </si>
  <si>
    <t>D_3</t>
  </si>
  <si>
    <t>Svítidlo "B" - Interiérové LED svítidlo vestavné do stropního rastrového podhledu, světlovodivá akrylátová deska, 34W, 4100lm, 4000K, IP40, včetně proudového LED driveru
rozměry 596 mm x 596 mm x 15 mm</t>
  </si>
  <si>
    <t>D_4</t>
  </si>
  <si>
    <t>Svítidlo "C1" - Interiérové LED svítidlo, kruhové typu "Downlight", vestavné do stropního podhledu, světlovodivá akrylátová deska +  mikroprizmatický kryt, 28W, 3000lm, 4000K, IP20, včetně proudového LED driveru
rozměry ∅ 390 mm x 46 mm</t>
  </si>
  <si>
    <t>D_5</t>
  </si>
  <si>
    <t>Svítidlo "C2" - Interiérové LED svítidlo, kruhové typu "Downlight", vestavné do stropního podhledu, světlovodivá akrylátová deska +  mikroprizmatický kryt, 22W, 2000lm, 4000K, IP20, včetně proudového LED driveru
rozměry ∅ 210 mm x 46 mm</t>
  </si>
  <si>
    <t>D_6</t>
  </si>
  <si>
    <t>Svítidlo "C3" - Interiérové LED svítidlo, kruhové typu "Downlight", vestavné do stropního podhledu, reflektor z leštěného hliníku + opálové sklo, 20W, 2100lm, 4000K, IP43, včetně proudového LED driveru
rozměry ∅ 240 mm x 87 mm</t>
  </si>
  <si>
    <t>D_7</t>
  </si>
  <si>
    <t>Svítidlo "D" - Průmyslové LED svítidlo, přisazené ke stropu, difuzor translucentní PC, základna z PC, 30W, 4000 lm, 4000K, IP66
rozměry 1270 mm x 96 mm x 100 mm</t>
  </si>
  <si>
    <t>D_8</t>
  </si>
  <si>
    <t>Svítidlo "E" - Interiérové LED svítidlo, kruhové, plastové s opálovým krytem, stropní/nástěnné přisazené, 13W, 1500 lm, 4000K, IP54
rozměry ∅ 300 mm x 85 mm</t>
  </si>
  <si>
    <t>D_9</t>
  </si>
  <si>
    <t>Svítidlo "F" - Interiérové LED svítidlo, kruhové, plastové s opálovým krytem, stropní/nástěnné přisazené, 13W, 1500 lm, 4000K, s integrovaným mikrovlnným senzorem, IP54
rozměry ∅ 300 mm x 85 mm</t>
  </si>
  <si>
    <t>D_10</t>
  </si>
  <si>
    <t>Svítidlo "V" - LED svítidlo pro venkovní osvětlení, s držákem na stěnu, 64W, 7100lm, 4000K, asymetrický reflektor, korpus hliník (barva antracit), tepelně tvrzené bezpečnostní sklo, IP66/IK10
rozměry 450 mm x 283 mm x 305 mm.</t>
  </si>
  <si>
    <t>E.) NOUZOVÉ OSVĚTLENÍ</t>
  </si>
  <si>
    <t>Nouzové osvětlení musí vyhovovat ČSN EN 1838 (Světlo a osvětlení-Nouzové osvětlení) a ČSN EN 52172 (Systémy nouzového únikového osvětlení). Svítidla musí vyhovovat ČSN EN 60598-2-22 ed.2. Svítidla jsou specifikována jako kompletní včetně světelných zdrojů a včetně montážních a upevňovacích komponentů. Při realizaci je nutné předložit vzorky jednotlivých typů svítidel k odsouhlasení zástupcům investora a architektům.</t>
  </si>
  <si>
    <t>E_1</t>
  </si>
  <si>
    <t>Svítidlo "N1" - Nouzové svítidlo LED, 3W, 390lm, 4000K, pro vestavnou montáž, se symetrickou optikou pro protipanické osvětlení prostorů, samostatné svítidlo pro dočasné nouzové osvětlení (ČSN EN 60598-2-22 ed.2), doba zálohování 1 hodina, IP20, kompletní (včetně světelného zdroje, montážní sady se svorkovnicí a příslušenstvím).</t>
  </si>
  <si>
    <t>E_2</t>
  </si>
  <si>
    <t>Svítidlo "N2" - Nouzové svítidlo LED, 3W, 370lm, 4000K, pro vestavnou montáž, s asymetrickou optikou pro osvětlení únikových cest, samostatné svítidlo pro dočasné nouzové osvětlení (ČSN EN 60598-2-22 ed.2), doba zálohování 1 hodina, IP20, kompletní (včetně světelného zdroje, montážní sady se svorkovnicí a příslušenstvím).</t>
  </si>
  <si>
    <t>E_3</t>
  </si>
  <si>
    <t>Svítidlo "N3" - Nouzové svítidlo LED, 2W, 280lm, 4000K, pro vestavnou montáž, se symetrickou optikou, samostatné svítidlo pro dočasné nouzové osvětlení (ČSN EN 60598-2-22 ed.2), doba zálohování 1 hodina, IP20, kompletní (včetně světelného zdroje, montážní sady se svorkovnicí a příslušenstvím).</t>
  </si>
  <si>
    <t>E_4</t>
  </si>
  <si>
    <t>Svítidlo "N4" - Nouzové svítidlo LED, 3W, 330lm, 4000K, nástěnné, pro venkovní montáž, samostatné svítidlo pro dočasné nouzové osvětlení (ČSN EN 60598-2-22 ed.2), doba zálohování 1 hodina, IP66, kompletní (včetně světelného zdroje, montážní sady se svorkovnicí a příslušenstvím).</t>
  </si>
  <si>
    <t>E_5</t>
  </si>
  <si>
    <t>Svítidlo "Np1" - Nouzové svítidlo s piktogramem - pozorovací vzdálenost min. 25m, LED, 2W, 4000K, s krytem, pro nástěnnou montáž, samostatné svítidlo pro dočasné nouzové osvětlení (ČSN EN 60598-2-22 ed.2), doba zálohování 1 hodina, IP42, kompletní (včetně světelného zdroje, montážní sady se svorkovnicí a příslušenstvím)</t>
  </si>
  <si>
    <t>E_6</t>
  </si>
  <si>
    <t>Svítidlo "Np2" - Nouzové svítidlo s piktogramem - pozorovací vzdálenost min. 20m, LED, 3W, 4000K, s krytem, pro nástěnnou montáž, samostatné svítidlo pro dočasné nouzové osvětlení (ČSN EN 60598-2-22 ed.2), doba zálohování 1 hodina, IP42, kompletní (včetně světelného zdroje, montážní sady se svorkovnicí a příslušenstvím)</t>
  </si>
  <si>
    <t>E_7</t>
  </si>
  <si>
    <t>Svítidlo "Np3" - Nouzové svítidlo s piktogramem - pozorovací vzdálenost min. 25m, LED, 2W, 4000K, s krytem, pro vestavnou montáž do stropního podhledu, samostatné svítidlo pro dočasné nouzové osvětlení (ČSN EN 60598-2-22 ed.2), doba zálohování 1 hodina, IP42, kompletní (včetně světelného zdroje, montážní sady se svorkovnicí a příslušenstvím)</t>
  </si>
  <si>
    <t>F.) ROZVADĚČE</t>
  </si>
  <si>
    <t xml:space="preserve">Veškeré rozvaděče budou dodány jako kompletní výrobek, vyrobený v souladu s platnou legislativou ČR, zejména se zákonem 22/97Sb. (v platném znění) . Rozvaděče budou vyrobeny dle ČSN EN 61439-1 ed.2 a na ní navazujících technických norem. Veškeré rozvaděče budou opatřeny "Protokolem o shodě" s bezpečnostními požadavky harmonizovaných českých technických norem a evropských harmonizovaných norem. </t>
  </si>
  <si>
    <t>F_1</t>
  </si>
  <si>
    <t>Rozvaděč RE - elektroměrový rozvaděč, nepřímé měření, In=160A/3/B, MTP 150/5, tř. přesnosti 0,5S, 5VA, cejchované, rozměry 640x930x250mm (v x š x h), zapuštěná montáž do niky, IP44, kompletní dodávka (v provedení dle připojovacích podmínek PDS)</t>
  </si>
  <si>
    <t>F_2</t>
  </si>
  <si>
    <r>
      <t xml:space="preserve">Rozvaděč RH - oceloplechový skříňový rozvaděč  sestavený ze dvou polí o rozměrech 2000x800x400mm (v x š x h), se soklem h=100mm, IP40/20, napěťová soustava 3NPE ~ 50 Hz, 400V/TN-C-S, In=250A, Icw≥10kA, Ipk≥15kA, kompletní dodávka - </t>
    </r>
    <r>
      <rPr>
        <b/>
        <i/>
        <sz val="10"/>
        <rFont val="Arial"/>
        <family val="2"/>
        <charset val="238"/>
      </rPr>
      <t>viz v.č. D.1.4.a.11</t>
    </r>
  </si>
  <si>
    <t>F_3</t>
  </si>
  <si>
    <r>
      <t xml:space="preserve">Rozvaděč </t>
    </r>
    <r>
      <rPr>
        <b/>
        <sz val="10"/>
        <rFont val="Arial"/>
        <family val="2"/>
        <charset val="238"/>
      </rPr>
      <t>R1.1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D.1.4.a.12</t>
    </r>
  </si>
  <si>
    <t>F_4</t>
  </si>
  <si>
    <r>
      <t xml:space="preserve">Rozvaděč </t>
    </r>
    <r>
      <rPr>
        <b/>
        <sz val="10"/>
        <rFont val="Arial"/>
        <family val="2"/>
        <charset val="238"/>
      </rPr>
      <t>R2.1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v.č. D.1.4.a.14</t>
    </r>
  </si>
  <si>
    <t>F_5</t>
  </si>
  <si>
    <r>
      <t xml:space="preserve">Rozvaděč </t>
    </r>
    <r>
      <rPr>
        <b/>
        <sz val="10"/>
        <rFont val="Arial"/>
        <family val="2"/>
        <charset val="238"/>
      </rPr>
      <t>R3.1</t>
    </r>
    <r>
      <rPr>
        <sz val="8"/>
        <rFont val="Trebuchet MS"/>
        <family val="2"/>
      </rPr>
      <t xml:space="preserve"> - oceloplechová rozvodnice 198modulů, nástěnná montáž, o rozměrech cca 1000x700x150mm (v x š x h), IP30/20, napěťová soustava 3NPE ~ 50 Hz, 400V/TN-S, In=100A, Icw≥10kA, Ipk</t>
    </r>
    <r>
      <rPr>
        <sz val="10"/>
        <rFont val="Calibri"/>
        <family val="2"/>
        <charset val="238"/>
      </rPr>
      <t>≥</t>
    </r>
    <r>
      <rPr>
        <sz val="8"/>
        <rFont val="Trebuchet MS"/>
        <family val="2"/>
      </rPr>
      <t xml:space="preserve">15kA, kompletní dodávka - </t>
    </r>
    <r>
      <rPr>
        <b/>
        <i/>
        <sz val="10"/>
        <rFont val="Arial"/>
        <family val="2"/>
        <charset val="238"/>
      </rPr>
      <t>viz v.č. D.1.4.a.16</t>
    </r>
  </si>
  <si>
    <t>F_6</t>
  </si>
  <si>
    <r>
      <t xml:space="preserve">Rozvaděč </t>
    </r>
    <r>
      <rPr>
        <b/>
        <sz val="10"/>
        <rFont val="Arial"/>
        <family val="2"/>
        <charset val="238"/>
      </rPr>
      <t>R1.2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D.1.4.a.13</t>
    </r>
  </si>
  <si>
    <t>F_7</t>
  </si>
  <si>
    <r>
      <t xml:space="preserve">Rozvaděč </t>
    </r>
    <r>
      <rPr>
        <b/>
        <sz val="10"/>
        <rFont val="Arial"/>
        <family val="2"/>
        <charset val="238"/>
      </rPr>
      <t>R2.2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D.1.4.a.15</t>
    </r>
  </si>
  <si>
    <t>F_8</t>
  </si>
  <si>
    <r>
      <t xml:space="preserve">Rozvaděč </t>
    </r>
    <r>
      <rPr>
        <b/>
        <sz val="10"/>
        <rFont val="Arial"/>
        <family val="2"/>
        <charset val="238"/>
      </rPr>
      <t>R3.2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D.1.4.a.17</t>
    </r>
  </si>
  <si>
    <t>F_9</t>
  </si>
  <si>
    <r>
      <t xml:space="preserve">Rozvaděč </t>
    </r>
    <r>
      <rPr>
        <b/>
        <sz val="10"/>
        <rFont val="Arial"/>
        <family val="2"/>
        <charset val="238"/>
      </rPr>
      <t>R4</t>
    </r>
    <r>
      <rPr>
        <sz val="8"/>
        <rFont val="Trebuchet MS"/>
        <family val="2"/>
      </rPr>
      <t xml:space="preserve"> - oceloplechová rozvodnice 198modulů, zapuštěná montáž do SDK stěny, o rozměrech cca 1000x700x100mm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D.1.4.a.18</t>
    </r>
  </si>
  <si>
    <t>F_10</t>
  </si>
  <si>
    <r>
      <t xml:space="preserve">Rozvaděč </t>
    </r>
    <r>
      <rPr>
        <b/>
        <sz val="10"/>
        <rFont val="Arial"/>
        <family val="2"/>
        <charset val="238"/>
      </rPr>
      <t>R5</t>
    </r>
    <r>
      <rPr>
        <sz val="8"/>
        <rFont val="Trebuchet MS"/>
        <family val="2"/>
      </rPr>
      <t xml:space="preserve"> - oceloplechová rozvodnice 165modulů, zapuštěná montáž do SDK stěny, o rozměrech cca 900x700x100mm (v x š x h), IP40/20, napěťová soustava 3NPE ~ 50 Hz, 400V/TN-S, In=50A, Icw≥10kA, Ipk</t>
    </r>
    <r>
      <rPr>
        <sz val="10"/>
        <rFont val="Calibri"/>
        <family val="2"/>
        <charset val="238"/>
      </rPr>
      <t>≥</t>
    </r>
    <r>
      <rPr>
        <sz val="8"/>
        <rFont val="Trebuchet MS"/>
        <family val="2"/>
      </rPr>
      <t xml:space="preserve">15kA, kompletní dodávka - </t>
    </r>
    <r>
      <rPr>
        <b/>
        <i/>
        <sz val="10"/>
        <rFont val="Arial"/>
        <family val="2"/>
        <charset val="238"/>
      </rPr>
      <t>viz v.č. D.1.4.a.19</t>
    </r>
  </si>
  <si>
    <t>F_11</t>
  </si>
  <si>
    <r>
      <t xml:space="preserve">Rozvaděč </t>
    </r>
    <r>
      <rPr>
        <b/>
        <sz val="10"/>
        <rFont val="Arial"/>
        <family val="2"/>
        <charset val="238"/>
      </rPr>
      <t>R6</t>
    </r>
    <r>
      <rPr>
        <sz val="8"/>
        <rFont val="Trebuchet MS"/>
        <family val="2"/>
      </rPr>
      <t xml:space="preserve"> - oceloplechová rozvodnice 72modulů, nástěnná montáž, o rozměrech cca 600x530x155mm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D.1.4.a.20</t>
    </r>
  </si>
  <si>
    <t>F_12</t>
  </si>
  <si>
    <r>
      <t xml:space="preserve">Rozvaděč </t>
    </r>
    <r>
      <rPr>
        <b/>
        <sz val="10"/>
        <rFont val="Arial"/>
        <family val="2"/>
        <charset val="238"/>
      </rPr>
      <t>Rups1</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D.1.4.a.21</t>
    </r>
  </si>
  <si>
    <t>F_13</t>
  </si>
  <si>
    <r>
      <t xml:space="preserve">Rozvaděč </t>
    </r>
    <r>
      <rPr>
        <b/>
        <sz val="10"/>
        <rFont val="Arial"/>
        <family val="2"/>
        <charset val="238"/>
      </rPr>
      <t>Rups2</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D.1.4.a.22</t>
    </r>
  </si>
  <si>
    <t>F_14</t>
  </si>
  <si>
    <r>
      <t xml:space="preserve">Rozvaděč </t>
    </r>
    <r>
      <rPr>
        <b/>
        <sz val="10"/>
        <rFont val="Arial"/>
        <family val="2"/>
        <charset val="238"/>
      </rPr>
      <t>Rups3</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D.1.4.a.23</t>
    </r>
  </si>
  <si>
    <t>F_15</t>
  </si>
  <si>
    <r>
      <t xml:space="preserve">Rozvaděč </t>
    </r>
    <r>
      <rPr>
        <b/>
        <sz val="10"/>
        <rFont val="Arial"/>
        <family val="2"/>
        <charset val="238"/>
      </rPr>
      <t>Rups4</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D.1.4.a.24</t>
    </r>
  </si>
  <si>
    <t>F_16</t>
  </si>
  <si>
    <r>
      <t xml:space="preserve">Ovládací skříňka </t>
    </r>
    <r>
      <rPr>
        <b/>
        <sz val="10"/>
        <rFont val="Arial"/>
        <family val="2"/>
        <charset val="238"/>
      </rPr>
      <t>MS8</t>
    </r>
    <r>
      <rPr>
        <sz val="10"/>
        <rFont val="Arial"/>
        <family val="2"/>
        <charset val="238"/>
      </rPr>
      <t xml:space="preserve"> - plastová skříňka, nástěnná montáž, o rozměrech cca 200x300x150mm (v x š x h), napěťová soustava 1NPE ~ 50 Hz, 230V/TN-S, s náplní 4x otočný ovladač s prosvětlením LED 230V, kompletní dodávka</t>
    </r>
  </si>
  <si>
    <t>F_17</t>
  </si>
  <si>
    <t>Zásuvková skříň, hlavní vypínač, jističe, proudový chránič, 1x zásuvka 16A/400V, 3x zásuvka 16A/230V, UV stabilní, IP65, kompletní dodávka</t>
  </si>
  <si>
    <t>H.) HROMOSVOD</t>
  </si>
  <si>
    <t>Součásti ochrany před bleskem, vodiče, zemniče, spojovací součásti a ostatní podpůrný a montážní materiál musí splňovat ČSN EN 50 164-1 ed.2 /-2 ed. 2 /-4. 
Jímací hromosvodová soustava musí být realizována v souladu s ČSN EN 62 305 ed.2.</t>
  </si>
  <si>
    <t>H_1</t>
  </si>
  <si>
    <t>Jímací vodič AlMgSi d8mm, polotvrdý</t>
  </si>
  <si>
    <t>H_2</t>
  </si>
  <si>
    <t>Pomocný jímač 2,5m - jímací tyč AlMgSi trubková D16/10mm,včetně základny uchycení, držáků, podpěr a izolačních příchytek</t>
  </si>
  <si>
    <t>H_3</t>
  </si>
  <si>
    <t>Pomocný jímač oddálený pro anténní stožár - jímací tyč AlMgSi, včetně základny uchycení, držáků, podpěr a izolačních příchytek</t>
  </si>
  <si>
    <t>H_4</t>
  </si>
  <si>
    <t>Podpěra vedení jímacího vodiče AlMgSi na ploché střechy, plast/beton, kompletní</t>
  </si>
  <si>
    <t>H_5</t>
  </si>
  <si>
    <t>Podpěra vedení jímacího vodiče AlMgSi pro svislé uložení do zdi, kompletní</t>
  </si>
  <si>
    <t>H_6</t>
  </si>
  <si>
    <t>Svorka zkušební "SZ" - FeZn, kompletní</t>
  </si>
  <si>
    <t>H_7</t>
  </si>
  <si>
    <t>Označovací štítek</t>
  </si>
  <si>
    <t>H_8</t>
  </si>
  <si>
    <t>Průchodka plochou střechou/atikou (izolací) Rd 8-16/FI 20-30</t>
  </si>
  <si>
    <t>H_9</t>
  </si>
  <si>
    <t>Uzemňovací bod Typ M, závit M12, nerez</t>
  </si>
  <si>
    <t>H_10</t>
  </si>
  <si>
    <t>Svorka MV (nerez) Rd 8-10, šroub 6hran, podložka, závit</t>
  </si>
  <si>
    <t>H_11</t>
  </si>
  <si>
    <t>Hromosvodová svorka všeobecně</t>
  </si>
  <si>
    <t>H_12</t>
  </si>
  <si>
    <t>Dilatační prvky pro jímací soustavu, komplet</t>
  </si>
  <si>
    <t>H_13</t>
  </si>
  <si>
    <t>Drobný podpůrný montážní materiál pro jímací soustavu, komplet</t>
  </si>
  <si>
    <t>H_14</t>
  </si>
  <si>
    <t>Koordinace s ostatními profesemi při realizaci pospojení zařízeních umístěných na střeše</t>
  </si>
  <si>
    <t>H_15</t>
  </si>
  <si>
    <t>Měření zemního odporu zemnící sítě</t>
  </si>
  <si>
    <t>H_16</t>
  </si>
  <si>
    <t>Výchozí revize hromosvodu</t>
  </si>
  <si>
    <t>I.) UZEMNĚNÍ A VYROVNÁNÍ POTENCIÁLU</t>
  </si>
  <si>
    <t xml:space="preserve">Součásti uzemnění, vodiče, zemniče, spojovací součásti a ostatní montážní materiál musí splňovat ČSN EN 50164 -1, 2, 3, 4, 5.
Uzemňovací soustava musí být realizována v souladu s ČSN 33 2000-5-51 ed.2 a ČSN 33 2000-5-54 ed.2 </t>
  </si>
  <si>
    <t>I_1</t>
  </si>
  <si>
    <t>Zemnící pásek FeZn 30x4mm</t>
  </si>
  <si>
    <t>I_2</t>
  </si>
  <si>
    <t>Zemnící drát FeZn D8mm</t>
  </si>
  <si>
    <t>I_3</t>
  </si>
  <si>
    <t>Hlavní ochranná přípojnice, kompletní</t>
  </si>
  <si>
    <t>I_4</t>
  </si>
  <si>
    <t>Ekvipotenciální přípojnice, kompletní</t>
  </si>
  <si>
    <t>I_5</t>
  </si>
  <si>
    <t>Svorka Bernard včetně Cu pásku</t>
  </si>
  <si>
    <t>I_6</t>
  </si>
  <si>
    <t>Uzemňovací svorka všeobecně</t>
  </si>
  <si>
    <t>I_7</t>
  </si>
  <si>
    <t>Vodivé propojení (svaření) ocelových výstuží sloupů, komplet</t>
  </si>
  <si>
    <t>I_8</t>
  </si>
  <si>
    <t>Napojení zemnící soustavy na jímací soustavu</t>
  </si>
  <si>
    <t>J.) SYSTÉM OVLÁDÁNÍ STÍNÍCÍ TECHNIKY</t>
  </si>
  <si>
    <t>J_1</t>
  </si>
  <si>
    <t>Skupinový ovladač žaluziový s blokováním, pro ovládání žaluzií a rolet, 10A/250V, pod omítku, kompletní, IP20</t>
  </si>
  <si>
    <t>J_2</t>
  </si>
  <si>
    <t>Ovladač žaluziový sběrnicový elektronický, tlačítka "NAHORU/STOP/DOLŮ", přepínač "VYP/AUTO", pod omítku, IP40</t>
  </si>
  <si>
    <t>J_3</t>
  </si>
  <si>
    <t>Centrální řídící jednotka pro ovládání žaluzií, sběrnicová, kompletní, IP40, včetně čidel vítr/déšť</t>
  </si>
  <si>
    <t>J_4</t>
  </si>
  <si>
    <t>Blok s oddělovacími diodami, kompletní</t>
  </si>
  <si>
    <t>J_5</t>
  </si>
  <si>
    <t>Kabel J-Y(St)-Y 2x2x0,8</t>
  </si>
  <si>
    <t>K.) OSTATNÍ</t>
  </si>
  <si>
    <t>K_1</t>
  </si>
  <si>
    <t>Osazení rozvaděče RE do zateplení budovy, komplet</t>
  </si>
  <si>
    <t>K_2</t>
  </si>
  <si>
    <t xml:space="preserve">Osazení skříňového rozvaděče RH, komplet </t>
  </si>
  <si>
    <t>K_3</t>
  </si>
  <si>
    <t>Osazení nástěnné rozvodnice OCEP, 198modulů</t>
  </si>
  <si>
    <t>K_4</t>
  </si>
  <si>
    <t>Osazení nástěnné rozvodnice OCEP, 165modulů</t>
  </si>
  <si>
    <t>K_5</t>
  </si>
  <si>
    <t>Osazení nástěnné rozvodnice OCEP, 96modulů</t>
  </si>
  <si>
    <t>K_6</t>
  </si>
  <si>
    <t>Osazení nástěnné rozvodnice OCEP, 72modulů</t>
  </si>
  <si>
    <t>K_7</t>
  </si>
  <si>
    <t>Osazení zapuštěné rozvodnice OCEP, 198modulů</t>
  </si>
  <si>
    <t>K_8</t>
  </si>
  <si>
    <t>Osazení zapuštěné rozvodnice OCEP, 165modulů</t>
  </si>
  <si>
    <t>K_9</t>
  </si>
  <si>
    <t>Osazení ovládací skříňky</t>
  </si>
  <si>
    <t>K_10</t>
  </si>
  <si>
    <t>Ukončení Cu kabelu do 3x95+70mm2</t>
  </si>
  <si>
    <t>K_11</t>
  </si>
  <si>
    <t>Ukončení Cu kabelu do 5x50mm2</t>
  </si>
  <si>
    <t>K_12</t>
  </si>
  <si>
    <t>Ukončení Cu kabelu do 5x25mm2</t>
  </si>
  <si>
    <t>K_13</t>
  </si>
  <si>
    <t>Ukončení Cu kabelu do 5x16mm2</t>
  </si>
  <si>
    <t>K_14</t>
  </si>
  <si>
    <t>Ukončení Cu kabelu do 5x4mm2</t>
  </si>
  <si>
    <t>K_15</t>
  </si>
  <si>
    <t>Ukončení Cu kabelu do 3x4mm2</t>
  </si>
  <si>
    <t>K_16</t>
  </si>
  <si>
    <t>Připojení pohonu venkovní žaluzie</t>
  </si>
  <si>
    <t>K_17</t>
  </si>
  <si>
    <t>Montáž a připojení externího čidla pro termostat</t>
  </si>
  <si>
    <t>K_18</t>
  </si>
  <si>
    <t>Montáž a připojení externího čidla pro soumrakový spínač</t>
  </si>
  <si>
    <t>K_19</t>
  </si>
  <si>
    <t>Připojení vyhřívané střešní vpusti, kompletní</t>
  </si>
  <si>
    <t>K_20</t>
  </si>
  <si>
    <t>Prostup fasádou, montáž zásuvky v boxu na fasádu do zateplení budovy, kompletní</t>
  </si>
  <si>
    <t>K_21</t>
  </si>
  <si>
    <t>Prostup fasádou, montáž svítidla na fasádu do zateplení budovy, kompletní</t>
  </si>
  <si>
    <t>K_22</t>
  </si>
  <si>
    <t>Průraz zdí do d=50mm, tl. zdi=cca 300mm, vč. hrubého začištění (Pozn: finální začištění stěn a příček nejsou součástí této PD !!!)</t>
  </si>
  <si>
    <t>K_23</t>
  </si>
  <si>
    <t>Průraz zdí o rozměrech 300x100, tl. zdi=cca 300mm, vč. hrubého začištění (Pozn: finální začištění stěn a příček nejsou součástí této PD !!!)</t>
  </si>
  <si>
    <t>K_24</t>
  </si>
  <si>
    <t>Průraz betonovým stropem d=50mm, vč. hrubého začištění (Pozn: finální zapravení nejsou součástí této PD !!!)</t>
  </si>
  <si>
    <t>K_25</t>
  </si>
  <si>
    <t>Prostup střešní konstrukcí včetně instalace typové průchodky proti vniku vody do objektu, typově dle průměru kabelu (Pozn: finální zapravení nejsou součástí této PD !!!)</t>
  </si>
  <si>
    <t>K_26</t>
  </si>
  <si>
    <t>Systém protipožárních přepážek a ucpávek, komplet</t>
  </si>
  <si>
    <t>K_27</t>
  </si>
  <si>
    <t>Instalace podlahové přístrojové instalační krabice do betonové podlahy</t>
  </si>
  <si>
    <t>K_28</t>
  </si>
  <si>
    <t>Založení kabelových chrániček do betonové podlahy</t>
  </si>
  <si>
    <t>K_29</t>
  </si>
  <si>
    <t>Zatažení kabelů do trubek, komplet</t>
  </si>
  <si>
    <t>K_30</t>
  </si>
  <si>
    <t>Ocelová konstrukce všobecně</t>
  </si>
  <si>
    <t>K_31</t>
  </si>
  <si>
    <t>Lešení, plošiny apod., komplet</t>
  </si>
  <si>
    <t>K_32</t>
  </si>
  <si>
    <t>Ochranné a pracovní pomůcky komplet</t>
  </si>
  <si>
    <t>K_33</t>
  </si>
  <si>
    <t>Bezbečnostní tabulky komplet</t>
  </si>
  <si>
    <t>K_34</t>
  </si>
  <si>
    <t>Zednické přípomoce, sádrokartonářské práce</t>
  </si>
  <si>
    <t>K_35</t>
  </si>
  <si>
    <t>Koordinace s dodavatelem stavby</t>
  </si>
  <si>
    <t>K_36</t>
  </si>
  <si>
    <t>Koordinace s požárním řešením stavby</t>
  </si>
  <si>
    <t>K_37</t>
  </si>
  <si>
    <t>Koordinace s profesí VZT, ÚT, chlazení</t>
  </si>
  <si>
    <t>K_38</t>
  </si>
  <si>
    <t>Koordinace s profesemí ZTI</t>
  </si>
  <si>
    <t>K_39</t>
  </si>
  <si>
    <t>Koordinace s profesemi SLA</t>
  </si>
  <si>
    <t>K_40</t>
  </si>
  <si>
    <t>Nepředvídatelné okolnosti v průběhu realizace akce</t>
  </si>
  <si>
    <t>K_41</t>
  </si>
  <si>
    <t>Zařízení staveniště pro profesi elektro</t>
  </si>
  <si>
    <t>K_42</t>
  </si>
  <si>
    <t>Výrobní a dílenská dokumentace</t>
  </si>
  <si>
    <t>K_44</t>
  </si>
  <si>
    <t>Uvedení do provozu</t>
  </si>
  <si>
    <t>K_45</t>
  </si>
  <si>
    <t>Výchozí revize</t>
  </si>
  <si>
    <t>K_46</t>
  </si>
  <si>
    <t>Doprava materiálu na stavbu komplet</t>
  </si>
  <si>
    <t>K_47</t>
  </si>
  <si>
    <t>Doprava techniků na stavbu / ubytování komplet</t>
  </si>
  <si>
    <t>Dílčí součet - D.1.4.a - Silnoproudá elektrotechnika</t>
  </si>
  <si>
    <t>Dílčí součty</t>
  </si>
  <si>
    <t xml:space="preserve">DPH </t>
  </si>
  <si>
    <t xml:space="preserve">CELKEM  </t>
  </si>
  <si>
    <t>VTP objekt H2  SK</t>
  </si>
  <si>
    <t>7006r0X0</t>
  </si>
  <si>
    <t>Strukturovaná kabeláž</t>
  </si>
  <si>
    <t>Aktivní prvky datové sítě</t>
  </si>
  <si>
    <t>Dveřní komunikátory</t>
  </si>
  <si>
    <t>Audiovizuální technika</t>
  </si>
  <si>
    <t>Úložný materiál</t>
  </si>
  <si>
    <t>Kabelovod</t>
  </si>
  <si>
    <t>Tomáš Blažek</t>
  </si>
  <si>
    <t>kabel optický 8x9/125 OS2 univerzální</t>
  </si>
  <si>
    <t>mikrokabel optický 12x9/125 OS2</t>
  </si>
  <si>
    <t>mikrokabel optický 24x9/125 OS2</t>
  </si>
  <si>
    <t>kabel TCEPKPFLE 50x4x0,6</t>
  </si>
  <si>
    <t>kabel SYKFY 25P0,5</t>
  </si>
  <si>
    <t>mikrotrubička slabostěnná 10/8 mm pro optický mikrokabel, vnější (do HDPE chráničky) - červená</t>
  </si>
  <si>
    <t>mikrotrubička slabostěnná 10/8 mm pro optický mikrokabel, vnější (do HDPE chráničky) - zelená</t>
  </si>
  <si>
    <t>mikrotrubička slabostěnná 10/8 mm pro optický mikrokabel, vnější (do HDPE chráničky) - modrá</t>
  </si>
  <si>
    <t>mikrotrubička slabostěnná 10/8 mm pro optický mikrokabel, vnější (do HDPE chráničky) - žlutá</t>
  </si>
  <si>
    <t>mikrotrubička slabostěnná 10/8 mm pro optický mikrokabel, vnější (do HDPE chráničky) - bílá</t>
  </si>
  <si>
    <t>mikrotrubička slabostěnná 10/8 mm pro optický mikrokabel, vnitřní LSOH</t>
  </si>
  <si>
    <t>koncovka mikrotrubičky 10 mm</t>
  </si>
  <si>
    <t>spojka mikrotrubičky 10 mm, water / gas blok</t>
  </si>
  <si>
    <t xml:space="preserve">smrštitelná koncovka SKH </t>
  </si>
  <si>
    <t>kabel 4P/UTP/kat.6</t>
  </si>
  <si>
    <t>kabel 4P/UTP/kat.6; B2ca, s1, d1, a1</t>
  </si>
  <si>
    <t>design dle zásuvek silnoproudu</t>
  </si>
  <si>
    <t>zásuvka 1xRJ45/u, kat.6 - pod omítku</t>
  </si>
  <si>
    <t>zásuvka 1xRJ45/u, kat.6 - na omítku</t>
  </si>
  <si>
    <t>zásuvka 1xRJ45/u, kat.6 - do podlahové krabice (profil 45)</t>
  </si>
  <si>
    <t>zásuvka 2xRJ45/u, kat.6 - na omítku</t>
  </si>
  <si>
    <t>zásuvka 3xRJ45/u, kat.6 - pod omítku</t>
  </si>
  <si>
    <t>zásuvka 3xRJ45/u, kat.6 - do parapetního kanálu (profil 45)</t>
  </si>
  <si>
    <t>patch kabel RJ45-RJ45/4P/UTP/kat.6/2m</t>
  </si>
  <si>
    <t>patch kabel RJ45-RJ45/4P/UTP/kat.6/3m</t>
  </si>
  <si>
    <t>patch kabel RJ45-RJ45/4P/UTP/kat.6/5m</t>
  </si>
  <si>
    <t>FO duplexní patch kabel 9/125 OS2 E2000/APC - LC/PC 2m</t>
  </si>
  <si>
    <t>FO duplexní patch kabel 9/125 OS2 E2000/APC - LC/PC 3m</t>
  </si>
  <si>
    <t>FO duplexní patch kabel 9/125 OS2 SC - LC 2m</t>
  </si>
  <si>
    <t>FO duplexní patch kabel 62,5/125 OM1 ST - LC 2m</t>
  </si>
  <si>
    <t>zatažení kabelu do objektu / kabelovodu</t>
  </si>
  <si>
    <t>zatažení a upevnění optického kabelu v rozvaděči</t>
  </si>
  <si>
    <t>zatažení a upevnění metalického kabelu 100P v rozvaděči</t>
  </si>
  <si>
    <t>zatažení a upevnění metalického kabelu 25P v rozvaděči</t>
  </si>
  <si>
    <t>zatažení a upevnění kabelu 4P v rozvaděči</t>
  </si>
  <si>
    <t>připojení kabelu 4P na patch panel</t>
  </si>
  <si>
    <t>forma kabelová 25P</t>
  </si>
  <si>
    <t>forma kabelová 100P</t>
  </si>
  <si>
    <t xml:space="preserve">příprava konce optického kabelu pro zakončení - 8 vl. </t>
  </si>
  <si>
    <t xml:space="preserve">příprava konce optického kabelu pro zakončení - 12 vl. </t>
  </si>
  <si>
    <t xml:space="preserve">příprava konce optického kabelu pro zakončení - 24 vl. </t>
  </si>
  <si>
    <t xml:space="preserve">přeměření izol. stavu a kontinuity žil venkovního metalického kabelu před montáží </t>
  </si>
  <si>
    <t>P</t>
  </si>
  <si>
    <t>měření metalické kabeláže (UTP/kat.6), měř. protokol</t>
  </si>
  <si>
    <t>4P</t>
  </si>
  <si>
    <t>měření metalické kabeláže (kat.3), měř. protokol</t>
  </si>
  <si>
    <t>měření optické kabeláže (OS2), měř. protokol</t>
  </si>
  <si>
    <t>vl</t>
  </si>
  <si>
    <t>popiska rozvaděče, zásuvky, patch panelu, svorkovnice, kabelu, mikrotrubičky</t>
  </si>
  <si>
    <t>uzemňovací vodič CY6 zž</t>
  </si>
  <si>
    <t>rozvaděč CCTV 19" nástěnný stávající, obj. A m.č. 0.04/1.pp - demontáž</t>
  </si>
  <si>
    <t>přemístění stávající technologie CCTV ze stávajícího rozvaděče CCTV (19" nástěnný, obj. A m.č. 0.04/1.pp) do nového rozvaděče RA2 (19" stojan, obj. A m.č. 0.04/1.pp) - do horní poloviny skříně</t>
  </si>
  <si>
    <t>drobný montážní, úložný + podružný materiál</t>
  </si>
  <si>
    <t>Rozvaděč R2.1</t>
  </si>
  <si>
    <t>19' rozvaděč stojanový 42U/600x600 skleněné dveře</t>
  </si>
  <si>
    <t>ventilátorová jednotka spodní (horní) 230V/60W 4 ventil., termostat</t>
  </si>
  <si>
    <t>PDU 19"/1U 8x230V / max. 16A, ČSN zásuvky, přepěťová ochrana 3.st., přívod 3x1,5 mm / C14</t>
  </si>
  <si>
    <t>vertikální zemnicí lišta 42U</t>
  </si>
  <si>
    <t>zemnicí svorka</t>
  </si>
  <si>
    <t>montážní sada M6 - 4x šroub, podložka a plovoucí matice</t>
  </si>
  <si>
    <t>19'' vyvazovací panel 1U 5x háček kovový velký</t>
  </si>
  <si>
    <t>háček 40x40 nerez</t>
  </si>
  <si>
    <t>rozvodná krabice D 9025/Z</t>
  </si>
  <si>
    <t>metalický patch panel 24xRJ45/u, kat.6/1U/19"</t>
  </si>
  <si>
    <t>metalický patch panel 50xRJ45/u, kat.3/1U/19"</t>
  </si>
  <si>
    <t>optický patch panel 24xE2000/APC SM (keramika, zelený), 1U/19"</t>
  </si>
  <si>
    <t>optický patch panel 24xSC SM (keramika), 1U/19"</t>
  </si>
  <si>
    <t>kazeta optická + víko</t>
  </si>
  <si>
    <t>hřebínek pro 12 smrštitelných ochran</t>
  </si>
  <si>
    <t>ochrana svaru smrštitelná teplem, 60mm</t>
  </si>
  <si>
    <t>pigtail 9/125 OS2, E2000/APC zelený, vlákno 900um, 1m</t>
  </si>
  <si>
    <t>pigtail 9/125 OS2, SC, vlákno 900um, 1m</t>
  </si>
  <si>
    <t>uzemňovací vodič CYA4 zž</t>
  </si>
  <si>
    <t>kusová zkouška rozvaděče, protokol</t>
  </si>
  <si>
    <t>Rozvaděč R2.2</t>
  </si>
  <si>
    <t>optický patch panel 12xSC SM (keramika), 1U/19"</t>
  </si>
  <si>
    <t>Rozvaděč R2.3</t>
  </si>
  <si>
    <t>Rozvaděč R3.1</t>
  </si>
  <si>
    <t>Rozvaděč RSL</t>
  </si>
  <si>
    <t>skříň MIS 200/300</t>
  </si>
  <si>
    <t>nosník LSA-PLUS 2/10 10+1 pozic</t>
  </si>
  <si>
    <t xml:space="preserve">svorkovnice rozpojovací LSA-PLUS 2/10 </t>
  </si>
  <si>
    <t xml:space="preserve">svorkovnice uzemňovací LSA-PLUS 2/38  </t>
  </si>
  <si>
    <t xml:space="preserve">zásobník LSA-PLUS 2/10 pro bleskojistky 8x6 </t>
  </si>
  <si>
    <t>bleskojistka 8x6 230V/10A/10kA</t>
  </si>
  <si>
    <t>Rozvaděč RT2</t>
  </si>
  <si>
    <t>skříň MIS 900</t>
  </si>
  <si>
    <t>nosník LSA-PLUS 2/10 30+1 pozic</t>
  </si>
  <si>
    <t>Rozvaděč RA2</t>
  </si>
  <si>
    <t>Rozvaděč RMBT - doplnění</t>
  </si>
  <si>
    <t>Dílčí součet - Strukturovaná kabeláž</t>
  </si>
  <si>
    <t>WS-C2960X-24PS-L</t>
  </si>
  <si>
    <t>přepínač Catalyst WS-C2960X-24PS-L, 24x 10/100/1000 + 4x SFP, PoE+ 370W</t>
  </si>
  <si>
    <t>GLC-LH-SM=</t>
  </si>
  <si>
    <t>1000BASE-LX/LH SFP transceiver module for MMF and SMF, 1300-nm wavelength, dual LC/PC connector</t>
  </si>
  <si>
    <t>SMT2200RMI2UNC</t>
  </si>
  <si>
    <t>APC Smart-UPS 2200VA LCD RM 2U 230V se síťovou kartou</t>
  </si>
  <si>
    <t>WS-C3850-12S-S</t>
  </si>
  <si>
    <t>přepínač Catalyst WS-C3850-12S-S, 12 Port GE SFP, L3</t>
  </si>
  <si>
    <t>1000BASE-LX SFP modul, dual LC/PC connector</t>
  </si>
  <si>
    <t>1000BASE-TX SFP modul</t>
  </si>
  <si>
    <t>1000BASE-SX SFP modul, dual LC/PC connector</t>
  </si>
  <si>
    <t>Dílčí součet - Aktivní prvky datové sítě</t>
  </si>
  <si>
    <t>dveřní komunikátor IP, 3 tlačítka, klávesnice</t>
  </si>
  <si>
    <t>kabel 1P0.8/FTP</t>
  </si>
  <si>
    <t>Dílčí součet - Dveřní komunikátory</t>
  </si>
  <si>
    <t>kabel HDMI High Speed, Full HD (1080i/p), 2x stíněný, přen.rychlost 10,2 Gbps, délka 12 m</t>
  </si>
  <si>
    <t>kabel HDMI High Speed, Full HD (1080i/p), 2x stíněný, přen.rychlost 10,2 Gbps, délka 18 m</t>
  </si>
  <si>
    <t>zásuvka HDMI Full HD (1080i/p) - do podlahové krabice / parapetního kanálu (profil 45)</t>
  </si>
  <si>
    <t>televize LCD LED,  65", 4K Ultra HD, DVB-T/T2/S/S2/C, H.265/HEVC, 2x HDMI, 2x USB, CI+, LAN, HbbTV</t>
  </si>
  <si>
    <t>Dílčí součet - Audiovizuální technika</t>
  </si>
  <si>
    <t>kabelový žlab FeZn drátěný 100x50 komplet (vč. zavěšení/uchycení, spojek)</t>
  </si>
  <si>
    <t>kabelový žlab FeZn drátěný 150x50 komplet (vč. zavěšení/uchycení, spojek)</t>
  </si>
  <si>
    <t>kabelový žlab FeZn drátěný 200x50 komplet (vč. zavěšení/uchycení, spojek)</t>
  </si>
  <si>
    <t>kabelový žlab FeZn drátěný 300x50 komplet (vč. zavěšení/uchycení, spojek)</t>
  </si>
  <si>
    <t>svazkový držák Grip OBO plast (vč. uchycení) 2031/8</t>
  </si>
  <si>
    <t>svazkový držák Grip OBO plast (vč. uchycení) 2031/15</t>
  </si>
  <si>
    <t>svazkový držák Grip OBO FeZn (vč. uchycení) 2031 M 15 FS</t>
  </si>
  <si>
    <t xml:space="preserve">lišta elektroinstalační PVC LH 60x40 </t>
  </si>
  <si>
    <t>trubka ohebná PVC (320N) 1416/1</t>
  </si>
  <si>
    <t>trubka ohebná PVC (320N) 1423/1</t>
  </si>
  <si>
    <t>trubka ohebná PVC (320N) 1429/1</t>
  </si>
  <si>
    <t>trubka ohebná PVC (750N) 1232</t>
  </si>
  <si>
    <t>trubka ohebná PVC (750N) 1240</t>
  </si>
  <si>
    <t>trubka tuhá PVC (vč. uchycení, spojek, tvarovek) 1520 KA</t>
  </si>
  <si>
    <t>krabice přístrojová PVC 68 - pod omítku / do duté příčky</t>
  </si>
  <si>
    <t>protahovací vodič do trubek AY 2.5 č</t>
  </si>
  <si>
    <t>drážka pro trubku 16 vč. začištění</t>
  </si>
  <si>
    <t>drážka pro trubku 23 vč. začištění</t>
  </si>
  <si>
    <t>drážka pro trubku 29 vč. začištění</t>
  </si>
  <si>
    <t>průraz zdí vč. začištění</t>
  </si>
  <si>
    <t>průraz stropu vč. začištění</t>
  </si>
  <si>
    <t>protipožární ucpávka průrazu mezi požárními úseky</t>
  </si>
  <si>
    <t>Dílčí součet - Úložný materiál</t>
  </si>
  <si>
    <t>multikanál HDPE Sitel, 9-ti otvorový díl, základní, rovný, cca 1,06m dlouhý, TYP 1</t>
  </si>
  <si>
    <t>multikanál HDPE Sitel, 9-ti otvorový díl, ohybový, 3° ohyb, cca 0,3m dlouhý, TYP 1</t>
  </si>
  <si>
    <t>multikanál HDPE Sitel, 4 otvorový díl, základní, rovný, cca 1,06m dlouhý, TYP 2</t>
  </si>
  <si>
    <t xml:space="preserve">multikanál HDPE Sitel, 4 otvorový adaptér pro přechod na PE trubky </t>
  </si>
  <si>
    <t>kabelová komora HDPE Polyvault 3636 - 1100x1100x1520mm (délka*šířka*hloubka)</t>
  </si>
  <si>
    <t>víko kabelové komory Polyvault 3636  – ocel</t>
  </si>
  <si>
    <t>pružné ocelové sponky spojovací, 4 mezi každým dílem multikanálu</t>
  </si>
  <si>
    <t>pevná ucpávka otvoru multikanálu</t>
  </si>
  <si>
    <t>těsnění pro 9-ti otvorový díl multikanálu</t>
  </si>
  <si>
    <t>kalibrace 9-ti otvorového multikanálu, každý otvor (metry*otvory*jednotková cena)</t>
  </si>
  <si>
    <t xml:space="preserve">těsnění pro 4 otvorový díl multikanálu </t>
  </si>
  <si>
    <t>kalibrace 4 otvorového multikanálu, každý otvor (metry*otvory*jednotková cena)</t>
  </si>
  <si>
    <t>ohebná dvouplášťová korugovaná chránička HDPE 110/94, červená</t>
  </si>
  <si>
    <t xml:space="preserve">ucpávka trubky průměr 110 mm </t>
  </si>
  <si>
    <t>trubka HDPE 40/33 mm (pro optický kabel) bílá, komplet vč. spojek</t>
  </si>
  <si>
    <t>koncovka trubky HDPE 40</t>
  </si>
  <si>
    <t>koncovka trubky HDPE 40 s ventilkem</t>
  </si>
  <si>
    <t>kalibrace + tlakování trubky HDPE40</t>
  </si>
  <si>
    <t>výkop pro kabelovou komoru, 1500x1500x1700mm (délka*šířka*hloubka), tř. 3</t>
  </si>
  <si>
    <t>výkop rýhy pro kabelovod, šíře 650mm, hloubka 1300mm, tř. 3</t>
  </si>
  <si>
    <t>výkop rýhy pro kabelovod, šíře 650mm, hloubka 1000mm, tř. 3</t>
  </si>
  <si>
    <t>výkop rýhy pro kabelovod, šíře 500mm, hloubka 900mm, tř. 3</t>
  </si>
  <si>
    <t>písek kopaný 0-2mm, podsyp 50 mm, zásyp 50 mm v celé délce výkopu rýhy</t>
  </si>
  <si>
    <t>beton podkladní B10 - základ kabelové komory</t>
  </si>
  <si>
    <t>beton zásypový B5 - obsyp kabelové komory</t>
  </si>
  <si>
    <t>zához výkopu pro kabelovou komoru, 1500x1500x1700mm (délka*šířka*hloubka)</t>
  </si>
  <si>
    <t>zához rýhy, šíře 650mm, hloubka 1300mm, tř. 3</t>
  </si>
  <si>
    <t>zához rýhy, šíře 650mm, hloubka 1000mm, tř. 3</t>
  </si>
  <si>
    <t>zához rýhy, šíře 500mm, hloubka 900mm, tř. 3</t>
  </si>
  <si>
    <t xml:space="preserve">průraz do objektu / kabelové komory vč. protipožárního, vodotěsného a tlakového utěsnění a začištění </t>
  </si>
  <si>
    <t>vytyčení trati kabelového vedení - zastavěný prostor</t>
  </si>
  <si>
    <t>vytyčení trati  inženýr. sítí  - zastavěný prostor</t>
  </si>
  <si>
    <t>hutnění zeminy strojem po vrstvách</t>
  </si>
  <si>
    <t>fólie výstražná PVC 33 cm</t>
  </si>
  <si>
    <t>kabelový označník - Mini Marker</t>
  </si>
  <si>
    <t>odvoz zeminy motorovým vozidlem do 10km, včetně poplatku za skládku</t>
  </si>
  <si>
    <t>provizorní úprava terénu</t>
  </si>
  <si>
    <t>geodetické digitální zaměření</t>
  </si>
  <si>
    <t>VRN  GZS</t>
  </si>
  <si>
    <t>Dílčí součet - Kabelovod</t>
  </si>
  <si>
    <t>VTP objekt H2 - PZTS,CCTV</t>
  </si>
  <si>
    <t>XXXXr0X0</t>
  </si>
  <si>
    <t>PZTS, CCTV</t>
  </si>
  <si>
    <t>M. Janíček, Tomáš Blažek</t>
  </si>
  <si>
    <t>PZTS</t>
  </si>
  <si>
    <t>ATS4500A-IP-LM</t>
  </si>
  <si>
    <t>Ústředna ATS4500A-IP-LM  8 vstupů a IP rozhraní na DPS, 64 oblasti, max. 512 vstupů. Integrovaný přístupový systém (až 32 klávesnic/ čteček až 30 expanderů. Lze připojit bezdrátové detektory. Velká kovová skříň.</t>
  </si>
  <si>
    <t>ATS608</t>
  </si>
  <si>
    <t>Expander 8 vstupů vnitřní, Advisor Advanced.</t>
  </si>
  <si>
    <t>BS131N</t>
  </si>
  <si>
    <t>D+M Bezúdržbový akumulátor  12V/18 Ah</t>
  </si>
  <si>
    <t>ATS1742</t>
  </si>
  <si>
    <t>Obousměrný převodník RS485 na kruhovou sběrnici. Používá se v důležitých částech sběrnice ATS (se zvýšenými požadavky na bezpečnost), kde hrozí její přerušení; komunikace zůstane i po přerušení funkční, poruchové relé hlásí přerušení sběrnice.</t>
  </si>
  <si>
    <t>ATS1250</t>
  </si>
  <si>
    <t>4 dveřová jednotka, Wiegand, RS485, 16 smyček, 12V, velká skříň</t>
  </si>
  <si>
    <t>ATS1201E</t>
  </si>
  <si>
    <t>Modul 8 - 32 vstupů, 8 - 16 výstupů, výstup pro sirénu, zdroj, kovová skříň, NBÚ-T,PT</t>
  </si>
  <si>
    <t>ATS1202</t>
  </si>
  <si>
    <t>Rozšíření 8 vstupů pro ATS1201 nebo ATS4099, pouze DPS, NBÚ-T,PT</t>
  </si>
  <si>
    <t>AI671</t>
  </si>
  <si>
    <t>Optický poplachový LED indikátor minidisk</t>
  </si>
  <si>
    <t>AS510</t>
  </si>
  <si>
    <t>Venkovní siréna s červeným majákem, 12 V, zálohovaná,  plastový kryt, doporučený aku. BS121</t>
  </si>
  <si>
    <t>BS121N</t>
  </si>
  <si>
    <t>Akumulátor 12 V/1,2 Ah, olověný, bezúdržbový</t>
  </si>
  <si>
    <t>ATS1744</t>
  </si>
  <si>
    <t>Izolátor a rozbočovač sběrnice ATS, 4 izolované  ATS sběrnice</t>
  </si>
  <si>
    <t>ATS1110A</t>
  </si>
  <si>
    <t>Klávesnice 16 oblastí 2x16 znaků , Advisor Advanced.</t>
  </si>
  <si>
    <t>ATS1340</t>
  </si>
  <si>
    <t>Propojovací box pro připojení dveřního zámku, čtečky, sběrnice</t>
  </si>
  <si>
    <t>ATS1190</t>
  </si>
  <si>
    <t>Čtečka pro ATS. Připojuje se přímo na datovou sběrnici, k ATS1105, 1170 nebo 1250. Nastavuje se pomocí defaultní a systémové SMART karty. Stav indikuje pískáním a vícebarevnou LED. Čtecí dosah 6 až 7 cm. Má optické snímání polohy na stěně (tamper). Rozhraní Wiegand</t>
  </si>
  <si>
    <t>ATS1192</t>
  </si>
  <si>
    <t>Čtečka pro ATS. Připojuje se přímo na datovou sběrnici, k ATS1105, 1170 nebo 1250. Nastavuje se pomocí defaultní a systémové SMART karty. Čtecí dosah 6 až 7 cm. Má optické snímání polohy na stěně (tamper). Odolná, krytí IP54. Rozhraní Wiegand.</t>
  </si>
  <si>
    <t>EV1012</t>
  </si>
  <si>
    <t>PIR detektor, 12 m, 9 záclon, 5D zpracování signálu, zrcadlová optika "3 Brid" s klouzavým ohniskem, individuální maskování jednotlivých záclon, kontakt NC</t>
  </si>
  <si>
    <t>EV1012AM</t>
  </si>
  <si>
    <t>PIR detektor s antimasking, 12 m, 9 záclon, 5D zpracování signálu, zrcadlová optika "3 Brid" s klouzavým ohniskem, individuální maskování jednotlivých záclon, kontakt NC</t>
  </si>
  <si>
    <t>EV1116</t>
  </si>
  <si>
    <t>PIR detektor, 16 m, 11 záclon, 5D zpracování signálu, zrcadlová optika "3 Brid" s klouzavým ohniskem, individuální maskování jednotlivých záclon, kontakt NC</t>
  </si>
  <si>
    <t>EV669</t>
  </si>
  <si>
    <t>PIR detektor stropní programovatelný, pokrytí 360°, poloměr 10 m, zrcadlová optika s klouzavým ohniskem (18 záclon, 2 pyročipy), 4D zpracování signálu, elektronické nastavení tvaru pokrytí, kontakt NC</t>
  </si>
  <si>
    <t>5815NT-ART</t>
  </si>
  <si>
    <t>Akustický detektor rozbití skla ShatterPro III (dosah 7,6 m)</t>
  </si>
  <si>
    <t>MAS 333</t>
  </si>
  <si>
    <t>Magnetický detektor pro zápustnou montáž.
Ochranná smyčka rozepíná při přerušení kabelu.
Pracovní vzdálenost 0-22 mm. Rozměr Ø6x20 mm.
Nízká až střední rizika - 2.stupeň dle EN ČSN 50131.
NBÚ – D</t>
  </si>
  <si>
    <t>Distanční kroužek vnitřní MAS 6</t>
  </si>
  <si>
    <t xml:space="preserve"> Distanční kroužek vnitřní průměr 6mm pro MAS333/353/283 při instalaci do kovu
 </t>
  </si>
  <si>
    <t>DC108</t>
  </si>
  <si>
    <t>Magnetický kontakt, montáž na brány, pracovní mezera 75mm, 4 vodiče, 2m pancéřovaný kabel, kovový</t>
  </si>
  <si>
    <t>RKZ111</t>
  </si>
  <si>
    <t>Plastová nízká propojovací krabice, 7+1 pájecích svorek</t>
  </si>
  <si>
    <t>ATS1641</t>
  </si>
  <si>
    <t>Prázdná skříň pro ATS1000, ATS2099, ATS3099 a ATS1201, malá</t>
  </si>
  <si>
    <t xml:space="preserve">NGP-Aku Box 65 </t>
  </si>
  <si>
    <t>Kovový kryt pro záložní zdroj, max.  2ks BS129 (BS132) - 26 (45) Ah, tamper kontakt</t>
  </si>
  <si>
    <t>EL460</t>
  </si>
  <si>
    <t>Elektromechanický zámek úzký, rozteč 92mm, backset 45mm (kování je součást dodávky dveří)</t>
  </si>
  <si>
    <t>PE560/100/2</t>
  </si>
  <si>
    <t>Elektromechanický samozamykací zámek ABLOY pro
použití na dvoukřídé dveře, rozteč 72mm, backset 100mm,
aktivní křídlo (kování je součást dodávky dveří)</t>
  </si>
  <si>
    <t>PE925/100</t>
  </si>
  <si>
    <t>ABLOY mechanická část pro použití na dvoukřídlé dveře,
vícebodové zajištění, rozteč 72mm, backset 100 mm,
pasivní křídlo (kování je součást dodávky dveří)</t>
  </si>
  <si>
    <t>EA218</t>
  </si>
  <si>
    <t>Kabel s konektorem k elektro zámkům (6 m)</t>
  </si>
  <si>
    <t>EA280/23</t>
  </si>
  <si>
    <t>Kabelová zadlabací průchodka (258x23x16mm)</t>
  </si>
  <si>
    <t>BEFO11221</t>
  </si>
  <si>
    <t>Elektrický otvírač 12V/230mA stav.střelka,moment.kolík</t>
  </si>
  <si>
    <t>NGP-PZD6000/24V</t>
  </si>
  <si>
    <t>Síťový impulzní zdroj 24 V/ 3 A + 3 A v ocelové skříni, místo pro aku 2 x 18 Ah (pro napájení zámků)</t>
  </si>
  <si>
    <t>ATS1476</t>
  </si>
  <si>
    <t xml:space="preserve">Sada 10 ks - Bezdotyková karta Smart s magnetickou stopou </t>
  </si>
  <si>
    <t>DP721RTA</t>
  </si>
  <si>
    <t xml:space="preserve">Detektor kouře multifunkční Opticko-teplotní  hlásič s relé pro připojení k EZS, automatické nulování
</t>
  </si>
  <si>
    <t>DT713-5R</t>
  </si>
  <si>
    <t xml:space="preserve">Detektor kouře termodiferenciální - teplotní požární hlásič 60,5°C s relé pro připojení k EZS
</t>
  </si>
  <si>
    <t>DB702</t>
  </si>
  <si>
    <t>Patice hlásiče - montážní základna pro požární hlásiče řady 700 (6 svorek - pro hlásiče s relé)</t>
  </si>
  <si>
    <t>DMN 700L</t>
  </si>
  <si>
    <t>Tlačítkový hlásič červený s LED, 680 Ohm</t>
  </si>
  <si>
    <t>DMN787</t>
  </si>
  <si>
    <t xml:space="preserve">Červená montážní krabička pro DMN </t>
  </si>
  <si>
    <t xml:space="preserve">3280B-C10001 B </t>
  </si>
  <si>
    <t>Sada pro nouzovou signalizaci, včetně krabic a rámečků</t>
  </si>
  <si>
    <t>SI FIM 1200</t>
  </si>
  <si>
    <t>Alarm Reflex SI FIM 1200 červený</t>
  </si>
  <si>
    <t>Vodič FTP (CAT5E) LSOH</t>
  </si>
  <si>
    <t>Kabel FI-HX 04/02</t>
  </si>
  <si>
    <t>Kabel FI-H 04</t>
  </si>
  <si>
    <t>Kabel JXFE-R 1x2x0,8</t>
  </si>
  <si>
    <t>Kabel V 2x1</t>
  </si>
  <si>
    <t>Vodič CXKE-R 5x1,5</t>
  </si>
  <si>
    <t>Kab. trasa - kov. žlab Zn plný s příčkou a víkem 200/100, 2x drátěný žlab u stoupaček - 125/100 (včetně držáků spojek),  páteřní rozvod po podlažích -  společné pro STA, CCTV, PZTS a metalické trasy obecně - bez pož. Integrity</t>
  </si>
  <si>
    <t xml:space="preserve">Úložný materiál trasy - linky - PVC lišty, trubky tuhé a ohebné - alt. </t>
  </si>
  <si>
    <t>Instalační trubka pr.25 pod omítou</t>
  </si>
  <si>
    <t>Pomocný elektroinstalační materiál</t>
  </si>
  <si>
    <t>sada</t>
  </si>
  <si>
    <t>Příprava pro doplnění čtečka a el. otvírač - trubkovíní, KU 68</t>
  </si>
  <si>
    <t>Požární ucpávky Hilti 16mm</t>
  </si>
  <si>
    <t>Spojovací materiál ostatní</t>
  </si>
  <si>
    <t>Sekání drážky pro trubku včetně záhozu a začištění</t>
  </si>
  <si>
    <t>Průrazy do 150mm</t>
  </si>
  <si>
    <t>Ostatní stavební přípomoce</t>
  </si>
  <si>
    <t>SW-CUATSA</t>
  </si>
  <si>
    <t>Licence systému ATS Advanced do C4 (ústředna)</t>
  </si>
  <si>
    <t xml:space="preserve">Implementace C4, vazby  CCTV  - s provozovatelem </t>
  </si>
  <si>
    <t>úpravy podkladů, vložení map pro nadstavbu C4</t>
  </si>
  <si>
    <t>vložení bodu nadstavby C4</t>
  </si>
  <si>
    <t xml:space="preserve">Koordinace s dodavateli CCTV a PZTS při aplikaci C4 </t>
  </si>
  <si>
    <t>Odvoz zbytkového materiálu vč.poplatků za likvidaci</t>
  </si>
  <si>
    <t>Koordinace s ostatními profesemi při zakládání kabeláže</t>
  </si>
  <si>
    <t>Základní oživení SW systému</t>
  </si>
  <si>
    <t>CCTV</t>
  </si>
  <si>
    <t xml:space="preserve">Videoserver včetně SW  </t>
  </si>
  <si>
    <t>NVR 19"</t>
  </si>
  <si>
    <t>Výkonný siťový NVR multiplexer, 32kamer, HDD 4000GB, 32ch, RAID5, Hot Swap, H264/H265, až 256Mb/s, podpora duálního výstupu videa</t>
  </si>
  <si>
    <t>HD</t>
  </si>
  <si>
    <t>HD-4000, přídavný HDD 4.0TB, SATA-6G, 5900rpm, 64MB, SV35.5</t>
  </si>
  <si>
    <t>SW</t>
  </si>
  <si>
    <t xml:space="preserve">Digitální  professionalní řada SW IP CCTV - Základní IP SW - max 32 kamer </t>
  </si>
  <si>
    <t>Licence 32 kamer pro professionalní SW IP CCTV</t>
  </si>
  <si>
    <t>SW-CUDISS</t>
  </si>
  <si>
    <t>Licence CCTV DiSS do C4 (DVR)</t>
  </si>
  <si>
    <t>Switch - dle</t>
  </si>
  <si>
    <t>C - SF300-24MP 24x 10/100+2xGig+2xSFP combo, PoE 375W</t>
  </si>
  <si>
    <t>Optický patchcord - DLE TYPU SERVERU / E 2000 - součást dodávky SK</t>
  </si>
  <si>
    <t xml:space="preserve">Patchcord RJ45 2m </t>
  </si>
  <si>
    <t>Kamery pro sledování vnitřních prostor</t>
  </si>
  <si>
    <t>IP Dome cam</t>
  </si>
  <si>
    <t>Kamera minidome D/N, 3Mpx, obj.  2.8-12mm, IR 20m,12VDC /PoE, IP66 antivandal</t>
  </si>
  <si>
    <t>Kamera pro sledování obvodu budovy</t>
  </si>
  <si>
    <t>Kamera box</t>
  </si>
  <si>
    <t>Cam.  box, D/N, 3Mpx, C/CS mount, DC drive, 12VDC/PoE</t>
  </si>
  <si>
    <t>Objektiv</t>
  </si>
  <si>
    <t>Objektiv 2.7-12mm, 1/2.7", f1.2, IR corr., HD/FullHD/3MPx, CS mount, DC dr.</t>
  </si>
  <si>
    <t>Držák</t>
  </si>
  <si>
    <t>Al venkovní kam. kryt s 230 vytápěním, vč. Konzole s kabelovým průchodem</t>
  </si>
  <si>
    <t xml:space="preserve">OVP-100M-HIPOE-BOX </t>
  </si>
  <si>
    <t>Přepěťová ochrana pro venkovní IP kamery a záznamové zařízení s PoE napájením - strana kamera + strana server</t>
  </si>
  <si>
    <t>Kabelové napojení kamer - bezhalohenové řešení</t>
  </si>
  <si>
    <t>Zemnící vodič</t>
  </si>
  <si>
    <t xml:space="preserve">vodič CYY 6  žz - pro zemnění kamerových krytů </t>
  </si>
  <si>
    <t>Krabice</t>
  </si>
  <si>
    <t>Odbočná krabice napájení pro průřez 1,5-2.5mm2</t>
  </si>
  <si>
    <t xml:space="preserve">Kabelové trasy bez  požární odolnosti </t>
  </si>
  <si>
    <t>UPS 4000VA do racku</t>
  </si>
  <si>
    <t>MDZ</t>
  </si>
  <si>
    <t>Krabice do zateplení s deskou</t>
  </si>
  <si>
    <t>Drobný materiál pro stavební práce a přípomoce</t>
  </si>
  <si>
    <t>Drobný el.instalační materiál</t>
  </si>
  <si>
    <r>
      <t xml:space="preserve">Registrace systému na webu ÚOOÚ pro komerční subjekt, </t>
    </r>
    <r>
      <rPr>
        <sz val="10"/>
        <color indexed="10"/>
        <rFont val="Arial"/>
        <family val="2"/>
        <charset val="238"/>
      </rPr>
      <t xml:space="preserve">(případná potřeba právních služeb - není součástí CN) </t>
    </r>
  </si>
  <si>
    <t>Zkouška funkčnosti systému</t>
  </si>
  <si>
    <t xml:space="preserve">Nastavení systému - implementace SW, vazby s provozovatelem </t>
  </si>
  <si>
    <t>Pronájem plošiny (veškeré výškové práce z plošin)</t>
  </si>
  <si>
    <t>dní</t>
  </si>
  <si>
    <t>Dokumentace skutečního provedení stavby 6 paré</t>
  </si>
  <si>
    <t>Revize CCTV</t>
  </si>
  <si>
    <t>Zaškolení obsluhy - uživatel + security</t>
  </si>
  <si>
    <t xml:space="preserve">Koordinace s pracovníky investora dle provozních podmínek </t>
  </si>
  <si>
    <t>Koordinace, nastavení a odsouhlasení pohledů kamer zástupcem objednatele</t>
  </si>
  <si>
    <t xml:space="preserve">Implementace C4, vazby  PZTS  - s provozovatelem </t>
  </si>
  <si>
    <t>Dispečink v budově A</t>
  </si>
  <si>
    <t xml:space="preserve">PC pro dispečink </t>
  </si>
  <si>
    <t>PC pro pracoviště dispečinku v budově A, CPU INTEL Core i5-4460,  350W, 8GB RAM, HDD 1GB, grafický adaptér, WIN 10-64b, klávesnice, myš, 2x monitor 24"</t>
  </si>
  <si>
    <t>SW-C4STD</t>
  </si>
  <si>
    <t>C4 Server edice Standard</t>
  </si>
  <si>
    <t>SW-CUATS</t>
  </si>
  <si>
    <t>Licence systému ATS do C4 (ústředna) pro objekty A, H1, G1, F1</t>
  </si>
  <si>
    <t>Implementace C4 s provozovatelem pro stávající objekty A, H1, G1, F1 - odhad</t>
  </si>
  <si>
    <t>úpravy podkladů, vložení map pro nadstavbu C4 - stávající objekty A, H1, G1, F1 - odhad</t>
  </si>
  <si>
    <t>vložení bodu nadstavby C4 - stávající objekty A, H1, G1, F1 - odhad</t>
  </si>
  <si>
    <t>Dílčí součet - PZTS, CCTV</t>
  </si>
  <si>
    <t>Zřízení objektu dispečinku v budově A - součást dodávky stavebních prací</t>
  </si>
  <si>
    <t>Zřízení objektového vybavení dispečinku v budově A - součást dodávky stavebních prací</t>
  </si>
  <si>
    <t>Zajištění ostatního technologického vybavení dispečinku v budově A nutného pro provoz dispečinku a serveru C4 - zajistí investor</t>
  </si>
  <si>
    <t>Zajištění technologických návazností dispečinku v bud A a serveru C4 na stávající systémy v budovách A, H1, G1, F1 nutných pro koordinaci se stávajícími systémy v nich  - zajistí investor</t>
  </si>
  <si>
    <t xml:space="preserve">Všechny aktivní prvky datové sítě nutné pro pro provoz systému zajistí dodavatel dle pokynů SIT MP. Není součástí této PD </t>
  </si>
  <si>
    <t xml:space="preserve">Systém PZTS i CCTV bude funkční až po jejich dodání, instalaci a oživení </t>
  </si>
  <si>
    <t>Zřízení strukturované kabeláže a datových rozvodů v budově H2 - součást PD slaboproud - ICT+AV</t>
  </si>
  <si>
    <t xml:space="preserve">Geodetické práce po výstavbě </t>
  </si>
  <si>
    <t>012403001</t>
  </si>
  <si>
    <t xml:space="preserve">Zabezpečení a předání geometrického plánu pro vklad do katastru nemovitostí </t>
  </si>
  <si>
    <t xml:space="preserve">Dílenská a výrobní dokumentace stavby (výkresová a textová) vč.technologických postupů </t>
  </si>
  <si>
    <t>013203001</t>
  </si>
  <si>
    <t>Dokumentace skutečného provedení stavby, 4 paré</t>
  </si>
  <si>
    <t>013254000</t>
  </si>
  <si>
    <t>013214001</t>
  </si>
  <si>
    <t xml:space="preserve">Provedení opatření k dočasné ochraně vzrostlých stromů jež mají být zachovány vč.zajištění eliminace nepříznivých dopadů při realizaci stavby na okolí parkových ploch, a to zejména při budování ZS </t>
  </si>
  <si>
    <t>022003001</t>
  </si>
  <si>
    <t>Projednání a zajištění příp. zvlášťního užívání komunikací a veřejných ploch vč. úhrady vyměřených poplatků a nájemného ,je li to pro realizaci díla nutné .</t>
  </si>
  <si>
    <t>032403001</t>
  </si>
  <si>
    <t>032503001</t>
  </si>
  <si>
    <t xml:space="preserve">Odvoz ,uložení a likvidace odpadů v souladu s příslušnými právními předpisy </t>
  </si>
  <si>
    <t>032903001</t>
  </si>
  <si>
    <t xml:space="preserve">Uvedení všech povrchů dotčených stavbou do původního stavu </t>
  </si>
  <si>
    <t>033002001</t>
  </si>
  <si>
    <t xml:space="preserve">Zajištění nezbytných opatření nutných pro neporušení veškerých inženýrských sítí vč. zajištění zpětného protokolár. předání inž.sítí </t>
  </si>
  <si>
    <t>034103001</t>
  </si>
  <si>
    <t xml:space="preserve">ZVeškeré práce a dodávky související s bezpečnostními opatřemi na ochranu osob a majetku </t>
  </si>
  <si>
    <t>034303001</t>
  </si>
  <si>
    <t>Zajištění dopravního značení k dopravním omezením ,vč.případné světelné signalizace ,jejich údržba a přemisťovaní a následné odstranění ,bude li to nutné</t>
  </si>
  <si>
    <t>034403001</t>
  </si>
  <si>
    <t>Zajištění zimních opatření ,světlení pracovišť ,je li to pro realizaci díla nutné</t>
  </si>
  <si>
    <t>034403002</t>
  </si>
  <si>
    <t>Zajištění osvětlení pracovišť ,je li to pro realizaci díla nutné</t>
  </si>
  <si>
    <t>034503011</t>
  </si>
  <si>
    <t xml:space="preserve">Dočasný billboard 5100 x 2400 mm dle str. 42 manuálu dotace EU , operační program podnikání a inovace pro konkurenceschopnost ( str. 27 ), dodávka vč, montáže a beton.prvků proti překlopení </t>
  </si>
  <si>
    <t>035103001</t>
  </si>
  <si>
    <t xml:space="preserve">Příp.projednání a zajištění povolení záboru jiných pozemků než těch ,které jsou určeny pro stavbu vč.úhedy vyměřených poplatků a nájemného </t>
  </si>
  <si>
    <t>042503000</t>
  </si>
  <si>
    <t xml:space="preserve">Zajištění bezpečnosti práce a ochrany životního prostědí </t>
  </si>
  <si>
    <t>042903001</t>
  </si>
  <si>
    <t xml:space="preserve">Zajištění pravomocného kolaudačního souhlasu ( tj.povolení k zahájení užívání stavby nebo její části schopné samostat.užívání k určenému účelu dle zák. 183/2006 Sb o územním plánování a stavebním řádu , ve znění pozdějších předpisů ( stav.zákon ) pro užívání díla </t>
  </si>
  <si>
    <t>043002008</t>
  </si>
  <si>
    <t xml:space="preserve">Zajištění atestů a dokladů o požadovaných vlastnostech výrobků </t>
  </si>
  <si>
    <t>049002001</t>
  </si>
  <si>
    <t>Zpracování a dodání předpisů pro provoz a údržbu díla / provozní řád/</t>
  </si>
  <si>
    <t>Vyplň údaj</t>
  </si>
  <si>
    <t>neobsazeno</t>
  </si>
  <si>
    <t>4,76*3*2</t>
  </si>
  <si>
    <t>Montáž dveří hliníkových vchodových jednokřídlových bez nadsvětlíku</t>
  </si>
  <si>
    <t>Montáž dveří hliníkových vchodových dvoukřídlové s nadsvětlíkem</t>
  </si>
  <si>
    <t>634,71*1,15 'Přepočtené koeficientem množství</t>
  </si>
  <si>
    <t>0,8*2*4*4+0,95*1*4*4+0,6*0,95*4*4</t>
  </si>
  <si>
    <t>0,8*2,3*4*4+0,95*1*4*4+0,6*0,95*4*4</t>
  </si>
  <si>
    <t>0,8*2*4*2+0,95*1*4*2+0,6*0,95*4*2</t>
  </si>
  <si>
    <t>0,8*1,6*4*3+0,95*1*4*3+0,6*0,95*4*3</t>
  </si>
  <si>
    <t xml:space="preserve">Zajištění a splnění podmínek vyplývajících z územního rozhodnutí a ze stavebních povolení nebo jiných dokladů </t>
  </si>
  <si>
    <t>Krycí stěrka dekorativní polyuretanová, tloušťky do 4 mm</t>
  </si>
  <si>
    <t>Cena jednotková celkem</t>
  </si>
  <si>
    <t>Dodávka jednotková cena</t>
  </si>
  <si>
    <t>Montáž jednotková cena</t>
  </si>
  <si>
    <t>4+13+24</t>
  </si>
  <si>
    <t>zárubeň ocelová pro běžné zdění hranatý profil tl. zdi 150 800 L/P</t>
  </si>
  <si>
    <t>zárubeň ocelová pro běžné zdění hranatý profil tl. zdi 200 900 L/P protipožární</t>
  </si>
  <si>
    <t>(0,88+0,38+0,23)*(20,6+12,6+6,8+25,85)</t>
  </si>
  <si>
    <t>(0,91+0,35+0,23)*(13,6+13,6)</t>
  </si>
  <si>
    <t>(2,32+0,25)*(3,43+6,8)</t>
  </si>
  <si>
    <t>(2,32+0,25)*(5,9)</t>
  </si>
  <si>
    <t>44,49*4</t>
  </si>
  <si>
    <t>25a</t>
  </si>
  <si>
    <t xml:space="preserve">72223 1206  </t>
  </si>
  <si>
    <t>Ventil redukční G 2  do 25 st.C  ,s 2 x vnitřním závitem, včetně montáže</t>
  </si>
  <si>
    <t>1a</t>
  </si>
  <si>
    <t>60*3,14*0,45*0,45</t>
  </si>
  <si>
    <t>odvoz zeminy z vrtů</t>
  </si>
  <si>
    <t>2a</t>
  </si>
  <si>
    <t>38,15*10</t>
  </si>
  <si>
    <t>3a</t>
  </si>
  <si>
    <t>4a</t>
  </si>
  <si>
    <t>38,15*1,8</t>
  </si>
  <si>
    <t>58a</t>
  </si>
  <si>
    <t>58b</t>
  </si>
  <si>
    <t>58c</t>
  </si>
  <si>
    <t>226113213</t>
  </si>
  <si>
    <t>231113113</t>
  </si>
  <si>
    <t>583439350</t>
  </si>
  <si>
    <t>Velkoprofilové vrty náběrovým vrtáním svislé nezapažené průměru přes 850 do 1050 mm, v hl přes 5 m v hornině tř. III</t>
  </si>
  <si>
    <t>10*6</t>
  </si>
  <si>
    <t xml:space="preserve">6 podpůrných vrtů pr. 900 mm  </t>
  </si>
  <si>
    <t>Zřízení výplně pilot bez vytažení pažnic nezapažených nebo zapažených s ponecháním pažnice ve vrtu svislých z kameniva nebo štěrkopísku, v hl od 0 do 30 m, při průměru piloty přes 650 do 1250 mm</t>
  </si>
  <si>
    <t xml:space="preserve">Poznámka k souboru cen:_x000D_
1. Ceny neobsahují náklady na dodání výplně, tyto se oceňují ve specifikaci. Objem výplně se určí pro: a) pilotu nezapaženou, zapaženou bentonitovou suspenzí nebo zapaženou s vytažením pažnice jako součin délky piloty a projektem předepsané průřezové plochy zvětšené u pilot: - D do 450 mm . . . . . . . . . . . . . o 15 % - D přes 450 do 1050 mm . . . . . o 10 % - D přes 1050 mm . . . . . . . . . . . o 5 % b) nestejné velikosti průřezové plochy jedné piloty jako součet objemů jednotlivých částí piloty. 2. Množství měrných jednotek se určuje v m3 objemu výplně piloty. 3. Do celkového množství se započítává i objem výplně pro nutné nadbetonování při betonování do suspenze. 4. Pokud je výplň dodávána přímo na místo zabudování nebo do prostoru technologické manipulace, její hmotnost se nezapočítává do přesunu hmot. </t>
  </si>
  <si>
    <t>výplň podpůrných vrtů</t>
  </si>
  <si>
    <t>kamenivo drcené hrubé frakce 16-32</t>
  </si>
  <si>
    <t>60*3,14*0,45*0,45*1,98</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</si>
</sst>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7" formatCode="#,##0.00\ &quot;Kč&quot;;\-#,##0.00\ &quot;Kč&quot;"/>
    <numFmt numFmtId="44" formatCode="_-* #,##0.00\ &quot;Kč&quot;_-;\-* #,##0.00\ &quot;Kč&quot;_-;_-* &quot;-&quot;??\ &quot;Kč&quot;_-;_-@_-"/>
    <numFmt numFmtId="164" formatCode="#,##0.00%"/>
    <numFmt numFmtId="165" formatCode="dd\.mm\.yyyy"/>
    <numFmt numFmtId="166" formatCode="#,##0.00000"/>
    <numFmt numFmtId="167" formatCode="#,##0.000"/>
    <numFmt numFmtId="168" formatCode="#,##0.0"/>
    <numFmt numFmtId="169" formatCode="#,##0;\-#,##0"/>
    <numFmt numFmtId="170" formatCode="#,##0.000;\-#,##0.000"/>
    <numFmt numFmtId="171" formatCode="_(#,##0&quot;.&quot;_);;;_(@_)"/>
    <numFmt numFmtId="172" formatCode="_(#,##0_);[Red]\-\ #,##0_);&quot;–&quot;??;_(@_)"/>
    <numFmt numFmtId="173" formatCode="_(#,##0.0_);[Red]\-\ #,##0.0_);&quot;–&quot;??;_(@_)"/>
    <numFmt numFmtId="174" formatCode="_(#,##0.0??;\-\ #,##0.0??;&quot;–&quot;???;_(@_)"/>
    <numFmt numFmtId="175" formatCode="_(#,##0.00_);[Red]\-\ #,##0.00_);&quot;–&quot;??;_(@_)"/>
    <numFmt numFmtId="176" formatCode="_(#,##0.00000_);[Red]\-\ #,##0.00000_);&quot;–&quot;??;_(@_)"/>
    <numFmt numFmtId="177" formatCode="#,##0\ &quot;Kč&quot;"/>
    <numFmt numFmtId="178" formatCode="dd/mm/yy;@"/>
    <numFmt numFmtId="179" formatCode="#,##0.00_ ;[Red]\-#,##0.00\ "/>
    <numFmt numFmtId="180" formatCode="#,##0.00\ &quot;Kč&quot;"/>
  </numFmts>
  <fonts count="117">
    <font>
      <sz val="8"/>
      <name val="Trebuchet MS"/>
      <family val="2"/>
    </font>
    <font>
      <sz val="8"/>
      <color rgb="FF969696"/>
      <name val="Trebuchet MS"/>
      <family val="2"/>
      <charset val="238"/>
    </font>
    <font>
      <sz val="9"/>
      <name val="Trebuchet MS"/>
      <family val="2"/>
      <charset val="238"/>
    </font>
    <font>
      <b/>
      <sz val="12"/>
      <name val="Trebuchet MS"/>
      <family val="2"/>
      <charset val="238"/>
    </font>
    <font>
      <sz val="11"/>
      <name val="Trebuchet MS"/>
      <family val="2"/>
      <charset val="238"/>
    </font>
    <font>
      <sz val="12"/>
      <color rgb="FF003366"/>
      <name val="Trebuchet MS"/>
      <family val="2"/>
      <charset val="238"/>
    </font>
    <font>
      <sz val="10"/>
      <color rgb="FF003366"/>
      <name val="Trebuchet MS"/>
      <family val="2"/>
      <charset val="238"/>
    </font>
    <font>
      <sz val="8"/>
      <color rgb="FF003366"/>
      <name val="Trebuchet MS"/>
      <family val="2"/>
      <charset val="238"/>
    </font>
    <font>
      <sz val="8"/>
      <color rgb="FF505050"/>
      <name val="Trebuchet MS"/>
      <family val="2"/>
      <charset val="238"/>
    </font>
    <font>
      <sz val="8"/>
      <color rgb="FF800080"/>
      <name val="Trebuchet MS"/>
      <family val="2"/>
      <charset val="238"/>
    </font>
    <font>
      <sz val="8"/>
      <color rgb="FFFF0000"/>
      <name val="Trebuchet MS"/>
      <family val="2"/>
      <charset val="238"/>
    </font>
    <font>
      <sz val="8"/>
      <color rgb="FF0000A8"/>
      <name val="Trebuchet MS"/>
      <family val="2"/>
      <charset val="238"/>
    </font>
    <font>
      <sz val="8"/>
      <color rgb="FFFAE682"/>
      <name val="Trebuchet MS"/>
      <family val="2"/>
      <charset val="238"/>
    </font>
    <font>
      <sz val="10"/>
      <name val="Trebuchet MS"/>
      <family val="2"/>
      <charset val="238"/>
    </font>
    <font>
      <sz val="10"/>
      <color rgb="FF960000"/>
      <name val="Trebuchet MS"/>
      <family val="2"/>
      <charset val="238"/>
    </font>
    <font>
      <u/>
      <sz val="10"/>
      <color theme="10"/>
      <name val="Trebuchet MS"/>
      <family val="2"/>
      <charset val="238"/>
    </font>
    <font>
      <sz val="8"/>
      <color rgb="FF3366FF"/>
      <name val="Trebuchet MS"/>
      <family val="2"/>
      <charset val="238"/>
    </font>
    <font>
      <b/>
      <sz val="16"/>
      <name val="Trebuchet MS"/>
      <family val="2"/>
      <charset val="238"/>
    </font>
    <font>
      <sz val="9"/>
      <color rgb="FF969696"/>
      <name val="Trebuchet MS"/>
      <family val="2"/>
      <charset val="238"/>
    </font>
    <font>
      <b/>
      <sz val="10"/>
      <name val="Trebuchet MS"/>
      <family val="2"/>
      <charset val="238"/>
    </font>
    <font>
      <b/>
      <sz val="8"/>
      <color rgb="FF969696"/>
      <name val="Trebuchet MS"/>
      <family val="2"/>
      <charset val="238"/>
    </font>
    <font>
      <b/>
      <sz val="9"/>
      <name val="Trebuchet MS"/>
      <family val="2"/>
      <charset val="238"/>
    </font>
    <font>
      <sz val="12"/>
      <color rgb="FF969696"/>
      <name val="Trebuchet MS"/>
      <family val="2"/>
      <charset val="238"/>
    </font>
    <font>
      <b/>
      <sz val="12"/>
      <color rgb="FF960000"/>
      <name val="Trebuchet MS"/>
      <family val="2"/>
      <charset val="238"/>
    </font>
    <font>
      <sz val="12"/>
      <name val="Trebuchet MS"/>
      <family val="2"/>
      <charset val="238"/>
    </font>
    <font>
      <sz val="18"/>
      <color theme="10"/>
      <name val="Wingdings 2"/>
      <family val="1"/>
      <charset val="2"/>
    </font>
    <font>
      <b/>
      <sz val="11"/>
      <color rgb="FF003366"/>
      <name val="Trebuchet MS"/>
      <family val="2"/>
      <charset val="238"/>
    </font>
    <font>
      <sz val="11"/>
      <color rgb="FF003366"/>
      <name val="Trebuchet MS"/>
      <family val="2"/>
      <charset val="238"/>
    </font>
    <font>
      <b/>
      <sz val="11"/>
      <name val="Trebuchet MS"/>
      <family val="2"/>
      <charset val="238"/>
    </font>
    <font>
      <sz val="11"/>
      <color rgb="FF969696"/>
      <name val="Trebuchet MS"/>
      <family val="2"/>
      <charset val="238"/>
    </font>
    <font>
      <sz val="10"/>
      <color theme="10"/>
      <name val="Trebuchet MS"/>
      <family val="2"/>
      <charset val="238"/>
    </font>
    <font>
      <b/>
      <sz val="12"/>
      <color rgb="FF800000"/>
      <name val="Trebuchet MS"/>
      <family val="2"/>
      <charset val="238"/>
    </font>
    <font>
      <sz val="8"/>
      <color rgb="FF960000"/>
      <name val="Trebuchet MS"/>
      <family val="2"/>
      <charset val="238"/>
    </font>
    <font>
      <b/>
      <sz val="8"/>
      <name val="Trebuchet MS"/>
      <family val="2"/>
      <charset val="238"/>
    </font>
    <font>
      <sz val="7"/>
      <color rgb="FF969696"/>
      <name val="Trebuchet MS"/>
      <family val="2"/>
      <charset val="238"/>
    </font>
    <font>
      <i/>
      <sz val="7"/>
      <color rgb="FF969696"/>
      <name val="Trebuchet MS"/>
      <family val="2"/>
      <charset val="238"/>
    </font>
    <font>
      <i/>
      <sz val="8"/>
      <color rgb="FF0000FF"/>
      <name val="Trebuchet MS"/>
      <family val="2"/>
      <charset val="238"/>
    </font>
    <font>
      <sz val="8"/>
      <name val="Trebuchet MS"/>
      <family val="2"/>
      <charset val="238"/>
    </font>
    <font>
      <b/>
      <sz val="16"/>
      <name val="Trebuchet MS"/>
      <family val="2"/>
      <charset val="238"/>
    </font>
    <font>
      <b/>
      <sz val="11"/>
      <name val="Trebuchet MS"/>
      <family val="2"/>
      <charset val="238"/>
    </font>
    <font>
      <sz val="9"/>
      <name val="Trebuchet MS"/>
      <family val="2"/>
      <charset val="238"/>
    </font>
    <font>
      <sz val="10"/>
      <name val="Trebuchet MS"/>
      <family val="2"/>
      <charset val="238"/>
    </font>
    <font>
      <sz val="11"/>
      <name val="Trebuchet MS"/>
      <family val="2"/>
      <charset val="238"/>
    </font>
    <font>
      <b/>
      <sz val="9"/>
      <name val="Trebuchet MS"/>
      <family val="2"/>
      <charset val="238"/>
    </font>
    <font>
      <u/>
      <sz val="11"/>
      <color theme="10"/>
      <name val="Calibri"/>
      <family val="2"/>
      <charset val="238"/>
      <scheme val="minor"/>
    </font>
    <font>
      <i/>
      <sz val="9"/>
      <name val="Trebuchet MS"/>
      <family val="2"/>
      <charset val="238"/>
    </font>
    <font>
      <sz val="8"/>
      <name val="MS Sans Serif"/>
      <charset val="1"/>
    </font>
    <font>
      <b/>
      <sz val="14"/>
      <color indexed="10"/>
      <name val="Arial CE"/>
      <charset val="238"/>
    </font>
    <font>
      <sz val="8"/>
      <name val="Arial CE"/>
      <charset val="238"/>
    </font>
    <font>
      <b/>
      <sz val="8"/>
      <name val="Arial CE"/>
      <charset val="238"/>
    </font>
    <font>
      <sz val="8"/>
      <name val="Arial CYR"/>
      <charset val="238"/>
    </font>
    <font>
      <sz val="7"/>
      <name val="Arial CE"/>
      <charset val="238"/>
    </font>
    <font>
      <b/>
      <u/>
      <sz val="10"/>
      <name val="Arial"/>
      <family val="2"/>
      <charset val="238"/>
    </font>
    <font>
      <b/>
      <sz val="10"/>
      <name val="Arial CE"/>
      <charset val="238"/>
    </font>
    <font>
      <b/>
      <sz val="10"/>
      <name val="Arial"/>
      <family val="2"/>
      <charset val="238"/>
    </font>
    <font>
      <sz val="9"/>
      <name val="Arial"/>
      <family val="2"/>
      <charset val="238"/>
    </font>
    <font>
      <sz val="8"/>
      <name val="MS Sans Serif"/>
      <family val="2"/>
      <charset val="238"/>
    </font>
    <font>
      <b/>
      <u/>
      <sz val="8"/>
      <color indexed="10"/>
      <name val="Arial CE"/>
      <charset val="238"/>
    </font>
    <font>
      <b/>
      <u/>
      <sz val="8"/>
      <color indexed="10"/>
      <name val="Arial"/>
      <family val="2"/>
      <charset val="238"/>
    </font>
    <font>
      <b/>
      <u/>
      <sz val="10"/>
      <color indexed="10"/>
      <name val="Arial CE"/>
      <charset val="238"/>
    </font>
    <font>
      <sz val="8"/>
      <name val="Arial"/>
      <family val="2"/>
      <charset val="238"/>
    </font>
    <font>
      <sz val="10"/>
      <name val="Arial"/>
      <family val="2"/>
      <charset val="238"/>
    </font>
    <font>
      <b/>
      <sz val="12"/>
      <color indexed="25"/>
      <name val="Arial"/>
      <family val="2"/>
      <charset val="238"/>
    </font>
    <font>
      <sz val="10"/>
      <color indexed="53"/>
      <name val="Arial"/>
      <family val="2"/>
      <charset val="238"/>
    </font>
    <font>
      <b/>
      <sz val="9"/>
      <color indexed="18"/>
      <name val="Arial"/>
      <family val="2"/>
      <charset val="238"/>
    </font>
    <font>
      <b/>
      <sz val="9"/>
      <name val="Arial"/>
      <family val="2"/>
      <charset val="238"/>
    </font>
    <font>
      <sz val="10"/>
      <color indexed="61"/>
      <name val="Arial"/>
      <family val="2"/>
      <charset val="238"/>
    </font>
    <font>
      <b/>
      <sz val="10"/>
      <color indexed="61"/>
      <name val="Arial"/>
      <family val="2"/>
      <charset val="238"/>
    </font>
    <font>
      <sz val="9"/>
      <color indexed="18"/>
      <name val="Arial"/>
      <family val="2"/>
      <charset val="238"/>
    </font>
    <font>
      <b/>
      <sz val="9"/>
      <color indexed="18"/>
      <name val="Arial"/>
      <family val="2"/>
      <charset val="238"/>
    </font>
    <font>
      <b/>
      <sz val="10"/>
      <color indexed="56"/>
      <name val="Arial"/>
      <family val="2"/>
      <charset val="238"/>
    </font>
    <font>
      <sz val="11"/>
      <color indexed="8"/>
      <name val="Arial"/>
      <family val="2"/>
      <charset val="238"/>
    </font>
    <font>
      <b/>
      <sz val="11"/>
      <color indexed="8"/>
      <name val="Arial"/>
      <family val="2"/>
      <charset val="238"/>
    </font>
    <font>
      <b/>
      <sz val="10"/>
      <color indexed="54"/>
      <name val="Arial"/>
      <family val="2"/>
      <charset val="238"/>
    </font>
    <font>
      <sz val="10"/>
      <color indexed="54"/>
      <name val="Arial"/>
      <family val="2"/>
      <charset val="238"/>
    </font>
    <font>
      <sz val="10"/>
      <color indexed="18"/>
      <name val="Arial"/>
      <family val="2"/>
      <charset val="238"/>
    </font>
    <font>
      <b/>
      <sz val="10"/>
      <color indexed="61"/>
      <name val="Arial"/>
      <family val="2"/>
      <charset val="238"/>
    </font>
    <font>
      <sz val="9"/>
      <name val="Arial"/>
      <family val="2"/>
      <charset val="238"/>
    </font>
    <font>
      <sz val="9"/>
      <color indexed="8"/>
      <name val="Arial"/>
      <family val="2"/>
      <charset val="238"/>
    </font>
    <font>
      <sz val="9"/>
      <color indexed="8"/>
      <name val="Arial CE"/>
      <charset val="238"/>
    </font>
    <font>
      <sz val="10"/>
      <color indexed="8"/>
      <name val="Arial"/>
      <family val="2"/>
      <charset val="238"/>
    </font>
    <font>
      <sz val="10"/>
      <color indexed="8"/>
      <name val="Arial CE"/>
      <charset val="238"/>
    </font>
    <font>
      <sz val="10"/>
      <name val="Arial CE"/>
      <charset val="238"/>
    </font>
    <font>
      <b/>
      <sz val="14"/>
      <name val="Arial CE"/>
      <family val="2"/>
      <charset val="238"/>
    </font>
    <font>
      <sz val="12"/>
      <name val="Arial CE"/>
      <charset val="238"/>
    </font>
    <font>
      <b/>
      <sz val="12"/>
      <name val="Arial CE"/>
      <charset val="238"/>
    </font>
    <font>
      <sz val="9"/>
      <name val="Arial CE"/>
      <family val="2"/>
      <charset val="238"/>
    </font>
    <font>
      <sz val="11"/>
      <name val="Arial CE"/>
      <charset val="238"/>
    </font>
    <font>
      <b/>
      <sz val="11"/>
      <name val="Arial CE"/>
      <charset val="238"/>
    </font>
    <font>
      <b/>
      <sz val="12"/>
      <name val="Arial CE"/>
      <family val="2"/>
      <charset val="238"/>
    </font>
    <font>
      <sz val="9"/>
      <name val="Arial CE"/>
      <charset val="238"/>
    </font>
    <font>
      <b/>
      <sz val="10"/>
      <name val="Arial CE"/>
      <family val="2"/>
      <charset val="238"/>
    </font>
    <font>
      <b/>
      <sz val="9"/>
      <name val="Arial CE"/>
      <family val="2"/>
      <charset val="238"/>
    </font>
    <font>
      <sz val="9"/>
      <color indexed="81"/>
      <name val="Tahoma"/>
      <family val="2"/>
      <charset val="238"/>
    </font>
    <font>
      <sz val="10"/>
      <name val="Arial CE"/>
      <family val="2"/>
      <charset val="238"/>
    </font>
    <font>
      <sz val="8"/>
      <name val="Arial CE"/>
      <family val="2"/>
      <charset val="238"/>
    </font>
    <font>
      <sz val="8"/>
      <color indexed="12"/>
      <name val="Arial CE"/>
      <family val="2"/>
      <charset val="238"/>
    </font>
    <font>
      <sz val="10"/>
      <name val="Arial"/>
      <charset val="238"/>
    </font>
    <font>
      <b/>
      <sz val="12"/>
      <color indexed="8"/>
      <name val="Arial"/>
      <family val="2"/>
      <charset val="238"/>
    </font>
    <font>
      <sz val="12"/>
      <color indexed="8"/>
      <name val="Arial"/>
      <family val="2"/>
      <charset val="238"/>
    </font>
    <font>
      <sz val="12"/>
      <name val="Arial"/>
      <family val="2"/>
      <charset val="238"/>
    </font>
    <font>
      <b/>
      <sz val="12"/>
      <name val="Arial"/>
      <family val="2"/>
      <charset val="238"/>
    </font>
    <font>
      <sz val="10"/>
      <name val="Arial"/>
      <family val="2"/>
    </font>
    <font>
      <b/>
      <sz val="10"/>
      <name val="Arial"/>
      <family val="2"/>
    </font>
    <font>
      <b/>
      <sz val="11"/>
      <name val="Arial"/>
      <family val="2"/>
      <charset val="238"/>
    </font>
    <font>
      <b/>
      <i/>
      <sz val="10"/>
      <name val="Arial"/>
      <family val="2"/>
      <charset val="238"/>
    </font>
    <font>
      <sz val="10"/>
      <name val="Calibri"/>
      <family val="2"/>
      <charset val="238"/>
    </font>
    <font>
      <sz val="10"/>
      <color rgb="FF000000"/>
      <name val="Arial"/>
      <family val="2"/>
      <charset val="238"/>
    </font>
    <font>
      <sz val="10"/>
      <color indexed="10"/>
      <name val="Arial"/>
      <family val="2"/>
      <charset val="238"/>
    </font>
    <font>
      <sz val="8"/>
      <name val="Trebuchet MS"/>
      <family val="2"/>
    </font>
    <font>
      <sz val="9"/>
      <name val="Trebuchet MS"/>
    </font>
    <font>
      <u/>
      <sz val="11"/>
      <color theme="10"/>
      <name val="Calibri"/>
      <scheme val="minor"/>
    </font>
    <font>
      <sz val="8"/>
      <color rgb="FF505050"/>
      <name val="Trebuchet MS"/>
    </font>
    <font>
      <sz val="8"/>
      <color rgb="FF800080"/>
      <name val="Trebuchet MS"/>
    </font>
    <font>
      <sz val="8"/>
      <color rgb="FFFF0000"/>
      <name val="Trebuchet MS"/>
    </font>
    <font>
      <i/>
      <sz val="7"/>
      <color rgb="FF969696"/>
      <name val="Trebuchet MS"/>
    </font>
    <font>
      <i/>
      <sz val="8"/>
      <color rgb="FF0000FF"/>
      <name val="Trebuchet MS"/>
    </font>
  </fonts>
  <fills count="17">
    <fill>
      <patternFill patternType="none"/>
    </fill>
    <fill>
      <patternFill patternType="gray125"/>
    </fill>
    <fill>
      <patternFill patternType="none"/>
    </fill>
    <fill>
      <patternFill patternType="solid">
        <fgColor rgb="FFFAE682"/>
      </patternFill>
    </fill>
    <fill>
      <patternFill patternType="solid">
        <fgColor rgb="FFC0C0C0"/>
      </patternFill>
    </fill>
    <fill>
      <patternFill patternType="solid">
        <fgColor rgb="FFBEBEBE"/>
      </patternFill>
    </fill>
    <fill>
      <patternFill patternType="solid">
        <fgColor rgb="FFD2D2D2"/>
      </patternFill>
    </fill>
    <fill>
      <patternFill patternType="solid">
        <fgColor indexed="26"/>
      </patternFill>
    </fill>
    <fill>
      <patternFill patternType="solid">
        <fgColor indexed="13"/>
      </patternFill>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
      <patternFill patternType="solid">
        <fgColor indexed="2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patternFill>
    </fill>
  </fills>
  <borders count="105">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medium">
        <color indexed="64"/>
      </right>
      <top style="medium">
        <color indexed="64"/>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medium">
        <color indexed="64"/>
      </left>
      <right style="thin">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medium">
        <color indexed="64"/>
      </right>
      <top style="thin">
        <color indexed="64"/>
      </top>
      <bottom style="medium">
        <color indexed="64"/>
      </bottom>
      <diagonal/>
    </border>
    <border>
      <left style="thin">
        <color indexed="8"/>
      </left>
      <right style="medium">
        <color indexed="64"/>
      </right>
      <top/>
      <bottom style="medium">
        <color indexed="64"/>
      </bottom>
      <diagonal/>
    </border>
    <border>
      <left style="thin">
        <color indexed="8"/>
      </left>
      <right style="medium">
        <color indexed="8"/>
      </right>
      <top style="thin">
        <color indexed="64"/>
      </top>
      <bottom style="medium">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medium">
        <color indexed="64"/>
      </right>
      <top style="thin">
        <color indexed="8"/>
      </top>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64"/>
      </left>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8"/>
      </right>
      <top/>
      <bottom/>
      <diagonal/>
    </border>
    <border>
      <left style="thin">
        <color indexed="8"/>
      </left>
      <right style="medium">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64"/>
      </bottom>
      <diagonal/>
    </border>
  </borders>
  <cellStyleXfs count="53">
    <xf numFmtId="0" fontId="0" fillId="0" borderId="0"/>
    <xf numFmtId="0" fontId="44" fillId="0" borderId="0" applyNumberFormat="0" applyFill="0" applyBorder="0" applyAlignment="0" applyProtection="0"/>
    <xf numFmtId="0" fontId="46" fillId="2" borderId="1" applyAlignment="0">
      <alignment vertical="top" wrapText="1"/>
      <protection locked="0"/>
    </xf>
    <xf numFmtId="0" fontId="61" fillId="2" borderId="1"/>
    <xf numFmtId="0" fontId="82" fillId="2" borderId="1"/>
    <xf numFmtId="0" fontId="97" fillId="2" borderId="1"/>
    <xf numFmtId="0" fontId="80" fillId="2" borderId="1"/>
    <xf numFmtId="44" fontId="97" fillId="2" borderId="1" applyFont="0" applyFill="0" applyBorder="0" applyAlignment="0" applyProtection="0"/>
    <xf numFmtId="9" fontId="97" fillId="2" borderId="1" applyFont="0" applyFill="0" applyBorder="0" applyAlignment="0" applyProtection="0"/>
    <xf numFmtId="44" fontId="61" fillId="2" borderId="1" applyFont="0" applyFill="0" applyBorder="0" applyAlignment="0" applyProtection="0"/>
    <xf numFmtId="0" fontId="109" fillId="2" borderId="1"/>
    <xf numFmtId="0" fontId="111" fillId="2" borderId="1" applyNumberFormat="0" applyFill="0" applyBorder="0" applyAlignment="0" applyProtection="0"/>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xf numFmtId="0" fontId="109" fillId="2" borderId="1"/>
  </cellStyleXfs>
  <cellXfs count="1132">
    <xf numFmtId="0" fontId="0" fillId="0" borderId="0" xfId="0"/>
    <xf numFmtId="0" fontId="1" fillId="0" borderId="0" xfId="0" applyFont="1" applyAlignment="1">
      <alignment vertical="center"/>
    </xf>
    <xf numFmtId="0" fontId="4" fillId="0" borderId="0" xfId="0" applyFont="1" applyAlignment="1">
      <alignment vertical="center"/>
    </xf>
    <xf numFmtId="0" fontId="12" fillId="3" borderId="0" xfId="0" applyFont="1" applyFill="1" applyAlignment="1" applyProtection="1">
      <alignment horizontal="left" vertical="center"/>
    </xf>
    <xf numFmtId="0" fontId="13" fillId="3" borderId="0" xfId="0" applyFont="1" applyFill="1" applyAlignment="1" applyProtection="1">
      <alignment vertical="center"/>
    </xf>
    <xf numFmtId="0" fontId="14" fillId="3" borderId="0" xfId="0" applyFont="1" applyFill="1" applyAlignment="1" applyProtection="1">
      <alignment horizontal="left" vertical="center"/>
    </xf>
    <xf numFmtId="0" fontId="15" fillId="3" borderId="0" xfId="1" applyFont="1" applyFill="1" applyAlignment="1" applyProtection="1">
      <alignment vertical="center"/>
    </xf>
    <xf numFmtId="0" fontId="44" fillId="3" borderId="0" xfId="1" applyFill="1"/>
    <xf numFmtId="0" fontId="0" fillId="3" borderId="0" xfId="0" applyFill="1"/>
    <xf numFmtId="0" fontId="12" fillId="3" borderId="0" xfId="0" applyFont="1" applyFill="1" applyAlignment="1">
      <alignment horizontal="lef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xf numFmtId="0" fontId="0" fillId="0" borderId="3" xfId="0" applyBorder="1"/>
    <xf numFmtId="0" fontId="0" fillId="0" borderId="4" xfId="0" applyBorder="1"/>
    <xf numFmtId="0" fontId="0" fillId="0" borderId="5" xfId="0" applyBorder="1"/>
    <xf numFmtId="0" fontId="17" fillId="0" borderId="0" xfId="0" applyFont="1" applyBorder="1" applyAlignment="1">
      <alignment horizontal="left" vertical="center"/>
    </xf>
    <xf numFmtId="0" fontId="0" fillId="0" borderId="6" xfId="0" applyBorder="1"/>
    <xf numFmtId="0" fontId="16" fillId="0" borderId="0" xfId="0" applyFont="1" applyAlignment="1">
      <alignment horizontal="left" vertical="center"/>
    </xf>
    <xf numFmtId="0" fontId="18" fillId="0" borderId="0" xfId="0" applyFont="1" applyBorder="1" applyAlignment="1">
      <alignment horizontal="left" vertical="top"/>
    </xf>
    <xf numFmtId="0" fontId="3" fillId="0" borderId="0" xfId="0" applyFont="1" applyBorder="1" applyAlignment="1">
      <alignment horizontal="left" vertical="top"/>
    </xf>
    <xf numFmtId="0" fontId="0" fillId="0" borderId="7" xfId="0" applyBorder="1"/>
    <xf numFmtId="0" fontId="0" fillId="0" borderId="5" xfId="0" applyFont="1" applyBorder="1" applyAlignment="1">
      <alignment vertical="center"/>
    </xf>
    <xf numFmtId="0" fontId="19" fillId="0" borderId="8" xfId="0" applyFont="1" applyBorder="1" applyAlignment="1">
      <alignment horizontal="left" vertical="center"/>
    </xf>
    <xf numFmtId="0" fontId="0" fillId="0" borderId="6"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0" fillId="5" borderId="0" xfId="0" applyFont="1" applyFill="1" applyBorder="1" applyAlignment="1">
      <alignment vertical="center"/>
    </xf>
    <xf numFmtId="0" fontId="3" fillId="5" borderId="9" xfId="0" applyFont="1" applyFill="1" applyBorder="1" applyAlignment="1">
      <alignment horizontal="left" vertical="center"/>
    </xf>
    <xf numFmtId="0" fontId="3" fillId="5" borderId="10" xfId="0" applyFont="1" applyFill="1" applyBorder="1" applyAlignment="1">
      <alignment horizontal="center" vertical="center"/>
    </xf>
    <xf numFmtId="0" fontId="0" fillId="5" borderId="6" xfId="0" applyFont="1" applyFill="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7" fillId="0" borderId="0" xfId="0" applyFont="1" applyAlignment="1">
      <alignment horizontal="left" vertical="center"/>
    </xf>
    <xf numFmtId="0" fontId="2" fillId="0" borderId="5" xfId="0" applyFont="1" applyBorder="1" applyAlignment="1">
      <alignment vertical="center"/>
    </xf>
    <xf numFmtId="0" fontId="3" fillId="0" borderId="5" xfId="0" applyFont="1" applyBorder="1" applyAlignment="1">
      <alignment vertical="center"/>
    </xf>
    <xf numFmtId="0" fontId="3" fillId="0" borderId="0" xfId="0" applyFont="1" applyAlignment="1">
      <alignment horizontal="left" vertical="center"/>
    </xf>
    <xf numFmtId="0" fontId="21" fillId="0" borderId="0" xfId="0" applyFont="1" applyAlignment="1">
      <alignmen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9" xfId="0" applyFont="1" applyBorder="1" applyAlignment="1">
      <alignment vertical="center"/>
    </xf>
    <xf numFmtId="0" fontId="0" fillId="6" borderId="10" xfId="0" applyFont="1" applyFill="1" applyBorder="1" applyAlignment="1">
      <alignment vertical="center"/>
    </xf>
    <xf numFmtId="0" fontId="2" fillId="6" borderId="11" xfId="0" applyFont="1" applyFill="1" applyBorder="1" applyAlignment="1">
      <alignment horizontal="center" vertical="center"/>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0" fillId="0" borderId="15"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0" fontId="3" fillId="0" borderId="0" xfId="0" applyFont="1" applyAlignment="1">
      <alignment horizontal="center" vertical="center"/>
    </xf>
    <xf numFmtId="4" fontId="22" fillId="0" borderId="18" xfId="0" applyNumberFormat="1" applyFont="1" applyBorder="1" applyAlignment="1">
      <alignment vertical="center"/>
    </xf>
    <xf numFmtId="4" fontId="22" fillId="0" borderId="0" xfId="0" applyNumberFormat="1" applyFont="1" applyBorder="1" applyAlignment="1">
      <alignment vertical="center"/>
    </xf>
    <xf numFmtId="166" fontId="22" fillId="0" borderId="0" xfId="0" applyNumberFormat="1" applyFont="1" applyBorder="1" applyAlignment="1">
      <alignment vertical="center"/>
    </xf>
    <xf numFmtId="4" fontId="22" fillId="0" borderId="19" xfId="0" applyNumberFormat="1" applyFont="1" applyBorder="1" applyAlignment="1">
      <alignment vertical="center"/>
    </xf>
    <xf numFmtId="0" fontId="24" fillId="0" borderId="0" xfId="0" applyFont="1" applyAlignment="1">
      <alignment horizontal="left" vertical="center"/>
    </xf>
    <xf numFmtId="0" fontId="25" fillId="0" borderId="0" xfId="1" applyFont="1" applyAlignment="1">
      <alignment horizontal="center" vertical="center"/>
    </xf>
    <xf numFmtId="0" fontId="4" fillId="0" borderId="5" xfId="0" applyFont="1" applyBorder="1" applyAlignment="1">
      <alignment vertical="center"/>
    </xf>
    <xf numFmtId="0" fontId="26" fillId="0" borderId="0" xfId="0" applyFont="1" applyAlignment="1">
      <alignment vertical="center"/>
    </xf>
    <xf numFmtId="0" fontId="28" fillId="0" borderId="0" xfId="0" applyFont="1" applyAlignment="1">
      <alignment horizontal="center" vertical="center"/>
    </xf>
    <xf numFmtId="4" fontId="29" fillId="0" borderId="18"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9" xfId="0" applyNumberFormat="1" applyFont="1" applyBorder="1" applyAlignment="1">
      <alignment vertical="center"/>
    </xf>
    <xf numFmtId="0" fontId="4" fillId="0" borderId="0" xfId="0" applyFont="1" applyAlignment="1">
      <alignment horizontal="left" vertical="center"/>
    </xf>
    <xf numFmtId="4" fontId="29" fillId="0" borderId="23" xfId="0" applyNumberFormat="1" applyFont="1" applyBorder="1" applyAlignment="1">
      <alignment vertical="center"/>
    </xf>
    <xf numFmtId="4" fontId="29" fillId="0" borderId="24" xfId="0" applyNumberFormat="1" applyFont="1" applyBorder="1" applyAlignment="1">
      <alignment vertical="center"/>
    </xf>
    <xf numFmtId="166" fontId="29" fillId="0" borderId="24" xfId="0" applyNumberFormat="1" applyFont="1" applyBorder="1" applyAlignment="1">
      <alignment vertical="center"/>
    </xf>
    <xf numFmtId="4" fontId="29" fillId="0" borderId="25" xfId="0" applyNumberFormat="1" applyFont="1" applyBorder="1" applyAlignment="1">
      <alignment vertical="center"/>
    </xf>
    <xf numFmtId="0" fontId="0" fillId="3" borderId="0" xfId="0" applyFill="1" applyProtection="1"/>
    <xf numFmtId="0" fontId="44" fillId="3" borderId="0" xfId="1" applyFill="1" applyProtection="1"/>
    <xf numFmtId="0" fontId="47" fillId="7" borderId="1" xfId="2" applyFont="1" applyFill="1" applyAlignment="1" applyProtection="1">
      <alignment horizontal="left"/>
    </xf>
    <xf numFmtId="0" fontId="48" fillId="7" borderId="1" xfId="2" applyFont="1" applyFill="1" applyAlignment="1" applyProtection="1">
      <alignment horizontal="left"/>
    </xf>
    <xf numFmtId="0" fontId="48" fillId="7" borderId="1" xfId="2" applyFont="1" applyFill="1" applyAlignment="1" applyProtection="1">
      <alignment horizontal="left" vertical="top" wrapText="1"/>
    </xf>
    <xf numFmtId="168" fontId="48" fillId="7" borderId="1" xfId="2" applyNumberFormat="1" applyFont="1" applyFill="1" applyAlignment="1" applyProtection="1">
      <alignment horizontal="left"/>
    </xf>
    <xf numFmtId="0" fontId="49" fillId="7" borderId="1" xfId="2" applyFont="1" applyFill="1" applyAlignment="1" applyProtection="1">
      <alignment horizontal="left"/>
    </xf>
    <xf numFmtId="0" fontId="48" fillId="7" borderId="1" xfId="2" applyFont="1" applyFill="1" applyAlignment="1" applyProtection="1">
      <alignment horizontal="left" wrapText="1"/>
    </xf>
    <xf numFmtId="0" fontId="50" fillId="8" borderId="37" xfId="2" applyFont="1" applyFill="1" applyBorder="1" applyAlignment="1" applyProtection="1">
      <alignment horizontal="center" vertical="center" wrapText="1"/>
    </xf>
    <xf numFmtId="168" fontId="50" fillId="8" borderId="37" xfId="2" applyNumberFormat="1" applyFont="1" applyFill="1" applyBorder="1" applyAlignment="1" applyProtection="1">
      <alignment horizontal="center" vertical="center" wrapText="1"/>
    </xf>
    <xf numFmtId="0" fontId="51" fillId="7" borderId="1" xfId="2" applyFont="1" applyFill="1" applyAlignment="1" applyProtection="1">
      <alignment horizontal="left"/>
    </xf>
    <xf numFmtId="0" fontId="51" fillId="7" borderId="1" xfId="2" applyFont="1" applyFill="1" applyAlignment="1" applyProtection="1">
      <alignment horizontal="left" wrapText="1"/>
    </xf>
    <xf numFmtId="168" fontId="51" fillId="7" borderId="1" xfId="2" applyNumberFormat="1" applyFont="1" applyFill="1" applyAlignment="1" applyProtection="1">
      <alignment horizontal="left"/>
    </xf>
    <xf numFmtId="171" fontId="55" fillId="2" borderId="1" xfId="3" applyNumberFormat="1" applyFont="1" applyAlignment="1"/>
    <xf numFmtId="0" fontId="61" fillId="2" borderId="1" xfId="3"/>
    <xf numFmtId="49" fontId="62" fillId="2" borderId="1" xfId="3" applyNumberFormat="1" applyFont="1" applyAlignment="1"/>
    <xf numFmtId="172" fontId="62" fillId="2" borderId="1" xfId="3" applyNumberFormat="1" applyFont="1" applyAlignment="1"/>
    <xf numFmtId="49" fontId="63" fillId="2" borderId="1" xfId="3" applyNumberFormat="1" applyFont="1" applyAlignment="1">
      <alignment horizontal="left" vertical="top"/>
    </xf>
    <xf numFmtId="171" fontId="62" fillId="2" borderId="1" xfId="3" applyNumberFormat="1" applyFont="1" applyAlignment="1"/>
    <xf numFmtId="49" fontId="64" fillId="2" borderId="74" xfId="3" applyNumberFormat="1" applyFont="1" applyBorder="1" applyAlignment="1">
      <alignment horizontal="left"/>
    </xf>
    <xf numFmtId="49" fontId="64" fillId="2" borderId="74" xfId="3" applyNumberFormat="1" applyFont="1" applyBorder="1" applyAlignment="1">
      <alignment horizontal="right"/>
    </xf>
    <xf numFmtId="49" fontId="65" fillId="2" borderId="1" xfId="3" applyNumberFormat="1" applyFont="1" applyAlignment="1"/>
    <xf numFmtId="49" fontId="64" fillId="2" borderId="1" xfId="3" applyNumberFormat="1" applyFont="1" applyBorder="1" applyAlignment="1">
      <alignment horizontal="left"/>
    </xf>
    <xf numFmtId="49" fontId="64" fillId="2" borderId="1" xfId="3" applyNumberFormat="1" applyFont="1" applyBorder="1" applyAlignment="1">
      <alignment horizontal="right"/>
    </xf>
    <xf numFmtId="0" fontId="66" fillId="2" borderId="1" xfId="3" applyFont="1"/>
    <xf numFmtId="49" fontId="67" fillId="2" borderId="1" xfId="3" applyNumberFormat="1" applyFont="1" applyAlignment="1">
      <alignment horizontal="left"/>
    </xf>
    <xf numFmtId="172" fontId="67" fillId="2" borderId="1" xfId="3" applyNumberFormat="1" applyFont="1" applyAlignment="1"/>
    <xf numFmtId="173" fontId="67" fillId="2" borderId="1" xfId="3" applyNumberFormat="1" applyFont="1" applyAlignment="1"/>
    <xf numFmtId="0" fontId="68" fillId="2" borderId="1" xfId="3" applyFont="1"/>
    <xf numFmtId="49" fontId="69" fillId="2" borderId="1" xfId="3" applyNumberFormat="1" applyFont="1" applyAlignment="1">
      <alignment horizontal="left" indent="1"/>
    </xf>
    <xf numFmtId="172" fontId="69" fillId="2" borderId="1" xfId="3" applyNumberFormat="1" applyFont="1" applyAlignment="1"/>
    <xf numFmtId="173" fontId="69" fillId="2" borderId="1" xfId="3" applyNumberFormat="1" applyFont="1" applyAlignment="1"/>
    <xf numFmtId="0" fontId="70" fillId="2" borderId="1" xfId="3" applyFont="1" applyAlignment="1">
      <alignment horizontal="left"/>
    </xf>
    <xf numFmtId="0" fontId="71" fillId="2" borderId="1" xfId="3" applyFont="1"/>
    <xf numFmtId="0" fontId="72" fillId="2" borderId="75" xfId="3" applyFont="1" applyBorder="1" applyAlignment="1">
      <alignment horizontal="left"/>
    </xf>
    <xf numFmtId="172" fontId="71" fillId="2" borderId="1" xfId="3" applyNumberFormat="1" applyFont="1"/>
    <xf numFmtId="0" fontId="72" fillId="2" borderId="1" xfId="3" applyFont="1" applyAlignment="1">
      <alignment horizontal="left"/>
    </xf>
    <xf numFmtId="172" fontId="72" fillId="2" borderId="1" xfId="3" applyNumberFormat="1" applyFont="1" applyAlignment="1"/>
    <xf numFmtId="0" fontId="73" fillId="2" borderId="1" xfId="3" applyFont="1" applyAlignment="1">
      <alignment horizontal="left" indent="1"/>
    </xf>
    <xf numFmtId="172" fontId="73" fillId="2" borderId="1" xfId="3" applyNumberFormat="1" applyFont="1" applyAlignment="1"/>
    <xf numFmtId="0" fontId="74" fillId="2" borderId="1" xfId="3" applyFont="1"/>
    <xf numFmtId="174" fontId="62" fillId="2" borderId="1" xfId="3" applyNumberFormat="1" applyFont="1" applyFill="1" applyBorder="1" applyAlignment="1"/>
    <xf numFmtId="175" fontId="62" fillId="2" borderId="1" xfId="3" applyNumberFormat="1" applyFont="1" applyAlignment="1"/>
    <xf numFmtId="176" fontId="62" fillId="2" borderId="1" xfId="3" applyNumberFormat="1" applyFont="1" applyAlignment="1"/>
    <xf numFmtId="0" fontId="75" fillId="2" borderId="1" xfId="3" applyFont="1"/>
    <xf numFmtId="49" fontId="69" fillId="2" borderId="74" xfId="3" applyNumberFormat="1" applyFont="1" applyBorder="1" applyAlignment="1">
      <alignment horizontal="right"/>
    </xf>
    <xf numFmtId="49" fontId="69" fillId="2" borderId="74" xfId="3" applyNumberFormat="1" applyFont="1" applyBorder="1" applyAlignment="1">
      <alignment horizontal="center"/>
    </xf>
    <xf numFmtId="49" fontId="69" fillId="2" borderId="74" xfId="3" applyNumberFormat="1" applyFont="1" applyBorder="1" applyAlignment="1">
      <alignment horizontal="left"/>
    </xf>
    <xf numFmtId="0" fontId="69" fillId="2" borderId="74" xfId="3" applyNumberFormat="1" applyFont="1" applyBorder="1" applyAlignment="1">
      <alignment horizontal="left"/>
    </xf>
    <xf numFmtId="49" fontId="64" fillId="2" borderId="1" xfId="3" applyNumberFormat="1" applyFont="1" applyAlignment="1">
      <alignment horizontal="right"/>
    </xf>
    <xf numFmtId="49" fontId="64" fillId="2" borderId="1" xfId="3" applyNumberFormat="1" applyFont="1" applyAlignment="1">
      <alignment horizontal="center"/>
    </xf>
    <xf numFmtId="49" fontId="64" fillId="2" borderId="1" xfId="3" applyNumberFormat="1" applyFont="1" applyAlignment="1">
      <alignment horizontal="left"/>
    </xf>
    <xf numFmtId="0" fontId="64" fillId="2" borderId="1" xfId="3" applyNumberFormat="1" applyFont="1" applyAlignment="1">
      <alignment horizontal="left" wrapText="1"/>
    </xf>
    <xf numFmtId="0" fontId="64" fillId="2" borderId="1" xfId="3" applyNumberFormat="1" applyFont="1" applyAlignment="1">
      <alignment horizontal="right"/>
    </xf>
    <xf numFmtId="0" fontId="76" fillId="2" borderId="1" xfId="3" applyFont="1"/>
    <xf numFmtId="171" fontId="76" fillId="2" borderId="1" xfId="3" applyNumberFormat="1" applyFont="1" applyAlignment="1"/>
    <xf numFmtId="49" fontId="76" fillId="2" borderId="1" xfId="3" applyNumberFormat="1" applyFont="1" applyAlignment="1">
      <alignment horizontal="center"/>
    </xf>
    <xf numFmtId="0" fontId="76" fillId="2" borderId="1" xfId="3" applyNumberFormat="1" applyFont="1" applyAlignment="1">
      <alignment horizontal="left"/>
    </xf>
    <xf numFmtId="174" fontId="76" fillId="2" borderId="1" xfId="3" applyNumberFormat="1" applyFont="1" applyFill="1" applyBorder="1" applyAlignment="1"/>
    <xf numFmtId="175" fontId="76" fillId="2" borderId="1" xfId="3" applyNumberFormat="1" applyFont="1" applyAlignment="1"/>
    <xf numFmtId="172" fontId="76" fillId="2" borderId="1" xfId="3" applyNumberFormat="1" applyFont="1" applyAlignment="1"/>
    <xf numFmtId="176" fontId="76" fillId="2" borderId="1" xfId="3" applyNumberFormat="1" applyFont="1" applyAlignment="1"/>
    <xf numFmtId="173" fontId="76" fillId="2" borderId="1" xfId="3" applyNumberFormat="1" applyFont="1" applyAlignment="1"/>
    <xf numFmtId="0" fontId="76" fillId="2" borderId="1" xfId="3" applyNumberFormat="1" applyFont="1" applyAlignment="1"/>
    <xf numFmtId="49" fontId="76" fillId="2" borderId="1" xfId="3" applyNumberFormat="1" applyFont="1" applyAlignment="1">
      <alignment horizontal="left"/>
    </xf>
    <xf numFmtId="0" fontId="64" fillId="2" borderId="1" xfId="3" applyFont="1"/>
    <xf numFmtId="171" fontId="64" fillId="2" borderId="1" xfId="3" applyNumberFormat="1" applyFont="1" applyAlignment="1"/>
    <xf numFmtId="0" fontId="64" fillId="2" borderId="1" xfId="3" applyNumberFormat="1" applyFont="1" applyAlignment="1">
      <alignment horizontal="left"/>
    </xf>
    <xf numFmtId="174" fontId="64" fillId="2" borderId="1" xfId="3" applyNumberFormat="1" applyFont="1" applyFill="1" applyBorder="1" applyAlignment="1"/>
    <xf numFmtId="175" fontId="64" fillId="2" borderId="1" xfId="3" applyNumberFormat="1" applyFont="1" applyAlignment="1"/>
    <xf numFmtId="172" fontId="64" fillId="2" borderId="1" xfId="3" applyNumberFormat="1" applyFont="1" applyAlignment="1"/>
    <xf numFmtId="176" fontId="64" fillId="2" borderId="1" xfId="3" applyNumberFormat="1" applyFont="1" applyAlignment="1"/>
    <xf numFmtId="173" fontId="64" fillId="2" borderId="1" xfId="3" applyNumberFormat="1" applyFont="1" applyAlignment="1"/>
    <xf numFmtId="0" fontId="64" fillId="2" borderId="1" xfId="3" applyNumberFormat="1" applyFont="1" applyAlignment="1"/>
    <xf numFmtId="0" fontId="77" fillId="2" borderId="1" xfId="3" applyFont="1"/>
    <xf numFmtId="171" fontId="78" fillId="2" borderId="76" xfId="3" applyNumberFormat="1" applyFont="1" applyBorder="1" applyAlignment="1">
      <alignment horizontal="right" vertical="top"/>
    </xf>
    <xf numFmtId="49" fontId="78" fillId="2" borderId="76" xfId="3" applyNumberFormat="1" applyFont="1" applyBorder="1" applyAlignment="1">
      <alignment horizontal="center" vertical="top"/>
    </xf>
    <xf numFmtId="49" fontId="78" fillId="2" borderId="76" xfId="3" applyNumberFormat="1" applyFont="1" applyBorder="1" applyAlignment="1">
      <alignment horizontal="left" vertical="top"/>
    </xf>
    <xf numFmtId="0" fontId="78" fillId="2" borderId="76" xfId="3" applyNumberFormat="1" applyFont="1" applyBorder="1" applyAlignment="1">
      <alignment horizontal="left" vertical="top" wrapText="1"/>
    </xf>
    <xf numFmtId="174" fontId="79" fillId="2" borderId="76" xfId="3" applyNumberFormat="1" applyFont="1" applyFill="1" applyBorder="1" applyAlignment="1">
      <alignment horizontal="right" vertical="top"/>
    </xf>
    <xf numFmtId="173" fontId="78" fillId="2" borderId="76" xfId="3" applyNumberFormat="1" applyFont="1" applyBorder="1" applyAlignment="1">
      <alignment horizontal="right" vertical="top"/>
    </xf>
    <xf numFmtId="172" fontId="78" fillId="2" borderId="76" xfId="3" applyNumberFormat="1" applyFont="1" applyBorder="1" applyAlignment="1">
      <alignment horizontal="right" vertical="top"/>
    </xf>
    <xf numFmtId="176" fontId="78" fillId="2" borderId="76" xfId="3" applyNumberFormat="1" applyFont="1" applyBorder="1" applyAlignment="1">
      <alignment horizontal="right" vertical="top"/>
    </xf>
    <xf numFmtId="171" fontId="80" fillId="2" borderId="1" xfId="3" applyNumberFormat="1" applyFont="1" applyAlignment="1">
      <alignment horizontal="right" vertical="top"/>
    </xf>
    <xf numFmtId="49" fontId="80" fillId="2" borderId="1" xfId="3" applyNumberFormat="1" applyFont="1" applyAlignment="1">
      <alignment horizontal="center" vertical="top"/>
    </xf>
    <xf numFmtId="49" fontId="80" fillId="2" borderId="1" xfId="3" applyNumberFormat="1" applyFont="1" applyAlignment="1">
      <alignment horizontal="left" vertical="top"/>
    </xf>
    <xf numFmtId="49" fontId="80" fillId="2" borderId="1" xfId="3" applyNumberFormat="1" applyFont="1" applyAlignment="1">
      <alignment horizontal="left" vertical="top" wrapText="1"/>
    </xf>
    <xf numFmtId="174" fontId="81" fillId="2" borderId="1" xfId="3" applyNumberFormat="1" applyFont="1" applyFill="1" applyBorder="1" applyAlignment="1">
      <alignment horizontal="right" vertical="top"/>
    </xf>
    <xf numFmtId="175" fontId="80" fillId="2" borderId="1" xfId="3" applyNumberFormat="1" applyFont="1" applyAlignment="1">
      <alignment horizontal="right" vertical="top"/>
    </xf>
    <xf numFmtId="172" fontId="80" fillId="2" borderId="1" xfId="3" applyNumberFormat="1" applyFont="1" applyAlignment="1">
      <alignment horizontal="right" vertical="top"/>
    </xf>
    <xf numFmtId="176" fontId="80" fillId="2" borderId="1" xfId="3" applyNumberFormat="1" applyFont="1" applyAlignment="1">
      <alignment horizontal="right" vertical="top"/>
    </xf>
    <xf numFmtId="0" fontId="61" fillId="9" borderId="1" xfId="5" applyFont="1" applyFill="1" applyProtection="1"/>
    <xf numFmtId="0" fontId="61" fillId="9" borderId="1" xfId="5" applyFont="1" applyFill="1" applyAlignment="1" applyProtection="1">
      <alignment horizontal="center"/>
    </xf>
    <xf numFmtId="4" fontId="61" fillId="9" borderId="1" xfId="5" applyNumberFormat="1" applyFont="1" applyFill="1" applyProtection="1"/>
    <xf numFmtId="0" fontId="61" fillId="9" borderId="1" xfId="5" applyFont="1" applyFill="1" applyAlignment="1" applyProtection="1">
      <alignment wrapText="1"/>
    </xf>
    <xf numFmtId="0" fontId="80" fillId="9" borderId="1" xfId="6" applyFont="1" applyFill="1" applyBorder="1" applyProtection="1"/>
    <xf numFmtId="0" fontId="61" fillId="9" borderId="1" xfId="5" applyFont="1" applyFill="1" applyAlignment="1" applyProtection="1">
      <alignment horizontal="right"/>
    </xf>
    <xf numFmtId="0" fontId="80" fillId="9" borderId="1" xfId="6" applyFont="1" applyFill="1" applyBorder="1" applyAlignment="1" applyProtection="1">
      <alignment horizontal="left"/>
    </xf>
    <xf numFmtId="0" fontId="61" fillId="9" borderId="1" xfId="5" applyFont="1" applyFill="1" applyBorder="1" applyAlignment="1" applyProtection="1">
      <alignment horizontal="right"/>
    </xf>
    <xf numFmtId="0" fontId="61" fillId="9" borderId="1" xfId="5" applyFont="1" applyFill="1" applyBorder="1" applyAlignment="1" applyProtection="1">
      <alignment wrapText="1"/>
    </xf>
    <xf numFmtId="0" fontId="61" fillId="9" borderId="1" xfId="5" applyFont="1" applyFill="1" applyBorder="1" applyAlignment="1" applyProtection="1">
      <alignment horizontal="center"/>
    </xf>
    <xf numFmtId="0" fontId="61" fillId="9" borderId="1" xfId="5" applyFont="1" applyFill="1" applyAlignment="1" applyProtection="1">
      <alignment vertical="center"/>
    </xf>
    <xf numFmtId="4" fontId="54" fillId="9" borderId="101" xfId="5" applyNumberFormat="1" applyFont="1" applyFill="1" applyBorder="1" applyAlignment="1" applyProtection="1">
      <alignment horizontal="center" vertical="center"/>
    </xf>
    <xf numFmtId="0" fontId="0" fillId="0" borderId="0" xfId="0"/>
    <xf numFmtId="0" fontId="27"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 fillId="0" borderId="0" xfId="0" applyFont="1" applyBorder="1" applyAlignment="1">
      <alignment horizontal="left" vertical="center"/>
    </xf>
    <xf numFmtId="0" fontId="1" fillId="0" borderId="0" xfId="0" applyFont="1" applyBorder="1" applyAlignment="1">
      <alignment vertical="center"/>
    </xf>
    <xf numFmtId="0" fontId="0" fillId="5" borderId="10" xfId="0" applyFont="1" applyFill="1" applyBorder="1" applyAlignment="1">
      <alignment vertical="center"/>
    </xf>
    <xf numFmtId="0" fontId="2" fillId="0" borderId="0" xfId="0" applyFont="1" applyBorder="1" applyAlignment="1">
      <alignment horizontal="left" vertical="center"/>
    </xf>
    <xf numFmtId="0" fontId="0" fillId="0" borderId="0" xfId="0" applyBorder="1"/>
    <xf numFmtId="0" fontId="0" fillId="0" borderId="8" xfId="0" applyFont="1" applyBorder="1" applyAlignment="1">
      <alignment vertical="center"/>
    </xf>
    <xf numFmtId="0" fontId="18" fillId="0" borderId="0" xfId="0" applyFont="1" applyAlignment="1">
      <alignment horizontal="left" vertical="center"/>
    </xf>
    <xf numFmtId="0" fontId="0" fillId="0" borderId="0" xfId="0" applyFont="1" applyAlignment="1">
      <alignment vertical="center"/>
    </xf>
    <xf numFmtId="0" fontId="30" fillId="3" borderId="0" xfId="1" applyFont="1" applyFill="1" applyAlignment="1" applyProtection="1">
      <alignmen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Protection="1"/>
    <xf numFmtId="0" fontId="0" fillId="0" borderId="0" xfId="0" applyFont="1" applyAlignment="1" applyProtection="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7" fillId="0" borderId="0" xfId="0" applyFont="1" applyBorder="1" applyAlignment="1" applyProtection="1">
      <alignment horizontal="left" vertical="center"/>
    </xf>
    <xf numFmtId="0" fontId="0" fillId="0" borderId="6" xfId="0" applyBorder="1" applyProtection="1"/>
    <xf numFmtId="0" fontId="16" fillId="0" borderId="0" xfId="0" applyFont="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Alignment="1" applyProtection="1">
      <alignment vertical="center"/>
    </xf>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0" fillId="0" borderId="6" xfId="0" applyFont="1" applyBorder="1" applyAlignment="1" applyProtection="1">
      <alignment vertical="center"/>
    </xf>
    <xf numFmtId="0" fontId="2" fillId="0" borderId="0" xfId="0" applyFont="1" applyBorder="1" applyAlignment="1" applyProtection="1">
      <alignment horizontal="left" vertical="center"/>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6" xfId="0" applyFont="1" applyBorder="1" applyAlignment="1" applyProtection="1">
      <alignment vertical="center" wrapText="1"/>
    </xf>
    <xf numFmtId="0" fontId="0" fillId="0" borderId="0" xfId="0" applyFont="1" applyAlignment="1" applyProtection="1">
      <alignment vertical="center" wrapText="1"/>
    </xf>
    <xf numFmtId="0" fontId="0" fillId="0" borderId="16" xfId="0" applyFont="1" applyBorder="1" applyAlignment="1" applyProtection="1">
      <alignment vertical="center"/>
    </xf>
    <xf numFmtId="0" fontId="0" fillId="0" borderId="26" xfId="0" applyFont="1" applyBorder="1" applyAlignment="1" applyProtection="1">
      <alignment vertical="center"/>
    </xf>
    <xf numFmtId="0" fontId="19" fillId="0" borderId="0" xfId="0" applyFont="1" applyBorder="1" applyAlignment="1" applyProtection="1">
      <alignment horizontal="left" vertical="center"/>
    </xf>
    <xf numFmtId="4" fontId="23" fillId="0" borderId="0" xfId="0" applyNumberFormat="1" applyFont="1" applyBorder="1" applyAlignment="1" applyProtection="1">
      <alignment vertical="center"/>
    </xf>
    <xf numFmtId="0" fontId="1" fillId="0" borderId="0" xfId="0" applyFont="1" applyBorder="1" applyAlignment="1" applyProtection="1">
      <alignment horizontal="right" vertical="center"/>
    </xf>
    <xf numFmtId="0" fontId="1" fillId="0" borderId="0" xfId="0" applyFont="1" applyBorder="1" applyAlignment="1" applyProtection="1">
      <alignment horizontal="left" vertical="center"/>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xf>
    <xf numFmtId="0" fontId="0" fillId="6" borderId="0" xfId="0" applyFont="1" applyFill="1" applyBorder="1" applyAlignment="1" applyProtection="1">
      <alignment vertical="center"/>
    </xf>
    <xf numFmtId="0" fontId="3" fillId="6" borderId="9" xfId="0" applyFont="1" applyFill="1" applyBorder="1" applyAlignment="1" applyProtection="1">
      <alignment horizontal="left" vertical="center"/>
    </xf>
    <xf numFmtId="0" fontId="0" fillId="6" borderId="10" xfId="0" applyFont="1" applyFill="1" applyBorder="1" applyAlignment="1" applyProtection="1">
      <alignment vertical="center"/>
    </xf>
    <xf numFmtId="0" fontId="3" fillId="6" borderId="10" xfId="0" applyFont="1" applyFill="1" applyBorder="1" applyAlignment="1" applyProtection="1">
      <alignment horizontal="right" vertical="center"/>
    </xf>
    <xf numFmtId="0" fontId="3" fillId="6" borderId="10" xfId="0" applyFont="1" applyFill="1" applyBorder="1" applyAlignment="1" applyProtection="1">
      <alignment horizontal="center" vertical="center"/>
    </xf>
    <xf numFmtId="4" fontId="3" fillId="6" borderId="10" xfId="0" applyNumberFormat="1" applyFont="1" applyFill="1" applyBorder="1" applyAlignment="1" applyProtection="1">
      <alignment vertical="center"/>
    </xf>
    <xf numFmtId="0" fontId="0" fillId="6" borderId="27"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4" xfId="0" applyFont="1" applyBorder="1" applyAlignment="1" applyProtection="1">
      <alignment vertical="center"/>
    </xf>
    <xf numFmtId="0" fontId="2" fillId="6" borderId="0" xfId="0" applyFont="1" applyFill="1" applyBorder="1" applyAlignment="1" applyProtection="1">
      <alignment horizontal="left" vertical="center"/>
    </xf>
    <xf numFmtId="0" fontId="2" fillId="6" borderId="0" xfId="0" applyFont="1" applyFill="1" applyBorder="1" applyAlignment="1" applyProtection="1">
      <alignment horizontal="right" vertical="center"/>
    </xf>
    <xf numFmtId="0" fontId="0" fillId="6" borderId="6" xfId="0" applyFont="1" applyFill="1" applyBorder="1" applyAlignment="1" applyProtection="1">
      <alignment vertical="center"/>
    </xf>
    <xf numFmtId="0" fontId="31"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5" fillId="0" borderId="0" xfId="0" applyFont="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6" fillId="0" borderId="0" xfId="0" applyFont="1" applyAlignment="1" applyProtection="1">
      <alignment vertical="center"/>
    </xf>
    <xf numFmtId="0" fontId="17" fillId="0" borderId="0" xfId="0" applyFont="1" applyAlignment="1" applyProtection="1">
      <alignment horizontal="left" vertical="center"/>
    </xf>
    <xf numFmtId="0" fontId="18" fillId="0" borderId="0" xfId="0" applyFont="1" applyAlignment="1" applyProtection="1">
      <alignment horizontal="left" vertical="center"/>
    </xf>
    <xf numFmtId="0" fontId="2" fillId="0" borderId="0" xfId="0" applyFont="1" applyAlignment="1" applyProtection="1">
      <alignment horizontal="left" vertical="center"/>
    </xf>
    <xf numFmtId="165" fontId="2" fillId="0" borderId="0" xfId="0" applyNumberFormat="1" applyFont="1" applyAlignment="1" applyProtection="1">
      <alignment horizontal="left" vertical="center"/>
    </xf>
    <xf numFmtId="0" fontId="0" fillId="0" borderId="5" xfId="0" applyFont="1" applyBorder="1" applyAlignment="1" applyProtection="1">
      <alignment horizontal="center" vertical="center" wrapText="1"/>
    </xf>
    <xf numFmtId="0" fontId="2" fillId="6" borderId="20" xfId="0" applyFont="1" applyFill="1" applyBorder="1" applyAlignment="1" applyProtection="1">
      <alignment horizontal="center" vertical="center" wrapText="1"/>
    </xf>
    <xf numFmtId="0" fontId="2" fillId="6" borderId="21" xfId="0" applyFont="1" applyFill="1" applyBorder="1" applyAlignment="1" applyProtection="1">
      <alignment horizontal="center" vertical="center" wrapText="1"/>
    </xf>
    <xf numFmtId="0" fontId="2" fillId="6" borderId="22" xfId="0" applyFont="1" applyFill="1" applyBorder="1" applyAlignment="1" applyProtection="1">
      <alignment horizontal="center" vertical="center" wrapText="1"/>
    </xf>
    <xf numFmtId="0" fontId="18" fillId="0" borderId="20" xfId="0" applyFont="1" applyBorder="1" applyAlignment="1" applyProtection="1">
      <alignment horizontal="center" vertical="center" wrapText="1"/>
    </xf>
    <xf numFmtId="0" fontId="18" fillId="0" borderId="21" xfId="0" applyFont="1" applyBorder="1" applyAlignment="1" applyProtection="1">
      <alignment horizontal="center" vertical="center" wrapText="1"/>
    </xf>
    <xf numFmtId="0" fontId="18" fillId="0" borderId="22" xfId="0" applyFont="1" applyBorder="1" applyAlignment="1" applyProtection="1">
      <alignment horizontal="center" vertical="center" wrapText="1"/>
    </xf>
    <xf numFmtId="0" fontId="0" fillId="0" borderId="0" xfId="0" applyFont="1" applyAlignment="1" applyProtection="1">
      <alignment horizontal="center" vertical="center" wrapText="1"/>
    </xf>
    <xf numFmtId="0" fontId="23" fillId="0" borderId="0" xfId="0" applyFont="1" applyAlignment="1" applyProtection="1">
      <alignment horizontal="left" vertical="center"/>
    </xf>
    <xf numFmtId="4" fontId="23" fillId="0" borderId="0" xfId="0" applyNumberFormat="1" applyFont="1" applyAlignment="1" applyProtection="1"/>
    <xf numFmtId="0" fontId="0" fillId="0" borderId="15" xfId="0" applyFont="1" applyBorder="1" applyAlignment="1" applyProtection="1">
      <alignment vertical="center"/>
    </xf>
    <xf numFmtId="166" fontId="32" fillId="0" borderId="16" xfId="0" applyNumberFormat="1" applyFont="1" applyBorder="1" applyAlignment="1" applyProtection="1"/>
    <xf numFmtId="166" fontId="32" fillId="0" borderId="17" xfId="0" applyNumberFormat="1" applyFont="1" applyBorder="1" applyAlignment="1" applyProtection="1"/>
    <xf numFmtId="4" fontId="33" fillId="0" borderId="0" xfId="0" applyNumberFormat="1" applyFont="1" applyAlignment="1" applyProtection="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4" fontId="5" fillId="0" borderId="0" xfId="0" applyNumberFormat="1" applyFont="1" applyAlignment="1" applyProtection="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pplyProtection="1">
      <alignment horizontal="center"/>
    </xf>
    <xf numFmtId="4" fontId="7" fillId="0" borderId="0" xfId="0" applyNumberFormat="1" applyFont="1" applyAlignment="1" applyProtection="1">
      <alignment vertical="center"/>
    </xf>
    <xf numFmtId="0" fontId="6" fillId="0" borderId="0" xfId="0" applyFont="1" applyAlignment="1" applyProtection="1">
      <alignment horizontal="left"/>
    </xf>
    <xf numFmtId="4" fontId="6" fillId="0" borderId="0" xfId="0" applyNumberFormat="1" applyFont="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0" borderId="28" xfId="0" applyNumberFormat="1" applyFont="1" applyBorder="1" applyAlignment="1" applyProtection="1">
      <alignment vertical="center"/>
    </xf>
    <xf numFmtId="0" fontId="1" fillId="0" borderId="28" xfId="0" applyFont="1" applyBorder="1" applyAlignment="1" applyProtection="1">
      <alignment horizontal="left" vertical="center"/>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pplyProtection="1">
      <alignment vertical="center"/>
    </xf>
    <xf numFmtId="0" fontId="34" fillId="0" borderId="0" xfId="0" applyFont="1" applyAlignment="1" applyProtection="1">
      <alignment horizontal="left" vertical="center"/>
    </xf>
    <xf numFmtId="0" fontId="35" fillId="0" borderId="0" xfId="0" applyFont="1" applyAlignment="1" applyProtection="1">
      <alignment vertical="center" wrapText="1"/>
    </xf>
    <xf numFmtId="0" fontId="0" fillId="0" borderId="18" xfId="0" applyFont="1" applyBorder="1" applyAlignment="1" applyProtection="1">
      <alignment vertical="center"/>
    </xf>
    <xf numFmtId="0" fontId="0" fillId="0" borderId="19" xfId="0" applyFont="1" applyBorder="1" applyAlignment="1" applyProtection="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36" fillId="0" borderId="28" xfId="0" applyFont="1" applyBorder="1" applyAlignment="1" applyProtection="1">
      <alignment horizontal="center" vertical="center"/>
    </xf>
    <xf numFmtId="49" fontId="36" fillId="0" borderId="28" xfId="0" applyNumberFormat="1" applyFont="1" applyBorder="1" applyAlignment="1" applyProtection="1">
      <alignment horizontal="left" vertical="center" wrapText="1"/>
    </xf>
    <xf numFmtId="0" fontId="36" fillId="0" borderId="28" xfId="0" applyFont="1" applyBorder="1" applyAlignment="1" applyProtection="1">
      <alignment horizontal="left" vertical="center" wrapText="1"/>
    </xf>
    <xf numFmtId="0" fontId="36" fillId="0" borderId="28" xfId="0" applyFont="1" applyBorder="1" applyAlignment="1" applyProtection="1">
      <alignment horizontal="center" vertical="center" wrapText="1"/>
    </xf>
    <xf numFmtId="167" fontId="36" fillId="0" borderId="28" xfId="0" applyNumberFormat="1" applyFont="1" applyBorder="1" applyAlignment="1" applyProtection="1">
      <alignment vertical="center"/>
    </xf>
    <xf numFmtId="4" fontId="36" fillId="0" borderId="28" xfId="0" applyNumberFormat="1" applyFont="1" applyBorder="1" applyAlignment="1" applyProtection="1">
      <alignment vertical="center"/>
    </xf>
    <xf numFmtId="0" fontId="36" fillId="0" borderId="5" xfId="0" applyFont="1" applyBorder="1" applyAlignment="1" applyProtection="1">
      <alignment vertical="center"/>
    </xf>
    <xf numFmtId="0" fontId="36" fillId="0" borderId="28" xfId="0" applyFont="1" applyBorder="1" applyAlignment="1" applyProtection="1">
      <alignment horizontal="left" vertical="center"/>
    </xf>
    <xf numFmtId="0" fontId="36" fillId="0" borderId="0" xfId="0" applyFont="1" applyBorder="1" applyAlignment="1" applyProtection="1">
      <alignment horizontal="center" vertical="center"/>
    </xf>
    <xf numFmtId="0" fontId="11" fillId="0" borderId="5"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18" xfId="0" applyFont="1" applyBorder="1" applyAlignment="1" applyProtection="1">
      <alignment vertical="center"/>
    </xf>
    <xf numFmtId="0" fontId="11" fillId="0" borderId="0" xfId="0" applyFont="1" applyBorder="1" applyAlignment="1" applyProtection="1">
      <alignment vertical="center"/>
    </xf>
    <xf numFmtId="0" fontId="11" fillId="0" borderId="19" xfId="0" applyFont="1" applyBorder="1" applyAlignment="1" applyProtection="1">
      <alignment vertical="center"/>
    </xf>
    <xf numFmtId="0" fontId="1" fillId="0" borderId="24" xfId="0" applyFont="1" applyBorder="1" applyAlignment="1" applyProtection="1">
      <alignment horizontal="center"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0" fillId="0" borderId="23" xfId="0" applyFont="1" applyBorder="1" applyAlignment="1" applyProtection="1">
      <alignment vertical="center"/>
    </xf>
    <xf numFmtId="0" fontId="0" fillId="0" borderId="24" xfId="0" applyFont="1" applyBorder="1" applyAlignment="1" applyProtection="1">
      <alignment vertical="center"/>
    </xf>
    <xf numFmtId="0" fontId="0" fillId="0" borderId="25" xfId="0" applyFont="1" applyBorder="1" applyAlignment="1" applyProtection="1">
      <alignment vertical="center"/>
    </xf>
    <xf numFmtId="0" fontId="61" fillId="9" borderId="77" xfId="5" applyFont="1" applyFill="1" applyBorder="1" applyProtection="1"/>
    <xf numFmtId="0" fontId="61" fillId="9" borderId="75" xfId="5" applyFont="1" applyFill="1" applyBorder="1" applyProtection="1"/>
    <xf numFmtId="0" fontId="61" fillId="9" borderId="99" xfId="5" applyFont="1" applyFill="1" applyBorder="1" applyProtection="1"/>
    <xf numFmtId="0" fontId="61" fillId="9" borderId="64" xfId="5" applyFont="1" applyFill="1" applyBorder="1" applyProtection="1"/>
    <xf numFmtId="0" fontId="61" fillId="9" borderId="82" xfId="5" applyFont="1" applyFill="1" applyBorder="1" applyAlignment="1" applyProtection="1">
      <alignment horizontal="center"/>
    </xf>
    <xf numFmtId="0" fontId="54" fillId="9" borderId="1" xfId="5" applyFont="1" applyFill="1" applyBorder="1" applyAlignment="1" applyProtection="1">
      <alignment horizontal="left"/>
    </xf>
    <xf numFmtId="0" fontId="61" fillId="9" borderId="1" xfId="5" applyFont="1" applyFill="1" applyBorder="1" applyAlignment="1" applyProtection="1">
      <alignment horizontal="left"/>
    </xf>
    <xf numFmtId="0" fontId="61" fillId="9" borderId="1" xfId="5" applyFont="1" applyFill="1" applyBorder="1" applyAlignment="1" applyProtection="1"/>
    <xf numFmtId="0" fontId="61" fillId="9" borderId="91" xfId="5" applyFont="1" applyFill="1" applyBorder="1" applyProtection="1"/>
    <xf numFmtId="0" fontId="61" fillId="9" borderId="74" xfId="5" applyFont="1" applyFill="1" applyBorder="1" applyAlignment="1" applyProtection="1">
      <alignment horizontal="left"/>
    </xf>
    <xf numFmtId="0" fontId="61" fillId="9" borderId="92" xfId="5" applyFont="1" applyFill="1" applyBorder="1" applyAlignment="1" applyProtection="1">
      <alignment horizontal="center"/>
    </xf>
    <xf numFmtId="0" fontId="61" fillId="9" borderId="1" xfId="5" applyFont="1" applyFill="1" applyBorder="1" applyProtection="1"/>
    <xf numFmtId="177" fontId="61" fillId="9" borderId="1" xfId="5" applyNumberFormat="1" applyFont="1" applyFill="1" applyProtection="1"/>
    <xf numFmtId="0" fontId="99" fillId="9" borderId="34" xfId="6" applyFont="1" applyFill="1" applyBorder="1" applyAlignment="1" applyProtection="1">
      <alignment horizontal="left"/>
    </xf>
    <xf numFmtId="0" fontId="99" fillId="9" borderId="34" xfId="6" applyFont="1" applyFill="1" applyBorder="1" applyAlignment="1" applyProtection="1">
      <alignment horizontal="right"/>
    </xf>
    <xf numFmtId="0" fontId="100" fillId="9" borderId="34" xfId="5" applyFont="1" applyFill="1" applyBorder="1" applyProtection="1"/>
    <xf numFmtId="0" fontId="100" fillId="9" borderId="30" xfId="5" applyFont="1" applyFill="1" applyBorder="1" applyProtection="1"/>
    <xf numFmtId="177" fontId="99" fillId="9" borderId="30" xfId="6" applyNumberFormat="1" applyFont="1" applyFill="1" applyBorder="1" applyAlignment="1" applyProtection="1">
      <alignment horizontal="right"/>
    </xf>
    <xf numFmtId="0" fontId="100" fillId="9" borderId="1" xfId="5" applyFont="1" applyFill="1" applyProtection="1"/>
    <xf numFmtId="177" fontId="99" fillId="9" borderId="1" xfId="6" applyNumberFormat="1" applyFont="1" applyFill="1" applyAlignment="1" applyProtection="1">
      <alignment horizontal="right"/>
    </xf>
    <xf numFmtId="177" fontId="99" fillId="9" borderId="34" xfId="6" applyNumberFormat="1" applyFont="1" applyFill="1" applyBorder="1" applyAlignment="1" applyProtection="1">
      <alignment horizontal="right"/>
    </xf>
    <xf numFmtId="0" fontId="99" fillId="9" borderId="1" xfId="6" applyFont="1" applyFill="1" applyProtection="1"/>
    <xf numFmtId="177" fontId="100" fillId="9" borderId="1" xfId="5" applyNumberFormat="1" applyFont="1" applyFill="1" applyProtection="1"/>
    <xf numFmtId="0" fontId="100" fillId="9" borderId="1" xfId="5" applyFont="1" applyFill="1" applyBorder="1" applyProtection="1"/>
    <xf numFmtId="0" fontId="101" fillId="9" borderId="1" xfId="5" applyFont="1" applyFill="1" applyBorder="1" applyProtection="1"/>
    <xf numFmtId="177" fontId="101" fillId="9" borderId="1" xfId="7" applyNumberFormat="1" applyFont="1" applyFill="1" applyBorder="1" applyAlignment="1" applyProtection="1"/>
    <xf numFmtId="4" fontId="61" fillId="9" borderId="1" xfId="5" applyNumberFormat="1" applyFont="1" applyFill="1" applyAlignment="1" applyProtection="1">
      <alignment horizontal="left"/>
    </xf>
    <xf numFmtId="178" fontId="61" fillId="9" borderId="1" xfId="5" applyNumberFormat="1" applyFont="1" applyFill="1" applyAlignment="1" applyProtection="1">
      <alignment horizontal="left" vertical="center"/>
    </xf>
    <xf numFmtId="0" fontId="102" fillId="9" borderId="1" xfId="5" applyFont="1" applyFill="1" applyProtection="1"/>
    <xf numFmtId="0" fontId="102" fillId="9" borderId="1" xfId="5" applyFont="1" applyFill="1" applyAlignment="1" applyProtection="1">
      <alignment horizontal="left"/>
    </xf>
    <xf numFmtId="0" fontId="61" fillId="9" borderId="103" xfId="5" applyFont="1" applyFill="1" applyBorder="1" applyAlignment="1" applyProtection="1">
      <alignment horizontal="right"/>
    </xf>
    <xf numFmtId="0" fontId="61" fillId="13" borderId="103" xfId="5" applyFont="1" applyFill="1" applyBorder="1" applyAlignment="1" applyProtection="1">
      <alignment horizontal="center"/>
    </xf>
    <xf numFmtId="4" fontId="61" fillId="13" borderId="34" xfId="5" applyNumberFormat="1" applyFont="1" applyFill="1" applyBorder="1" applyProtection="1"/>
    <xf numFmtId="4" fontId="61" fillId="13" borderId="103" xfId="5" applyNumberFormat="1" applyFont="1" applyFill="1" applyBorder="1" applyProtection="1"/>
    <xf numFmtId="4" fontId="102" fillId="13" borderId="103" xfId="5" applyNumberFormat="1" applyFont="1" applyFill="1" applyBorder="1" applyProtection="1"/>
    <xf numFmtId="0" fontId="61" fillId="9" borderId="73" xfId="5" applyFont="1" applyFill="1" applyBorder="1" applyAlignment="1" applyProtection="1">
      <alignment horizontal="right"/>
    </xf>
    <xf numFmtId="0" fontId="61" fillId="9" borderId="34" xfId="5" applyFont="1" applyFill="1" applyBorder="1" applyAlignment="1" applyProtection="1">
      <alignment wrapText="1"/>
    </xf>
    <xf numFmtId="0" fontId="61" fillId="9" borderId="73" xfId="5" applyFont="1" applyFill="1" applyBorder="1" applyAlignment="1" applyProtection="1">
      <alignment wrapText="1"/>
    </xf>
    <xf numFmtId="0" fontId="61" fillId="9" borderId="73" xfId="5" applyFont="1" applyFill="1" applyBorder="1" applyAlignment="1" applyProtection="1">
      <alignment horizontal="center"/>
    </xf>
    <xf numFmtId="4" fontId="61" fillId="9" borderId="34" xfId="5" applyNumberFormat="1" applyFont="1" applyFill="1" applyBorder="1" applyProtection="1"/>
    <xf numFmtId="4" fontId="61" fillId="9" borderId="103" xfId="5" applyNumberFormat="1" applyFont="1" applyFill="1" applyBorder="1" applyProtection="1"/>
    <xf numFmtId="4" fontId="102" fillId="9" borderId="103" xfId="5" applyNumberFormat="1" applyFont="1" applyFill="1" applyBorder="1" applyProtection="1"/>
    <xf numFmtId="0" fontId="104" fillId="9" borderId="73" xfId="5" applyFont="1" applyFill="1" applyBorder="1" applyAlignment="1" applyProtection="1">
      <alignment wrapText="1"/>
    </xf>
    <xf numFmtId="0" fontId="61" fillId="2" borderId="34" xfId="5" applyFont="1" applyFill="1" applyBorder="1" applyAlignment="1" applyProtection="1">
      <alignment wrapText="1"/>
    </xf>
    <xf numFmtId="0" fontId="61" fillId="2" borderId="73" xfId="5" applyFont="1" applyFill="1" applyBorder="1" applyAlignment="1" applyProtection="1">
      <alignment wrapText="1"/>
    </xf>
    <xf numFmtId="0" fontId="61" fillId="2" borderId="73" xfId="5" applyFont="1" applyFill="1" applyBorder="1" applyAlignment="1" applyProtection="1">
      <alignment horizontal="center"/>
    </xf>
    <xf numFmtId="0" fontId="61" fillId="2" borderId="73" xfId="5" applyFont="1" applyFill="1" applyBorder="1" applyAlignment="1" applyProtection="1">
      <alignment horizontal="right"/>
    </xf>
    <xf numFmtId="0" fontId="54" fillId="2" borderId="73" xfId="5" applyFont="1" applyFill="1" applyBorder="1" applyAlignment="1" applyProtection="1">
      <alignment horizontal="center"/>
    </xf>
    <xf numFmtId="4" fontId="61" fillId="2" borderId="34" xfId="5" applyNumberFormat="1" applyFont="1" applyFill="1" applyBorder="1" applyProtection="1"/>
    <xf numFmtId="4" fontId="61" fillId="2" borderId="103" xfId="5" applyNumberFormat="1" applyFont="1" applyFill="1" applyBorder="1" applyProtection="1"/>
    <xf numFmtId="0" fontId="61" fillId="2" borderId="1" xfId="5" applyFont="1" applyFill="1" applyProtection="1"/>
    <xf numFmtId="0" fontId="61" fillId="2" borderId="73" xfId="5" applyFont="1" applyFill="1" applyBorder="1" applyAlignment="1" applyProtection="1">
      <alignment vertical="center" wrapText="1"/>
    </xf>
    <xf numFmtId="0" fontId="104" fillId="2" borderId="73" xfId="5" applyFont="1" applyFill="1" applyBorder="1" applyAlignment="1" applyProtection="1">
      <alignment wrapText="1"/>
    </xf>
    <xf numFmtId="0" fontId="97" fillId="2" borderId="73" xfId="5" applyFill="1" applyBorder="1" applyAlignment="1" applyProtection="1">
      <alignment wrapText="1"/>
    </xf>
    <xf numFmtId="0" fontId="61" fillId="2" borderId="73" xfId="5" applyFont="1" applyFill="1" applyBorder="1" applyAlignment="1" applyProtection="1">
      <alignment horizontal="center" vertical="center"/>
    </xf>
    <xf numFmtId="0" fontId="97" fillId="9" borderId="73" xfId="5" applyFill="1" applyBorder="1" applyAlignment="1" applyProtection="1">
      <alignment wrapText="1"/>
    </xf>
    <xf numFmtId="0" fontId="61" fillId="13" borderId="73" xfId="5" applyFont="1" applyFill="1" applyBorder="1" applyAlignment="1" applyProtection="1">
      <alignment horizontal="center"/>
    </xf>
    <xf numFmtId="4" fontId="54" fillId="13" borderId="73" xfId="5" applyNumberFormat="1" applyFont="1" applyFill="1" applyBorder="1" applyAlignment="1" applyProtection="1">
      <alignment horizontal="right"/>
    </xf>
    <xf numFmtId="0" fontId="97" fillId="9" borderId="1" xfId="5" applyFill="1" applyBorder="1" applyAlignment="1" applyProtection="1">
      <alignment wrapText="1"/>
    </xf>
    <xf numFmtId="4" fontId="61" fillId="9" borderId="1" xfId="5" applyNumberFormat="1" applyFont="1" applyFill="1" applyBorder="1" applyProtection="1"/>
    <xf numFmtId="4" fontId="102" fillId="9" borderId="1" xfId="5" applyNumberFormat="1" applyFont="1" applyFill="1" applyBorder="1" applyProtection="1"/>
    <xf numFmtId="0" fontId="54" fillId="9" borderId="1" xfId="5" applyFont="1" applyFill="1" applyProtection="1"/>
    <xf numFmtId="0" fontId="54" fillId="9" borderId="30" xfId="5" applyFont="1" applyFill="1" applyBorder="1" applyAlignment="1" applyProtection="1">
      <alignment horizontal="left"/>
    </xf>
    <xf numFmtId="0" fontId="54" fillId="9" borderId="30" xfId="5" applyFont="1" applyFill="1" applyBorder="1" applyAlignment="1" applyProtection="1">
      <alignment wrapText="1"/>
    </xf>
    <xf numFmtId="0" fontId="54" fillId="9" borderId="30" xfId="5" applyFont="1" applyFill="1" applyBorder="1" applyAlignment="1" applyProtection="1">
      <alignment horizontal="center"/>
    </xf>
    <xf numFmtId="4" fontId="54" fillId="9" borderId="30" xfId="5" applyNumberFormat="1" applyFont="1" applyFill="1" applyBorder="1" applyProtection="1"/>
    <xf numFmtId="7" fontId="103" fillId="9" borderId="1" xfId="7" applyNumberFormat="1" applyFont="1" applyFill="1" applyBorder="1" applyAlignment="1" applyProtection="1"/>
    <xf numFmtId="4" fontId="102" fillId="9" borderId="1" xfId="5" applyNumberFormat="1" applyFont="1" applyFill="1" applyBorder="1" applyAlignment="1" applyProtection="1">
      <alignment horizontal="right"/>
    </xf>
    <xf numFmtId="4" fontId="102" fillId="9" borderId="1" xfId="5" applyNumberFormat="1" applyFont="1" applyFill="1" applyBorder="1" applyAlignment="1" applyProtection="1"/>
    <xf numFmtId="9" fontId="102" fillId="9" borderId="1" xfId="8" applyFont="1" applyFill="1" applyBorder="1" applyAlignment="1" applyProtection="1">
      <alignment horizontal="left"/>
    </xf>
    <xf numFmtId="7" fontId="102" fillId="9" borderId="1" xfId="7" applyNumberFormat="1" applyFont="1" applyFill="1" applyAlignment="1" applyProtection="1"/>
    <xf numFmtId="0" fontId="103" fillId="9" borderId="1" xfId="5" applyFont="1" applyFill="1" applyProtection="1"/>
    <xf numFmtId="0" fontId="102" fillId="9" borderId="1" xfId="5" applyFont="1" applyFill="1" applyProtection="1"/>
    <xf numFmtId="0" fontId="102" fillId="9" borderId="1" xfId="5" applyFont="1" applyFill="1" applyAlignment="1" applyProtection="1"/>
    <xf numFmtId="4" fontId="102" fillId="9" borderId="1" xfId="5" applyNumberFormat="1" applyFont="1" applyFill="1" applyAlignment="1" applyProtection="1">
      <alignment horizontal="left"/>
    </xf>
    <xf numFmtId="178" fontId="102" fillId="9" borderId="1" xfId="5" applyNumberFormat="1" applyFont="1" applyFill="1" applyAlignment="1" applyProtection="1">
      <alignment horizontal="left"/>
    </xf>
    <xf numFmtId="0" fontId="7" fillId="0" borderId="1" xfId="0" applyFont="1" applyBorder="1" applyAlignment="1" applyProtection="1"/>
    <xf numFmtId="166" fontId="7" fillId="0" borderId="1" xfId="0" applyNumberFormat="1" applyFont="1" applyBorder="1" applyAlignment="1" applyProtection="1"/>
    <xf numFmtId="0" fontId="46" fillId="2" borderId="1" xfId="2" applyBorder="1" applyAlignment="1" applyProtection="1">
      <alignment horizontal="left" vertical="top"/>
    </xf>
    <xf numFmtId="0" fontId="46" fillId="2" borderId="1" xfId="2" applyAlignment="1" applyProtection="1">
      <alignment horizontal="left" vertical="top"/>
    </xf>
    <xf numFmtId="169" fontId="49" fillId="2" borderId="38" xfId="2" applyNumberFormat="1" applyFont="1" applyBorder="1" applyAlignment="1" applyProtection="1">
      <alignment horizontal="center"/>
    </xf>
    <xf numFmtId="0" fontId="49" fillId="2" borderId="39" xfId="2" applyFont="1" applyBorder="1" applyAlignment="1" applyProtection="1">
      <alignment horizontal="center"/>
    </xf>
    <xf numFmtId="0" fontId="52" fillId="2" borderId="39" xfId="2" applyFont="1" applyBorder="1" applyAlignment="1" applyProtection="1"/>
    <xf numFmtId="0" fontId="53" fillId="2" borderId="39" xfId="2" applyFont="1" applyBorder="1" applyAlignment="1" applyProtection="1">
      <alignment horizontal="left"/>
    </xf>
    <xf numFmtId="170" fontId="54" fillId="2" borderId="39" xfId="2" applyNumberFormat="1" applyFont="1" applyBorder="1" applyAlignment="1" applyProtection="1">
      <alignment horizontal="right"/>
    </xf>
    <xf numFmtId="168" fontId="54" fillId="2" borderId="39" xfId="2" applyNumberFormat="1" applyFont="1" applyBorder="1" applyAlignment="1" applyProtection="1">
      <alignment horizontal="right"/>
    </xf>
    <xf numFmtId="168" fontId="54" fillId="2" borderId="39" xfId="2" applyNumberFormat="1" applyFont="1" applyBorder="1" applyAlignment="1" applyProtection="1"/>
    <xf numFmtId="169" fontId="48" fillId="2" borderId="40" xfId="2" applyNumberFormat="1" applyFont="1" applyBorder="1" applyAlignment="1" applyProtection="1">
      <alignment horizontal="center"/>
    </xf>
    <xf numFmtId="0" fontId="48" fillId="2" borderId="41" xfId="2" applyFont="1" applyBorder="1" applyAlignment="1" applyProtection="1">
      <alignment horizontal="center"/>
    </xf>
    <xf numFmtId="16" fontId="55" fillId="2" borderId="41" xfId="2" applyNumberFormat="1" applyFont="1" applyBorder="1" applyAlignment="1" applyProtection="1">
      <alignment horizontal="left" wrapText="1"/>
    </xf>
    <xf numFmtId="0" fontId="56" fillId="2" borderId="42" xfId="2" applyFont="1" applyBorder="1" applyAlignment="1" applyProtection="1"/>
    <xf numFmtId="0" fontId="46" fillId="2" borderId="41" xfId="2" applyBorder="1" applyAlignment="1" applyProtection="1"/>
    <xf numFmtId="0" fontId="55" fillId="2" borderId="41" xfId="2" applyFont="1" applyBorder="1" applyAlignment="1" applyProtection="1"/>
    <xf numFmtId="168" fontId="55" fillId="2" borderId="43" xfId="2" applyNumberFormat="1" applyFont="1" applyBorder="1" applyAlignment="1" applyProtection="1"/>
    <xf numFmtId="0" fontId="46" fillId="2" borderId="1" xfId="2" applyAlignment="1" applyProtection="1">
      <alignment vertical="top"/>
    </xf>
    <xf numFmtId="0" fontId="55" fillId="2" borderId="41" xfId="2" applyFont="1" applyBorder="1" applyAlignment="1" applyProtection="1">
      <alignment wrapText="1"/>
    </xf>
    <xf numFmtId="169" fontId="48" fillId="2" borderId="44" xfId="2" applyNumberFormat="1" applyFont="1" applyBorder="1" applyAlignment="1" applyProtection="1">
      <alignment horizontal="center"/>
    </xf>
    <xf numFmtId="0" fontId="46" fillId="2" borderId="42" xfId="2" applyBorder="1" applyAlignment="1" applyProtection="1"/>
    <xf numFmtId="0" fontId="55" fillId="2" borderId="42" xfId="2" applyFont="1" applyBorder="1" applyAlignment="1" applyProtection="1"/>
    <xf numFmtId="0" fontId="48" fillId="2" borderId="42" xfId="2" applyFont="1" applyBorder="1" applyAlignment="1" applyProtection="1">
      <alignment horizontal="center"/>
    </xf>
    <xf numFmtId="16" fontId="55" fillId="2" borderId="41" xfId="2" applyNumberFormat="1" applyFont="1" applyBorder="1" applyAlignment="1" applyProtection="1">
      <alignment horizontal="left" vertical="top" wrapText="1"/>
    </xf>
    <xf numFmtId="168" fontId="55" fillId="2" borderId="45" xfId="2" applyNumberFormat="1" applyFont="1" applyBorder="1" applyAlignment="1" applyProtection="1"/>
    <xf numFmtId="0" fontId="48" fillId="2" borderId="41" xfId="2" applyFont="1" applyBorder="1" applyAlignment="1" applyProtection="1">
      <alignment horizontal="center" vertical="center"/>
    </xf>
    <xf numFmtId="16" fontId="55" fillId="2" borderId="41" xfId="2" applyNumberFormat="1" applyFont="1" applyBorder="1" applyAlignment="1" applyProtection="1">
      <alignment horizontal="left" vertical="center" wrapText="1"/>
    </xf>
    <xf numFmtId="0" fontId="56" fillId="2" borderId="42" xfId="2" applyFont="1" applyFill="1" applyBorder="1" applyAlignment="1" applyProtection="1">
      <alignment vertical="center" wrapText="1"/>
    </xf>
    <xf numFmtId="0" fontId="46" fillId="2" borderId="41" xfId="2" applyBorder="1" applyAlignment="1" applyProtection="1">
      <alignment vertical="center"/>
    </xf>
    <xf numFmtId="0" fontId="55" fillId="2" borderId="41" xfId="2" applyFont="1" applyBorder="1" applyAlignment="1" applyProtection="1">
      <alignment vertical="center"/>
    </xf>
    <xf numFmtId="168" fontId="55" fillId="2" borderId="45" xfId="2" applyNumberFormat="1" applyFont="1" applyBorder="1" applyAlignment="1" applyProtection="1">
      <alignment vertical="center"/>
    </xf>
    <xf numFmtId="0" fontId="46" fillId="2" borderId="1" xfId="2" applyBorder="1" applyAlignment="1" applyProtection="1">
      <alignment horizontal="left" vertical="center"/>
    </xf>
    <xf numFmtId="0" fontId="46" fillId="2" borderId="39" xfId="2" applyBorder="1" applyAlignment="1" applyProtection="1">
      <alignment horizontal="left" vertical="center"/>
    </xf>
    <xf numFmtId="17" fontId="55" fillId="2" borderId="41" xfId="2" applyNumberFormat="1" applyFont="1" applyBorder="1" applyAlignment="1" applyProtection="1">
      <alignment horizontal="left" vertical="center" wrapText="1"/>
    </xf>
    <xf numFmtId="0" fontId="56" fillId="2" borderId="42" xfId="2" applyFont="1" applyFill="1" applyBorder="1" applyAlignment="1" applyProtection="1"/>
    <xf numFmtId="168" fontId="54" fillId="2" borderId="46" xfId="2" applyNumberFormat="1" applyFont="1" applyBorder="1" applyAlignment="1" applyProtection="1"/>
    <xf numFmtId="49" fontId="55" fillId="2" borderId="41" xfId="2" applyNumberFormat="1" applyFont="1" applyBorder="1" applyAlignment="1" applyProtection="1">
      <alignment horizontal="left" wrapText="1"/>
    </xf>
    <xf numFmtId="168" fontId="55" fillId="9" borderId="45" xfId="2" applyNumberFormat="1" applyFont="1" applyFill="1" applyBorder="1" applyAlignment="1" applyProtection="1"/>
    <xf numFmtId="17" fontId="55" fillId="2" borderId="41" xfId="2" applyNumberFormat="1" applyFont="1" applyBorder="1" applyAlignment="1" applyProtection="1">
      <alignment horizontal="left" wrapText="1"/>
    </xf>
    <xf numFmtId="0" fontId="56" fillId="2" borderId="42" xfId="2" applyFont="1" applyBorder="1" applyAlignment="1" applyProtection="1">
      <alignment wrapText="1"/>
    </xf>
    <xf numFmtId="168" fontId="55" fillId="2" borderId="43" xfId="2" applyNumberFormat="1" applyFont="1" applyBorder="1" applyAlignment="1" applyProtection="1">
      <alignment wrapText="1"/>
    </xf>
    <xf numFmtId="169" fontId="48" fillId="2" borderId="47" xfId="2" applyNumberFormat="1" applyFont="1" applyBorder="1" applyAlignment="1" applyProtection="1">
      <alignment horizontal="center"/>
    </xf>
    <xf numFmtId="0" fontId="48" fillId="2" borderId="48" xfId="2" applyFont="1" applyBorder="1" applyAlignment="1" applyProtection="1">
      <alignment horizontal="center"/>
    </xf>
    <xf numFmtId="0" fontId="55" fillId="2" borderId="48" xfId="2" applyFont="1" applyBorder="1" applyAlignment="1" applyProtection="1"/>
    <xf numFmtId="0" fontId="56" fillId="2" borderId="48" xfId="2" applyFont="1" applyFill="1" applyBorder="1" applyAlignment="1" applyProtection="1"/>
    <xf numFmtId="0" fontId="56" fillId="2" borderId="48" xfId="2" applyFont="1" applyBorder="1" applyAlignment="1" applyProtection="1"/>
    <xf numFmtId="168" fontId="55" fillId="2" borderId="49" xfId="2" applyNumberFormat="1" applyFont="1" applyBorder="1" applyAlignment="1" applyProtection="1"/>
    <xf numFmtId="169" fontId="48" fillId="2" borderId="50" xfId="2" applyNumberFormat="1" applyFont="1" applyFill="1" applyBorder="1" applyAlignment="1" applyProtection="1">
      <alignment horizontal="center"/>
    </xf>
    <xf numFmtId="0" fontId="55" fillId="2" borderId="51" xfId="2" applyFont="1" applyBorder="1" applyAlignment="1" applyProtection="1"/>
    <xf numFmtId="169" fontId="48" fillId="2" borderId="52" xfId="2" applyNumberFormat="1" applyFont="1" applyBorder="1" applyAlignment="1" applyProtection="1">
      <alignment horizontal="center"/>
    </xf>
    <xf numFmtId="0" fontId="48" fillId="2" borderId="53" xfId="2" applyFont="1" applyBorder="1" applyAlignment="1" applyProtection="1">
      <alignment horizontal="center"/>
    </xf>
    <xf numFmtId="0" fontId="55" fillId="2" borderId="53" xfId="2" applyFont="1" applyBorder="1" applyAlignment="1" applyProtection="1"/>
    <xf numFmtId="0" fontId="56" fillId="2" borderId="53" xfId="2" applyFont="1" applyFill="1" applyBorder="1" applyAlignment="1" applyProtection="1"/>
    <xf numFmtId="0" fontId="46" fillId="2" borderId="53" xfId="2" applyBorder="1" applyAlignment="1" applyProtection="1"/>
    <xf numFmtId="168" fontId="55" fillId="2" borderId="53" xfId="2" applyNumberFormat="1" applyFont="1" applyBorder="1" applyAlignment="1" applyProtection="1"/>
    <xf numFmtId="168" fontId="55" fillId="2" borderId="54" xfId="2" applyNumberFormat="1" applyFont="1" applyBorder="1" applyAlignment="1" applyProtection="1"/>
    <xf numFmtId="0" fontId="56" fillId="2" borderId="41" xfId="2" applyFont="1" applyBorder="1" applyAlignment="1" applyProtection="1">
      <alignment wrapText="1"/>
    </xf>
    <xf numFmtId="169" fontId="48" fillId="2" borderId="52" xfId="2" applyNumberFormat="1" applyFont="1" applyFill="1" applyBorder="1" applyAlignment="1" applyProtection="1">
      <alignment horizontal="center"/>
    </xf>
    <xf numFmtId="0" fontId="56" fillId="2" borderId="53" xfId="2" applyFont="1" applyBorder="1" applyAlignment="1" applyProtection="1"/>
    <xf numFmtId="0" fontId="55" fillId="9" borderId="53" xfId="2" applyFont="1" applyFill="1" applyBorder="1" applyAlignment="1" applyProtection="1"/>
    <xf numFmtId="168" fontId="55" fillId="2" borderId="56" xfId="2" applyNumberFormat="1" applyFont="1" applyBorder="1" applyAlignment="1" applyProtection="1"/>
    <xf numFmtId="0" fontId="53" fillId="9" borderId="39" xfId="2" applyFont="1" applyFill="1" applyBorder="1" applyAlignment="1" applyProtection="1">
      <alignment horizontal="left"/>
    </xf>
    <xf numFmtId="0" fontId="55" fillId="9" borderId="51" xfId="2" applyFont="1" applyFill="1" applyBorder="1" applyAlignment="1" applyProtection="1"/>
    <xf numFmtId="169" fontId="48" fillId="2" borderId="57" xfId="2" applyNumberFormat="1" applyFont="1" applyFill="1" applyBorder="1" applyAlignment="1" applyProtection="1">
      <alignment horizontal="center"/>
    </xf>
    <xf numFmtId="0" fontId="48" fillId="2" borderId="58" xfId="2" applyFont="1" applyBorder="1" applyAlignment="1" applyProtection="1">
      <alignment horizontal="center"/>
    </xf>
    <xf numFmtId="0" fontId="55" fillId="2" borderId="58" xfId="2" applyFont="1" applyBorder="1" applyAlignment="1" applyProtection="1"/>
    <xf numFmtId="0" fontId="56" fillId="9" borderId="58" xfId="2" applyFont="1" applyFill="1" applyBorder="1" applyAlignment="1" applyProtection="1">
      <alignment wrapText="1"/>
    </xf>
    <xf numFmtId="0" fontId="46" fillId="9" borderId="58" xfId="2" applyFill="1" applyBorder="1" applyAlignment="1" applyProtection="1"/>
    <xf numFmtId="0" fontId="55" fillId="2" borderId="58" xfId="2" applyFont="1" applyFill="1" applyBorder="1" applyAlignment="1" applyProtection="1"/>
    <xf numFmtId="168" fontId="55" fillId="2" borderId="59" xfId="2" applyNumberFormat="1" applyFont="1" applyBorder="1" applyAlignment="1" applyProtection="1"/>
    <xf numFmtId="0" fontId="56" fillId="9" borderId="53" xfId="2" applyFont="1" applyFill="1" applyBorder="1" applyAlignment="1" applyProtection="1">
      <alignment wrapText="1"/>
    </xf>
    <xf numFmtId="0" fontId="46" fillId="9" borderId="53" xfId="2" applyFill="1" applyBorder="1" applyAlignment="1" applyProtection="1"/>
    <xf numFmtId="0" fontId="55" fillId="2" borderId="53" xfId="2" applyFont="1" applyFill="1" applyBorder="1" applyAlignment="1" applyProtection="1"/>
    <xf numFmtId="169" fontId="48" fillId="2" borderId="44" xfId="2" applyNumberFormat="1" applyFont="1" applyFill="1" applyBorder="1" applyAlignment="1" applyProtection="1">
      <alignment horizontal="center"/>
    </xf>
    <xf numFmtId="0" fontId="49" fillId="2" borderId="60" xfId="2" applyFont="1" applyBorder="1" applyAlignment="1" applyProtection="1">
      <alignment horizontal="center"/>
    </xf>
    <xf numFmtId="0" fontId="55" fillId="2" borderId="60" xfId="2" applyFont="1" applyBorder="1" applyAlignment="1" applyProtection="1"/>
    <xf numFmtId="0" fontId="46" fillId="9" borderId="60" xfId="2" applyFill="1" applyBorder="1" applyAlignment="1" applyProtection="1"/>
    <xf numFmtId="0" fontId="55" fillId="9" borderId="41" xfId="2" applyFont="1" applyFill="1" applyBorder="1" applyAlignment="1" applyProtection="1"/>
    <xf numFmtId="168" fontId="55" fillId="2" borderId="61" xfId="2" applyNumberFormat="1" applyFont="1" applyBorder="1" applyAlignment="1" applyProtection="1"/>
    <xf numFmtId="0" fontId="49" fillId="2" borderId="42" xfId="2" applyFont="1" applyBorder="1" applyAlignment="1" applyProtection="1">
      <alignment horizontal="center"/>
    </xf>
    <xf numFmtId="0" fontId="46" fillId="9" borderId="42" xfId="2" applyFill="1" applyBorder="1" applyAlignment="1" applyProtection="1"/>
    <xf numFmtId="0" fontId="55" fillId="9" borderId="42" xfId="2" applyFont="1" applyFill="1" applyBorder="1" applyAlignment="1" applyProtection="1"/>
    <xf numFmtId="168" fontId="55" fillId="2" borderId="63" xfId="2" applyNumberFormat="1" applyFont="1" applyBorder="1" applyAlignment="1" applyProtection="1"/>
    <xf numFmtId="169" fontId="48" fillId="2" borderId="64" xfId="2" applyNumberFormat="1" applyFont="1" applyFill="1" applyBorder="1" applyAlignment="1" applyProtection="1">
      <alignment horizontal="center"/>
    </xf>
    <xf numFmtId="0" fontId="48" fillId="2" borderId="65" xfId="2" applyFont="1" applyBorder="1" applyAlignment="1" applyProtection="1">
      <alignment horizontal="center"/>
    </xf>
    <xf numFmtId="0" fontId="55" fillId="2" borderId="65" xfId="2" applyFont="1" applyBorder="1" applyAlignment="1" applyProtection="1"/>
    <xf numFmtId="0" fontId="46" fillId="9" borderId="65" xfId="2" applyFill="1" applyBorder="1" applyAlignment="1" applyProtection="1"/>
    <xf numFmtId="0" fontId="55" fillId="9" borderId="65" xfId="2" applyFont="1" applyFill="1" applyBorder="1" applyAlignment="1" applyProtection="1"/>
    <xf numFmtId="168" fontId="55" fillId="2" borderId="66" xfId="2" applyNumberFormat="1" applyFont="1" applyBorder="1" applyAlignment="1" applyProtection="1"/>
    <xf numFmtId="169" fontId="48" fillId="2" borderId="67" xfId="2" applyNumberFormat="1" applyFont="1" applyFill="1" applyBorder="1" applyAlignment="1" applyProtection="1">
      <alignment horizontal="center"/>
    </xf>
    <xf numFmtId="0" fontId="46" fillId="2" borderId="39" xfId="2" applyBorder="1" applyAlignment="1" applyProtection="1">
      <alignment horizontal="left" vertical="top"/>
    </xf>
    <xf numFmtId="169" fontId="48" fillId="2" borderId="68" xfId="2" applyNumberFormat="1" applyFont="1" applyFill="1" applyBorder="1" applyAlignment="1" applyProtection="1">
      <alignment horizontal="center"/>
    </xf>
    <xf numFmtId="0" fontId="48" fillId="2" borderId="69" xfId="2" applyFont="1" applyBorder="1" applyAlignment="1" applyProtection="1">
      <alignment horizontal="center"/>
    </xf>
    <xf numFmtId="0" fontId="55" fillId="2" borderId="69" xfId="2" applyFont="1" applyBorder="1" applyAlignment="1" applyProtection="1"/>
    <xf numFmtId="0" fontId="46" fillId="9" borderId="69" xfId="2" applyFill="1" applyBorder="1" applyAlignment="1" applyProtection="1"/>
    <xf numFmtId="0" fontId="55" fillId="9" borderId="69" xfId="2" applyFont="1" applyFill="1" applyBorder="1" applyAlignment="1" applyProtection="1"/>
    <xf numFmtId="168" fontId="55" fillId="2" borderId="70" xfId="2" applyNumberFormat="1" applyFont="1" applyBorder="1" applyAlignment="1" applyProtection="1"/>
    <xf numFmtId="0" fontId="55" fillId="9" borderId="58" xfId="2" applyFont="1" applyFill="1" applyBorder="1" applyAlignment="1" applyProtection="1"/>
    <xf numFmtId="168" fontId="55" fillId="2" borderId="71" xfId="2" applyNumberFormat="1" applyFont="1" applyBorder="1" applyAlignment="1" applyProtection="1"/>
    <xf numFmtId="0" fontId="57" fillId="2" borderId="1" xfId="2" applyFont="1" applyAlignment="1" applyProtection="1">
      <alignment horizontal="center" wrapText="1"/>
    </xf>
    <xf numFmtId="0" fontId="58" fillId="2" borderId="1" xfId="2" applyFont="1" applyAlignment="1" applyProtection="1">
      <alignment horizontal="left" wrapText="1"/>
    </xf>
    <xf numFmtId="0" fontId="59" fillId="2" borderId="1" xfId="2" applyFont="1" applyAlignment="1" applyProtection="1">
      <alignment horizontal="left" wrapText="1"/>
    </xf>
    <xf numFmtId="0" fontId="55" fillId="9" borderId="1" xfId="2" applyFont="1" applyFill="1" applyBorder="1" applyAlignment="1" applyProtection="1"/>
    <xf numFmtId="168" fontId="59" fillId="2" borderId="1" xfId="2" applyNumberFormat="1" applyFont="1" applyAlignment="1" applyProtection="1">
      <alignment horizontal="right"/>
    </xf>
    <xf numFmtId="168" fontId="59" fillId="2" borderId="1" xfId="2" applyNumberFormat="1" applyFont="1" applyFill="1" applyAlignment="1" applyProtection="1">
      <alignment horizontal="right"/>
    </xf>
    <xf numFmtId="0" fontId="46" fillId="2" borderId="1" xfId="2" applyAlignment="1" applyProtection="1">
      <alignment horizontal="center" vertical="top" wrapText="1"/>
    </xf>
    <xf numFmtId="0" fontId="60" fillId="2" borderId="1" xfId="2" applyFont="1" applyAlignment="1" applyProtection="1">
      <alignment horizontal="left" vertical="top" wrapText="1"/>
    </xf>
    <xf numFmtId="0" fontId="46" fillId="2" borderId="1" xfId="2" applyAlignment="1" applyProtection="1">
      <alignment horizontal="left" vertical="top" wrapText="1"/>
    </xf>
    <xf numFmtId="168" fontId="46" fillId="2" borderId="1" xfId="2" applyNumberFormat="1" applyAlignment="1" applyProtection="1">
      <alignment horizontal="right" vertical="top"/>
    </xf>
    <xf numFmtId="0" fontId="46" fillId="2" borderId="1" xfId="2" applyFont="1" applyAlignment="1" applyProtection="1">
      <alignment horizontal="left" vertical="top"/>
    </xf>
    <xf numFmtId="170" fontId="54" fillId="2" borderId="1" xfId="2" applyNumberFormat="1" applyFont="1" applyAlignment="1" applyProtection="1">
      <alignment horizontal="right"/>
    </xf>
    <xf numFmtId="170" fontId="59" fillId="2" borderId="1" xfId="2" applyNumberFormat="1" applyFont="1" applyAlignment="1" applyProtection="1">
      <alignment horizontal="right"/>
    </xf>
    <xf numFmtId="170" fontId="46" fillId="2" borderId="1" xfId="2" applyNumberFormat="1" applyAlignment="1" applyProtection="1">
      <alignment horizontal="right" vertical="top"/>
    </xf>
    <xf numFmtId="169" fontId="46" fillId="2" borderId="1" xfId="2" applyNumberFormat="1" applyAlignment="1" applyProtection="1">
      <alignment horizontal="center" vertical="top"/>
    </xf>
    <xf numFmtId="0" fontId="46" fillId="2" borderId="73" xfId="2" applyBorder="1" applyAlignment="1" applyProtection="1">
      <alignment horizontal="left" vertical="top"/>
    </xf>
    <xf numFmtId="0" fontId="46" fillId="2" borderId="1" xfId="2" applyFont="1" applyBorder="1" applyAlignment="1" applyProtection="1">
      <alignment horizontal="left" vertical="top"/>
    </xf>
    <xf numFmtId="177" fontId="101" fillId="9" borderId="1" xfId="9" applyNumberFormat="1" applyFont="1" applyFill="1" applyBorder="1" applyAlignment="1" applyProtection="1"/>
    <xf numFmtId="0" fontId="54" fillId="9" borderId="73" xfId="5" applyFont="1" applyFill="1" applyBorder="1" applyAlignment="1" applyProtection="1">
      <alignment wrapText="1"/>
    </xf>
    <xf numFmtId="0" fontId="61" fillId="9" borderId="87" xfId="5" applyFont="1" applyFill="1" applyBorder="1" applyAlignment="1" applyProtection="1">
      <alignment horizontal="right"/>
    </xf>
    <xf numFmtId="0" fontId="61" fillId="9" borderId="89" xfId="5" applyFont="1" applyFill="1" applyBorder="1" applyAlignment="1" applyProtection="1">
      <alignment horizontal="right"/>
    </xf>
    <xf numFmtId="7" fontId="103" fillId="9" borderId="1" xfId="9" applyNumberFormat="1" applyFont="1" applyFill="1" applyBorder="1" applyAlignment="1" applyProtection="1"/>
    <xf numFmtId="0" fontId="82" fillId="2" borderId="77" xfId="4" applyBorder="1" applyProtection="1"/>
    <xf numFmtId="0" fontId="82" fillId="2" borderId="1" xfId="4" applyProtection="1"/>
    <xf numFmtId="0" fontId="82" fillId="2" borderId="64" xfId="4" applyBorder="1" applyProtection="1"/>
    <xf numFmtId="0" fontId="84" fillId="10" borderId="64" xfId="4" applyFont="1" applyFill="1" applyBorder="1" applyAlignment="1" applyProtection="1">
      <alignment horizontal="left" vertical="center" indent="1"/>
    </xf>
    <xf numFmtId="0" fontId="82" fillId="10" borderId="1" xfId="4" applyFill="1" applyBorder="1" applyProtection="1"/>
    <xf numFmtId="49" fontId="85" fillId="10" borderId="1" xfId="4" applyNumberFormat="1" applyFont="1" applyFill="1" applyBorder="1" applyAlignment="1" applyProtection="1">
      <alignment horizontal="left" vertical="center"/>
    </xf>
    <xf numFmtId="14" fontId="86" fillId="2" borderId="1" xfId="4" applyNumberFormat="1" applyFont="1" applyAlignment="1" applyProtection="1">
      <alignment horizontal="left"/>
    </xf>
    <xf numFmtId="0" fontId="82" fillId="10" borderId="64" xfId="4" applyFont="1" applyFill="1" applyBorder="1" applyAlignment="1" applyProtection="1">
      <alignment horizontal="left" vertical="center" indent="1"/>
    </xf>
    <xf numFmtId="0" fontId="53" fillId="10" borderId="1" xfId="4" applyFont="1" applyFill="1" applyBorder="1" applyAlignment="1" applyProtection="1">
      <alignment horizontal="left" vertical="center"/>
    </xf>
    <xf numFmtId="0" fontId="82" fillId="10" borderId="83" xfId="4" applyFont="1" applyFill="1" applyBorder="1" applyAlignment="1" applyProtection="1">
      <alignment horizontal="left" vertical="center" indent="1"/>
    </xf>
    <xf numFmtId="0" fontId="82" fillId="10" borderId="34" xfId="4" applyFont="1" applyFill="1" applyBorder="1" applyProtection="1"/>
    <xf numFmtId="0" fontId="53" fillId="10" borderId="34" xfId="4" applyFont="1" applyFill="1" applyBorder="1" applyAlignment="1" applyProtection="1">
      <alignment horizontal="left" vertical="center"/>
    </xf>
    <xf numFmtId="0" fontId="82" fillId="2" borderId="64" xfId="4" applyFont="1" applyBorder="1" applyAlignment="1" applyProtection="1">
      <alignment horizontal="left" vertical="center" indent="1"/>
    </xf>
    <xf numFmtId="0" fontId="82" fillId="2" borderId="1" xfId="4" applyBorder="1" applyProtection="1"/>
    <xf numFmtId="49" fontId="53" fillId="2" borderId="1" xfId="4" applyNumberFormat="1" applyFont="1" applyBorder="1" applyAlignment="1" applyProtection="1">
      <alignment horizontal="left" vertical="center"/>
    </xf>
    <xf numFmtId="0" fontId="53" fillId="2" borderId="1" xfId="4" applyFont="1" applyBorder="1" applyAlignment="1" applyProtection="1">
      <alignment vertical="center"/>
    </xf>
    <xf numFmtId="0" fontId="82" fillId="2" borderId="1" xfId="4" applyFont="1" applyBorder="1" applyAlignment="1" applyProtection="1">
      <alignment horizontal="right" vertical="center"/>
    </xf>
    <xf numFmtId="0" fontId="82" fillId="2" borderId="82" xfId="4" applyBorder="1" applyAlignment="1" applyProtection="1"/>
    <xf numFmtId="0" fontId="53" fillId="2" borderId="64" xfId="4" applyFont="1" applyBorder="1" applyAlignment="1" applyProtection="1">
      <alignment horizontal="left" vertical="center" indent="1"/>
    </xf>
    <xf numFmtId="0" fontId="53" fillId="2" borderId="83" xfId="4" applyFont="1" applyBorder="1" applyAlignment="1" applyProtection="1">
      <alignment horizontal="left" vertical="center" indent="1"/>
    </xf>
    <xf numFmtId="49" fontId="53" fillId="2" borderId="34" xfId="4" applyNumberFormat="1" applyFont="1" applyBorder="1" applyAlignment="1" applyProtection="1">
      <alignment horizontal="right" vertical="center"/>
    </xf>
    <xf numFmtId="49" fontId="53" fillId="2" borderId="34" xfId="4" applyNumberFormat="1" applyFont="1" applyBorder="1" applyAlignment="1" applyProtection="1">
      <alignment horizontal="left" vertical="center"/>
    </xf>
    <xf numFmtId="0" fontId="53" fillId="2" borderId="34" xfId="4" applyFont="1" applyBorder="1" applyAlignment="1" applyProtection="1">
      <alignment vertical="center"/>
    </xf>
    <xf numFmtId="0" fontId="82" fillId="2" borderId="34" xfId="4" applyFont="1" applyBorder="1" applyAlignment="1" applyProtection="1">
      <alignment vertical="center"/>
    </xf>
    <xf numFmtId="0" fontId="82" fillId="2" borderId="84" xfId="4" applyBorder="1" applyAlignment="1" applyProtection="1"/>
    <xf numFmtId="0" fontId="53" fillId="2" borderId="1" xfId="4" applyFont="1" applyFill="1" applyBorder="1" applyAlignment="1" applyProtection="1">
      <alignment horizontal="left" vertical="center"/>
    </xf>
    <xf numFmtId="0" fontId="82" fillId="2" borderId="1" xfId="4" applyBorder="1" applyAlignment="1" applyProtection="1"/>
    <xf numFmtId="0" fontId="53" fillId="2" borderId="1" xfId="4" applyFont="1" applyBorder="1" applyAlignment="1" applyProtection="1">
      <alignment horizontal="left" vertical="center"/>
    </xf>
    <xf numFmtId="0" fontId="82" fillId="2" borderId="83" xfId="4" applyBorder="1" applyAlignment="1" applyProtection="1">
      <alignment horizontal="left" indent="1"/>
    </xf>
    <xf numFmtId="0" fontId="53" fillId="2" borderId="34" xfId="4" applyFont="1" applyBorder="1" applyAlignment="1" applyProtection="1">
      <alignment horizontal="right" vertical="center"/>
    </xf>
    <xf numFmtId="0" fontId="53" fillId="2" borderId="34" xfId="4" applyFont="1" applyFill="1" applyBorder="1" applyAlignment="1" applyProtection="1">
      <alignment horizontal="left" vertical="center"/>
    </xf>
    <xf numFmtId="0" fontId="82" fillId="2" borderId="34" xfId="4" applyBorder="1" applyAlignment="1" applyProtection="1">
      <alignment vertical="center"/>
    </xf>
    <xf numFmtId="0" fontId="82" fillId="2" borderId="34" xfId="4" applyBorder="1" applyAlignment="1" applyProtection="1"/>
    <xf numFmtId="0" fontId="82" fillId="2" borderId="34" xfId="4" applyBorder="1" applyAlignment="1" applyProtection="1">
      <alignment horizontal="right"/>
    </xf>
    <xf numFmtId="0" fontId="53" fillId="11" borderId="34" xfId="4" applyFont="1" applyFill="1" applyBorder="1" applyAlignment="1" applyProtection="1">
      <alignment horizontal="right" vertical="center"/>
    </xf>
    <xf numFmtId="0" fontId="82" fillId="2" borderId="34" xfId="4" applyFont="1" applyBorder="1" applyAlignment="1" applyProtection="1">
      <alignment horizontal="right" vertical="center"/>
    </xf>
    <xf numFmtId="0" fontId="82" fillId="2" borderId="85" xfId="4" applyFont="1" applyBorder="1" applyAlignment="1" applyProtection="1">
      <alignment horizontal="left" vertical="top" indent="1"/>
    </xf>
    <xf numFmtId="0" fontId="82" fillId="2" borderId="30" xfId="4" applyBorder="1" applyAlignment="1" applyProtection="1">
      <alignment vertical="top"/>
    </xf>
    <xf numFmtId="0" fontId="53" fillId="2" borderId="30" xfId="4" applyFont="1" applyFill="1" applyBorder="1" applyAlignment="1" applyProtection="1">
      <alignment horizontal="left" vertical="top"/>
    </xf>
    <xf numFmtId="0" fontId="53" fillId="2" borderId="30" xfId="4" applyFont="1" applyBorder="1" applyAlignment="1" applyProtection="1">
      <alignment vertical="center"/>
    </xf>
    <xf numFmtId="0" fontId="82" fillId="2" borderId="30" xfId="4" applyFont="1" applyBorder="1" applyAlignment="1" applyProtection="1">
      <alignment horizontal="right" vertical="center"/>
    </xf>
    <xf numFmtId="0" fontId="82" fillId="2" borderId="81" xfId="4" applyBorder="1" applyAlignment="1" applyProtection="1"/>
    <xf numFmtId="0" fontId="82" fillId="2" borderId="34" xfId="4" applyBorder="1" applyAlignment="1" applyProtection="1">
      <alignment horizontal="left"/>
    </xf>
    <xf numFmtId="49" fontId="82" fillId="2" borderId="64" xfId="4" applyNumberFormat="1" applyBorder="1" applyProtection="1"/>
    <xf numFmtId="0" fontId="82" fillId="2" borderId="86" xfId="4" applyBorder="1" applyAlignment="1" applyProtection="1">
      <alignment horizontal="left" vertical="center" indent="1"/>
    </xf>
    <xf numFmtId="0" fontId="82" fillId="2" borderId="87" xfId="4" applyBorder="1" applyAlignment="1" applyProtection="1">
      <alignment horizontal="left" vertical="center"/>
    </xf>
    <xf numFmtId="0" fontId="82" fillId="2" borderId="87" xfId="4" applyBorder="1" applyProtection="1"/>
    <xf numFmtId="0" fontId="53" fillId="2" borderId="86" xfId="4" applyFont="1" applyBorder="1" applyAlignment="1" applyProtection="1">
      <alignment horizontal="left" vertical="center" indent="1"/>
    </xf>
    <xf numFmtId="0" fontId="53" fillId="2" borderId="87" xfId="4" applyFont="1" applyBorder="1" applyAlignment="1" applyProtection="1">
      <alignment horizontal="left" vertical="center"/>
    </xf>
    <xf numFmtId="0" fontId="53" fillId="2" borderId="87" xfId="4" applyFont="1" applyBorder="1" applyProtection="1"/>
    <xf numFmtId="0" fontId="82" fillId="2" borderId="82" xfId="4" applyBorder="1" applyAlignment="1" applyProtection="1">
      <alignment horizontal="right"/>
    </xf>
    <xf numFmtId="0" fontId="82" fillId="2" borderId="64" xfId="4" applyBorder="1" applyAlignment="1" applyProtection="1">
      <alignment horizontal="right"/>
    </xf>
    <xf numFmtId="0" fontId="82" fillId="2" borderId="1" xfId="4" applyBorder="1" applyAlignment="1" applyProtection="1">
      <alignment horizontal="center" vertical="center"/>
    </xf>
    <xf numFmtId="0" fontId="53" fillId="2" borderId="34" xfId="4" applyFont="1" applyBorder="1" applyAlignment="1" applyProtection="1">
      <alignment vertical="top"/>
    </xf>
    <xf numFmtId="14" fontId="53" fillId="2" borderId="34" xfId="4" applyNumberFormat="1" applyFont="1" applyBorder="1" applyAlignment="1" applyProtection="1">
      <alignment horizontal="center" vertical="top"/>
    </xf>
    <xf numFmtId="0" fontId="53" fillId="2" borderId="64" xfId="4" applyFont="1" applyBorder="1" applyProtection="1"/>
    <xf numFmtId="0" fontId="53" fillId="2" borderId="1" xfId="4" applyFont="1" applyBorder="1" applyProtection="1"/>
    <xf numFmtId="0" fontId="53" fillId="2" borderId="34" xfId="4" applyFont="1" applyBorder="1" applyProtection="1"/>
    <xf numFmtId="0" fontId="53" fillId="2" borderId="34" xfId="4" applyFont="1" applyBorder="1" applyAlignment="1" applyProtection="1"/>
    <xf numFmtId="0" fontId="53" fillId="2" borderId="82" xfId="4" applyFont="1" applyBorder="1" applyAlignment="1" applyProtection="1">
      <alignment horizontal="right"/>
    </xf>
    <xf numFmtId="0" fontId="53" fillId="2" borderId="1" xfId="4" applyFont="1" applyProtection="1"/>
    <xf numFmtId="0" fontId="82" fillId="2" borderId="1" xfId="4" applyBorder="1" applyAlignment="1" applyProtection="1">
      <alignment horizontal="center"/>
    </xf>
    <xf numFmtId="0" fontId="82" fillId="2" borderId="91" xfId="4" applyBorder="1" applyProtection="1"/>
    <xf numFmtId="0" fontId="82" fillId="2" borderId="74" xfId="4" applyBorder="1" applyProtection="1"/>
    <xf numFmtId="0" fontId="82" fillId="2" borderId="74" xfId="4" applyBorder="1" applyAlignment="1" applyProtection="1"/>
    <xf numFmtId="0" fontId="82" fillId="2" borderId="92" xfId="4" applyBorder="1" applyAlignment="1" applyProtection="1">
      <alignment horizontal="right"/>
    </xf>
    <xf numFmtId="0" fontId="89" fillId="2" borderId="1" xfId="4" applyFont="1" applyAlignment="1" applyProtection="1">
      <alignment horizontal="left" vertical="center"/>
    </xf>
    <xf numFmtId="0" fontId="83" fillId="2" borderId="1" xfId="4" applyFont="1" applyAlignment="1" applyProtection="1">
      <alignment horizontal="center" vertical="center"/>
    </xf>
    <xf numFmtId="0" fontId="83" fillId="2" borderId="1" xfId="4" applyFont="1" applyAlignment="1" applyProtection="1">
      <alignment horizontal="center" vertical="center" shrinkToFit="1"/>
    </xf>
    <xf numFmtId="3" fontId="82" fillId="2" borderId="32" xfId="4" applyNumberFormat="1" applyBorder="1" applyProtection="1"/>
    <xf numFmtId="3" fontId="90" fillId="12" borderId="88"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wrapText="1"/>
    </xf>
    <xf numFmtId="3" fontId="51" fillId="12" borderId="73" xfId="4" applyNumberFormat="1" applyFont="1" applyFill="1" applyBorder="1" applyAlignment="1" applyProtection="1">
      <alignment horizontal="center" vertical="center" wrapText="1" shrinkToFit="1"/>
    </xf>
    <xf numFmtId="3" fontId="82" fillId="2" borderId="88" xfId="4" applyNumberFormat="1" applyBorder="1" applyAlignment="1" applyProtection="1">
      <alignment vertical="center"/>
    </xf>
    <xf numFmtId="3" fontId="86" fillId="2" borderId="73" xfId="4" applyNumberFormat="1" applyFont="1" applyBorder="1" applyAlignment="1" applyProtection="1">
      <alignment horizontal="right" vertical="center" wrapText="1" shrinkToFit="1"/>
    </xf>
    <xf numFmtId="3" fontId="86" fillId="2" borderId="73" xfId="4" applyNumberFormat="1" applyFont="1" applyBorder="1" applyAlignment="1" applyProtection="1">
      <alignment horizontal="right" vertical="center" shrinkToFit="1"/>
    </xf>
    <xf numFmtId="3" fontId="91" fillId="2" borderId="88" xfId="4" applyNumberFormat="1" applyFont="1" applyBorder="1" applyAlignment="1" applyProtection="1">
      <alignment vertical="center"/>
    </xf>
    <xf numFmtId="3" fontId="91" fillId="2" borderId="73" xfId="4" applyNumberFormat="1" applyFont="1" applyBorder="1" applyAlignment="1" applyProtection="1">
      <alignment vertical="center" wrapText="1" shrinkToFit="1"/>
    </xf>
    <xf numFmtId="3" fontId="91" fillId="2" borderId="73" xfId="4" applyNumberFormat="1" applyFont="1" applyBorder="1" applyAlignment="1" applyProtection="1">
      <alignment vertical="center" shrinkToFit="1"/>
    </xf>
    <xf numFmtId="3" fontId="82" fillId="2" borderId="88" xfId="4" applyNumberFormat="1" applyBorder="1" applyAlignment="1" applyProtection="1">
      <alignment horizontal="left" vertical="center"/>
    </xf>
    <xf numFmtId="3" fontId="82" fillId="2" borderId="73" xfId="4" applyNumberFormat="1" applyBorder="1" applyAlignment="1" applyProtection="1">
      <alignment vertical="center" wrapText="1" shrinkToFit="1"/>
    </xf>
    <xf numFmtId="3" fontId="82" fillId="2" borderId="73" xfId="4" applyNumberFormat="1" applyBorder="1" applyAlignment="1" applyProtection="1">
      <alignment vertical="center" shrinkToFit="1"/>
    </xf>
    <xf numFmtId="3" fontId="82" fillId="10" borderId="73" xfId="4" applyNumberFormat="1" applyFill="1" applyBorder="1" applyAlignment="1" applyProtection="1">
      <alignment vertical="center" wrapText="1" shrinkToFit="1"/>
    </xf>
    <xf numFmtId="3" fontId="82" fillId="10" borderId="73" xfId="4" applyNumberFormat="1" applyFill="1" applyBorder="1" applyAlignment="1" applyProtection="1">
      <alignment vertical="center" shrinkToFit="1"/>
    </xf>
    <xf numFmtId="0" fontId="89" fillId="2" borderId="1" xfId="4" applyFont="1" applyProtection="1"/>
    <xf numFmtId="0" fontId="82" fillId="2" borderId="1" xfId="4" applyAlignment="1" applyProtection="1"/>
    <xf numFmtId="0" fontId="92" fillId="2" borderId="32" xfId="4" applyFont="1" applyBorder="1" applyAlignment="1" applyProtection="1">
      <alignment horizontal="center" vertical="center" wrapText="1"/>
    </xf>
    <xf numFmtId="0" fontId="92" fillId="12" borderId="88" xfId="4" applyFont="1" applyFill="1" applyBorder="1" applyAlignment="1" applyProtection="1">
      <alignment horizontal="center" vertical="center" wrapText="1"/>
    </xf>
    <xf numFmtId="0" fontId="92" fillId="12" borderId="87" xfId="4" applyFont="1" applyFill="1" applyBorder="1" applyAlignment="1" applyProtection="1">
      <alignment horizontal="center" vertical="center" wrapText="1"/>
    </xf>
    <xf numFmtId="0" fontId="92" fillId="12" borderId="73" xfId="4" applyFont="1" applyFill="1" applyBorder="1" applyAlignment="1" applyProtection="1">
      <alignment horizontal="center" vertical="center" wrapText="1"/>
    </xf>
    <xf numFmtId="0" fontId="86" fillId="2" borderId="32" xfId="4" applyFont="1" applyBorder="1" applyAlignment="1" applyProtection="1">
      <alignment vertical="center"/>
    </xf>
    <xf numFmtId="49" fontId="86" fillId="2" borderId="88" xfId="4" applyNumberFormat="1" applyFont="1" applyBorder="1" applyAlignment="1" applyProtection="1">
      <alignment vertical="center"/>
    </xf>
    <xf numFmtId="4" fontId="86" fillId="2" borderId="73" xfId="4" applyNumberFormat="1" applyFont="1" applyBorder="1" applyAlignment="1" applyProtection="1">
      <alignment horizontal="center" vertical="center"/>
    </xf>
    <xf numFmtId="4" fontId="86" fillId="2" borderId="73" xfId="4" applyNumberFormat="1" applyFont="1" applyBorder="1" applyAlignment="1" applyProtection="1">
      <alignment vertical="center"/>
    </xf>
    <xf numFmtId="3" fontId="86" fillId="2" borderId="73" xfId="4" applyNumberFormat="1" applyFont="1" applyBorder="1" applyAlignment="1" applyProtection="1">
      <alignment vertical="center"/>
    </xf>
    <xf numFmtId="0" fontId="86" fillId="2" borderId="32" xfId="4" applyFont="1" applyBorder="1" applyProtection="1"/>
    <xf numFmtId="0" fontId="86" fillId="10" borderId="88" xfId="4" applyFont="1" applyFill="1" applyBorder="1" applyAlignment="1" applyProtection="1">
      <alignment vertical="center"/>
    </xf>
    <xf numFmtId="0" fontId="86" fillId="10" borderId="87" xfId="4" applyFont="1" applyFill="1" applyBorder="1" applyAlignment="1" applyProtection="1">
      <alignment vertical="center"/>
    </xf>
    <xf numFmtId="4" fontId="86" fillId="10" borderId="73" xfId="4" applyNumberFormat="1" applyFont="1" applyFill="1" applyBorder="1" applyAlignment="1" applyProtection="1">
      <alignment horizontal="center" vertical="center"/>
    </xf>
    <xf numFmtId="4" fontId="86" fillId="10" borderId="73" xfId="4" applyNumberFormat="1" applyFont="1" applyFill="1" applyBorder="1" applyAlignment="1" applyProtection="1">
      <alignment vertical="center"/>
    </xf>
    <xf numFmtId="3" fontId="86" fillId="10" borderId="73" xfId="4" applyNumberFormat="1" applyFont="1" applyFill="1" applyBorder="1" applyAlignment="1" applyProtection="1">
      <alignment vertical="center"/>
    </xf>
    <xf numFmtId="4" fontId="82" fillId="2" borderId="1" xfId="4" applyNumberFormat="1" applyProtection="1"/>
    <xf numFmtId="4" fontId="82" fillId="2" borderId="1" xfId="4" applyNumberFormat="1" applyAlignment="1" applyProtection="1"/>
    <xf numFmtId="3" fontId="82" fillId="2" borderId="1" xfId="4" applyNumberFormat="1" applyAlignment="1" applyProtection="1"/>
    <xf numFmtId="0" fontId="94" fillId="2" borderId="73" xfId="4" applyFont="1" applyBorder="1" applyAlignment="1" applyProtection="1">
      <alignment vertical="center"/>
    </xf>
    <xf numFmtId="49" fontId="82" fillId="2" borderId="87" xfId="4" applyNumberFormat="1" applyBorder="1" applyAlignment="1" applyProtection="1">
      <alignment vertical="center"/>
    </xf>
    <xf numFmtId="49" fontId="82" fillId="2" borderId="1" xfId="4" applyNumberFormat="1" applyProtection="1"/>
    <xf numFmtId="0" fontId="94" fillId="10" borderId="73" xfId="4" applyFont="1" applyFill="1" applyBorder="1" applyAlignment="1" applyProtection="1">
      <alignment vertical="center"/>
    </xf>
    <xf numFmtId="49" fontId="82" fillId="10" borderId="87" xfId="4" applyNumberFormat="1" applyFill="1" applyBorder="1" applyAlignment="1" applyProtection="1">
      <alignment vertical="center"/>
    </xf>
    <xf numFmtId="0" fontId="82" fillId="2" borderId="1" xfId="4" applyAlignment="1" applyProtection="1">
      <alignment horizontal="center"/>
    </xf>
    <xf numFmtId="0" fontId="82" fillId="12" borderId="73" xfId="4" applyFill="1" applyBorder="1" applyProtection="1"/>
    <xf numFmtId="49" fontId="82" fillId="12" borderId="73" xfId="4" applyNumberFormat="1" applyFill="1" applyBorder="1" applyProtection="1"/>
    <xf numFmtId="0" fontId="82" fillId="12" borderId="73" xfId="4" applyFill="1" applyBorder="1" applyAlignment="1" applyProtection="1">
      <alignment horizontal="center"/>
    </xf>
    <xf numFmtId="0" fontId="82" fillId="12" borderId="88" xfId="4" applyFill="1" applyBorder="1" applyProtection="1"/>
    <xf numFmtId="0" fontId="82" fillId="12" borderId="73" xfId="4" applyFill="1" applyBorder="1" applyAlignment="1" applyProtection="1">
      <alignment wrapText="1"/>
    </xf>
    <xf numFmtId="0" fontId="82" fillId="2" borderId="1" xfId="4" applyAlignment="1" applyProtection="1">
      <alignment vertical="top"/>
    </xf>
    <xf numFmtId="49" fontId="82" fillId="2" borderId="1" xfId="4" applyNumberFormat="1" applyAlignment="1" applyProtection="1">
      <alignment vertical="top"/>
    </xf>
    <xf numFmtId="0" fontId="82" fillId="2" borderId="1" xfId="4" applyAlignment="1" applyProtection="1">
      <alignment horizontal="center" vertical="top"/>
    </xf>
    <xf numFmtId="166" fontId="82" fillId="2" borderId="1" xfId="4" applyNumberFormat="1" applyAlignment="1" applyProtection="1">
      <alignment vertical="top"/>
    </xf>
    <xf numFmtId="4" fontId="82" fillId="2" borderId="1" xfId="4" applyNumberFormat="1" applyAlignment="1" applyProtection="1">
      <alignment vertical="top"/>
    </xf>
    <xf numFmtId="0" fontId="91" fillId="10" borderId="29" xfId="4" applyFont="1" applyFill="1" applyBorder="1" applyAlignment="1" applyProtection="1">
      <alignment vertical="top"/>
    </xf>
    <xf numFmtId="49" fontId="91" fillId="10" borderId="30" xfId="4" applyNumberFormat="1" applyFont="1" applyFill="1" applyBorder="1" applyAlignment="1" applyProtection="1">
      <alignment vertical="top"/>
    </xf>
    <xf numFmtId="49" fontId="91" fillId="10" borderId="30" xfId="4" applyNumberFormat="1" applyFont="1" applyFill="1" applyBorder="1" applyAlignment="1" applyProtection="1">
      <alignment horizontal="left" vertical="top" wrapText="1"/>
    </xf>
    <xf numFmtId="0" fontId="91" fillId="10" borderId="30" xfId="4" applyFont="1" applyFill="1" applyBorder="1" applyAlignment="1" applyProtection="1">
      <alignment horizontal="center" vertical="top" shrinkToFit="1"/>
    </xf>
    <xf numFmtId="166" fontId="91" fillId="10" borderId="30" xfId="4" applyNumberFormat="1" applyFont="1" applyFill="1" applyBorder="1" applyAlignment="1" applyProtection="1">
      <alignment vertical="top" shrinkToFit="1"/>
    </xf>
    <xf numFmtId="4" fontId="91" fillId="10" borderId="30" xfId="4" applyNumberFormat="1" applyFont="1" applyFill="1" applyBorder="1" applyAlignment="1" applyProtection="1">
      <alignment vertical="top" shrinkToFit="1"/>
    </xf>
    <xf numFmtId="4" fontId="91" fillId="10" borderId="31" xfId="4" applyNumberFormat="1" applyFont="1" applyFill="1" applyBorder="1" applyAlignment="1" applyProtection="1">
      <alignment vertical="top" shrinkToFit="1"/>
    </xf>
    <xf numFmtId="4" fontId="91" fillId="10" borderId="1" xfId="4" applyNumberFormat="1" applyFont="1" applyFill="1" applyBorder="1" applyAlignment="1" applyProtection="1">
      <alignment vertical="top" shrinkToFit="1"/>
    </xf>
    <xf numFmtId="0" fontId="95" fillId="2" borderId="93" xfId="4" applyFont="1" applyBorder="1" applyAlignment="1" applyProtection="1">
      <alignment vertical="top"/>
    </xf>
    <xf numFmtId="49" fontId="95" fillId="2" borderId="94" xfId="4" applyNumberFormat="1" applyFont="1" applyBorder="1" applyAlignment="1" applyProtection="1">
      <alignment vertical="top"/>
    </xf>
    <xf numFmtId="49" fontId="95" fillId="2" borderId="94" xfId="4" applyNumberFormat="1" applyFont="1" applyBorder="1" applyAlignment="1" applyProtection="1">
      <alignment horizontal="left" vertical="top" wrapText="1"/>
    </xf>
    <xf numFmtId="0" fontId="95" fillId="2" borderId="94" xfId="4" applyFont="1" applyBorder="1" applyAlignment="1" applyProtection="1">
      <alignment horizontal="center" vertical="top" shrinkToFit="1"/>
    </xf>
    <xf numFmtId="166" fontId="95" fillId="2" borderId="94" xfId="4" applyNumberFormat="1" applyFont="1" applyBorder="1" applyAlignment="1" applyProtection="1">
      <alignment vertical="top" shrinkToFit="1"/>
    </xf>
    <xf numFmtId="4" fontId="95" fillId="2" borderId="95" xfId="4" applyNumberFormat="1" applyFont="1" applyBorder="1" applyAlignment="1" applyProtection="1">
      <alignment vertical="top" shrinkToFit="1"/>
    </xf>
    <xf numFmtId="4" fontId="95" fillId="11" borderId="1" xfId="4" applyNumberFormat="1" applyFont="1" applyFill="1" applyBorder="1" applyAlignment="1" applyProtection="1">
      <alignment vertical="top" shrinkToFit="1"/>
    </xf>
    <xf numFmtId="4" fontId="95" fillId="2" borderId="1" xfId="4" applyNumberFormat="1" applyFont="1" applyBorder="1" applyAlignment="1" applyProtection="1">
      <alignment vertical="top" shrinkToFit="1"/>
    </xf>
    <xf numFmtId="0" fontId="95" fillId="2" borderId="1" xfId="4" applyFont="1" applyProtection="1"/>
    <xf numFmtId="0" fontId="95" fillId="2" borderId="1" xfId="4" applyFont="1" applyBorder="1" applyAlignment="1" applyProtection="1">
      <alignment vertical="top"/>
    </xf>
    <xf numFmtId="49" fontId="95" fillId="2" borderId="1" xfId="4" applyNumberFormat="1" applyFont="1" applyBorder="1" applyAlignment="1" applyProtection="1">
      <alignment vertical="top"/>
    </xf>
    <xf numFmtId="0" fontId="96" fillId="2" borderId="1" xfId="4" quotePrefix="1" applyNumberFormat="1" applyFont="1" applyBorder="1" applyAlignment="1" applyProtection="1">
      <alignment horizontal="left" vertical="top" wrapText="1"/>
    </xf>
    <xf numFmtId="0" fontId="96" fillId="2" borderId="1" xfId="4" applyNumberFormat="1" applyFont="1" applyBorder="1" applyAlignment="1" applyProtection="1">
      <alignment horizontal="center" vertical="top" wrapText="1" shrinkToFit="1"/>
    </xf>
    <xf numFmtId="0" fontId="96" fillId="2" borderId="1" xfId="4" applyNumberFormat="1" applyFont="1" applyBorder="1" applyAlignment="1" applyProtection="1">
      <alignment vertical="top" wrapText="1" shrinkToFit="1"/>
    </xf>
    <xf numFmtId="0" fontId="95" fillId="2" borderId="96" xfId="4" applyFont="1" applyBorder="1" applyAlignment="1" applyProtection="1">
      <alignment vertical="top"/>
    </xf>
    <xf numFmtId="49" fontId="95" fillId="2" borderId="97" xfId="4" applyNumberFormat="1" applyFont="1" applyBorder="1" applyAlignment="1" applyProtection="1">
      <alignment vertical="top"/>
    </xf>
    <xf numFmtId="49" fontId="95" fillId="2" borderId="97" xfId="4" applyNumberFormat="1" applyFont="1" applyBorder="1" applyAlignment="1" applyProtection="1">
      <alignment horizontal="left" vertical="top" wrapText="1"/>
    </xf>
    <xf numFmtId="0" fontId="95" fillId="2" borderId="97" xfId="4" applyFont="1" applyBorder="1" applyAlignment="1" applyProtection="1">
      <alignment horizontal="center" vertical="top" shrinkToFit="1"/>
    </xf>
    <xf numFmtId="166" fontId="95" fillId="2" borderId="97" xfId="4" applyNumberFormat="1" applyFont="1" applyBorder="1" applyAlignment="1" applyProtection="1">
      <alignment vertical="top" shrinkToFit="1"/>
    </xf>
    <xf numFmtId="4" fontId="95" fillId="2" borderId="98" xfId="4" applyNumberFormat="1" applyFont="1" applyBorder="1" applyAlignment="1" applyProtection="1">
      <alignment vertical="top" shrinkToFit="1"/>
    </xf>
    <xf numFmtId="49" fontId="82" fillId="2" borderId="1" xfId="4" applyNumberFormat="1" applyAlignment="1" applyProtection="1">
      <alignment horizontal="left" vertical="top" wrapText="1"/>
    </xf>
    <xf numFmtId="0" fontId="91" fillId="10" borderId="88" xfId="4" applyFont="1" applyFill="1" applyBorder="1" applyAlignment="1" applyProtection="1">
      <alignment vertical="top"/>
    </xf>
    <xf numFmtId="49" fontId="91" fillId="10" borderId="87" xfId="4" applyNumberFormat="1" applyFont="1" applyFill="1" applyBorder="1" applyAlignment="1" applyProtection="1">
      <alignment vertical="top"/>
    </xf>
    <xf numFmtId="49" fontId="91" fillId="10" borderId="87" xfId="4" applyNumberFormat="1" applyFont="1" applyFill="1" applyBorder="1" applyAlignment="1" applyProtection="1">
      <alignment horizontal="left" vertical="top" wrapText="1"/>
    </xf>
    <xf numFmtId="0" fontId="91" fillId="10" borderId="87" xfId="4" applyFont="1" applyFill="1" applyBorder="1" applyAlignment="1" applyProtection="1">
      <alignment horizontal="center" vertical="top"/>
    </xf>
    <xf numFmtId="0" fontId="91" fillId="10" borderId="87" xfId="4" applyFont="1" applyFill="1" applyBorder="1" applyAlignment="1" applyProtection="1">
      <alignment vertical="top"/>
    </xf>
    <xf numFmtId="4" fontId="91" fillId="10" borderId="89" xfId="4" applyNumberFormat="1" applyFont="1" applyFill="1" applyBorder="1" applyAlignment="1" applyProtection="1">
      <alignment vertical="top"/>
    </xf>
    <xf numFmtId="49" fontId="82" fillId="2" borderId="1" xfId="4" applyNumberFormat="1" applyAlignment="1" applyProtection="1">
      <alignment horizontal="left" wrapText="1"/>
    </xf>
    <xf numFmtId="0" fontId="0" fillId="0" borderId="0" xfId="0" applyAlignment="1" applyProtection="1">
      <alignment vertical="top"/>
    </xf>
    <xf numFmtId="0" fontId="37" fillId="0" borderId="29" xfId="0" applyFont="1" applyBorder="1" applyAlignment="1" applyProtection="1">
      <alignment vertical="center" wrapText="1"/>
    </xf>
    <xf numFmtId="0" fontId="37" fillId="0" borderId="30" xfId="0" applyFont="1" applyBorder="1" applyAlignment="1" applyProtection="1">
      <alignment vertical="center" wrapText="1"/>
    </xf>
    <xf numFmtId="0" fontId="37" fillId="0" borderId="31" xfId="0" applyFont="1" applyBorder="1" applyAlignment="1" applyProtection="1">
      <alignment vertical="center" wrapText="1"/>
    </xf>
    <xf numFmtId="0" fontId="0" fillId="0" borderId="0" xfId="0" applyAlignment="1" applyProtection="1">
      <alignment horizontal="center" vertical="center"/>
    </xf>
    <xf numFmtId="0" fontId="37" fillId="0" borderId="32" xfId="0" applyFont="1" applyBorder="1" applyAlignment="1" applyProtection="1">
      <alignment horizontal="center" vertical="center" wrapText="1"/>
    </xf>
    <xf numFmtId="0" fontId="37" fillId="0" borderId="33" xfId="0" applyFont="1" applyBorder="1" applyAlignment="1" applyProtection="1">
      <alignment horizontal="center" vertical="center" wrapText="1"/>
    </xf>
    <xf numFmtId="0" fontId="37" fillId="0" borderId="32" xfId="0" applyFont="1" applyBorder="1" applyAlignment="1" applyProtection="1">
      <alignment vertical="center" wrapText="1"/>
    </xf>
    <xf numFmtId="0" fontId="37" fillId="0" borderId="33" xfId="0" applyFont="1" applyBorder="1" applyAlignment="1" applyProtection="1">
      <alignment vertical="center" wrapText="1"/>
    </xf>
    <xf numFmtId="0" fontId="39" fillId="0" borderId="1" xfId="0" applyFont="1" applyBorder="1" applyAlignment="1" applyProtection="1">
      <alignment horizontal="left" vertical="center" wrapText="1"/>
    </xf>
    <xf numFmtId="0" fontId="40" fillId="0" borderId="32" xfId="0" applyFont="1" applyBorder="1" applyAlignment="1" applyProtection="1">
      <alignment vertical="center" wrapText="1"/>
    </xf>
    <xf numFmtId="0" fontId="40" fillId="0" borderId="1" xfId="0" applyFont="1" applyBorder="1" applyAlignment="1" applyProtection="1">
      <alignment horizontal="left" vertical="center" wrapText="1"/>
    </xf>
    <xf numFmtId="0" fontId="40" fillId="0" borderId="1" xfId="0" applyFont="1" applyBorder="1" applyAlignment="1" applyProtection="1">
      <alignment vertical="center" wrapText="1"/>
    </xf>
    <xf numFmtId="0" fontId="40" fillId="0" borderId="1" xfId="0" applyFont="1" applyBorder="1" applyAlignment="1" applyProtection="1">
      <alignment vertical="center"/>
    </xf>
    <xf numFmtId="0" fontId="40" fillId="0" borderId="1" xfId="0" applyFont="1" applyBorder="1" applyAlignment="1" applyProtection="1">
      <alignment horizontal="left" vertical="center"/>
    </xf>
    <xf numFmtId="49" fontId="40" fillId="0" borderId="1" xfId="0" applyNumberFormat="1" applyFont="1" applyBorder="1" applyAlignment="1" applyProtection="1">
      <alignment vertical="center" wrapText="1"/>
    </xf>
    <xf numFmtId="0" fontId="37" fillId="0" borderId="35" xfId="0" applyFont="1" applyBorder="1" applyAlignment="1" applyProtection="1">
      <alignment vertical="center" wrapText="1"/>
    </xf>
    <xf numFmtId="0" fontId="41" fillId="0" borderId="34" xfId="0" applyFont="1" applyBorder="1" applyAlignment="1" applyProtection="1">
      <alignment vertical="center" wrapText="1"/>
    </xf>
    <xf numFmtId="0" fontId="37" fillId="0" borderId="36" xfId="0" applyFont="1" applyBorder="1" applyAlignment="1" applyProtection="1">
      <alignment vertical="center" wrapText="1"/>
    </xf>
    <xf numFmtId="0" fontId="37" fillId="0" borderId="1" xfId="0" applyFont="1" applyBorder="1" applyAlignment="1" applyProtection="1">
      <alignment vertical="top"/>
    </xf>
    <xf numFmtId="0" fontId="37" fillId="0" borderId="0" xfId="0" applyFont="1" applyAlignment="1" applyProtection="1">
      <alignment vertical="top"/>
    </xf>
    <xf numFmtId="0" fontId="37" fillId="0" borderId="29" xfId="0" applyFont="1" applyBorder="1" applyAlignment="1" applyProtection="1">
      <alignment horizontal="left" vertical="center"/>
    </xf>
    <xf numFmtId="0" fontId="37" fillId="0" borderId="30" xfId="0" applyFont="1" applyBorder="1" applyAlignment="1" applyProtection="1">
      <alignment horizontal="left" vertical="center"/>
    </xf>
    <xf numFmtId="0" fontId="37" fillId="0" borderId="31" xfId="0" applyFont="1" applyBorder="1" applyAlignment="1" applyProtection="1">
      <alignment horizontal="left" vertical="center"/>
    </xf>
    <xf numFmtId="0" fontId="37" fillId="0" borderId="32" xfId="0" applyFont="1" applyBorder="1" applyAlignment="1" applyProtection="1">
      <alignment horizontal="left" vertical="center"/>
    </xf>
    <xf numFmtId="0" fontId="37" fillId="0" borderId="33" xfId="0" applyFont="1" applyBorder="1" applyAlignment="1" applyProtection="1">
      <alignment horizontal="left" vertical="center"/>
    </xf>
    <xf numFmtId="0" fontId="39" fillId="0" borderId="1" xfId="0" applyFont="1" applyBorder="1" applyAlignment="1" applyProtection="1">
      <alignment horizontal="left" vertical="center"/>
    </xf>
    <xf numFmtId="0" fontId="42" fillId="0" borderId="0" xfId="0" applyFont="1" applyAlignment="1" applyProtection="1">
      <alignment horizontal="left" vertical="center"/>
    </xf>
    <xf numFmtId="0" fontId="39" fillId="0" borderId="34" xfId="0" applyFont="1" applyBorder="1" applyAlignment="1" applyProtection="1">
      <alignment horizontal="left" vertical="center"/>
    </xf>
    <xf numFmtId="0" fontId="39" fillId="0" borderId="34" xfId="0" applyFont="1" applyBorder="1" applyAlignment="1" applyProtection="1">
      <alignment horizontal="center" vertical="center"/>
    </xf>
    <xf numFmtId="0" fontId="42" fillId="0" borderId="34" xfId="0" applyFont="1" applyBorder="1" applyAlignment="1" applyProtection="1">
      <alignment horizontal="left" vertical="center"/>
    </xf>
    <xf numFmtId="0" fontId="43" fillId="0" borderId="1" xfId="0" applyFont="1" applyBorder="1" applyAlignment="1" applyProtection="1">
      <alignment horizontal="left" vertical="center"/>
    </xf>
    <xf numFmtId="0" fontId="40" fillId="0" borderId="0" xfId="0" applyFont="1" applyAlignment="1" applyProtection="1">
      <alignment horizontal="left" vertical="center"/>
    </xf>
    <xf numFmtId="0" fontId="40" fillId="0" borderId="1" xfId="0" applyFont="1" applyBorder="1" applyAlignment="1" applyProtection="1">
      <alignment horizontal="center" vertical="center"/>
    </xf>
    <xf numFmtId="0" fontId="40" fillId="0" borderId="32" xfId="0" applyFont="1" applyBorder="1" applyAlignment="1" applyProtection="1">
      <alignment horizontal="left" vertical="center"/>
    </xf>
    <xf numFmtId="0" fontId="40" fillId="2" borderId="1" xfId="0" applyFont="1" applyFill="1" applyBorder="1" applyAlignment="1" applyProtection="1">
      <alignment horizontal="left" vertical="center"/>
    </xf>
    <xf numFmtId="0" fontId="40" fillId="2" borderId="1" xfId="0" applyFont="1" applyFill="1" applyBorder="1" applyAlignment="1" applyProtection="1">
      <alignment horizontal="center" vertical="center"/>
    </xf>
    <xf numFmtId="0" fontId="37" fillId="0" borderId="35" xfId="0" applyFont="1" applyBorder="1" applyAlignment="1" applyProtection="1">
      <alignment horizontal="left" vertical="center"/>
    </xf>
    <xf numFmtId="0" fontId="41" fillId="0" borderId="34" xfId="0" applyFont="1" applyBorder="1" applyAlignment="1" applyProtection="1">
      <alignment horizontal="left" vertical="center"/>
    </xf>
    <xf numFmtId="0" fontId="37" fillId="0" borderId="36" xfId="0" applyFont="1" applyBorder="1" applyAlignment="1" applyProtection="1">
      <alignment horizontal="left" vertical="center"/>
    </xf>
    <xf numFmtId="0" fontId="37" fillId="0" borderId="1" xfId="0" applyFont="1" applyBorder="1" applyAlignment="1" applyProtection="1">
      <alignment horizontal="left" vertical="center"/>
    </xf>
    <xf numFmtId="0" fontId="41" fillId="0" borderId="1" xfId="0" applyFont="1" applyBorder="1" applyAlignment="1" applyProtection="1">
      <alignment horizontal="left" vertical="center"/>
    </xf>
    <xf numFmtId="0" fontId="42" fillId="0" borderId="1" xfId="0" applyFont="1" applyBorder="1" applyAlignment="1" applyProtection="1">
      <alignment horizontal="left" vertical="center"/>
    </xf>
    <xf numFmtId="0" fontId="40" fillId="0" borderId="34" xfId="0" applyFont="1" applyBorder="1" applyAlignment="1" applyProtection="1">
      <alignment horizontal="left" vertical="center"/>
    </xf>
    <xf numFmtId="0" fontId="37" fillId="0" borderId="1" xfId="0" applyFont="1" applyBorder="1" applyAlignment="1" applyProtection="1">
      <alignment horizontal="left" vertical="center" wrapText="1"/>
    </xf>
    <xf numFmtId="0" fontId="40" fillId="0" borderId="1" xfId="0" applyFont="1" applyBorder="1" applyAlignment="1" applyProtection="1">
      <alignment horizontal="center" vertical="center" wrapText="1"/>
    </xf>
    <xf numFmtId="0" fontId="37" fillId="0" borderId="29" xfId="0" applyFont="1" applyBorder="1" applyAlignment="1" applyProtection="1">
      <alignment horizontal="left" vertical="center" wrapText="1"/>
    </xf>
    <xf numFmtId="0" fontId="37" fillId="0" borderId="30" xfId="0" applyFont="1" applyBorder="1" applyAlignment="1" applyProtection="1">
      <alignment horizontal="left" vertical="center" wrapText="1"/>
    </xf>
    <xf numFmtId="0" fontId="37" fillId="0" borderId="31" xfId="0" applyFont="1" applyBorder="1" applyAlignment="1" applyProtection="1">
      <alignment horizontal="left" vertical="center" wrapText="1"/>
    </xf>
    <xf numFmtId="0" fontId="37" fillId="0" borderId="32" xfId="0" applyFont="1" applyBorder="1" applyAlignment="1" applyProtection="1">
      <alignment horizontal="left" vertical="center" wrapText="1"/>
    </xf>
    <xf numFmtId="0" fontId="37" fillId="0" borderId="33" xfId="0" applyFont="1" applyBorder="1" applyAlignment="1" applyProtection="1">
      <alignment horizontal="left" vertical="center" wrapText="1"/>
    </xf>
    <xf numFmtId="0" fontId="42" fillId="0" borderId="32" xfId="0" applyFont="1" applyBorder="1" applyAlignment="1" applyProtection="1">
      <alignment horizontal="left" vertical="center" wrapText="1"/>
    </xf>
    <xf numFmtId="0" fontId="42" fillId="0" borderId="33" xfId="0" applyFont="1" applyBorder="1" applyAlignment="1" applyProtection="1">
      <alignment horizontal="left" vertical="center" wrapText="1"/>
    </xf>
    <xf numFmtId="0" fontId="40" fillId="0" borderId="32" xfId="0" applyFont="1" applyBorder="1" applyAlignment="1" applyProtection="1">
      <alignment horizontal="left" vertical="center" wrapText="1"/>
    </xf>
    <xf numFmtId="0" fontId="40" fillId="0" borderId="33" xfId="0" applyFont="1" applyBorder="1" applyAlignment="1" applyProtection="1">
      <alignment horizontal="left" vertical="center" wrapText="1"/>
    </xf>
    <xf numFmtId="0" fontId="40" fillId="0" borderId="33" xfId="0" applyFont="1" applyBorder="1" applyAlignment="1" applyProtection="1">
      <alignment horizontal="left" vertical="center"/>
    </xf>
    <xf numFmtId="0" fontId="40" fillId="0" borderId="35" xfId="0" applyFont="1" applyBorder="1" applyAlignment="1" applyProtection="1">
      <alignment horizontal="left" vertical="center" wrapText="1"/>
    </xf>
    <xf numFmtId="0" fontId="40" fillId="0" borderId="34" xfId="0" applyFont="1" applyBorder="1" applyAlignment="1" applyProtection="1">
      <alignment horizontal="left" vertical="center" wrapText="1"/>
    </xf>
    <xf numFmtId="0" fontId="40" fillId="0" borderId="36" xfId="0" applyFont="1" applyBorder="1" applyAlignment="1" applyProtection="1">
      <alignment horizontal="left" vertical="center" wrapText="1"/>
    </xf>
    <xf numFmtId="0" fontId="40" fillId="0" borderId="1" xfId="0" applyFont="1" applyBorder="1" applyAlignment="1" applyProtection="1">
      <alignment horizontal="left" vertical="top"/>
    </xf>
    <xf numFmtId="0" fontId="40" fillId="0" borderId="1" xfId="0" applyFont="1" applyBorder="1" applyAlignment="1" applyProtection="1">
      <alignment horizontal="center" vertical="top"/>
    </xf>
    <xf numFmtId="0" fontId="40" fillId="0" borderId="35" xfId="0" applyFont="1" applyBorder="1" applyAlignment="1" applyProtection="1">
      <alignment horizontal="left" vertical="center"/>
    </xf>
    <xf numFmtId="0" fontId="40" fillId="0" borderId="36" xfId="0" applyFont="1" applyBorder="1" applyAlignment="1" applyProtection="1">
      <alignment horizontal="left" vertical="center"/>
    </xf>
    <xf numFmtId="0" fontId="42" fillId="0" borderId="0" xfId="0" applyFont="1" applyAlignment="1" applyProtection="1">
      <alignment vertical="center"/>
    </xf>
    <xf numFmtId="0" fontId="39" fillId="0" borderId="1" xfId="0" applyFont="1" applyBorder="1" applyAlignment="1" applyProtection="1">
      <alignment vertical="center"/>
    </xf>
    <xf numFmtId="0" fontId="42" fillId="0" borderId="34" xfId="0" applyFont="1" applyBorder="1" applyAlignment="1" applyProtection="1">
      <alignment vertical="center"/>
    </xf>
    <xf numFmtId="0" fontId="39" fillId="0" borderId="34" xfId="0" applyFont="1" applyBorder="1" applyAlignment="1" applyProtection="1">
      <alignment vertical="center"/>
    </xf>
    <xf numFmtId="0" fontId="0" fillId="0" borderId="1" xfId="0" applyBorder="1" applyAlignment="1" applyProtection="1">
      <alignment vertical="top"/>
    </xf>
    <xf numFmtId="49" fontId="40" fillId="0" borderId="1" xfId="0" applyNumberFormat="1" applyFont="1" applyBorder="1" applyAlignment="1" applyProtection="1">
      <alignment horizontal="left" vertical="center"/>
    </xf>
    <xf numFmtId="0" fontId="0" fillId="0" borderId="34" xfId="0" applyBorder="1" applyAlignment="1" applyProtection="1">
      <alignment vertical="top"/>
    </xf>
    <xf numFmtId="0" fontId="39" fillId="0" borderId="34" xfId="0" applyFont="1" applyBorder="1" applyAlignment="1" applyProtection="1">
      <alignment horizontal="left"/>
    </xf>
    <xf numFmtId="0" fontId="42" fillId="0" borderId="34" xfId="0" applyFont="1" applyBorder="1" applyAlignment="1" applyProtection="1"/>
    <xf numFmtId="0" fontId="37" fillId="0" borderId="32" xfId="0" applyFont="1" applyBorder="1" applyAlignment="1" applyProtection="1">
      <alignment vertical="top"/>
    </xf>
    <xf numFmtId="0" fontId="37" fillId="0" borderId="33" xfId="0" applyFont="1" applyBorder="1" applyAlignment="1" applyProtection="1">
      <alignment vertical="top"/>
    </xf>
    <xf numFmtId="0" fontId="37" fillId="0" borderId="1" xfId="0" applyFont="1" applyBorder="1" applyAlignment="1" applyProtection="1">
      <alignment horizontal="center" vertical="center"/>
    </xf>
    <xf numFmtId="0" fontId="37" fillId="0" borderId="1" xfId="0" applyFont="1" applyBorder="1" applyAlignment="1" applyProtection="1">
      <alignment horizontal="left" vertical="top"/>
    </xf>
    <xf numFmtId="0" fontId="37" fillId="0" borderId="35" xfId="0" applyFont="1" applyBorder="1" applyAlignment="1" applyProtection="1">
      <alignment vertical="top"/>
    </xf>
    <xf numFmtId="0" fontId="37" fillId="0" borderId="34" xfId="0" applyFont="1" applyBorder="1" applyAlignment="1" applyProtection="1">
      <alignment vertical="top"/>
    </xf>
    <xf numFmtId="0" fontId="37" fillId="0" borderId="36" xfId="0" applyFont="1" applyBorder="1" applyAlignment="1" applyProtection="1">
      <alignment vertical="top"/>
    </xf>
    <xf numFmtId="177" fontId="100" fillId="9" borderId="1" xfId="7" applyNumberFormat="1" applyFont="1" applyFill="1" applyBorder="1" applyAlignment="1" applyProtection="1"/>
    <xf numFmtId="0" fontId="101" fillId="9" borderId="1" xfId="5" applyFont="1" applyFill="1" applyProtection="1"/>
    <xf numFmtId="0" fontId="54" fillId="14" borderId="73" xfId="5" applyFont="1" applyFill="1" applyBorder="1" applyAlignment="1" applyProtection="1">
      <alignment wrapText="1"/>
    </xf>
    <xf numFmtId="0" fontId="61" fillId="9" borderId="73" xfId="5" applyFont="1" applyFill="1" applyBorder="1" applyAlignment="1" applyProtection="1">
      <alignment vertical="top" wrapText="1"/>
    </xf>
    <xf numFmtId="0" fontId="61" fillId="9" borderId="34" xfId="5" applyFont="1" applyFill="1" applyBorder="1" applyAlignment="1" applyProtection="1">
      <alignment vertical="top" wrapText="1"/>
    </xf>
    <xf numFmtId="0" fontId="107" fillId="2" borderId="73" xfId="5" applyFont="1" applyBorder="1" applyProtection="1"/>
    <xf numFmtId="0" fontId="61" fillId="9" borderId="73" xfId="5" applyFont="1" applyFill="1" applyBorder="1" applyAlignment="1" applyProtection="1">
      <alignment vertical="center" wrapText="1"/>
    </xf>
    <xf numFmtId="0" fontId="54" fillId="9" borderId="34" xfId="5" applyFont="1" applyFill="1" applyBorder="1" applyAlignment="1" applyProtection="1"/>
    <xf numFmtId="0" fontId="61" fillId="9" borderId="34" xfId="5" applyFont="1" applyFill="1" applyBorder="1" applyAlignment="1" applyProtection="1"/>
    <xf numFmtId="0" fontId="61" fillId="9" borderId="1" xfId="5" applyFont="1" applyFill="1" applyBorder="1" applyAlignment="1" applyProtection="1">
      <alignment vertical="top"/>
    </xf>
    <xf numFmtId="0" fontId="61" fillId="9" borderId="1" xfId="5" applyFont="1" applyFill="1" applyBorder="1" applyAlignment="1" applyProtection="1">
      <alignment vertical="top" wrapText="1"/>
    </xf>
    <xf numFmtId="14" fontId="2" fillId="0" borderId="0" xfId="0" applyNumberFormat="1" applyFont="1" applyBorder="1" applyAlignment="1">
      <alignment horizontal="left" vertical="center"/>
    </xf>
    <xf numFmtId="0" fontId="102" fillId="9" borderId="1" xfId="5" applyFont="1" applyFill="1" applyBorder="1" applyProtection="1"/>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102" fillId="9" borderId="1" xfId="5" applyFont="1" applyFill="1" applyBorder="1" applyProtection="1"/>
    <xf numFmtId="0" fontId="102" fillId="9" borderId="1" xfId="5" applyFont="1" applyFill="1" applyProtection="1"/>
    <xf numFmtId="4" fontId="61" fillId="14" borderId="34" xfId="5" applyNumberFormat="1" applyFont="1" applyFill="1" applyBorder="1" applyProtection="1">
      <protection locked="0"/>
    </xf>
    <xf numFmtId="4" fontId="61" fillId="14" borderId="103" xfId="5" applyNumberFormat="1" applyFont="1" applyFill="1" applyBorder="1" applyProtection="1">
      <protection locked="0"/>
    </xf>
    <xf numFmtId="179" fontId="78" fillId="2" borderId="76" xfId="3" applyNumberFormat="1" applyFont="1" applyBorder="1" applyAlignment="1">
      <alignment horizontal="right" vertical="top"/>
    </xf>
    <xf numFmtId="179" fontId="80" fillId="2" borderId="1" xfId="3" applyNumberFormat="1" applyFont="1" applyAlignment="1">
      <alignment horizontal="right" vertical="top"/>
    </xf>
    <xf numFmtId="179" fontId="64" fillId="2" borderId="1" xfId="3" applyNumberFormat="1" applyFont="1" applyAlignment="1"/>
    <xf numFmtId="179" fontId="76" fillId="2" borderId="1" xfId="3" applyNumberFormat="1" applyFont="1" applyAlignment="1"/>
    <xf numFmtId="2" fontId="67" fillId="2" borderId="1" xfId="3" applyNumberFormat="1" applyFont="1" applyAlignment="1"/>
    <xf numFmtId="2" fontId="69" fillId="2" borderId="1" xfId="3" applyNumberFormat="1" applyFont="1" applyAlignment="1"/>
    <xf numFmtId="2" fontId="61" fillId="2" borderId="1" xfId="3" applyNumberFormat="1"/>
    <xf numFmtId="2" fontId="72" fillId="2" borderId="75" xfId="3" applyNumberFormat="1" applyFont="1" applyBorder="1" applyAlignment="1"/>
    <xf numFmtId="175" fontId="78" fillId="15" borderId="76" xfId="3" applyNumberFormat="1" applyFont="1" applyFill="1" applyBorder="1" applyAlignment="1" applyProtection="1">
      <alignment horizontal="right" vertical="top"/>
      <protection locked="0"/>
    </xf>
    <xf numFmtId="2" fontId="64" fillId="2" borderId="1" xfId="3" applyNumberFormat="1" applyFont="1" applyBorder="1" applyAlignment="1">
      <alignment horizontal="right"/>
    </xf>
    <xf numFmtId="4" fontId="54" fillId="2" borderId="39" xfId="2" applyNumberFormat="1" applyFont="1" applyBorder="1" applyAlignment="1" applyProtection="1"/>
    <xf numFmtId="4" fontId="55" fillId="2" borderId="42" xfId="2" applyNumberFormat="1" applyFont="1" applyFill="1" applyBorder="1" applyAlignment="1" applyProtection="1"/>
    <xf numFmtId="4" fontId="55" fillId="2" borderId="41" xfId="2" applyNumberFormat="1" applyFont="1" applyFill="1" applyBorder="1" applyAlignment="1" applyProtection="1"/>
    <xf numFmtId="4" fontId="55" fillId="2" borderId="48" xfId="2" applyNumberFormat="1" applyFont="1" applyFill="1" applyBorder="1" applyAlignment="1" applyProtection="1"/>
    <xf numFmtId="4" fontId="55" fillId="2" borderId="53" xfId="2" applyNumberFormat="1" applyFont="1" applyFill="1" applyBorder="1" applyAlignment="1" applyProtection="1"/>
    <xf numFmtId="4" fontId="55" fillId="2" borderId="42" xfId="2" applyNumberFormat="1" applyFont="1" applyBorder="1" applyAlignment="1" applyProtection="1"/>
    <xf numFmtId="4" fontId="55" fillId="2" borderId="65" xfId="2" applyNumberFormat="1" applyFont="1" applyFill="1" applyBorder="1" applyAlignment="1" applyProtection="1"/>
    <xf numFmtId="4" fontId="55" fillId="2" borderId="69" xfId="2" applyNumberFormat="1" applyFont="1" applyBorder="1" applyAlignment="1" applyProtection="1"/>
    <xf numFmtId="4" fontId="55" fillId="2" borderId="58" xfId="2" applyNumberFormat="1" applyFont="1" applyBorder="1" applyAlignment="1" applyProtection="1"/>
    <xf numFmtId="4" fontId="55" fillId="2" borderId="53" xfId="2" applyNumberFormat="1" applyFont="1" applyBorder="1" applyAlignment="1" applyProtection="1"/>
    <xf numFmtId="4" fontId="59" fillId="2" borderId="1" xfId="2" applyNumberFormat="1" applyFont="1" applyFill="1" applyAlignment="1" applyProtection="1">
      <alignment horizontal="right"/>
    </xf>
    <xf numFmtId="4" fontId="55" fillId="9" borderId="42" xfId="2" applyNumberFormat="1" applyFont="1" applyFill="1" applyBorder="1" applyAlignment="1" applyProtection="1"/>
    <xf numFmtId="4" fontId="54" fillId="2" borderId="39" xfId="2" applyNumberFormat="1" applyFont="1" applyBorder="1" applyAlignment="1" applyProtection="1">
      <alignment horizontal="right"/>
    </xf>
    <xf numFmtId="4" fontId="55" fillId="2" borderId="48" xfId="2" applyNumberFormat="1" applyFont="1" applyBorder="1" applyAlignment="1" applyProtection="1"/>
    <xf numFmtId="4" fontId="55" fillId="9" borderId="53" xfId="2" applyNumberFormat="1" applyFont="1" applyFill="1" applyBorder="1" applyAlignment="1" applyProtection="1"/>
    <xf numFmtId="4" fontId="55" fillId="2" borderId="43" xfId="2" applyNumberFormat="1" applyFont="1" applyBorder="1" applyAlignment="1" applyProtection="1"/>
    <xf numFmtId="4" fontId="55" fillId="2" borderId="43" xfId="2" applyNumberFormat="1" applyFont="1" applyBorder="1" applyAlignment="1" applyProtection="1">
      <alignment vertical="center"/>
    </xf>
    <xf numFmtId="4" fontId="55" fillId="2" borderId="45" xfId="2" applyNumberFormat="1" applyFont="1" applyBorder="1" applyAlignment="1" applyProtection="1"/>
    <xf numFmtId="4" fontId="54" fillId="2" borderId="46" xfId="2" applyNumberFormat="1" applyFont="1" applyBorder="1" applyAlignment="1" applyProtection="1"/>
    <xf numFmtId="4" fontId="55" fillId="2" borderId="43" xfId="2" applyNumberFormat="1" applyFont="1" applyBorder="1" applyAlignment="1" applyProtection="1">
      <alignment wrapText="1"/>
    </xf>
    <xf numFmtId="4" fontId="55" fillId="2" borderId="49" xfId="2" applyNumberFormat="1" applyFont="1" applyBorder="1" applyAlignment="1" applyProtection="1"/>
    <xf numFmtId="4" fontId="55" fillId="2" borderId="55" xfId="2" applyNumberFormat="1" applyFont="1" applyBorder="1" applyAlignment="1" applyProtection="1"/>
    <xf numFmtId="4" fontId="55" fillId="2" borderId="54" xfId="2" applyNumberFormat="1" applyFont="1" applyBorder="1" applyAlignment="1" applyProtection="1"/>
    <xf numFmtId="4" fontId="55" fillId="2" borderId="62" xfId="2" applyNumberFormat="1" applyFont="1" applyBorder="1" applyAlignment="1" applyProtection="1"/>
    <xf numFmtId="4" fontId="55" fillId="2" borderId="59" xfId="2" applyNumberFormat="1" applyFont="1" applyBorder="1" applyAlignment="1" applyProtection="1"/>
    <xf numFmtId="4" fontId="55" fillId="2" borderId="70" xfId="2" applyNumberFormat="1" applyFont="1" applyBorder="1" applyAlignment="1" applyProtection="1"/>
    <xf numFmtId="4" fontId="55" fillId="2" borderId="72" xfId="2" applyNumberFormat="1" applyFont="1" applyBorder="1" applyAlignment="1" applyProtection="1"/>
    <xf numFmtId="4" fontId="55" fillId="9" borderId="69" xfId="2" applyNumberFormat="1" applyFont="1" applyFill="1" applyBorder="1" applyAlignment="1" applyProtection="1"/>
    <xf numFmtId="4" fontId="55" fillId="9" borderId="104" xfId="2" applyNumberFormat="1" applyFont="1" applyFill="1" applyBorder="1" applyAlignment="1" applyProtection="1"/>
    <xf numFmtId="4" fontId="55" fillId="15" borderId="41" xfId="2" applyNumberFormat="1" applyFont="1" applyFill="1" applyBorder="1" applyAlignment="1" applyProtection="1">
      <protection locked="0"/>
    </xf>
    <xf numFmtId="4" fontId="55" fillId="15" borderId="42" xfId="2" applyNumberFormat="1" applyFont="1" applyFill="1" applyBorder="1" applyAlignment="1" applyProtection="1">
      <protection locked="0"/>
    </xf>
    <xf numFmtId="4" fontId="55" fillId="15" borderId="41" xfId="2" applyNumberFormat="1" applyFont="1" applyFill="1" applyBorder="1" applyAlignment="1" applyProtection="1">
      <alignment wrapText="1"/>
      <protection locked="0"/>
    </xf>
    <xf numFmtId="4" fontId="55" fillId="15" borderId="58" xfId="2" applyNumberFormat="1" applyFont="1" applyFill="1" applyBorder="1" applyAlignment="1" applyProtection="1">
      <protection locked="0"/>
    </xf>
    <xf numFmtId="4" fontId="55" fillId="15" borderId="60" xfId="2" applyNumberFormat="1" applyFont="1" applyFill="1" applyBorder="1" applyAlignment="1" applyProtection="1">
      <protection locked="0"/>
    </xf>
    <xf numFmtId="4" fontId="55" fillId="15" borderId="65" xfId="2" applyNumberFormat="1" applyFont="1" applyFill="1" applyBorder="1" applyAlignment="1" applyProtection="1">
      <protection locked="0"/>
    </xf>
    <xf numFmtId="4" fontId="55" fillId="15" borderId="69" xfId="2" applyNumberFormat="1" applyFont="1" applyFill="1" applyBorder="1" applyAlignment="1" applyProtection="1">
      <protection locked="0"/>
    </xf>
    <xf numFmtId="180" fontId="99" fillId="9" borderId="1" xfId="6" applyNumberFormat="1" applyFont="1" applyFill="1" applyAlignment="1" applyProtection="1">
      <alignment horizontal="right"/>
    </xf>
    <xf numFmtId="180" fontId="99" fillId="9" borderId="34" xfId="6" applyNumberFormat="1" applyFont="1" applyFill="1" applyBorder="1" applyAlignment="1" applyProtection="1">
      <alignment horizontal="right"/>
    </xf>
    <xf numFmtId="180" fontId="100" fillId="9" borderId="1" xfId="5" applyNumberFormat="1" applyFont="1" applyFill="1" applyProtection="1"/>
    <xf numFmtId="180" fontId="101" fillId="9" borderId="1" xfId="7" applyNumberFormat="1" applyFont="1" applyFill="1" applyBorder="1" applyAlignment="1" applyProtection="1"/>
    <xf numFmtId="4" fontId="61" fillId="15" borderId="34" xfId="5" applyNumberFormat="1" applyFont="1" applyFill="1" applyBorder="1" applyProtection="1">
      <protection locked="0"/>
    </xf>
    <xf numFmtId="4" fontId="61" fillId="15" borderId="103" xfId="5" applyNumberFormat="1" applyFont="1" applyFill="1" applyBorder="1" applyProtection="1">
      <protection locked="0"/>
    </xf>
    <xf numFmtId="180" fontId="101" fillId="9" borderId="1" xfId="9" applyNumberFormat="1" applyFont="1" applyFill="1" applyBorder="1" applyAlignment="1" applyProtection="1"/>
    <xf numFmtId="0" fontId="61" fillId="2" borderId="1" xfId="3" applyProtection="1"/>
    <xf numFmtId="171" fontId="62" fillId="2" borderId="1" xfId="3" applyNumberFormat="1" applyFont="1" applyAlignment="1" applyProtection="1"/>
    <xf numFmtId="49" fontId="62" fillId="2" borderId="1" xfId="3" applyNumberFormat="1" applyFont="1" applyAlignment="1" applyProtection="1"/>
    <xf numFmtId="174" fontId="62" fillId="2" borderId="1" xfId="3" applyNumberFormat="1" applyFont="1" applyFill="1" applyBorder="1" applyAlignment="1" applyProtection="1"/>
    <xf numFmtId="175" fontId="62" fillId="2" borderId="1" xfId="3" applyNumberFormat="1" applyFont="1" applyAlignment="1" applyProtection="1"/>
    <xf numFmtId="172" fontId="62" fillId="2" borderId="1" xfId="3" applyNumberFormat="1" applyFont="1" applyAlignment="1" applyProtection="1"/>
    <xf numFmtId="176" fontId="62" fillId="2" borderId="1" xfId="3" applyNumberFormat="1" applyFont="1" applyAlignment="1" applyProtection="1"/>
    <xf numFmtId="0" fontId="75" fillId="2" borderId="1" xfId="3" applyFont="1" applyProtection="1"/>
    <xf numFmtId="49" fontId="69" fillId="2" borderId="74" xfId="3" applyNumberFormat="1" applyFont="1" applyBorder="1" applyAlignment="1" applyProtection="1">
      <alignment horizontal="right"/>
    </xf>
    <xf numFmtId="49" fontId="69" fillId="2" borderId="74" xfId="3" applyNumberFormat="1" applyFont="1" applyBorder="1" applyAlignment="1" applyProtection="1">
      <alignment horizontal="center"/>
    </xf>
    <xf numFmtId="49" fontId="69" fillId="2" borderId="74" xfId="3" applyNumberFormat="1" applyFont="1" applyBorder="1" applyAlignment="1" applyProtection="1">
      <alignment horizontal="left"/>
    </xf>
    <xf numFmtId="0" fontId="69" fillId="2" borderId="74" xfId="3" applyNumberFormat="1" applyFont="1" applyBorder="1" applyAlignment="1" applyProtection="1">
      <alignment horizontal="left"/>
    </xf>
    <xf numFmtId="49" fontId="64" fillId="2" borderId="1" xfId="3" applyNumberFormat="1" applyFont="1" applyAlignment="1" applyProtection="1">
      <alignment horizontal="right"/>
    </xf>
    <xf numFmtId="49" fontId="64" fillId="2" borderId="1" xfId="3" applyNumberFormat="1" applyFont="1" applyAlignment="1" applyProtection="1">
      <alignment horizontal="center"/>
    </xf>
    <xf numFmtId="49" fontId="64" fillId="2" borderId="1" xfId="3" applyNumberFormat="1" applyFont="1" applyAlignment="1" applyProtection="1">
      <alignment horizontal="left"/>
    </xf>
    <xf numFmtId="0" fontId="64" fillId="2" borderId="1" xfId="3" applyNumberFormat="1" applyFont="1" applyAlignment="1" applyProtection="1">
      <alignment horizontal="left" wrapText="1"/>
    </xf>
    <xf numFmtId="0" fontId="64" fillId="2" borderId="1" xfId="3" applyNumberFormat="1" applyFont="1" applyAlignment="1" applyProtection="1">
      <alignment horizontal="right"/>
    </xf>
    <xf numFmtId="0" fontId="76" fillId="2" borderId="1" xfId="3" applyFont="1" applyProtection="1"/>
    <xf numFmtId="171" fontId="76" fillId="2" borderId="1" xfId="3" applyNumberFormat="1" applyFont="1" applyAlignment="1" applyProtection="1"/>
    <xf numFmtId="49" fontId="76" fillId="2" borderId="1" xfId="3" applyNumberFormat="1" applyFont="1" applyAlignment="1" applyProtection="1">
      <alignment horizontal="center"/>
    </xf>
    <xf numFmtId="0" fontId="76" fillId="2" borderId="1" xfId="3" applyNumberFormat="1" applyFont="1" applyAlignment="1" applyProtection="1">
      <alignment horizontal="left"/>
    </xf>
    <xf numFmtId="174" fontId="76" fillId="2" borderId="1" xfId="3" applyNumberFormat="1" applyFont="1" applyFill="1" applyBorder="1" applyAlignment="1" applyProtection="1"/>
    <xf numFmtId="175" fontId="76" fillId="2" borderId="1" xfId="3" applyNumberFormat="1" applyFont="1" applyAlignment="1" applyProtection="1"/>
    <xf numFmtId="172" fontId="76" fillId="2" borderId="1" xfId="3" applyNumberFormat="1" applyFont="1" applyAlignment="1" applyProtection="1"/>
    <xf numFmtId="176" fontId="76" fillId="2" borderId="1" xfId="3" applyNumberFormat="1" applyFont="1" applyAlignment="1" applyProtection="1"/>
    <xf numFmtId="173" fontId="76" fillId="2" borderId="1" xfId="3" applyNumberFormat="1" applyFont="1" applyAlignment="1" applyProtection="1"/>
    <xf numFmtId="0" fontId="76" fillId="2" borderId="1" xfId="3" applyNumberFormat="1" applyFont="1" applyAlignment="1" applyProtection="1"/>
    <xf numFmtId="49" fontId="76" fillId="2" borderId="1" xfId="3" applyNumberFormat="1" applyFont="1" applyAlignment="1" applyProtection="1">
      <alignment horizontal="left"/>
    </xf>
    <xf numFmtId="0" fontId="64" fillId="2" borderId="1" xfId="3" applyFont="1" applyProtection="1"/>
    <xf numFmtId="171" fontId="64" fillId="2" borderId="1" xfId="3" applyNumberFormat="1" applyFont="1" applyAlignment="1" applyProtection="1"/>
    <xf numFmtId="0" fontId="64" fillId="2" borderId="1" xfId="3" applyNumberFormat="1" applyFont="1" applyAlignment="1" applyProtection="1">
      <alignment horizontal="left"/>
    </xf>
    <xf numFmtId="174" fontId="64" fillId="2" borderId="1" xfId="3" applyNumberFormat="1" applyFont="1" applyFill="1" applyBorder="1" applyAlignment="1" applyProtection="1"/>
    <xf numFmtId="175" fontId="64" fillId="2" borderId="1" xfId="3" applyNumberFormat="1" applyFont="1" applyAlignment="1" applyProtection="1"/>
    <xf numFmtId="172" fontId="64" fillId="2" borderId="1" xfId="3" applyNumberFormat="1" applyFont="1" applyAlignment="1" applyProtection="1"/>
    <xf numFmtId="176" fontId="64" fillId="2" borderId="1" xfId="3" applyNumberFormat="1" applyFont="1" applyAlignment="1" applyProtection="1"/>
    <xf numFmtId="173" fontId="64" fillId="2" borderId="1" xfId="3" applyNumberFormat="1" applyFont="1" applyAlignment="1" applyProtection="1"/>
    <xf numFmtId="0" fontId="64" fillId="2" borderId="1" xfId="3" applyNumberFormat="1" applyFont="1" applyAlignment="1" applyProtection="1"/>
    <xf numFmtId="0" fontId="77" fillId="2" borderId="1" xfId="3" applyFont="1" applyProtection="1"/>
    <xf numFmtId="171" fontId="78" fillId="2" borderId="76" xfId="3" applyNumberFormat="1" applyFont="1" applyBorder="1" applyAlignment="1" applyProtection="1">
      <alignment horizontal="right" vertical="top"/>
    </xf>
    <xf numFmtId="49" fontId="78" fillId="2" borderId="76" xfId="3" applyNumberFormat="1" applyFont="1" applyBorder="1" applyAlignment="1" applyProtection="1">
      <alignment horizontal="center" vertical="top"/>
    </xf>
    <xf numFmtId="49" fontId="78" fillId="2" borderId="76" xfId="3" applyNumberFormat="1" applyFont="1" applyBorder="1" applyAlignment="1" applyProtection="1">
      <alignment horizontal="left" vertical="top"/>
    </xf>
    <xf numFmtId="0" fontId="78" fillId="2" borderId="76" xfId="3" applyNumberFormat="1" applyFont="1" applyBorder="1" applyAlignment="1" applyProtection="1">
      <alignment horizontal="left" vertical="top" wrapText="1"/>
    </xf>
    <xf numFmtId="174" fontId="79" fillId="2" borderId="76" xfId="3" applyNumberFormat="1" applyFont="1" applyFill="1" applyBorder="1" applyAlignment="1" applyProtection="1">
      <alignment horizontal="right" vertical="top"/>
    </xf>
    <xf numFmtId="173" fontId="78" fillId="2" borderId="76" xfId="3" applyNumberFormat="1" applyFont="1" applyBorder="1" applyAlignment="1" applyProtection="1">
      <alignment horizontal="right" vertical="top"/>
    </xf>
    <xf numFmtId="172" fontId="78" fillId="2" borderId="76" xfId="3" applyNumberFormat="1" applyFont="1" applyBorder="1" applyAlignment="1" applyProtection="1">
      <alignment horizontal="right" vertical="top"/>
    </xf>
    <xf numFmtId="176" fontId="78" fillId="2" borderId="76" xfId="3" applyNumberFormat="1" applyFont="1" applyBorder="1" applyAlignment="1" applyProtection="1">
      <alignment horizontal="right" vertical="top"/>
    </xf>
    <xf numFmtId="171" fontId="80" fillId="2" borderId="1" xfId="3" applyNumberFormat="1" applyFont="1" applyAlignment="1" applyProtection="1">
      <alignment horizontal="right" vertical="top"/>
    </xf>
    <xf numFmtId="49" fontId="80" fillId="2" borderId="1" xfId="3" applyNumberFormat="1" applyFont="1" applyAlignment="1" applyProtection="1">
      <alignment horizontal="center" vertical="top"/>
    </xf>
    <xf numFmtId="49" fontId="80" fillId="2" borderId="1" xfId="3" applyNumberFormat="1" applyFont="1" applyAlignment="1" applyProtection="1">
      <alignment horizontal="left" vertical="top"/>
    </xf>
    <xf numFmtId="49" fontId="80" fillId="2" borderId="1" xfId="3" applyNumberFormat="1" applyFont="1" applyAlignment="1" applyProtection="1">
      <alignment horizontal="left" vertical="top" wrapText="1"/>
    </xf>
    <xf numFmtId="174" fontId="81" fillId="2" borderId="1" xfId="3" applyNumberFormat="1" applyFont="1" applyFill="1" applyBorder="1" applyAlignment="1" applyProtection="1">
      <alignment horizontal="right" vertical="top"/>
    </xf>
    <xf numFmtId="175" fontId="80" fillId="2" borderId="1" xfId="3" applyNumberFormat="1" applyFont="1" applyAlignment="1" applyProtection="1">
      <alignment horizontal="right" vertical="top"/>
    </xf>
    <xf numFmtId="172" fontId="80" fillId="2" borderId="1" xfId="3" applyNumberFormat="1" applyFont="1" applyAlignment="1" applyProtection="1">
      <alignment horizontal="right" vertical="top"/>
    </xf>
    <xf numFmtId="176" fontId="80" fillId="2" borderId="1" xfId="3" applyNumberFormat="1" applyFont="1" applyAlignment="1" applyProtection="1">
      <alignment horizontal="right" vertical="top"/>
    </xf>
    <xf numFmtId="179" fontId="76" fillId="2" borderId="1" xfId="3" applyNumberFormat="1" applyFont="1" applyAlignment="1" applyProtection="1"/>
    <xf numFmtId="179" fontId="64" fillId="2" borderId="1" xfId="3" applyNumberFormat="1" applyFont="1" applyAlignment="1" applyProtection="1"/>
    <xf numFmtId="179" fontId="78" fillId="2" borderId="76" xfId="3" applyNumberFormat="1" applyFont="1" applyBorder="1" applyAlignment="1" applyProtection="1">
      <alignment horizontal="right" vertical="top"/>
    </xf>
    <xf numFmtId="179" fontId="80" fillId="2" borderId="1" xfId="3" applyNumberFormat="1" applyFont="1" applyAlignment="1" applyProtection="1">
      <alignment horizontal="right" vertical="top"/>
    </xf>
    <xf numFmtId="0" fontId="0" fillId="0" borderId="0" xfId="0" applyBorder="1"/>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4" fontId="0" fillId="15" borderId="28" xfId="0" applyNumberFormat="1" applyFont="1" applyFill="1" applyBorder="1" applyAlignment="1" applyProtection="1">
      <alignment vertical="center"/>
      <protection locked="0"/>
    </xf>
    <xf numFmtId="49" fontId="110" fillId="16" borderId="1" xfId="13" applyNumberFormat="1" applyFont="1" applyFill="1" applyBorder="1" applyAlignment="1" applyProtection="1">
      <alignment horizontal="left" vertical="center"/>
      <protection locked="0"/>
    </xf>
    <xf numFmtId="4" fontId="36" fillId="15" borderId="28" xfId="0" applyNumberFormat="1" applyFont="1" applyFill="1" applyBorder="1" applyAlignment="1" applyProtection="1">
      <alignment vertical="center"/>
      <protection locked="0"/>
    </xf>
    <xf numFmtId="0" fontId="53" fillId="11" borderId="1" xfId="4" applyFont="1" applyFill="1" applyBorder="1" applyAlignment="1" applyProtection="1">
      <alignment horizontal="left" vertical="center"/>
      <protection locked="0"/>
    </xf>
    <xf numFmtId="4" fontId="95" fillId="11" borderId="94" xfId="4" applyNumberFormat="1" applyFont="1" applyFill="1" applyBorder="1" applyAlignment="1" applyProtection="1">
      <alignment vertical="top" shrinkToFit="1"/>
      <protection locked="0"/>
    </xf>
    <xf numFmtId="4" fontId="95" fillId="11" borderId="97" xfId="4" applyNumberFormat="1" applyFont="1" applyFill="1" applyBorder="1" applyAlignment="1" applyProtection="1">
      <alignment vertical="top" shrinkToFit="1"/>
      <protection locked="0"/>
    </xf>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Font="1" applyAlignment="1" applyProtection="1">
      <alignment vertical="center"/>
    </xf>
    <xf numFmtId="4" fontId="0" fillId="15" borderId="28" xfId="0" applyNumberFormat="1" applyFont="1" applyFill="1" applyBorder="1" applyAlignment="1" applyProtection="1">
      <alignment vertical="center"/>
    </xf>
    <xf numFmtId="4" fontId="55" fillId="2" borderId="60" xfId="2" applyNumberFormat="1" applyFont="1" applyFill="1" applyBorder="1" applyAlignment="1" applyProtection="1"/>
    <xf numFmtId="0" fontId="0" fillId="0" borderId="0" xfId="0" applyFont="1" applyAlignment="1" applyProtection="1">
      <alignment vertical="center"/>
    </xf>
    <xf numFmtId="0" fontId="0" fillId="0" borderId="0" xfId="0" applyFont="1" applyBorder="1" applyAlignment="1" applyProtection="1">
      <alignment vertical="center"/>
    </xf>
    <xf numFmtId="49" fontId="0" fillId="2" borderId="28" xfId="14" applyNumberFormat="1" applyFont="1" applyBorder="1" applyAlignment="1" applyProtection="1">
      <alignment horizontal="left" vertical="center" wrapText="1"/>
    </xf>
    <xf numFmtId="0" fontId="0" fillId="2" borderId="28" xfId="15" applyFont="1" applyBorder="1" applyAlignment="1" applyProtection="1">
      <alignment horizontal="left" vertical="center" wrapText="1"/>
    </xf>
    <xf numFmtId="4" fontId="0" fillId="2" borderId="28" xfId="16" applyNumberFormat="1" applyFont="1" applyBorder="1" applyAlignment="1" applyProtection="1">
      <alignment vertical="center"/>
    </xf>
    <xf numFmtId="0" fontId="0" fillId="2" borderId="28" xfId="17" applyFont="1" applyBorder="1" applyAlignment="1" applyProtection="1">
      <alignment horizontal="left" vertical="center" wrapText="1"/>
    </xf>
    <xf numFmtId="0" fontId="115" fillId="2" borderId="1" xfId="18" applyFont="1" applyAlignment="1" applyProtection="1">
      <alignment vertical="center" wrapText="1"/>
    </xf>
    <xf numFmtId="0" fontId="112" fillId="2" borderId="1" xfId="19" applyFont="1" applyAlignment="1" applyProtection="1">
      <alignment horizontal="left" vertical="center" wrapText="1"/>
    </xf>
    <xf numFmtId="0" fontId="113" fillId="2" borderId="1" xfId="19" applyFont="1" applyAlignment="1" applyProtection="1">
      <alignment horizontal="left" vertical="center" wrapText="1"/>
    </xf>
    <xf numFmtId="0" fontId="114" fillId="2" borderId="1" xfId="19" applyFont="1" applyAlignment="1" applyProtection="1">
      <alignment horizontal="left" vertical="center" wrapText="1"/>
    </xf>
    <xf numFmtId="4" fontId="112" fillId="2" borderId="1" xfId="20" applyNumberFormat="1" applyFont="1" applyAlignment="1" applyProtection="1">
      <alignment vertical="center"/>
    </xf>
    <xf numFmtId="0" fontId="113" fillId="2" borderId="1" xfId="20" applyFont="1" applyAlignment="1" applyProtection="1">
      <alignment horizontal="left" vertical="center"/>
    </xf>
    <xf numFmtId="4" fontId="114" fillId="2" borderId="1" xfId="20" applyNumberFormat="1" applyFont="1" applyAlignment="1" applyProtection="1">
      <alignment vertical="center"/>
    </xf>
    <xf numFmtId="49" fontId="0" fillId="2" borderId="28" xfId="21" applyNumberFormat="1" applyFont="1" applyBorder="1" applyAlignment="1" applyProtection="1">
      <alignment horizontal="left" vertical="center" wrapText="1"/>
    </xf>
    <xf numFmtId="0" fontId="0" fillId="2" borderId="28" xfId="22" applyFont="1" applyBorder="1" applyAlignment="1" applyProtection="1">
      <alignment horizontal="left" vertical="center" wrapText="1"/>
    </xf>
    <xf numFmtId="0" fontId="115" fillId="2" borderId="1" xfId="23" applyFont="1" applyAlignment="1" applyProtection="1">
      <alignment vertical="center" wrapText="1"/>
    </xf>
    <xf numFmtId="0" fontId="112" fillId="2" borderId="1" xfId="23" applyFont="1" applyAlignment="1" applyProtection="1">
      <alignment horizontal="left" vertical="center" wrapText="1"/>
    </xf>
    <xf numFmtId="0" fontId="114" fillId="2" borderId="1" xfId="23" applyFont="1" applyAlignment="1" applyProtection="1">
      <alignment horizontal="left" vertical="center" wrapText="1"/>
    </xf>
    <xf numFmtId="4" fontId="114" fillId="2" borderId="1" xfId="24" applyNumberFormat="1" applyFont="1" applyAlignment="1" applyProtection="1">
      <alignment vertical="center"/>
    </xf>
    <xf numFmtId="0" fontId="0" fillId="2" borderId="28" xfId="25" applyFont="1" applyBorder="1" applyAlignment="1" applyProtection="1">
      <alignment horizontal="left" vertical="center" wrapText="1"/>
    </xf>
    <xf numFmtId="49" fontId="0" fillId="2" borderId="28" xfId="28" applyNumberFormat="1" applyFont="1" applyBorder="1" applyAlignment="1" applyProtection="1">
      <alignment horizontal="left" vertical="center" wrapText="1"/>
    </xf>
    <xf numFmtId="0" fontId="0" fillId="2" borderId="28" xfId="29" applyFont="1" applyBorder="1" applyAlignment="1" applyProtection="1">
      <alignment horizontal="left" vertical="center" wrapText="1"/>
    </xf>
    <xf numFmtId="0" fontId="115" fillId="2" borderId="1" xfId="30" applyFont="1" applyAlignment="1" applyProtection="1">
      <alignment vertical="center" wrapText="1"/>
    </xf>
    <xf numFmtId="0" fontId="0" fillId="2" borderId="28" xfId="31" applyFont="1" applyBorder="1" applyAlignment="1" applyProtection="1">
      <alignment horizontal="left" vertical="center" wrapText="1"/>
    </xf>
    <xf numFmtId="49" fontId="0" fillId="2" borderId="28" xfId="32" applyNumberFormat="1" applyFont="1" applyBorder="1" applyAlignment="1" applyProtection="1">
      <alignment horizontal="left" vertical="center" wrapText="1"/>
    </xf>
    <xf numFmtId="0" fontId="0" fillId="2" borderId="28" xfId="33" applyFont="1" applyBorder="1" applyAlignment="1" applyProtection="1">
      <alignment horizontal="left" vertical="center" wrapText="1"/>
    </xf>
    <xf numFmtId="0" fontId="115" fillId="2" borderId="1" xfId="34" applyFont="1" applyAlignment="1" applyProtection="1">
      <alignment vertical="center" wrapText="1"/>
    </xf>
    <xf numFmtId="0" fontId="112" fillId="2" borderId="1" xfId="35" applyFont="1" applyAlignment="1" applyProtection="1">
      <alignment horizontal="left" vertical="center" wrapText="1"/>
    </xf>
    <xf numFmtId="0" fontId="114" fillId="2" borderId="1" xfId="35" applyFont="1" applyAlignment="1" applyProtection="1">
      <alignment horizontal="left" vertical="center" wrapText="1"/>
    </xf>
    <xf numFmtId="4" fontId="112" fillId="2" borderId="1" xfId="36" applyNumberFormat="1" applyFont="1" applyAlignment="1" applyProtection="1">
      <alignment vertical="center"/>
    </xf>
    <xf numFmtId="4" fontId="114" fillId="2" borderId="1" xfId="36" applyNumberFormat="1" applyFont="1" applyAlignment="1" applyProtection="1">
      <alignment vertical="center"/>
    </xf>
    <xf numFmtId="0" fontId="0" fillId="2" borderId="28" xfId="37" applyFont="1" applyBorder="1" applyAlignment="1" applyProtection="1">
      <alignment horizontal="left" vertical="center" wrapText="1"/>
    </xf>
    <xf numFmtId="49" fontId="0" fillId="2" borderId="28" xfId="38" applyNumberFormat="1" applyFont="1" applyBorder="1" applyAlignment="1" applyProtection="1">
      <alignment horizontal="left" vertical="center" wrapText="1"/>
    </xf>
    <xf numFmtId="49" fontId="0" fillId="2" borderId="28" xfId="39" applyNumberFormat="1" applyFont="1" applyBorder="1" applyAlignment="1" applyProtection="1">
      <alignment horizontal="left" vertical="center" wrapText="1"/>
    </xf>
    <xf numFmtId="49" fontId="116" fillId="2" borderId="28" xfId="40" applyNumberFormat="1" applyFont="1" applyBorder="1" applyAlignment="1" applyProtection="1">
      <alignment horizontal="left" vertical="center" wrapText="1"/>
    </xf>
    <xf numFmtId="0" fontId="0" fillId="2" borderId="28" xfId="41" applyFont="1" applyBorder="1" applyAlignment="1" applyProtection="1">
      <alignment horizontal="left" vertical="center" wrapText="1"/>
    </xf>
    <xf numFmtId="0" fontId="112" fillId="2" borderId="1" xfId="41" applyFont="1" applyAlignment="1" applyProtection="1">
      <alignment horizontal="left" vertical="center" wrapText="1"/>
    </xf>
    <xf numFmtId="0" fontId="113" fillId="2" borderId="1" xfId="41" applyFont="1" applyAlignment="1" applyProtection="1">
      <alignment horizontal="left" vertical="center" wrapText="1"/>
    </xf>
    <xf numFmtId="0" fontId="114" fillId="2" borderId="1" xfId="41" applyFont="1" applyAlignment="1" applyProtection="1">
      <alignment horizontal="left" vertical="center" wrapText="1"/>
    </xf>
    <xf numFmtId="0" fontId="0" fillId="2" borderId="28" xfId="42" applyFont="1" applyBorder="1" applyAlignment="1" applyProtection="1">
      <alignment horizontal="left" vertical="center" wrapText="1"/>
    </xf>
    <xf numFmtId="0" fontId="0" fillId="2" borderId="28" xfId="43" applyFont="1" applyBorder="1" applyAlignment="1" applyProtection="1">
      <alignment horizontal="left" vertical="center" wrapText="1"/>
    </xf>
    <xf numFmtId="0" fontId="0" fillId="2" borderId="28" xfId="44" applyFont="1" applyBorder="1" applyAlignment="1" applyProtection="1">
      <alignment horizontal="center" vertical="center" wrapText="1"/>
    </xf>
    <xf numFmtId="4" fontId="0" fillId="2" borderId="28" xfId="44" applyNumberFormat="1" applyFont="1" applyBorder="1" applyAlignment="1" applyProtection="1">
      <alignment vertical="center"/>
    </xf>
    <xf numFmtId="0" fontId="0" fillId="2" borderId="28" xfId="45" applyFont="1" applyBorder="1" applyAlignment="1" applyProtection="1">
      <alignment horizontal="left" vertical="center" wrapText="1"/>
    </xf>
    <xf numFmtId="0" fontId="115" fillId="2" borderId="1" xfId="46" applyFont="1" applyAlignment="1" applyProtection="1">
      <alignment vertical="center" wrapText="1"/>
    </xf>
    <xf numFmtId="0" fontId="112" fillId="2" borderId="1" xfId="46" applyFont="1" applyAlignment="1" applyProtection="1">
      <alignment horizontal="left" vertical="center" wrapText="1"/>
    </xf>
    <xf numFmtId="0" fontId="113" fillId="2" borderId="1" xfId="46" applyFont="1" applyAlignment="1" applyProtection="1">
      <alignment horizontal="left" vertical="center" wrapText="1"/>
    </xf>
    <xf numFmtId="0" fontId="114" fillId="2" borderId="1" xfId="46" applyFont="1" applyAlignment="1" applyProtection="1">
      <alignment horizontal="left" vertical="center" wrapText="1"/>
    </xf>
    <xf numFmtId="4" fontId="112" fillId="2" borderId="1" xfId="47" applyNumberFormat="1" applyFont="1" applyAlignment="1" applyProtection="1">
      <alignment vertical="center"/>
    </xf>
    <xf numFmtId="0" fontId="113" fillId="2" borderId="1" xfId="47" applyFont="1" applyAlignment="1" applyProtection="1">
      <alignment horizontal="left" vertical="center"/>
    </xf>
    <xf numFmtId="4" fontId="114" fillId="2" borderId="1" xfId="47" applyNumberFormat="1" applyFont="1" applyAlignment="1" applyProtection="1">
      <alignment vertical="center"/>
    </xf>
    <xf numFmtId="0" fontId="112" fillId="2" borderId="1" xfId="48" applyFont="1" applyAlignment="1" applyProtection="1">
      <alignment horizontal="left" vertical="center" wrapText="1"/>
    </xf>
    <xf numFmtId="0" fontId="114" fillId="2" borderId="1" xfId="48" applyFont="1" applyAlignment="1" applyProtection="1">
      <alignment horizontal="left" vertical="center" wrapText="1"/>
    </xf>
    <xf numFmtId="0" fontId="116" fillId="2" borderId="28" xfId="48" applyFont="1" applyBorder="1" applyAlignment="1" applyProtection="1">
      <alignment horizontal="left" vertical="center" wrapText="1"/>
    </xf>
    <xf numFmtId="0" fontId="116" fillId="2" borderId="28" xfId="49" applyFont="1" applyBorder="1" applyAlignment="1" applyProtection="1">
      <alignment horizontal="center" vertical="center" wrapText="1"/>
    </xf>
    <xf numFmtId="4" fontId="116" fillId="2" borderId="28" xfId="49" applyNumberFormat="1" applyFont="1" applyBorder="1" applyAlignment="1" applyProtection="1">
      <alignment vertical="center"/>
    </xf>
    <xf numFmtId="0" fontId="116" fillId="2" borderId="28" xfId="50" applyFont="1" applyBorder="1" applyAlignment="1" applyProtection="1">
      <alignment horizontal="left" vertical="center" wrapText="1"/>
    </xf>
    <xf numFmtId="4" fontId="116" fillId="2" borderId="28" xfId="51" applyNumberFormat="1" applyFont="1" applyBorder="1" applyAlignment="1" applyProtection="1">
      <alignment vertical="center"/>
    </xf>
    <xf numFmtId="4" fontId="112" fillId="2" borderId="1" xfId="52" applyNumberFormat="1" applyFont="1" applyAlignment="1" applyProtection="1">
      <alignment vertical="center"/>
    </xf>
    <xf numFmtId="4" fontId="114" fillId="2" borderId="1" xfId="52" applyNumberFormat="1" applyFont="1" applyAlignment="1" applyProtection="1">
      <alignment vertical="center"/>
    </xf>
    <xf numFmtId="0" fontId="2" fillId="0" borderId="0" xfId="0" applyFont="1" applyBorder="1" applyAlignment="1">
      <alignment horizontal="left" vertical="center"/>
    </xf>
    <xf numFmtId="0" fontId="0" fillId="0" borderId="0" xfId="0" applyBorder="1"/>
    <xf numFmtId="0" fontId="3" fillId="0" borderId="0" xfId="0" applyFont="1" applyBorder="1" applyAlignment="1">
      <alignment horizontal="left" vertical="top" wrapText="1"/>
    </xf>
    <xf numFmtId="0" fontId="2" fillId="0" borderId="0" xfId="0" applyFont="1" applyBorder="1" applyAlignment="1">
      <alignment horizontal="left" vertical="center" wrapText="1"/>
    </xf>
    <xf numFmtId="4" fontId="19" fillId="0" borderId="8" xfId="0" applyNumberFormat="1" applyFont="1" applyBorder="1" applyAlignment="1">
      <alignment vertical="center"/>
    </xf>
    <xf numFmtId="0" fontId="0" fillId="0" borderId="8" xfId="0" applyFont="1" applyBorder="1" applyAlignment="1">
      <alignment vertical="center"/>
    </xf>
    <xf numFmtId="0" fontId="1" fillId="0" borderId="0" xfId="0" applyFont="1" applyBorder="1" applyAlignment="1">
      <alignment horizontal="right" vertical="center"/>
    </xf>
    <xf numFmtId="49" fontId="110" fillId="16" borderId="1" xfId="10" applyNumberFormat="1" applyFont="1" applyFill="1" applyBorder="1" applyAlignment="1" applyProtection="1">
      <alignment horizontal="left" vertical="center"/>
      <protection locked="0"/>
    </xf>
    <xf numFmtId="49" fontId="110" fillId="2" borderId="1" xfId="10" applyNumberFormat="1" applyFont="1" applyBorder="1" applyAlignment="1">
      <alignment horizontal="left" vertical="center"/>
    </xf>
    <xf numFmtId="164" fontId="1" fillId="0" borderId="0" xfId="0" applyNumberFormat="1" applyFont="1" applyBorder="1" applyAlignment="1">
      <alignment horizontal="center" vertical="center"/>
    </xf>
    <xf numFmtId="0" fontId="1" fillId="0" borderId="0" xfId="0" applyFont="1" applyBorder="1" applyAlignment="1">
      <alignment vertical="center"/>
    </xf>
    <xf numFmtId="4" fontId="20" fillId="0" borderId="0" xfId="0" applyNumberFormat="1" applyFont="1" applyBorder="1" applyAlignment="1">
      <alignment vertical="center"/>
    </xf>
    <xf numFmtId="0" fontId="3" fillId="5" borderId="10" xfId="0" applyFont="1" applyFill="1" applyBorder="1" applyAlignment="1">
      <alignment horizontal="left" vertical="center"/>
    </xf>
    <xf numFmtId="0" fontId="0" fillId="5" borderId="10" xfId="0" applyFont="1" applyFill="1" applyBorder="1" applyAlignment="1">
      <alignment vertical="center"/>
    </xf>
    <xf numFmtId="4" fontId="3" fillId="5" borderId="10" xfId="0" applyNumberFormat="1" applyFont="1" applyFill="1" applyBorder="1" applyAlignment="1">
      <alignment vertical="center"/>
    </xf>
    <xf numFmtId="0" fontId="0" fillId="5" borderId="11" xfId="0" applyFont="1" applyFill="1" applyBorder="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xf>
    <xf numFmtId="0" fontId="22" fillId="0" borderId="15" xfId="0" applyFont="1" applyBorder="1" applyAlignment="1">
      <alignment horizontal="center" vertical="center"/>
    </xf>
    <xf numFmtId="0" fontId="22"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2" fillId="6" borderId="9" xfId="0" applyFont="1" applyFill="1" applyBorder="1" applyAlignment="1">
      <alignment horizontal="center" vertical="center"/>
    </xf>
    <xf numFmtId="0" fontId="2" fillId="6" borderId="10" xfId="0" applyFont="1" applyFill="1" applyBorder="1" applyAlignment="1">
      <alignment horizontal="left" vertical="center"/>
    </xf>
    <xf numFmtId="0" fontId="2" fillId="6" borderId="10" xfId="0" applyFont="1" applyFill="1" applyBorder="1" applyAlignment="1">
      <alignment horizontal="center" vertical="center"/>
    </xf>
    <xf numFmtId="0" fontId="2" fillId="6" borderId="10" xfId="0" applyFont="1" applyFill="1" applyBorder="1" applyAlignment="1">
      <alignment horizontal="right" vertical="center"/>
    </xf>
    <xf numFmtId="4" fontId="27" fillId="0" borderId="0" xfId="0" applyNumberFormat="1" applyFont="1" applyAlignment="1">
      <alignment vertical="center"/>
    </xf>
    <xf numFmtId="0" fontId="27" fillId="0" borderId="0" xfId="0" applyFont="1" applyAlignment="1">
      <alignment vertical="center"/>
    </xf>
    <xf numFmtId="0" fontId="26" fillId="0" borderId="0" xfId="0" applyFont="1" applyAlignment="1">
      <alignment horizontal="left" vertical="center" wrapText="1"/>
    </xf>
    <xf numFmtId="0" fontId="16" fillId="4" borderId="0" xfId="0" applyFont="1" applyFill="1" applyAlignment="1">
      <alignment horizontal="center" vertical="center"/>
    </xf>
    <xf numFmtId="0" fontId="0" fillId="0" borderId="0" xfId="0"/>
    <xf numFmtId="4" fontId="23" fillId="0" borderId="0" xfId="0" applyNumberFormat="1" applyFont="1" applyAlignment="1">
      <alignment horizontal="right" vertical="center"/>
    </xf>
    <xf numFmtId="4" fontId="23" fillId="0" borderId="0" xfId="0" applyNumberFormat="1" applyFont="1" applyAlignment="1">
      <alignment vertical="center"/>
    </xf>
    <xf numFmtId="0" fontId="2" fillId="0" borderId="0" xfId="0" applyFont="1" applyBorder="1" applyAlignment="1" applyProtection="1">
      <alignment horizontal="left" vertical="center" wrapText="1"/>
    </xf>
    <xf numFmtId="0" fontId="0" fillId="0" borderId="0" xfId="0" applyFont="1" applyBorder="1" applyAlignment="1" applyProtection="1">
      <alignment horizontal="left" vertical="center"/>
    </xf>
    <xf numFmtId="0" fontId="18" fillId="0" borderId="0" xfId="0" applyFont="1" applyAlignment="1" applyProtection="1">
      <alignment horizontal="left" vertical="center" wrapText="1"/>
    </xf>
    <xf numFmtId="0" fontId="18" fillId="0" borderId="0" xfId="0" applyFont="1" applyAlignment="1" applyProtection="1">
      <alignment horizontal="left" vertical="center"/>
    </xf>
    <xf numFmtId="0" fontId="3" fillId="0" borderId="0" xfId="0" applyFont="1" applyAlignment="1" applyProtection="1">
      <alignment horizontal="left" vertical="center" wrapText="1"/>
    </xf>
    <xf numFmtId="0" fontId="0" fillId="0" borderId="0" xfId="0" applyFont="1" applyAlignment="1" applyProtection="1">
      <alignment vertical="center"/>
    </xf>
    <xf numFmtId="0" fontId="30" fillId="3" borderId="0" xfId="1" applyFont="1" applyFill="1" applyAlignment="1" applyProtection="1">
      <alignment vertical="center"/>
    </xf>
    <xf numFmtId="0" fontId="16" fillId="4" borderId="0" xfId="0" applyFont="1" applyFill="1" applyAlignment="1" applyProtection="1">
      <alignment horizontal="center" vertical="center"/>
    </xf>
    <xf numFmtId="0" fontId="0" fillId="0" borderId="0" xfId="0" applyProtection="1"/>
    <xf numFmtId="0" fontId="18" fillId="0" borderId="0" xfId="0" applyFont="1" applyBorder="1" applyAlignment="1" applyProtection="1">
      <alignment horizontal="left" vertical="center" wrapText="1"/>
    </xf>
    <xf numFmtId="0" fontId="18" fillId="0" borderId="0" xfId="0" applyFont="1" applyBorder="1" applyAlignment="1" applyProtection="1">
      <alignment horizontal="lef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4" fontId="54" fillId="9" borderId="100" xfId="5" applyNumberFormat="1" applyFont="1" applyFill="1" applyBorder="1" applyAlignment="1" applyProtection="1">
      <alignment horizontal="center" vertical="center" wrapText="1"/>
    </xf>
    <xf numFmtId="4" fontId="54" fillId="9" borderId="102" xfId="5" applyNumberFormat="1" applyFont="1" applyFill="1" applyBorder="1" applyAlignment="1" applyProtection="1">
      <alignment horizontal="center" vertical="center" wrapText="1"/>
    </xf>
    <xf numFmtId="0" fontId="103" fillId="9" borderId="73" xfId="5" applyFont="1" applyFill="1" applyBorder="1" applyAlignment="1" applyProtection="1">
      <alignment horizontal="center" vertical="center" wrapText="1"/>
    </xf>
    <xf numFmtId="0" fontId="103" fillId="9" borderId="101" xfId="5" applyFont="1" applyFill="1" applyBorder="1" applyAlignment="1" applyProtection="1">
      <alignment horizontal="center" vertical="center" wrapText="1"/>
    </xf>
    <xf numFmtId="0" fontId="54" fillId="9" borderId="1" xfId="5" applyFont="1" applyFill="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54" fillId="9" borderId="73" xfId="5" applyFont="1" applyFill="1" applyBorder="1" applyAlignment="1" applyProtection="1">
      <alignment horizontal="center" vertical="center" wrapText="1"/>
    </xf>
    <xf numFmtId="0" fontId="54" fillId="9" borderId="101" xfId="5" applyFont="1" applyFill="1" applyBorder="1" applyAlignment="1" applyProtection="1">
      <alignment horizontal="center" vertical="center" wrapText="1"/>
    </xf>
    <xf numFmtId="0" fontId="54" fillId="9" borderId="73" xfId="5" applyFont="1" applyFill="1" applyBorder="1" applyAlignment="1" applyProtection="1">
      <alignment vertical="center" wrapText="1"/>
    </xf>
    <xf numFmtId="0" fontId="54" fillId="9" borderId="101" xfId="5" applyFont="1" applyFill="1" applyBorder="1" applyAlignment="1" applyProtection="1">
      <alignment vertical="center" wrapText="1"/>
    </xf>
    <xf numFmtId="0" fontId="102" fillId="9" borderId="1" xfId="5" applyFont="1" applyFill="1" applyBorder="1" applyProtection="1"/>
    <xf numFmtId="4" fontId="54" fillId="9" borderId="73" xfId="5" applyNumberFormat="1" applyFont="1" applyFill="1" applyBorder="1" applyAlignment="1" applyProtection="1">
      <alignment horizontal="center" vertical="center"/>
    </xf>
    <xf numFmtId="0" fontId="54" fillId="13" borderId="88" xfId="5" applyFont="1" applyFill="1" applyBorder="1" applyAlignment="1" applyProtection="1">
      <alignment wrapText="1"/>
    </xf>
    <xf numFmtId="0" fontId="54" fillId="13" borderId="89" xfId="5" applyFont="1" applyFill="1" applyBorder="1" applyAlignment="1" applyProtection="1">
      <alignment wrapText="1"/>
    </xf>
    <xf numFmtId="0" fontId="103" fillId="9" borderId="1" xfId="5" applyFont="1" applyFill="1" applyBorder="1" applyProtection="1"/>
    <xf numFmtId="0" fontId="102" fillId="9" borderId="1" xfId="5" applyFont="1" applyFill="1" applyProtection="1"/>
    <xf numFmtId="0" fontId="48" fillId="7" borderId="1" xfId="2" applyFont="1" applyFill="1" applyAlignment="1" applyProtection="1"/>
    <xf numFmtId="0" fontId="46" fillId="2" borderId="1" xfId="2" applyAlignment="1" applyProtection="1"/>
    <xf numFmtId="49" fontId="86" fillId="2" borderId="88" xfId="4" applyNumberFormat="1" applyFont="1" applyBorder="1" applyAlignment="1" applyProtection="1">
      <alignment vertical="center" wrapText="1"/>
    </xf>
    <xf numFmtId="49" fontId="86" fillId="2" borderId="87" xfId="4" applyNumberFormat="1" applyFont="1" applyBorder="1" applyAlignment="1" applyProtection="1">
      <alignment vertical="center" wrapText="1"/>
    </xf>
    <xf numFmtId="3" fontId="82" fillId="2" borderId="87" xfId="4" applyNumberFormat="1" applyBorder="1" applyAlignment="1" applyProtection="1">
      <alignment vertical="center"/>
    </xf>
    <xf numFmtId="3" fontId="82" fillId="2" borderId="87" xfId="4" applyNumberFormat="1" applyBorder="1" applyAlignment="1" applyProtection="1">
      <alignment vertical="center" wrapText="1"/>
    </xf>
    <xf numFmtId="3" fontId="91" fillId="2" borderId="87" xfId="4" applyNumberFormat="1" applyFont="1" applyBorder="1" applyAlignment="1" applyProtection="1">
      <alignment vertical="center"/>
    </xf>
    <xf numFmtId="3" fontId="91" fillId="2" borderId="87" xfId="4" applyNumberFormat="1" applyFont="1" applyBorder="1" applyAlignment="1" applyProtection="1">
      <alignment vertical="center" wrapText="1"/>
    </xf>
    <xf numFmtId="3" fontId="82" fillId="10" borderId="88" xfId="4" applyNumberFormat="1" applyFill="1" applyBorder="1" applyAlignment="1" applyProtection="1">
      <alignment vertical="center"/>
    </xf>
    <xf numFmtId="3" fontId="82" fillId="10" borderId="87" xfId="4" applyNumberFormat="1" applyFill="1" applyBorder="1" applyAlignment="1" applyProtection="1">
      <alignment vertical="center"/>
    </xf>
    <xf numFmtId="3" fontId="82" fillId="10" borderId="89" xfId="4" applyNumberFormat="1" applyFill="1" applyBorder="1" applyAlignment="1" applyProtection="1">
      <alignment vertical="center"/>
    </xf>
    <xf numFmtId="4" fontId="87" fillId="2" borderId="88" xfId="4" applyNumberFormat="1" applyFont="1" applyBorder="1" applyAlignment="1" applyProtection="1">
      <alignment horizontal="right" vertical="center" indent="1"/>
    </xf>
    <xf numFmtId="4" fontId="87" fillId="2" borderId="89" xfId="4" applyNumberFormat="1" applyFont="1" applyBorder="1" applyAlignment="1" applyProtection="1">
      <alignment horizontal="right" vertical="center" indent="1"/>
    </xf>
    <xf numFmtId="4" fontId="87" fillId="2" borderId="90" xfId="4" applyNumberFormat="1" applyFont="1" applyBorder="1" applyAlignment="1" applyProtection="1">
      <alignment horizontal="right" vertical="center" indent="1"/>
    </xf>
    <xf numFmtId="4" fontId="88" fillId="2" borderId="88" xfId="4" applyNumberFormat="1" applyFont="1" applyBorder="1" applyAlignment="1" applyProtection="1">
      <alignment horizontal="right" vertical="center" indent="1"/>
    </xf>
    <xf numFmtId="4" fontId="88" fillId="2" borderId="89" xfId="4" applyNumberFormat="1" applyFont="1" applyBorder="1" applyAlignment="1" applyProtection="1">
      <alignment horizontal="right" vertical="center" indent="1"/>
    </xf>
    <xf numFmtId="4" fontId="88" fillId="2" borderId="90" xfId="4" applyNumberFormat="1" applyFont="1" applyBorder="1" applyAlignment="1" applyProtection="1">
      <alignment horizontal="right" vertical="center" indent="1"/>
    </xf>
    <xf numFmtId="0" fontId="82" fillId="2" borderId="30" xfId="4" applyBorder="1" applyAlignment="1" applyProtection="1">
      <alignment horizontal="center"/>
    </xf>
    <xf numFmtId="0" fontId="53" fillId="11" borderId="34" xfId="4" applyFont="1" applyFill="1" applyBorder="1" applyAlignment="1" applyProtection="1">
      <alignment horizontal="left" vertical="center"/>
      <protection locked="0"/>
    </xf>
    <xf numFmtId="1" fontId="82" fillId="2" borderId="34" xfId="4" applyNumberFormat="1" applyFont="1" applyBorder="1" applyAlignment="1" applyProtection="1">
      <alignment horizontal="right" indent="1"/>
    </xf>
    <xf numFmtId="0" fontId="82" fillId="2" borderId="34" xfId="4" applyFont="1" applyBorder="1" applyAlignment="1" applyProtection="1">
      <alignment horizontal="right" indent="1"/>
    </xf>
    <xf numFmtId="0" fontId="82" fillId="2" borderId="84" xfId="4" applyFont="1" applyBorder="1" applyAlignment="1" applyProtection="1">
      <alignment horizontal="right" indent="1"/>
    </xf>
    <xf numFmtId="0" fontId="53" fillId="11" borderId="1" xfId="4" applyFont="1" applyFill="1" applyBorder="1" applyAlignment="1" applyProtection="1">
      <alignment horizontal="left" vertical="center"/>
      <protection locked="0"/>
    </xf>
    <xf numFmtId="0" fontId="83" fillId="2" borderId="78" xfId="4" applyFont="1" applyBorder="1" applyAlignment="1" applyProtection="1">
      <alignment horizontal="center" vertical="center"/>
    </xf>
    <xf numFmtId="0" fontId="83" fillId="2" borderId="79" xfId="4" applyFont="1" applyBorder="1" applyAlignment="1" applyProtection="1">
      <alignment horizontal="center" vertical="center"/>
    </xf>
    <xf numFmtId="0" fontId="83" fillId="2" borderId="80" xfId="4" applyFont="1" applyBorder="1" applyAlignment="1" applyProtection="1">
      <alignment horizontal="center" vertical="center"/>
    </xf>
    <xf numFmtId="49" fontId="85" fillId="10" borderId="30" xfId="4" applyNumberFormat="1" applyFont="1" applyFill="1" applyBorder="1" applyAlignment="1" applyProtection="1">
      <alignment horizontal="left" vertical="center" wrapText="1"/>
    </xf>
    <xf numFmtId="0" fontId="82" fillId="10" borderId="30" xfId="4" applyFill="1" applyBorder="1" applyAlignment="1" applyProtection="1">
      <alignment wrapText="1"/>
    </xf>
    <xf numFmtId="0" fontId="82" fillId="10" borderId="81" xfId="4" applyFill="1" applyBorder="1" applyAlignment="1" applyProtection="1">
      <alignment wrapText="1"/>
    </xf>
    <xf numFmtId="0" fontId="53" fillId="10" borderId="1" xfId="4" applyFont="1" applyFill="1" applyBorder="1" applyAlignment="1" applyProtection="1">
      <alignment horizontal="left" vertical="center" wrapText="1"/>
    </xf>
    <xf numFmtId="0" fontId="82" fillId="10" borderId="1" xfId="4" applyFill="1" applyAlignment="1" applyProtection="1">
      <alignment wrapText="1"/>
    </xf>
    <xf numFmtId="0" fontId="82" fillId="10" borderId="82" xfId="4" applyFill="1" applyBorder="1" applyAlignment="1" applyProtection="1">
      <alignment wrapText="1"/>
    </xf>
    <xf numFmtId="0" fontId="53" fillId="10" borderId="34" xfId="4" applyFont="1" applyFill="1" applyBorder="1" applyAlignment="1" applyProtection="1">
      <alignment horizontal="left" vertical="center" wrapText="1"/>
    </xf>
    <xf numFmtId="0" fontId="53" fillId="10" borderId="84" xfId="4" applyFont="1" applyFill="1" applyBorder="1" applyAlignment="1" applyProtection="1">
      <alignment horizontal="left" vertical="center" wrapText="1"/>
    </xf>
    <xf numFmtId="0" fontId="53" fillId="11" borderId="30" xfId="4" applyFont="1" applyFill="1" applyBorder="1" applyAlignment="1" applyProtection="1">
      <alignment horizontal="left" vertical="center"/>
      <protection locked="0"/>
    </xf>
    <xf numFmtId="0" fontId="82" fillId="11" borderId="29" xfId="4" applyFill="1" applyBorder="1" applyAlignment="1" applyProtection="1">
      <alignment vertical="top" wrapText="1"/>
      <protection locked="0"/>
    </xf>
    <xf numFmtId="0" fontId="82" fillId="11" borderId="30" xfId="4" applyFill="1" applyBorder="1" applyAlignment="1" applyProtection="1">
      <alignment vertical="top" wrapText="1"/>
      <protection locked="0"/>
    </xf>
    <xf numFmtId="0" fontId="82" fillId="11" borderId="30" xfId="4" applyFill="1" applyBorder="1" applyAlignment="1" applyProtection="1">
      <alignment horizontal="left" vertical="top" wrapText="1"/>
      <protection locked="0"/>
    </xf>
    <xf numFmtId="0" fontId="82" fillId="11" borderId="31" xfId="4" applyFill="1" applyBorder="1" applyAlignment="1" applyProtection="1">
      <alignment vertical="top" wrapText="1"/>
      <protection locked="0"/>
    </xf>
    <xf numFmtId="0" fontId="82" fillId="11" borderId="32" xfId="4" applyFill="1" applyBorder="1" applyAlignment="1" applyProtection="1">
      <alignment vertical="top" wrapText="1"/>
      <protection locked="0"/>
    </xf>
    <xf numFmtId="0" fontId="82" fillId="11" borderId="1" xfId="4" applyFill="1" applyBorder="1" applyAlignment="1" applyProtection="1">
      <alignment vertical="top" wrapText="1"/>
      <protection locked="0"/>
    </xf>
    <xf numFmtId="0" fontId="82" fillId="11" borderId="1" xfId="4" applyFill="1" applyBorder="1" applyAlignment="1" applyProtection="1">
      <alignment horizontal="left" vertical="top" wrapText="1"/>
      <protection locked="0"/>
    </xf>
    <xf numFmtId="0" fontId="82" fillId="11" borderId="33" xfId="4" applyFill="1" applyBorder="1" applyAlignment="1" applyProtection="1">
      <alignment vertical="top" wrapText="1"/>
      <protection locked="0"/>
    </xf>
    <xf numFmtId="0" fontId="82" fillId="11" borderId="35" xfId="4" applyFill="1" applyBorder="1" applyAlignment="1" applyProtection="1">
      <alignment vertical="top" wrapText="1"/>
      <protection locked="0"/>
    </xf>
    <xf numFmtId="0" fontId="82" fillId="11" borderId="34" xfId="4" applyFill="1" applyBorder="1" applyAlignment="1" applyProtection="1">
      <alignment vertical="top" wrapText="1"/>
      <protection locked="0"/>
    </xf>
    <xf numFmtId="0" fontId="82" fillId="11" borderId="34" xfId="4" applyFill="1" applyBorder="1" applyAlignment="1" applyProtection="1">
      <alignment horizontal="left" vertical="top" wrapText="1"/>
      <protection locked="0"/>
    </xf>
    <xf numFmtId="0" fontId="82" fillId="11" borderId="36" xfId="4" applyFill="1" applyBorder="1" applyAlignment="1" applyProtection="1">
      <alignment vertical="top" wrapText="1"/>
      <protection locked="0"/>
    </xf>
    <xf numFmtId="0" fontId="89" fillId="2" borderId="1" xfId="4" applyFont="1" applyAlignment="1" applyProtection="1">
      <alignment horizontal="center"/>
    </xf>
    <xf numFmtId="49" fontId="82" fillId="2" borderId="87" xfId="4" applyNumberFormat="1" applyBorder="1" applyAlignment="1" applyProtection="1">
      <alignment vertical="center"/>
    </xf>
    <xf numFmtId="0" fontId="82" fillId="2" borderId="87" xfId="4" applyBorder="1" applyAlignment="1" applyProtection="1">
      <alignment vertical="center"/>
    </xf>
    <xf numFmtId="0" fontId="82" fillId="2" borderId="89" xfId="4" applyBorder="1" applyAlignment="1" applyProtection="1">
      <alignment vertical="center"/>
    </xf>
    <xf numFmtId="49" fontId="82" fillId="10" borderId="87" xfId="4" applyNumberFormat="1" applyFill="1" applyBorder="1" applyAlignment="1" applyProtection="1">
      <alignment vertical="center"/>
    </xf>
    <xf numFmtId="0" fontId="82" fillId="10" borderId="87" xfId="4" applyFill="1" applyBorder="1" applyAlignment="1" applyProtection="1">
      <alignment vertical="center"/>
    </xf>
    <xf numFmtId="0" fontId="82" fillId="10" borderId="89" xfId="4" applyFill="1" applyBorder="1" applyAlignment="1" applyProtection="1">
      <alignment vertical="center"/>
    </xf>
    <xf numFmtId="0" fontId="82" fillId="2" borderId="1" xfId="4" applyAlignment="1" applyProtection="1">
      <alignment vertical="top"/>
    </xf>
    <xf numFmtId="0" fontId="82" fillId="2" borderId="1" xfId="4" applyAlignment="1" applyProtection="1">
      <alignment horizontal="left" vertical="top" wrapText="1"/>
    </xf>
    <xf numFmtId="0" fontId="38" fillId="0" borderId="1" xfId="0" applyFont="1" applyBorder="1" applyAlignment="1" applyProtection="1">
      <alignment horizontal="center" vertical="center" wrapText="1"/>
    </xf>
    <xf numFmtId="0" fontId="40" fillId="0" borderId="1" xfId="0" applyFont="1" applyBorder="1" applyAlignment="1" applyProtection="1">
      <alignment horizontal="left" vertical="top"/>
    </xf>
    <xf numFmtId="0" fontId="40" fillId="0" borderId="1" xfId="0" applyFont="1" applyBorder="1" applyAlignment="1" applyProtection="1">
      <alignment horizontal="left" vertical="center"/>
    </xf>
    <xf numFmtId="0" fontId="40" fillId="0" borderId="1" xfId="0" applyFont="1" applyBorder="1" applyAlignment="1" applyProtection="1">
      <alignment horizontal="left" vertical="center" wrapText="1"/>
    </xf>
    <xf numFmtId="49" fontId="40" fillId="0" borderId="1" xfId="0" applyNumberFormat="1" applyFont="1" applyBorder="1" applyAlignment="1" applyProtection="1">
      <alignment horizontal="left" vertical="center" wrapText="1"/>
    </xf>
    <xf numFmtId="0" fontId="38" fillId="0" borderId="1" xfId="0" applyFont="1" applyBorder="1" applyAlignment="1" applyProtection="1">
      <alignment horizontal="center" vertical="center"/>
    </xf>
    <xf numFmtId="0" fontId="39" fillId="0" borderId="34" xfId="0" applyFont="1" applyBorder="1" applyAlignment="1" applyProtection="1">
      <alignment horizontal="left"/>
    </xf>
    <xf numFmtId="0" fontId="39" fillId="0" borderId="34" xfId="0" applyFont="1" applyBorder="1" applyAlignment="1" applyProtection="1">
      <alignment horizontal="left" wrapText="1"/>
    </xf>
  </cellXfs>
  <cellStyles count="53">
    <cellStyle name="Hypertextový odkaz" xfId="1" builtinId="8"/>
    <cellStyle name="Hypertextový odkaz 2" xfId="11"/>
    <cellStyle name="Měna 2" xfId="7"/>
    <cellStyle name="Měna 3" xfId="9"/>
    <cellStyle name="Normální" xfId="0" builtinId="0" customBuiltin="1"/>
    <cellStyle name="Normální 10" xfId="15"/>
    <cellStyle name="Normální 11" xfId="16"/>
    <cellStyle name="Normální 12" xfId="17"/>
    <cellStyle name="Normální 13" xfId="18"/>
    <cellStyle name="Normální 14" xfId="19"/>
    <cellStyle name="Normální 15" xfId="20"/>
    <cellStyle name="Normální 16" xfId="21"/>
    <cellStyle name="Normální 17" xfId="22"/>
    <cellStyle name="Normální 18" xfId="23"/>
    <cellStyle name="Normální 19" xfId="24"/>
    <cellStyle name="Normální 2" xfId="2"/>
    <cellStyle name="Normální 20" xfId="25"/>
    <cellStyle name="Normální 21" xfId="26"/>
    <cellStyle name="Normální 22" xfId="27"/>
    <cellStyle name="Normální 23" xfId="28"/>
    <cellStyle name="Normální 24" xfId="29"/>
    <cellStyle name="Normální 25" xfId="30"/>
    <cellStyle name="Normální 26" xfId="31"/>
    <cellStyle name="Normální 27" xfId="32"/>
    <cellStyle name="Normální 28" xfId="33"/>
    <cellStyle name="Normální 29" xfId="34"/>
    <cellStyle name="Normální 3" xfId="3"/>
    <cellStyle name="Normální 30" xfId="35"/>
    <cellStyle name="Normální 31" xfId="36"/>
    <cellStyle name="Normální 32" xfId="37"/>
    <cellStyle name="Normální 33" xfId="38"/>
    <cellStyle name="Normální 34" xfId="39"/>
    <cellStyle name="Normální 35" xfId="40"/>
    <cellStyle name="Normální 36" xfId="41"/>
    <cellStyle name="Normální 37" xfId="42"/>
    <cellStyle name="Normální 38" xfId="43"/>
    <cellStyle name="Normální 39" xfId="44"/>
    <cellStyle name="Normální 4" xfId="4"/>
    <cellStyle name="Normální 40" xfId="45"/>
    <cellStyle name="Normální 41" xfId="46"/>
    <cellStyle name="Normální 42" xfId="47"/>
    <cellStyle name="Normální 43" xfId="48"/>
    <cellStyle name="Normální 44" xfId="49"/>
    <cellStyle name="Normální 45" xfId="50"/>
    <cellStyle name="Normální 46" xfId="51"/>
    <cellStyle name="Normální 47" xfId="52"/>
    <cellStyle name="Normální 5" xfId="5"/>
    <cellStyle name="Normální 6" xfId="10"/>
    <cellStyle name="Normální 7" xfId="12"/>
    <cellStyle name="Normální 8" xfId="13"/>
    <cellStyle name="Normální 9" xfId="14"/>
    <cellStyle name="normální_Krajský soud Plzeň - trubkovani EZS a CCTV.nab" xfId="6"/>
    <cellStyle name="Procenta 2" xfId="8"/>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1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68609" name="Object 1" hidden="1">
              <a:extLst>
                <a:ext uri="{63B3BB69-23CF-44E3-9099-C40C66FF867C}">
                  <a14:compatExt spid="_x0000_s68609"/>
                </a:ext>
                <a:ext uri="{FF2B5EF4-FFF2-40B4-BE49-F238E27FC236}">
                  <a16:creationId xmlns="" xmlns:a16="http://schemas.microsoft.com/office/drawing/2014/main" id="{00000000-0008-0000-1100-00000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3" name="Object 1" hidden="1">
              <a:extLst>
                <a:ext uri="{63B3BB69-23CF-44E3-9099-C40C66FF867C}">
                  <a14:compatExt spid="_x0000_s69633"/>
                </a:ext>
                <a:ext uri="{FF2B5EF4-FFF2-40B4-BE49-F238E27FC236}">
                  <a16:creationId xmlns="" xmlns:a16="http://schemas.microsoft.com/office/drawing/2014/main" id="{00000000-0008-0000-1200-00000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4" name="Object 2" hidden="1">
              <a:extLst>
                <a:ext uri="{63B3BB69-23CF-44E3-9099-C40C66FF867C}">
                  <a14:compatExt spid="_x0000_s69634"/>
                </a:ext>
                <a:ext uri="{FF2B5EF4-FFF2-40B4-BE49-F238E27FC236}">
                  <a16:creationId xmlns="" xmlns:a16="http://schemas.microsoft.com/office/drawing/2014/main" id="{00000000-0008-0000-1200-00000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1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58369" name="Object 1" hidden="1">
              <a:extLst>
                <a:ext uri="{63B3BB69-23CF-44E3-9099-C40C66FF867C}">
                  <a14:compatExt spid="_x0000_s58369"/>
                </a:ext>
                <a:ext uri="{FF2B5EF4-FFF2-40B4-BE49-F238E27FC236}">
                  <a16:creationId xmlns="" xmlns:a16="http://schemas.microsoft.com/office/drawing/2014/main" id="{00000000-0008-0000-14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3" name="Object 1" hidden="1">
              <a:extLst>
                <a:ext uri="{63B3BB69-23CF-44E3-9099-C40C66FF867C}">
                  <a14:compatExt spid="_x0000_s59393"/>
                </a:ext>
                <a:ext uri="{FF2B5EF4-FFF2-40B4-BE49-F238E27FC236}">
                  <a16:creationId xmlns="" xmlns:a16="http://schemas.microsoft.com/office/drawing/2014/main" id="{00000000-0008-0000-15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4" name="Object 2" hidden="1">
              <a:extLst>
                <a:ext uri="{63B3BB69-23CF-44E3-9099-C40C66FF867C}">
                  <a14:compatExt spid="_x0000_s59394"/>
                </a:ext>
                <a:ext uri="{FF2B5EF4-FFF2-40B4-BE49-F238E27FC236}">
                  <a16:creationId xmlns="" xmlns:a16="http://schemas.microsoft.com/office/drawing/2014/main" id="{00000000-0008-0000-15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1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1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1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2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2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2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2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43009" name="Object 1" hidden="1">
              <a:extLst>
                <a:ext uri="{63B3BB69-23CF-44E3-9099-C40C66FF867C}">
                  <a14:compatExt spid="_x0000_s43009"/>
                </a:ext>
                <a:ext uri="{FF2B5EF4-FFF2-40B4-BE49-F238E27FC236}">
                  <a16:creationId xmlns="" xmlns:a16="http://schemas.microsoft.com/office/drawing/2014/main" id="{00000000-0008-0000-04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3" name="Object 1" hidden="1">
              <a:extLst>
                <a:ext uri="{63B3BB69-23CF-44E3-9099-C40C66FF867C}">
                  <a14:compatExt spid="_x0000_s44033"/>
                </a:ext>
                <a:ext uri="{FF2B5EF4-FFF2-40B4-BE49-F238E27FC236}">
                  <a16:creationId xmlns="" xmlns:a16="http://schemas.microsoft.com/office/drawing/2014/main" id="{00000000-0008-0000-05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4" name="Object 2" hidden="1">
              <a:extLst>
                <a:ext uri="{63B3BB69-23CF-44E3-9099-C40C66FF867C}">
                  <a14:compatExt spid="_x0000_s44034"/>
                </a:ext>
                <a:ext uri="{FF2B5EF4-FFF2-40B4-BE49-F238E27FC236}">
                  <a16:creationId xmlns="" xmlns:a16="http://schemas.microsoft.com/office/drawing/2014/main" id="{00000000-0008-0000-05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8.bin"/><Relationship Id="rId5" Type="http://schemas.openxmlformats.org/officeDocument/2006/relationships/image" Target="../media/image2.emf"/><Relationship Id="rId4" Type="http://schemas.openxmlformats.org/officeDocument/2006/relationships/oleObject" Target="../embeddings/oleObject4.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19.bin"/><Relationship Id="rId6" Type="http://schemas.openxmlformats.org/officeDocument/2006/relationships/oleObject" Target="../embeddings/oleObject6.bin"/><Relationship Id="rId5" Type="http://schemas.openxmlformats.org/officeDocument/2006/relationships/image" Target="../media/image2.emf"/><Relationship Id="rId4" Type="http://schemas.openxmlformats.org/officeDocument/2006/relationships/oleObject" Target="../embeddings/oleObject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1.bin"/><Relationship Id="rId5" Type="http://schemas.openxmlformats.org/officeDocument/2006/relationships/image" Target="../media/image2.emf"/><Relationship Id="rId4" Type="http://schemas.openxmlformats.org/officeDocument/2006/relationships/oleObject" Target="../embeddings/oleObject7.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22.bin"/><Relationship Id="rId6" Type="http://schemas.openxmlformats.org/officeDocument/2006/relationships/oleObject" Target="../embeddings/oleObject9.bin"/><Relationship Id="rId5" Type="http://schemas.openxmlformats.org/officeDocument/2006/relationships/image" Target="../media/image2.emf"/><Relationship Id="rId4" Type="http://schemas.openxmlformats.org/officeDocument/2006/relationships/oleObject" Target="../embeddings/oleObject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oleObject" Target="../embeddings/oleObject3.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68"/>
  <sheetViews>
    <sheetView showGridLines="0" workbookViewId="0">
      <pane ySplit="1" topLeftCell="A6" activePane="bottomLeft" state="frozen"/>
      <selection pane="bottomLeft" activeCell="AN13" sqref="AN13"/>
    </sheetView>
  </sheetViews>
  <sheetFormatPr defaultRowHeight="13.5"/>
  <cols>
    <col min="1" max="1" width="8.33203125" style="174" customWidth="1"/>
    <col min="2" max="2" width="1.6640625" style="174" customWidth="1"/>
    <col min="3" max="3" width="4.1640625" style="174" customWidth="1"/>
    <col min="4" max="33" width="2.6640625" style="174" customWidth="1"/>
    <col min="34" max="34" width="3.33203125" style="174" customWidth="1"/>
    <col min="35" max="35" width="31.6640625" style="174" customWidth="1"/>
    <col min="36" max="37" width="2.5" style="174" customWidth="1"/>
    <col min="38" max="38" width="8.33203125" style="174" customWidth="1"/>
    <col min="39" max="39" width="3.33203125" style="174" customWidth="1"/>
    <col min="40" max="40" width="13.33203125" style="174" customWidth="1"/>
    <col min="41" max="41" width="7.5" style="174" customWidth="1"/>
    <col min="42" max="42" width="4.1640625" style="174" customWidth="1"/>
    <col min="43" max="43" width="15.6640625" style="174" customWidth="1"/>
    <col min="44" max="44" width="13.6640625" style="174" customWidth="1"/>
    <col min="45" max="47" width="25.83203125" style="174" hidden="1" customWidth="1"/>
    <col min="48" max="52" width="21.6640625" style="174" hidden="1" customWidth="1"/>
    <col min="53" max="53" width="19.1640625" style="174" hidden="1" customWidth="1"/>
    <col min="54" max="54" width="25" style="174" hidden="1" customWidth="1"/>
    <col min="55" max="56" width="19.1640625" style="174" hidden="1" customWidth="1"/>
    <col min="57" max="57" width="66.5" style="174" customWidth="1"/>
    <col min="58" max="70" width="9.33203125" style="174"/>
    <col min="71" max="91" width="9.33203125" style="174" hidden="1"/>
    <col min="92" max="16384" width="9.33203125" style="174"/>
  </cols>
  <sheetData>
    <row r="1" spans="1:74" ht="21.4" customHeight="1">
      <c r="A1" s="3" t="s">
        <v>0</v>
      </c>
      <c r="B1" s="4"/>
      <c r="C1" s="4"/>
      <c r="D1" s="5" t="s">
        <v>1</v>
      </c>
      <c r="E1" s="4"/>
      <c r="F1" s="4"/>
      <c r="G1" s="4"/>
      <c r="H1" s="4"/>
      <c r="I1" s="4"/>
      <c r="J1" s="4"/>
      <c r="K1" s="6" t="s">
        <v>2</v>
      </c>
      <c r="L1" s="6"/>
      <c r="M1" s="6"/>
      <c r="N1" s="6"/>
      <c r="O1" s="6"/>
      <c r="P1" s="6"/>
      <c r="Q1" s="6"/>
      <c r="R1" s="6"/>
      <c r="S1" s="6"/>
      <c r="T1" s="4"/>
      <c r="U1" s="4"/>
      <c r="V1" s="4"/>
      <c r="W1" s="6" t="s">
        <v>3</v>
      </c>
      <c r="X1" s="6"/>
      <c r="Y1" s="6"/>
      <c r="Z1" s="6"/>
      <c r="AA1" s="6"/>
      <c r="AB1" s="6"/>
      <c r="AC1" s="6"/>
      <c r="AD1" s="6"/>
      <c r="AE1" s="6"/>
      <c r="AF1" s="6"/>
      <c r="AG1" s="6"/>
      <c r="AH1" s="6"/>
      <c r="AI1" s="7"/>
      <c r="AJ1" s="8"/>
      <c r="AK1" s="8"/>
      <c r="AL1" s="8"/>
      <c r="AM1" s="8"/>
      <c r="AN1" s="8"/>
      <c r="AO1" s="8"/>
      <c r="AP1" s="8"/>
      <c r="AQ1" s="8"/>
      <c r="AR1" s="8"/>
      <c r="AS1" s="8"/>
      <c r="AT1" s="8"/>
      <c r="AU1" s="8"/>
      <c r="AV1" s="8"/>
      <c r="AW1" s="8"/>
      <c r="AX1" s="8"/>
      <c r="AY1" s="8"/>
      <c r="AZ1" s="8"/>
      <c r="BA1" s="9" t="s">
        <v>4</v>
      </c>
      <c r="BB1" s="9" t="s">
        <v>5</v>
      </c>
      <c r="BC1" s="8"/>
      <c r="BD1" s="8"/>
      <c r="BE1" s="8"/>
      <c r="BF1" s="8"/>
      <c r="BG1" s="8"/>
      <c r="BH1" s="8"/>
      <c r="BI1" s="8"/>
      <c r="BJ1" s="8"/>
      <c r="BK1" s="8"/>
      <c r="BL1" s="8"/>
      <c r="BM1" s="8"/>
      <c r="BN1" s="8"/>
      <c r="BO1" s="8"/>
      <c r="BP1" s="8"/>
      <c r="BQ1" s="8"/>
      <c r="BR1" s="8"/>
      <c r="BT1" s="10" t="s">
        <v>6</v>
      </c>
      <c r="BU1" s="10" t="s">
        <v>6</v>
      </c>
      <c r="BV1" s="10" t="s">
        <v>7</v>
      </c>
    </row>
    <row r="2" spans="1:74" ht="36.950000000000003" customHeight="1">
      <c r="AR2" s="1032" t="s">
        <v>8</v>
      </c>
      <c r="AS2" s="1033"/>
      <c r="AT2" s="1033"/>
      <c r="AU2" s="1033"/>
      <c r="AV2" s="1033"/>
      <c r="AW2" s="1033"/>
      <c r="AX2" s="1033"/>
      <c r="AY2" s="1033"/>
      <c r="AZ2" s="1033"/>
      <c r="BA2" s="1033"/>
      <c r="BB2" s="1033"/>
      <c r="BC2" s="1033"/>
      <c r="BD2" s="1033"/>
      <c r="BE2" s="1033"/>
      <c r="BS2" s="11" t="s">
        <v>9</v>
      </c>
      <c r="BT2" s="11" t="s">
        <v>10</v>
      </c>
    </row>
    <row r="3" spans="1:74" ht="6.95" customHeight="1">
      <c r="B3" s="12"/>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4"/>
      <c r="BS3" s="11" t="s">
        <v>9</v>
      </c>
      <c r="BT3" s="11" t="s">
        <v>11</v>
      </c>
    </row>
    <row r="4" spans="1:74" ht="36.950000000000003" customHeight="1">
      <c r="B4" s="15"/>
      <c r="C4" s="182"/>
      <c r="D4" s="16" t="s">
        <v>12</v>
      </c>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7"/>
      <c r="AS4" s="18" t="s">
        <v>13</v>
      </c>
      <c r="BS4" s="11" t="s">
        <v>14</v>
      </c>
    </row>
    <row r="5" spans="1:74" ht="14.45" customHeight="1">
      <c r="B5" s="15"/>
      <c r="C5" s="182"/>
      <c r="D5" s="19" t="s">
        <v>15</v>
      </c>
      <c r="E5" s="182"/>
      <c r="F5" s="182"/>
      <c r="G5" s="182"/>
      <c r="H5" s="182"/>
      <c r="I5" s="182"/>
      <c r="J5" s="182"/>
      <c r="K5" s="1001" t="s">
        <v>16</v>
      </c>
      <c r="L5" s="1002"/>
      <c r="M5" s="1002"/>
      <c r="N5" s="1002"/>
      <c r="O5" s="1002"/>
      <c r="P5" s="1002"/>
      <c r="Q5" s="1002"/>
      <c r="R5" s="1002"/>
      <c r="S5" s="1002"/>
      <c r="T5" s="1002"/>
      <c r="U5" s="1002"/>
      <c r="V5" s="1002"/>
      <c r="W5" s="1002"/>
      <c r="X5" s="1002"/>
      <c r="Y5" s="1002"/>
      <c r="Z5" s="1002"/>
      <c r="AA5" s="1002"/>
      <c r="AB5" s="1002"/>
      <c r="AC5" s="1002"/>
      <c r="AD5" s="1002"/>
      <c r="AE5" s="1002"/>
      <c r="AF5" s="1002"/>
      <c r="AG5" s="1002"/>
      <c r="AH5" s="1002"/>
      <c r="AI5" s="1002"/>
      <c r="AJ5" s="1002"/>
      <c r="AK5" s="1002"/>
      <c r="AL5" s="1002"/>
      <c r="AM5" s="1002"/>
      <c r="AN5" s="1002"/>
      <c r="AO5" s="1002"/>
      <c r="AP5" s="182"/>
      <c r="AQ5" s="17"/>
      <c r="BS5" s="11" t="s">
        <v>9</v>
      </c>
    </row>
    <row r="6" spans="1:74" ht="36.950000000000003" customHeight="1">
      <c r="B6" s="15"/>
      <c r="C6" s="182"/>
      <c r="D6" s="20" t="s">
        <v>17</v>
      </c>
      <c r="E6" s="182"/>
      <c r="F6" s="182"/>
      <c r="G6" s="182"/>
      <c r="H6" s="182"/>
      <c r="I6" s="182"/>
      <c r="J6" s="182"/>
      <c r="K6" s="1003" t="s">
        <v>18</v>
      </c>
      <c r="L6" s="1002"/>
      <c r="M6" s="1002"/>
      <c r="N6" s="1002"/>
      <c r="O6" s="1002"/>
      <c r="P6" s="1002"/>
      <c r="Q6" s="1002"/>
      <c r="R6" s="1002"/>
      <c r="S6" s="1002"/>
      <c r="T6" s="1002"/>
      <c r="U6" s="1002"/>
      <c r="V6" s="1002"/>
      <c r="W6" s="1002"/>
      <c r="X6" s="1002"/>
      <c r="Y6" s="1002"/>
      <c r="Z6" s="1002"/>
      <c r="AA6" s="1002"/>
      <c r="AB6" s="1002"/>
      <c r="AC6" s="1002"/>
      <c r="AD6" s="1002"/>
      <c r="AE6" s="1002"/>
      <c r="AF6" s="1002"/>
      <c r="AG6" s="1002"/>
      <c r="AH6" s="1002"/>
      <c r="AI6" s="1002"/>
      <c r="AJ6" s="1002"/>
      <c r="AK6" s="1002"/>
      <c r="AL6" s="1002"/>
      <c r="AM6" s="1002"/>
      <c r="AN6" s="1002"/>
      <c r="AO6" s="1002"/>
      <c r="AP6" s="182"/>
      <c r="AQ6" s="17"/>
      <c r="BS6" s="11" t="s">
        <v>9</v>
      </c>
    </row>
    <row r="7" spans="1:74" ht="14.45" customHeight="1">
      <c r="B7" s="15"/>
      <c r="C7" s="182"/>
      <c r="D7" s="187" t="s">
        <v>19</v>
      </c>
      <c r="E7" s="182"/>
      <c r="F7" s="182"/>
      <c r="G7" s="182"/>
      <c r="H7" s="182"/>
      <c r="I7" s="182"/>
      <c r="J7" s="182"/>
      <c r="K7" s="181" t="s">
        <v>5</v>
      </c>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7" t="s">
        <v>20</v>
      </c>
      <c r="AL7" s="182"/>
      <c r="AM7" s="182"/>
      <c r="AN7" s="181" t="s">
        <v>5</v>
      </c>
      <c r="AO7" s="182"/>
      <c r="AP7" s="182"/>
      <c r="AQ7" s="17"/>
      <c r="BS7" s="11" t="s">
        <v>9</v>
      </c>
    </row>
    <row r="8" spans="1:74" ht="14.45" customHeight="1">
      <c r="B8" s="15"/>
      <c r="C8" s="182"/>
      <c r="D8" s="187" t="s">
        <v>21</v>
      </c>
      <c r="E8" s="182"/>
      <c r="F8" s="182"/>
      <c r="G8" s="182"/>
      <c r="H8" s="182"/>
      <c r="I8" s="182"/>
      <c r="J8" s="182"/>
      <c r="K8" s="181" t="s">
        <v>22</v>
      </c>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7" t="s">
        <v>23</v>
      </c>
      <c r="AL8" s="182"/>
      <c r="AM8" s="182"/>
      <c r="AN8" s="792">
        <v>43090</v>
      </c>
      <c r="AO8" s="182"/>
      <c r="AP8" s="182"/>
      <c r="AQ8" s="17"/>
      <c r="BS8" s="11" t="s">
        <v>9</v>
      </c>
    </row>
    <row r="9" spans="1:74" ht="14.45" customHeight="1">
      <c r="B9" s="15"/>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7"/>
      <c r="BS9" s="11" t="s">
        <v>9</v>
      </c>
    </row>
    <row r="10" spans="1:74" ht="14.45" customHeight="1">
      <c r="B10" s="15"/>
      <c r="C10" s="182"/>
      <c r="D10" s="187" t="s">
        <v>24</v>
      </c>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c r="AJ10" s="182"/>
      <c r="AK10" s="187" t="s">
        <v>25</v>
      </c>
      <c r="AL10" s="182"/>
      <c r="AM10" s="182"/>
      <c r="AN10" s="181" t="s">
        <v>5</v>
      </c>
      <c r="AO10" s="182"/>
      <c r="AP10" s="182"/>
      <c r="AQ10" s="17"/>
      <c r="BS10" s="11" t="s">
        <v>9</v>
      </c>
    </row>
    <row r="11" spans="1:74" ht="18.399999999999999" customHeight="1">
      <c r="B11" s="15"/>
      <c r="C11" s="182"/>
      <c r="D11" s="182"/>
      <c r="E11" s="181" t="s">
        <v>26</v>
      </c>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7" t="s">
        <v>27</v>
      </c>
      <c r="AL11" s="182"/>
      <c r="AM11" s="182"/>
      <c r="AN11" s="181" t="s">
        <v>5</v>
      </c>
      <c r="AO11" s="182"/>
      <c r="AP11" s="182"/>
      <c r="AQ11" s="17"/>
      <c r="BS11" s="11" t="s">
        <v>9</v>
      </c>
    </row>
    <row r="12" spans="1:74" ht="6.95" customHeight="1">
      <c r="B12" s="15"/>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7"/>
      <c r="BS12" s="11" t="s">
        <v>9</v>
      </c>
    </row>
    <row r="13" spans="1:74" ht="14.45" customHeight="1">
      <c r="B13" s="15"/>
      <c r="C13" s="182"/>
      <c r="D13" s="187" t="s">
        <v>28</v>
      </c>
      <c r="E13" s="182"/>
      <c r="F13" s="182"/>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7" t="s">
        <v>25</v>
      </c>
      <c r="AL13" s="182"/>
      <c r="AM13" s="914"/>
      <c r="AN13" s="922" t="s">
        <v>4869</v>
      </c>
      <c r="AO13" s="182"/>
      <c r="AP13" s="182"/>
      <c r="AQ13" s="17"/>
      <c r="BS13" s="11" t="s">
        <v>9</v>
      </c>
    </row>
    <row r="14" spans="1:74" ht="15">
      <c r="B14" s="15"/>
      <c r="C14" s="182"/>
      <c r="D14" s="182"/>
      <c r="E14" s="1008" t="s">
        <v>4869</v>
      </c>
      <c r="F14" s="1009"/>
      <c r="G14" s="1009"/>
      <c r="H14" s="1009"/>
      <c r="I14" s="1009"/>
      <c r="J14" s="1009"/>
      <c r="K14" s="1009"/>
      <c r="L14" s="1009"/>
      <c r="M14" s="1009"/>
      <c r="N14" s="1009"/>
      <c r="O14" s="1009"/>
      <c r="P14" s="1009"/>
      <c r="Q14" s="1009"/>
      <c r="R14" s="1009"/>
      <c r="S14" s="1009"/>
      <c r="T14" s="1009"/>
      <c r="U14" s="1009"/>
      <c r="V14" s="1009"/>
      <c r="W14" s="1009"/>
      <c r="X14" s="1009"/>
      <c r="Y14" s="1009"/>
      <c r="Z14" s="1009"/>
      <c r="AA14" s="1009"/>
      <c r="AB14" s="1009"/>
      <c r="AC14" s="1009"/>
      <c r="AD14" s="1009"/>
      <c r="AE14" s="1009"/>
      <c r="AF14" s="1009"/>
      <c r="AG14" s="1009"/>
      <c r="AH14" s="1009"/>
      <c r="AI14" s="1009"/>
      <c r="AJ14" s="1009"/>
      <c r="AK14" s="187" t="s">
        <v>27</v>
      </c>
      <c r="AL14" s="182"/>
      <c r="AM14" s="914"/>
      <c r="AN14" s="922" t="s">
        <v>4869</v>
      </c>
      <c r="AO14" s="182"/>
      <c r="AP14" s="182"/>
      <c r="AQ14" s="17"/>
      <c r="BS14" s="11" t="s">
        <v>9</v>
      </c>
    </row>
    <row r="15" spans="1:74" ht="6.95" customHeight="1">
      <c r="B15" s="15"/>
      <c r="C15" s="182"/>
      <c r="D15" s="182"/>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7"/>
      <c r="BS15" s="11" t="s">
        <v>6</v>
      </c>
    </row>
    <row r="16" spans="1:74" ht="14.45" customHeight="1">
      <c r="B16" s="15"/>
      <c r="C16" s="182"/>
      <c r="D16" s="187" t="s">
        <v>29</v>
      </c>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7" t="s">
        <v>25</v>
      </c>
      <c r="AL16" s="182"/>
      <c r="AM16" s="182"/>
      <c r="AN16" s="181" t="s">
        <v>5</v>
      </c>
      <c r="AO16" s="182"/>
      <c r="AP16" s="182"/>
      <c r="AQ16" s="17"/>
      <c r="BS16" s="11" t="s">
        <v>6</v>
      </c>
    </row>
    <row r="17" spans="2:71" ht="18.399999999999999" customHeight="1">
      <c r="B17" s="15"/>
      <c r="C17" s="182"/>
      <c r="D17" s="182"/>
      <c r="E17" s="181" t="s">
        <v>30</v>
      </c>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7" t="s">
        <v>27</v>
      </c>
      <c r="AL17" s="182"/>
      <c r="AM17" s="182"/>
      <c r="AN17" s="181" t="s">
        <v>5</v>
      </c>
      <c r="AO17" s="182"/>
      <c r="AP17" s="182"/>
      <c r="AQ17" s="17"/>
      <c r="BS17" s="11" t="s">
        <v>31</v>
      </c>
    </row>
    <row r="18" spans="2:71" ht="6.95" customHeight="1">
      <c r="B18" s="15"/>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7"/>
      <c r="BS18" s="11" t="s">
        <v>9</v>
      </c>
    </row>
    <row r="19" spans="2:71" ht="14.45" customHeight="1">
      <c r="B19" s="15"/>
      <c r="C19" s="182"/>
      <c r="D19" s="187" t="s">
        <v>32</v>
      </c>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7"/>
      <c r="BS19" s="11" t="s">
        <v>9</v>
      </c>
    </row>
    <row r="20" spans="2:71" ht="57" customHeight="1">
      <c r="B20" s="15"/>
      <c r="C20" s="182"/>
      <c r="D20" s="182"/>
      <c r="E20" s="1004" t="s">
        <v>33</v>
      </c>
      <c r="F20" s="1004"/>
      <c r="G20" s="1004"/>
      <c r="H20" s="1004"/>
      <c r="I20" s="1004"/>
      <c r="J20" s="1004"/>
      <c r="K20" s="1004"/>
      <c r="L20" s="1004"/>
      <c r="M20" s="1004"/>
      <c r="N20" s="1004"/>
      <c r="O20" s="1004"/>
      <c r="P20" s="1004"/>
      <c r="Q20" s="1004"/>
      <c r="R20" s="1004"/>
      <c r="S20" s="1004"/>
      <c r="T20" s="1004"/>
      <c r="U20" s="1004"/>
      <c r="V20" s="1004"/>
      <c r="W20" s="1004"/>
      <c r="X20" s="1004"/>
      <c r="Y20" s="1004"/>
      <c r="Z20" s="1004"/>
      <c r="AA20" s="1004"/>
      <c r="AB20" s="1004"/>
      <c r="AC20" s="1004"/>
      <c r="AD20" s="1004"/>
      <c r="AE20" s="1004"/>
      <c r="AF20" s="1004"/>
      <c r="AG20" s="1004"/>
      <c r="AH20" s="1004"/>
      <c r="AI20" s="1004"/>
      <c r="AJ20" s="1004"/>
      <c r="AK20" s="1004"/>
      <c r="AL20" s="1004"/>
      <c r="AM20" s="1004"/>
      <c r="AN20" s="1004"/>
      <c r="AO20" s="182"/>
      <c r="AP20" s="182"/>
      <c r="AQ20" s="17"/>
      <c r="BS20" s="11" t="s">
        <v>6</v>
      </c>
    </row>
    <row r="21" spans="2:71" ht="6.95" customHeight="1">
      <c r="B21" s="15"/>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7"/>
    </row>
    <row r="22" spans="2:71" ht="6.95" customHeight="1">
      <c r="B22" s="15"/>
      <c r="C22" s="182"/>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182"/>
      <c r="AQ22" s="17"/>
    </row>
    <row r="23" spans="2:71" s="185" customFormat="1" ht="25.9" customHeight="1">
      <c r="B23" s="22"/>
      <c r="C23" s="188"/>
      <c r="D23" s="23" t="s">
        <v>34</v>
      </c>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1005">
        <f>ROUND(AG51,2)</f>
        <v>0</v>
      </c>
      <c r="AL23" s="1006"/>
      <c r="AM23" s="1006"/>
      <c r="AN23" s="1006"/>
      <c r="AO23" s="1006"/>
      <c r="AP23" s="188"/>
      <c r="AQ23" s="24"/>
    </row>
    <row r="24" spans="2:71" s="185" customFormat="1" ht="6.95" customHeight="1">
      <c r="B24" s="22"/>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24"/>
    </row>
    <row r="25" spans="2:71" s="185" customFormat="1">
      <c r="B25" s="22"/>
      <c r="C25" s="188"/>
      <c r="D25" s="188"/>
      <c r="E25" s="188"/>
      <c r="F25" s="188"/>
      <c r="G25" s="188"/>
      <c r="H25" s="188"/>
      <c r="I25" s="188"/>
      <c r="J25" s="188"/>
      <c r="K25" s="188"/>
      <c r="L25" s="1007" t="s">
        <v>35</v>
      </c>
      <c r="M25" s="1007"/>
      <c r="N25" s="1007"/>
      <c r="O25" s="1007"/>
      <c r="P25" s="188"/>
      <c r="Q25" s="188"/>
      <c r="R25" s="188"/>
      <c r="S25" s="188"/>
      <c r="T25" s="188"/>
      <c r="U25" s="188"/>
      <c r="V25" s="188"/>
      <c r="W25" s="1007" t="s">
        <v>36</v>
      </c>
      <c r="X25" s="1007"/>
      <c r="Y25" s="1007"/>
      <c r="Z25" s="1007"/>
      <c r="AA25" s="1007"/>
      <c r="AB25" s="1007"/>
      <c r="AC25" s="1007"/>
      <c r="AD25" s="1007"/>
      <c r="AE25" s="1007"/>
      <c r="AF25" s="188"/>
      <c r="AG25" s="188"/>
      <c r="AH25" s="188"/>
      <c r="AI25" s="188"/>
      <c r="AJ25" s="188"/>
      <c r="AK25" s="1007" t="s">
        <v>37</v>
      </c>
      <c r="AL25" s="1007"/>
      <c r="AM25" s="1007"/>
      <c r="AN25" s="1007"/>
      <c r="AO25" s="1007"/>
      <c r="AP25" s="188"/>
      <c r="AQ25" s="24"/>
    </row>
    <row r="26" spans="2:71" s="1" customFormat="1" ht="14.45" customHeight="1">
      <c r="B26" s="25"/>
      <c r="C26" s="179"/>
      <c r="D26" s="178" t="s">
        <v>38</v>
      </c>
      <c r="E26" s="179"/>
      <c r="F26" s="178" t="s">
        <v>39</v>
      </c>
      <c r="G26" s="179"/>
      <c r="H26" s="179"/>
      <c r="I26" s="179"/>
      <c r="J26" s="179"/>
      <c r="K26" s="179"/>
      <c r="L26" s="1010">
        <v>0.21</v>
      </c>
      <c r="M26" s="1011"/>
      <c r="N26" s="1011"/>
      <c r="O26" s="1011"/>
      <c r="P26" s="179"/>
      <c r="Q26" s="179"/>
      <c r="R26" s="179"/>
      <c r="S26" s="179"/>
      <c r="T26" s="179"/>
      <c r="U26" s="179"/>
      <c r="V26" s="179"/>
      <c r="W26" s="1012">
        <f>ROUND(AZ51,2)</f>
        <v>0</v>
      </c>
      <c r="X26" s="1011"/>
      <c r="Y26" s="1011"/>
      <c r="Z26" s="1011"/>
      <c r="AA26" s="1011"/>
      <c r="AB26" s="1011"/>
      <c r="AC26" s="1011"/>
      <c r="AD26" s="1011"/>
      <c r="AE26" s="1011"/>
      <c r="AF26" s="179"/>
      <c r="AG26" s="179"/>
      <c r="AH26" s="179"/>
      <c r="AI26" s="179"/>
      <c r="AJ26" s="179"/>
      <c r="AK26" s="1012">
        <f>ROUND(AV51,2)</f>
        <v>0</v>
      </c>
      <c r="AL26" s="1011"/>
      <c r="AM26" s="1011"/>
      <c r="AN26" s="1011"/>
      <c r="AO26" s="1011"/>
      <c r="AP26" s="179"/>
      <c r="AQ26" s="26"/>
    </row>
    <row r="27" spans="2:71" s="1" customFormat="1" ht="14.45" customHeight="1">
      <c r="B27" s="25"/>
      <c r="C27" s="179"/>
      <c r="D27" s="179"/>
      <c r="E27" s="179"/>
      <c r="F27" s="178" t="s">
        <v>40</v>
      </c>
      <c r="G27" s="179"/>
      <c r="H27" s="179"/>
      <c r="I27" s="179"/>
      <c r="J27" s="179"/>
      <c r="K27" s="179"/>
      <c r="L27" s="1010">
        <v>0.15</v>
      </c>
      <c r="M27" s="1011"/>
      <c r="N27" s="1011"/>
      <c r="O27" s="1011"/>
      <c r="P27" s="179"/>
      <c r="Q27" s="179"/>
      <c r="R27" s="179"/>
      <c r="S27" s="179"/>
      <c r="T27" s="179"/>
      <c r="U27" s="179"/>
      <c r="V27" s="179"/>
      <c r="W27" s="1012">
        <f>ROUND(BA51,2)</f>
        <v>0</v>
      </c>
      <c r="X27" s="1011"/>
      <c r="Y27" s="1011"/>
      <c r="Z27" s="1011"/>
      <c r="AA27" s="1011"/>
      <c r="AB27" s="1011"/>
      <c r="AC27" s="1011"/>
      <c r="AD27" s="1011"/>
      <c r="AE27" s="1011"/>
      <c r="AF27" s="179"/>
      <c r="AG27" s="179"/>
      <c r="AH27" s="179"/>
      <c r="AI27" s="179"/>
      <c r="AJ27" s="179"/>
      <c r="AK27" s="1012">
        <f>ROUND(AW51,2)</f>
        <v>0</v>
      </c>
      <c r="AL27" s="1011"/>
      <c r="AM27" s="1011"/>
      <c r="AN27" s="1011"/>
      <c r="AO27" s="1011"/>
      <c r="AP27" s="179"/>
      <c r="AQ27" s="26"/>
    </row>
    <row r="28" spans="2:71" s="1" customFormat="1" ht="14.45" hidden="1" customHeight="1">
      <c r="B28" s="25"/>
      <c r="C28" s="179"/>
      <c r="D28" s="179"/>
      <c r="E28" s="179"/>
      <c r="F28" s="178" t="s">
        <v>41</v>
      </c>
      <c r="G28" s="179"/>
      <c r="H28" s="179"/>
      <c r="I28" s="179"/>
      <c r="J28" s="179"/>
      <c r="K28" s="179"/>
      <c r="L28" s="1010">
        <v>0.21</v>
      </c>
      <c r="M28" s="1011"/>
      <c r="N28" s="1011"/>
      <c r="O28" s="1011"/>
      <c r="P28" s="179"/>
      <c r="Q28" s="179"/>
      <c r="R28" s="179"/>
      <c r="S28" s="179"/>
      <c r="T28" s="179"/>
      <c r="U28" s="179"/>
      <c r="V28" s="179"/>
      <c r="W28" s="1012">
        <f>ROUND(BB51,2)</f>
        <v>0</v>
      </c>
      <c r="X28" s="1011"/>
      <c r="Y28" s="1011"/>
      <c r="Z28" s="1011"/>
      <c r="AA28" s="1011"/>
      <c r="AB28" s="1011"/>
      <c r="AC28" s="1011"/>
      <c r="AD28" s="1011"/>
      <c r="AE28" s="1011"/>
      <c r="AF28" s="179"/>
      <c r="AG28" s="179"/>
      <c r="AH28" s="179"/>
      <c r="AI28" s="179"/>
      <c r="AJ28" s="179"/>
      <c r="AK28" s="1012">
        <v>0</v>
      </c>
      <c r="AL28" s="1011"/>
      <c r="AM28" s="1011"/>
      <c r="AN28" s="1011"/>
      <c r="AO28" s="1011"/>
      <c r="AP28" s="179"/>
      <c r="AQ28" s="26"/>
    </row>
    <row r="29" spans="2:71" s="1" customFormat="1" ht="14.45" hidden="1" customHeight="1">
      <c r="B29" s="25"/>
      <c r="C29" s="179"/>
      <c r="D29" s="179"/>
      <c r="E29" s="179"/>
      <c r="F29" s="178" t="s">
        <v>42</v>
      </c>
      <c r="G29" s="179"/>
      <c r="H29" s="179"/>
      <c r="I29" s="179"/>
      <c r="J29" s="179"/>
      <c r="K29" s="179"/>
      <c r="L29" s="1010">
        <v>0.15</v>
      </c>
      <c r="M29" s="1011"/>
      <c r="N29" s="1011"/>
      <c r="O29" s="1011"/>
      <c r="P29" s="179"/>
      <c r="Q29" s="179"/>
      <c r="R29" s="179"/>
      <c r="S29" s="179"/>
      <c r="T29" s="179"/>
      <c r="U29" s="179"/>
      <c r="V29" s="179"/>
      <c r="W29" s="1012">
        <f>ROUND(BC51,2)</f>
        <v>0</v>
      </c>
      <c r="X29" s="1011"/>
      <c r="Y29" s="1011"/>
      <c r="Z29" s="1011"/>
      <c r="AA29" s="1011"/>
      <c r="AB29" s="1011"/>
      <c r="AC29" s="1011"/>
      <c r="AD29" s="1011"/>
      <c r="AE29" s="1011"/>
      <c r="AF29" s="179"/>
      <c r="AG29" s="179"/>
      <c r="AH29" s="179"/>
      <c r="AI29" s="179"/>
      <c r="AJ29" s="179"/>
      <c r="AK29" s="1012">
        <v>0</v>
      </c>
      <c r="AL29" s="1011"/>
      <c r="AM29" s="1011"/>
      <c r="AN29" s="1011"/>
      <c r="AO29" s="1011"/>
      <c r="AP29" s="179"/>
      <c r="AQ29" s="26"/>
    </row>
    <row r="30" spans="2:71" s="1" customFormat="1" ht="14.45" hidden="1" customHeight="1">
      <c r="B30" s="25"/>
      <c r="C30" s="179"/>
      <c r="D30" s="179"/>
      <c r="E30" s="179"/>
      <c r="F30" s="178" t="s">
        <v>43</v>
      </c>
      <c r="G30" s="179"/>
      <c r="H30" s="179"/>
      <c r="I30" s="179"/>
      <c r="J30" s="179"/>
      <c r="K30" s="179"/>
      <c r="L30" s="1010">
        <v>0</v>
      </c>
      <c r="M30" s="1011"/>
      <c r="N30" s="1011"/>
      <c r="O30" s="1011"/>
      <c r="P30" s="179"/>
      <c r="Q30" s="179"/>
      <c r="R30" s="179"/>
      <c r="S30" s="179"/>
      <c r="T30" s="179"/>
      <c r="U30" s="179"/>
      <c r="V30" s="179"/>
      <c r="W30" s="1012">
        <f>ROUND(BD51,2)</f>
        <v>0</v>
      </c>
      <c r="X30" s="1011"/>
      <c r="Y30" s="1011"/>
      <c r="Z30" s="1011"/>
      <c r="AA30" s="1011"/>
      <c r="AB30" s="1011"/>
      <c r="AC30" s="1011"/>
      <c r="AD30" s="1011"/>
      <c r="AE30" s="1011"/>
      <c r="AF30" s="179"/>
      <c r="AG30" s="179"/>
      <c r="AH30" s="179"/>
      <c r="AI30" s="179"/>
      <c r="AJ30" s="179"/>
      <c r="AK30" s="1012">
        <v>0</v>
      </c>
      <c r="AL30" s="1011"/>
      <c r="AM30" s="1011"/>
      <c r="AN30" s="1011"/>
      <c r="AO30" s="1011"/>
      <c r="AP30" s="179"/>
      <c r="AQ30" s="26"/>
    </row>
    <row r="31" spans="2:71" s="185" customFormat="1" ht="6.95" customHeight="1">
      <c r="B31" s="22"/>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24"/>
    </row>
    <row r="32" spans="2:71" s="185" customFormat="1" ht="25.9" customHeight="1">
      <c r="B32" s="22"/>
      <c r="C32" s="27"/>
      <c r="D32" s="28" t="s">
        <v>44</v>
      </c>
      <c r="E32" s="180"/>
      <c r="F32" s="180"/>
      <c r="G32" s="180"/>
      <c r="H32" s="180"/>
      <c r="I32" s="180"/>
      <c r="J32" s="180"/>
      <c r="K32" s="180"/>
      <c r="L32" s="180"/>
      <c r="M32" s="180"/>
      <c r="N32" s="180"/>
      <c r="O32" s="180"/>
      <c r="P32" s="180"/>
      <c r="Q32" s="180"/>
      <c r="R32" s="180"/>
      <c r="S32" s="180"/>
      <c r="T32" s="29" t="s">
        <v>45</v>
      </c>
      <c r="U32" s="180"/>
      <c r="V32" s="180"/>
      <c r="W32" s="180"/>
      <c r="X32" s="1013" t="s">
        <v>46</v>
      </c>
      <c r="Y32" s="1014"/>
      <c r="Z32" s="1014"/>
      <c r="AA32" s="1014"/>
      <c r="AB32" s="1014"/>
      <c r="AC32" s="180"/>
      <c r="AD32" s="180"/>
      <c r="AE32" s="180"/>
      <c r="AF32" s="180"/>
      <c r="AG32" s="180"/>
      <c r="AH32" s="180"/>
      <c r="AI32" s="180"/>
      <c r="AJ32" s="180"/>
      <c r="AK32" s="1015">
        <f>SUM(AK23:AK30)</f>
        <v>0</v>
      </c>
      <c r="AL32" s="1014"/>
      <c r="AM32" s="1014"/>
      <c r="AN32" s="1014"/>
      <c r="AO32" s="1016"/>
      <c r="AP32" s="27"/>
      <c r="AQ32" s="30"/>
    </row>
    <row r="33" spans="2:56" s="185" customFormat="1" ht="6.95" customHeight="1">
      <c r="B33" s="22"/>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24"/>
    </row>
    <row r="34" spans="2:56" s="185" customFormat="1" ht="6.95" customHeight="1">
      <c r="B34" s="31"/>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3"/>
    </row>
    <row r="38" spans="2:56" s="185" customFormat="1" ht="6.95" customHeight="1">
      <c r="B38" s="34"/>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22"/>
    </row>
    <row r="39" spans="2:56" s="185" customFormat="1" ht="36.950000000000003" customHeight="1">
      <c r="B39" s="22"/>
      <c r="C39" s="36" t="s">
        <v>47</v>
      </c>
      <c r="AR39" s="22"/>
    </row>
    <row r="40" spans="2:56" s="185" customFormat="1" ht="6.95" customHeight="1">
      <c r="B40" s="22"/>
      <c r="AR40" s="22"/>
    </row>
    <row r="41" spans="2:56" s="177" customFormat="1" ht="14.45" customHeight="1">
      <c r="B41" s="37"/>
      <c r="C41" s="184" t="s">
        <v>15</v>
      </c>
      <c r="L41" s="177" t="str">
        <f>K5</f>
        <v>RAV86</v>
      </c>
      <c r="AR41" s="37"/>
    </row>
    <row r="42" spans="2:56" s="176" customFormat="1" ht="36.950000000000003" customHeight="1">
      <c r="B42" s="38"/>
      <c r="C42" s="39" t="s">
        <v>17</v>
      </c>
      <c r="L42" s="1017" t="str">
        <f>K6</f>
        <v>Výstavba poloprovozního objektu H2</v>
      </c>
      <c r="M42" s="1018"/>
      <c r="N42" s="1018"/>
      <c r="O42" s="1018"/>
      <c r="P42" s="1018"/>
      <c r="Q42" s="1018"/>
      <c r="R42" s="1018"/>
      <c r="S42" s="1018"/>
      <c r="T42" s="1018"/>
      <c r="U42" s="1018"/>
      <c r="V42" s="1018"/>
      <c r="W42" s="1018"/>
      <c r="X42" s="1018"/>
      <c r="Y42" s="1018"/>
      <c r="Z42" s="1018"/>
      <c r="AA42" s="1018"/>
      <c r="AB42" s="1018"/>
      <c r="AC42" s="1018"/>
      <c r="AD42" s="1018"/>
      <c r="AE42" s="1018"/>
      <c r="AF42" s="1018"/>
      <c r="AG42" s="1018"/>
      <c r="AH42" s="1018"/>
      <c r="AI42" s="1018"/>
      <c r="AJ42" s="1018"/>
      <c r="AK42" s="1018"/>
      <c r="AL42" s="1018"/>
      <c r="AM42" s="1018"/>
      <c r="AN42" s="1018"/>
      <c r="AO42" s="1018"/>
      <c r="AR42" s="38"/>
    </row>
    <row r="43" spans="2:56" s="185" customFormat="1" ht="6.95" customHeight="1">
      <c r="B43" s="22"/>
      <c r="AR43" s="22"/>
    </row>
    <row r="44" spans="2:56" s="185" customFormat="1" ht="15">
      <c r="B44" s="22"/>
      <c r="C44" s="184" t="s">
        <v>21</v>
      </c>
      <c r="L44" s="40" t="str">
        <f>IF(K8="","",K8)</f>
        <v xml:space="preserve"> </v>
      </c>
      <c r="AI44" s="184" t="s">
        <v>23</v>
      </c>
      <c r="AM44" s="1019">
        <f>IF(AN8= "","",AN8)</f>
        <v>43090</v>
      </c>
      <c r="AN44" s="1019"/>
      <c r="AR44" s="22"/>
    </row>
    <row r="45" spans="2:56" s="185" customFormat="1" ht="6.95" customHeight="1">
      <c r="B45" s="22"/>
      <c r="AR45" s="22"/>
    </row>
    <row r="46" spans="2:56" s="185" customFormat="1" ht="15">
      <c r="B46" s="22"/>
      <c r="C46" s="184" t="s">
        <v>24</v>
      </c>
      <c r="L46" s="177" t="str">
        <f>IF(E11= "","",E11)</f>
        <v>Vědeckotechnický park Plzeň a.s.</v>
      </c>
      <c r="AI46" s="184" t="s">
        <v>29</v>
      </c>
      <c r="AM46" s="1020" t="str">
        <f>IF(E17="","",E17)</f>
        <v>RAVAL projekt v.o.s.</v>
      </c>
      <c r="AN46" s="1020"/>
      <c r="AO46" s="1020"/>
      <c r="AP46" s="1020"/>
      <c r="AR46" s="22"/>
      <c r="AS46" s="1021" t="s">
        <v>48</v>
      </c>
      <c r="AT46" s="1022"/>
      <c r="AU46" s="41"/>
      <c r="AV46" s="41"/>
      <c r="AW46" s="41"/>
      <c r="AX46" s="41"/>
      <c r="AY46" s="41"/>
      <c r="AZ46" s="41"/>
      <c r="BA46" s="41"/>
      <c r="BB46" s="41"/>
      <c r="BC46" s="41"/>
      <c r="BD46" s="42"/>
    </row>
    <row r="47" spans="2:56" s="185" customFormat="1" ht="15">
      <c r="B47" s="22"/>
      <c r="C47" s="184" t="s">
        <v>28</v>
      </c>
      <c r="L47" s="177" t="str">
        <f>IF(E14="","",E14)</f>
        <v>Vyplň údaj</v>
      </c>
      <c r="AR47" s="22"/>
      <c r="AS47" s="1023"/>
      <c r="AT47" s="1024"/>
      <c r="AU47" s="188"/>
      <c r="AV47" s="188"/>
      <c r="AW47" s="188"/>
      <c r="AX47" s="188"/>
      <c r="AY47" s="188"/>
      <c r="AZ47" s="188"/>
      <c r="BA47" s="188"/>
      <c r="BB47" s="188"/>
      <c r="BC47" s="188"/>
      <c r="BD47" s="43"/>
    </row>
    <row r="48" spans="2:56" s="185" customFormat="1" ht="10.9" customHeight="1">
      <c r="B48" s="22"/>
      <c r="AR48" s="22"/>
      <c r="AS48" s="1023"/>
      <c r="AT48" s="1024"/>
      <c r="AU48" s="188"/>
      <c r="AV48" s="188"/>
      <c r="AW48" s="188"/>
      <c r="AX48" s="188"/>
      <c r="AY48" s="188"/>
      <c r="AZ48" s="188"/>
      <c r="BA48" s="188"/>
      <c r="BB48" s="188"/>
      <c r="BC48" s="188"/>
      <c r="BD48" s="43"/>
    </row>
    <row r="49" spans="1:91" s="185" customFormat="1" ht="29.25" customHeight="1">
      <c r="B49" s="22"/>
      <c r="C49" s="1025" t="s">
        <v>49</v>
      </c>
      <c r="D49" s="1026"/>
      <c r="E49" s="1026"/>
      <c r="F49" s="1026"/>
      <c r="G49" s="1026"/>
      <c r="H49" s="44"/>
      <c r="I49" s="1027" t="s">
        <v>50</v>
      </c>
      <c r="J49" s="1026"/>
      <c r="K49" s="1026"/>
      <c r="L49" s="1026"/>
      <c r="M49" s="1026"/>
      <c r="N49" s="1026"/>
      <c r="O49" s="1026"/>
      <c r="P49" s="1026"/>
      <c r="Q49" s="1026"/>
      <c r="R49" s="1026"/>
      <c r="S49" s="1026"/>
      <c r="T49" s="1026"/>
      <c r="U49" s="1026"/>
      <c r="V49" s="1026"/>
      <c r="W49" s="1026"/>
      <c r="X49" s="1026"/>
      <c r="Y49" s="1026"/>
      <c r="Z49" s="1026"/>
      <c r="AA49" s="1026"/>
      <c r="AB49" s="1026"/>
      <c r="AC49" s="1026"/>
      <c r="AD49" s="1026"/>
      <c r="AE49" s="1026"/>
      <c r="AF49" s="1026"/>
      <c r="AG49" s="1028" t="s">
        <v>51</v>
      </c>
      <c r="AH49" s="1026"/>
      <c r="AI49" s="1026"/>
      <c r="AJ49" s="1026"/>
      <c r="AK49" s="1026"/>
      <c r="AL49" s="1026"/>
      <c r="AM49" s="1026"/>
      <c r="AN49" s="1027" t="s">
        <v>52</v>
      </c>
      <c r="AO49" s="1026"/>
      <c r="AP49" s="1026"/>
      <c r="AQ49" s="45" t="s">
        <v>53</v>
      </c>
      <c r="AR49" s="22"/>
      <c r="AS49" s="46" t="s">
        <v>54</v>
      </c>
      <c r="AT49" s="47" t="s">
        <v>55</v>
      </c>
      <c r="AU49" s="47" t="s">
        <v>56</v>
      </c>
      <c r="AV49" s="47" t="s">
        <v>57</v>
      </c>
      <c r="AW49" s="47" t="s">
        <v>58</v>
      </c>
      <c r="AX49" s="47" t="s">
        <v>59</v>
      </c>
      <c r="AY49" s="47" t="s">
        <v>60</v>
      </c>
      <c r="AZ49" s="47" t="s">
        <v>61</v>
      </c>
      <c r="BA49" s="47" t="s">
        <v>62</v>
      </c>
      <c r="BB49" s="47" t="s">
        <v>63</v>
      </c>
      <c r="BC49" s="47" t="s">
        <v>64</v>
      </c>
      <c r="BD49" s="48" t="s">
        <v>65</v>
      </c>
    </row>
    <row r="50" spans="1:91" s="185" customFormat="1" ht="10.9" customHeight="1">
      <c r="B50" s="22"/>
      <c r="AR50" s="22"/>
      <c r="AS50" s="49"/>
      <c r="AT50" s="41"/>
      <c r="AU50" s="41"/>
      <c r="AV50" s="41"/>
      <c r="AW50" s="41"/>
      <c r="AX50" s="41"/>
      <c r="AY50" s="41"/>
      <c r="AZ50" s="41"/>
      <c r="BA50" s="41"/>
      <c r="BB50" s="41"/>
      <c r="BC50" s="41"/>
      <c r="BD50" s="42"/>
    </row>
    <row r="51" spans="1:91" s="176" customFormat="1" ht="32.450000000000003" customHeight="1">
      <c r="B51" s="38"/>
      <c r="C51" s="50" t="s">
        <v>66</v>
      </c>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1034">
        <f>ROUND(SUM(AG52:AG66),2)</f>
        <v>0</v>
      </c>
      <c r="AH51" s="1034"/>
      <c r="AI51" s="1034"/>
      <c r="AJ51" s="1034"/>
      <c r="AK51" s="1034"/>
      <c r="AL51" s="1034"/>
      <c r="AM51" s="1034"/>
      <c r="AN51" s="1035">
        <f t="shared" ref="AN51:AN66" si="0">SUM(AG51,AT51)</f>
        <v>0</v>
      </c>
      <c r="AO51" s="1035"/>
      <c r="AP51" s="1035"/>
      <c r="AQ51" s="52" t="s">
        <v>5</v>
      </c>
      <c r="AR51" s="38"/>
      <c r="AS51" s="53">
        <f>ROUND(SUM(AS52:AS66),2)</f>
        <v>0</v>
      </c>
      <c r="AT51" s="54">
        <f t="shared" ref="AT51:AT66" si="1">ROUND(SUM(AV51:AW51),2)</f>
        <v>0</v>
      </c>
      <c r="AU51" s="55">
        <f>ROUND(SUM(AU52:AU66),5)</f>
        <v>25358.428980000001</v>
      </c>
      <c r="AV51" s="54">
        <f>ROUND(AZ51*L26,2)</f>
        <v>0</v>
      </c>
      <c r="AW51" s="54">
        <f>ROUND(BA51*L27,2)</f>
        <v>0</v>
      </c>
      <c r="AX51" s="54">
        <f>ROUND(BB51*L26,2)</f>
        <v>0</v>
      </c>
      <c r="AY51" s="54">
        <f>ROUND(BC51*L27,2)</f>
        <v>0</v>
      </c>
      <c r="AZ51" s="54">
        <f>ROUND(SUM(AZ52:AZ66),2)</f>
        <v>0</v>
      </c>
      <c r="BA51" s="54">
        <f>ROUND(SUM(BA52:BA66),2)</f>
        <v>0</v>
      </c>
      <c r="BB51" s="54">
        <f>ROUND(SUM(BB52:BB66),2)</f>
        <v>0</v>
      </c>
      <c r="BC51" s="54">
        <f>ROUND(SUM(BC52:BC66),2)</f>
        <v>0</v>
      </c>
      <c r="BD51" s="56">
        <f>ROUND(SUM(BD52:BD66),2)</f>
        <v>0</v>
      </c>
      <c r="BS51" s="39" t="s">
        <v>67</v>
      </c>
      <c r="BT51" s="39" t="s">
        <v>68</v>
      </c>
      <c r="BU51" s="57" t="s">
        <v>69</v>
      </c>
      <c r="BV51" s="39" t="s">
        <v>70</v>
      </c>
      <c r="BW51" s="39" t="s">
        <v>7</v>
      </c>
      <c r="BX51" s="39" t="s">
        <v>71</v>
      </c>
      <c r="CL51" s="39" t="s">
        <v>5</v>
      </c>
    </row>
    <row r="52" spans="1:91" s="2" customFormat="1" ht="31.5" customHeight="1">
      <c r="A52" s="58" t="s">
        <v>72</v>
      </c>
      <c r="B52" s="59"/>
      <c r="C52" s="60"/>
      <c r="D52" s="1031" t="s">
        <v>73</v>
      </c>
      <c r="E52" s="1031"/>
      <c r="F52" s="1031"/>
      <c r="G52" s="1031"/>
      <c r="H52" s="1031"/>
      <c r="I52" s="175"/>
      <c r="J52" s="1031" t="s">
        <v>18</v>
      </c>
      <c r="K52" s="1031"/>
      <c r="L52" s="1031"/>
      <c r="M52" s="1031"/>
      <c r="N52" s="1031"/>
      <c r="O52" s="1031"/>
      <c r="P52" s="1031"/>
      <c r="Q52" s="1031"/>
      <c r="R52" s="1031"/>
      <c r="S52" s="1031"/>
      <c r="T52" s="1031"/>
      <c r="U52" s="1031"/>
      <c r="V52" s="1031"/>
      <c r="W52" s="1031"/>
      <c r="X52" s="1031"/>
      <c r="Y52" s="1031"/>
      <c r="Z52" s="1031"/>
      <c r="AA52" s="1031"/>
      <c r="AB52" s="1031"/>
      <c r="AC52" s="1031"/>
      <c r="AD52" s="1031"/>
      <c r="AE52" s="1031"/>
      <c r="AF52" s="1031"/>
      <c r="AG52" s="1029">
        <f>'RAV8601 - Výstavba polopr...'!J27</f>
        <v>0</v>
      </c>
      <c r="AH52" s="1030"/>
      <c r="AI52" s="1030"/>
      <c r="AJ52" s="1030"/>
      <c r="AK52" s="1030"/>
      <c r="AL52" s="1030"/>
      <c r="AM52" s="1030"/>
      <c r="AN52" s="1029">
        <f t="shared" si="0"/>
        <v>0</v>
      </c>
      <c r="AO52" s="1030"/>
      <c r="AP52" s="1030"/>
      <c r="AQ52" s="61" t="s">
        <v>74</v>
      </c>
      <c r="AR52" s="59"/>
      <c r="AS52" s="62">
        <v>0</v>
      </c>
      <c r="AT52" s="63">
        <f t="shared" si="1"/>
        <v>0</v>
      </c>
      <c r="AU52" s="64">
        <f>'RAV8601 - Výstavba polopr...'!P104</f>
        <v>25197.599865399996</v>
      </c>
      <c r="AV52" s="63">
        <f>'RAV8601 - Výstavba polopr...'!J30</f>
        <v>0</v>
      </c>
      <c r="AW52" s="63">
        <f>'RAV8601 - Výstavba polopr...'!J31</f>
        <v>0</v>
      </c>
      <c r="AX52" s="63">
        <f>'RAV8601 - Výstavba polopr...'!J32</f>
        <v>0</v>
      </c>
      <c r="AY52" s="63">
        <f>'RAV8601 - Výstavba polopr...'!J33</f>
        <v>0</v>
      </c>
      <c r="AZ52" s="63">
        <f>'RAV8601 - Výstavba polopr...'!F30</f>
        <v>0</v>
      </c>
      <c r="BA52" s="63">
        <f>'RAV8601 - Výstavba polopr...'!F31</f>
        <v>0</v>
      </c>
      <c r="BB52" s="63">
        <f>'RAV8601 - Výstavba polopr...'!F32</f>
        <v>0</v>
      </c>
      <c r="BC52" s="63">
        <f>'RAV8601 - Výstavba polopr...'!F33</f>
        <v>0</v>
      </c>
      <c r="BD52" s="65">
        <f>'RAV8601 - Výstavba polopr...'!F34</f>
        <v>0</v>
      </c>
      <c r="BT52" s="66" t="s">
        <v>75</v>
      </c>
      <c r="BV52" s="66" t="s">
        <v>70</v>
      </c>
      <c r="BW52" s="66" t="s">
        <v>76</v>
      </c>
      <c r="BX52" s="66" t="s">
        <v>7</v>
      </c>
      <c r="CL52" s="66" t="s">
        <v>5</v>
      </c>
      <c r="CM52" s="66" t="s">
        <v>77</v>
      </c>
    </row>
    <row r="53" spans="1:91" s="2" customFormat="1" ht="31.5" customHeight="1">
      <c r="A53" s="58" t="s">
        <v>72</v>
      </c>
      <c r="B53" s="59"/>
      <c r="C53" s="60"/>
      <c r="D53" s="1031" t="s">
        <v>78</v>
      </c>
      <c r="E53" s="1031"/>
      <c r="F53" s="1031"/>
      <c r="G53" s="1031"/>
      <c r="H53" s="1031"/>
      <c r="I53" s="175"/>
      <c r="J53" s="1031" t="s">
        <v>79</v>
      </c>
      <c r="K53" s="1031"/>
      <c r="L53" s="1031"/>
      <c r="M53" s="1031"/>
      <c r="N53" s="1031"/>
      <c r="O53" s="1031"/>
      <c r="P53" s="1031"/>
      <c r="Q53" s="1031"/>
      <c r="R53" s="1031"/>
      <c r="S53" s="1031"/>
      <c r="T53" s="1031"/>
      <c r="U53" s="1031"/>
      <c r="V53" s="1031"/>
      <c r="W53" s="1031"/>
      <c r="X53" s="1031"/>
      <c r="Y53" s="1031"/>
      <c r="Z53" s="1031"/>
      <c r="AA53" s="1031"/>
      <c r="AB53" s="1031"/>
      <c r="AC53" s="1031"/>
      <c r="AD53" s="1031"/>
      <c r="AE53" s="1031"/>
      <c r="AF53" s="1031"/>
      <c r="AG53" s="1029">
        <f>'RAV8602 - Oplocení jižní ...'!J27</f>
        <v>0</v>
      </c>
      <c r="AH53" s="1030"/>
      <c r="AI53" s="1030"/>
      <c r="AJ53" s="1030"/>
      <c r="AK53" s="1030"/>
      <c r="AL53" s="1030"/>
      <c r="AM53" s="1030"/>
      <c r="AN53" s="1029">
        <f t="shared" si="0"/>
        <v>0</v>
      </c>
      <c r="AO53" s="1030"/>
      <c r="AP53" s="1030"/>
      <c r="AQ53" s="61" t="s">
        <v>74</v>
      </c>
      <c r="AR53" s="59"/>
      <c r="AS53" s="62">
        <v>0</v>
      </c>
      <c r="AT53" s="63">
        <f t="shared" si="1"/>
        <v>0</v>
      </c>
      <c r="AU53" s="64">
        <f>'RAV8602 - Oplocení jižní ...'!P82</f>
        <v>158.42511000000002</v>
      </c>
      <c r="AV53" s="63">
        <f>'RAV8602 - Oplocení jižní ...'!J30</f>
        <v>0</v>
      </c>
      <c r="AW53" s="63">
        <f>'RAV8602 - Oplocení jižní ...'!J31</f>
        <v>0</v>
      </c>
      <c r="AX53" s="63">
        <f>'RAV8602 - Oplocení jižní ...'!J32</f>
        <v>0</v>
      </c>
      <c r="AY53" s="63">
        <f>'RAV8602 - Oplocení jižní ...'!J33</f>
        <v>0</v>
      </c>
      <c r="AZ53" s="63">
        <f>'RAV8602 - Oplocení jižní ...'!F30</f>
        <v>0</v>
      </c>
      <c r="BA53" s="63">
        <f>'RAV8602 - Oplocení jižní ...'!F31</f>
        <v>0</v>
      </c>
      <c r="BB53" s="63">
        <f>'RAV8602 - Oplocení jižní ...'!F32</f>
        <v>0</v>
      </c>
      <c r="BC53" s="63">
        <f>'RAV8602 - Oplocení jižní ...'!F33</f>
        <v>0</v>
      </c>
      <c r="BD53" s="65">
        <f>'RAV8602 - Oplocení jižní ...'!F34</f>
        <v>0</v>
      </c>
      <c r="BT53" s="66" t="s">
        <v>75</v>
      </c>
      <c r="BV53" s="66" t="s">
        <v>70</v>
      </c>
      <c r="BW53" s="66" t="s">
        <v>80</v>
      </c>
      <c r="BX53" s="66" t="s">
        <v>7</v>
      </c>
      <c r="CL53" s="66" t="s">
        <v>5</v>
      </c>
      <c r="CM53" s="66" t="s">
        <v>77</v>
      </c>
    </row>
    <row r="54" spans="1:91" s="2" customFormat="1" ht="31.5" customHeight="1">
      <c r="A54" s="58" t="s">
        <v>72</v>
      </c>
      <c r="B54" s="59"/>
      <c r="C54" s="60"/>
      <c r="D54" s="1031" t="s">
        <v>81</v>
      </c>
      <c r="E54" s="1031"/>
      <c r="F54" s="1031"/>
      <c r="G54" s="1031"/>
      <c r="H54" s="1031"/>
      <c r="I54" s="175"/>
      <c r="J54" s="1031" t="s">
        <v>82</v>
      </c>
      <c r="K54" s="1031"/>
      <c r="L54" s="1031"/>
      <c r="M54" s="1031"/>
      <c r="N54" s="1031"/>
      <c r="O54" s="1031"/>
      <c r="P54" s="1031"/>
      <c r="Q54" s="1031"/>
      <c r="R54" s="1031"/>
      <c r="S54" s="1031"/>
      <c r="T54" s="1031"/>
      <c r="U54" s="1031"/>
      <c r="V54" s="1031"/>
      <c r="W54" s="1031"/>
      <c r="X54" s="1031"/>
      <c r="Y54" s="1031"/>
      <c r="Z54" s="1031"/>
      <c r="AA54" s="1031"/>
      <c r="AB54" s="1031"/>
      <c r="AC54" s="1031"/>
      <c r="AD54" s="1031"/>
      <c r="AE54" s="1031"/>
      <c r="AF54" s="1031"/>
      <c r="AG54" s="1029">
        <f>'RAV8603 - Silnoproudá ele...'!J27</f>
        <v>0</v>
      </c>
      <c r="AH54" s="1030"/>
      <c r="AI54" s="1030"/>
      <c r="AJ54" s="1030"/>
      <c r="AK54" s="1030"/>
      <c r="AL54" s="1030"/>
      <c r="AM54" s="1030"/>
      <c r="AN54" s="1029">
        <f t="shared" si="0"/>
        <v>0</v>
      </c>
      <c r="AO54" s="1030"/>
      <c r="AP54" s="1030"/>
      <c r="AQ54" s="61" t="s">
        <v>74</v>
      </c>
      <c r="AR54" s="59"/>
      <c r="AS54" s="62">
        <v>0</v>
      </c>
      <c r="AT54" s="63">
        <f t="shared" si="1"/>
        <v>0</v>
      </c>
      <c r="AU54" s="64">
        <f>'RAV8603 - Silnoproudá ele...'!P78</f>
        <v>6.8000000000000005E-2</v>
      </c>
      <c r="AV54" s="63">
        <f>'RAV8603 - Silnoproudá ele...'!J30</f>
        <v>0</v>
      </c>
      <c r="AW54" s="63">
        <f>'RAV8603 - Silnoproudá ele...'!J31</f>
        <v>0</v>
      </c>
      <c r="AX54" s="63">
        <f>'RAV8603 - Silnoproudá ele...'!J32</f>
        <v>0</v>
      </c>
      <c r="AY54" s="63">
        <f>'RAV8603 - Silnoproudá ele...'!J33</f>
        <v>0</v>
      </c>
      <c r="AZ54" s="63">
        <f>'RAV8603 - Silnoproudá ele...'!F30</f>
        <v>0</v>
      </c>
      <c r="BA54" s="63">
        <f>'RAV8603 - Silnoproudá ele...'!F31</f>
        <v>0</v>
      </c>
      <c r="BB54" s="63">
        <f>'RAV8603 - Silnoproudá ele...'!F32</f>
        <v>0</v>
      </c>
      <c r="BC54" s="63">
        <f>'RAV8603 - Silnoproudá ele...'!F33</f>
        <v>0</v>
      </c>
      <c r="BD54" s="65">
        <f>'RAV8603 - Silnoproudá ele...'!F34</f>
        <v>0</v>
      </c>
      <c r="BT54" s="66" t="s">
        <v>75</v>
      </c>
      <c r="BV54" s="66" t="s">
        <v>70</v>
      </c>
      <c r="BW54" s="66" t="s">
        <v>83</v>
      </c>
      <c r="BX54" s="66" t="s">
        <v>7</v>
      </c>
      <c r="CL54" s="66" t="s">
        <v>5</v>
      </c>
      <c r="CM54" s="66" t="s">
        <v>77</v>
      </c>
    </row>
    <row r="55" spans="1:91" s="2" customFormat="1" ht="31.5" customHeight="1">
      <c r="A55" s="58" t="s">
        <v>72</v>
      </c>
      <c r="B55" s="59"/>
      <c r="C55" s="60"/>
      <c r="D55" s="1031" t="s">
        <v>84</v>
      </c>
      <c r="E55" s="1031"/>
      <c r="F55" s="1031"/>
      <c r="G55" s="1031"/>
      <c r="H55" s="1031"/>
      <c r="I55" s="175"/>
      <c r="J55" s="1031" t="s">
        <v>85</v>
      </c>
      <c r="K55" s="1031"/>
      <c r="L55" s="1031"/>
      <c r="M55" s="1031"/>
      <c r="N55" s="1031"/>
      <c r="O55" s="1031"/>
      <c r="P55" s="1031"/>
      <c r="Q55" s="1031"/>
      <c r="R55" s="1031"/>
      <c r="S55" s="1031"/>
      <c r="T55" s="1031"/>
      <c r="U55" s="1031"/>
      <c r="V55" s="1031"/>
      <c r="W55" s="1031"/>
      <c r="X55" s="1031"/>
      <c r="Y55" s="1031"/>
      <c r="Z55" s="1031"/>
      <c r="AA55" s="1031"/>
      <c r="AB55" s="1031"/>
      <c r="AC55" s="1031"/>
      <c r="AD55" s="1031"/>
      <c r="AE55" s="1031"/>
      <c r="AF55" s="1031"/>
      <c r="AG55" s="1029">
        <f>'RAV8604 - Zdravotně techn...'!J27</f>
        <v>0</v>
      </c>
      <c r="AH55" s="1030"/>
      <c r="AI55" s="1030"/>
      <c r="AJ55" s="1030"/>
      <c r="AK55" s="1030"/>
      <c r="AL55" s="1030"/>
      <c r="AM55" s="1030"/>
      <c r="AN55" s="1029">
        <f t="shared" si="0"/>
        <v>0</v>
      </c>
      <c r="AO55" s="1030"/>
      <c r="AP55" s="1030"/>
      <c r="AQ55" s="61" t="s">
        <v>74</v>
      </c>
      <c r="AR55" s="59"/>
      <c r="AS55" s="62">
        <v>0</v>
      </c>
      <c r="AT55" s="63">
        <f t="shared" si="1"/>
        <v>0</v>
      </c>
      <c r="AU55" s="64">
        <f>'RAV8604 - Zdravotně techn...'!P78</f>
        <v>0.43</v>
      </c>
      <c r="AV55" s="63">
        <f>'RAV8604 - Zdravotně techn...'!J30</f>
        <v>0</v>
      </c>
      <c r="AW55" s="63">
        <f>'RAV8604 - Zdravotně techn...'!J31</f>
        <v>0</v>
      </c>
      <c r="AX55" s="63">
        <f>'RAV8604 - Zdravotně techn...'!J32</f>
        <v>0</v>
      </c>
      <c r="AY55" s="63">
        <f>'RAV8604 - Zdravotně techn...'!J33</f>
        <v>0</v>
      </c>
      <c r="AZ55" s="63">
        <f>'RAV8604 - Zdravotně techn...'!F30</f>
        <v>0</v>
      </c>
      <c r="BA55" s="63">
        <f>'RAV8604 - Zdravotně techn...'!F31</f>
        <v>0</v>
      </c>
      <c r="BB55" s="63">
        <f>'RAV8604 - Zdravotně techn...'!F32</f>
        <v>0</v>
      </c>
      <c r="BC55" s="63">
        <f>'RAV8604 - Zdravotně techn...'!F33</f>
        <v>0</v>
      </c>
      <c r="BD55" s="65">
        <f>'RAV8604 - Zdravotně techn...'!F34</f>
        <v>0</v>
      </c>
      <c r="BT55" s="66" t="s">
        <v>75</v>
      </c>
      <c r="BV55" s="66" t="s">
        <v>70</v>
      </c>
      <c r="BW55" s="66" t="s">
        <v>86</v>
      </c>
      <c r="BX55" s="66" t="s">
        <v>7</v>
      </c>
      <c r="CL55" s="66" t="s">
        <v>5</v>
      </c>
      <c r="CM55" s="66" t="s">
        <v>77</v>
      </c>
    </row>
    <row r="56" spans="1:91" s="2" customFormat="1" ht="31.5" customHeight="1">
      <c r="A56" s="58" t="s">
        <v>72</v>
      </c>
      <c r="B56" s="59"/>
      <c r="C56" s="60"/>
      <c r="D56" s="1031" t="s">
        <v>87</v>
      </c>
      <c r="E56" s="1031"/>
      <c r="F56" s="1031"/>
      <c r="G56" s="1031"/>
      <c r="H56" s="1031"/>
      <c r="I56" s="175"/>
      <c r="J56" s="1031" t="s">
        <v>88</v>
      </c>
      <c r="K56" s="1031"/>
      <c r="L56" s="1031"/>
      <c r="M56" s="1031"/>
      <c r="N56" s="1031"/>
      <c r="O56" s="1031"/>
      <c r="P56" s="1031"/>
      <c r="Q56" s="1031"/>
      <c r="R56" s="1031"/>
      <c r="S56" s="1031"/>
      <c r="T56" s="1031"/>
      <c r="U56" s="1031"/>
      <c r="V56" s="1031"/>
      <c r="W56" s="1031"/>
      <c r="X56" s="1031"/>
      <c r="Y56" s="1031"/>
      <c r="Z56" s="1031"/>
      <c r="AA56" s="1031"/>
      <c r="AB56" s="1031"/>
      <c r="AC56" s="1031"/>
      <c r="AD56" s="1031"/>
      <c r="AE56" s="1031"/>
      <c r="AF56" s="1031"/>
      <c r="AG56" s="1029">
        <f>'RAV8605 - Vzduchotechnika'!J27</f>
        <v>0</v>
      </c>
      <c r="AH56" s="1030"/>
      <c r="AI56" s="1030"/>
      <c r="AJ56" s="1030"/>
      <c r="AK56" s="1030"/>
      <c r="AL56" s="1030"/>
      <c r="AM56" s="1030"/>
      <c r="AN56" s="1029">
        <f t="shared" si="0"/>
        <v>0</v>
      </c>
      <c r="AO56" s="1030"/>
      <c r="AP56" s="1030"/>
      <c r="AQ56" s="61" t="s">
        <v>74</v>
      </c>
      <c r="AR56" s="59"/>
      <c r="AS56" s="62">
        <v>0</v>
      </c>
      <c r="AT56" s="63">
        <f t="shared" si="1"/>
        <v>0</v>
      </c>
      <c r="AU56" s="64">
        <f>'RAV8605 - Vzduchotechnika'!P78</f>
        <v>0.41299999999999998</v>
      </c>
      <c r="AV56" s="63">
        <f>'RAV8605 - Vzduchotechnika'!J30</f>
        <v>0</v>
      </c>
      <c r="AW56" s="63">
        <f>'RAV8605 - Vzduchotechnika'!J31</f>
        <v>0</v>
      </c>
      <c r="AX56" s="63">
        <f>'RAV8605 - Vzduchotechnika'!J32</f>
        <v>0</v>
      </c>
      <c r="AY56" s="63">
        <f>'RAV8605 - Vzduchotechnika'!J33</f>
        <v>0</v>
      </c>
      <c r="AZ56" s="63">
        <f>'RAV8605 - Vzduchotechnika'!F30</f>
        <v>0</v>
      </c>
      <c r="BA56" s="63">
        <f>'RAV8605 - Vzduchotechnika'!F31</f>
        <v>0</v>
      </c>
      <c r="BB56" s="63">
        <f>'RAV8605 - Vzduchotechnika'!F32</f>
        <v>0</v>
      </c>
      <c r="BC56" s="63">
        <f>'RAV8605 - Vzduchotechnika'!F33</f>
        <v>0</v>
      </c>
      <c r="BD56" s="65">
        <f>'RAV8605 - Vzduchotechnika'!F34</f>
        <v>0</v>
      </c>
      <c r="BT56" s="66" t="s">
        <v>75</v>
      </c>
      <c r="BV56" s="66" t="s">
        <v>70</v>
      </c>
      <c r="BW56" s="66" t="s">
        <v>89</v>
      </c>
      <c r="BX56" s="66" t="s">
        <v>7</v>
      </c>
      <c r="CL56" s="66" t="s">
        <v>5</v>
      </c>
      <c r="CM56" s="66" t="s">
        <v>77</v>
      </c>
    </row>
    <row r="57" spans="1:91" s="2" customFormat="1" ht="31.5" customHeight="1">
      <c r="A57" s="58" t="s">
        <v>72</v>
      </c>
      <c r="B57" s="59"/>
      <c r="C57" s="60"/>
      <c r="D57" s="1031" t="s">
        <v>90</v>
      </c>
      <c r="E57" s="1031"/>
      <c r="F57" s="1031"/>
      <c r="G57" s="1031"/>
      <c r="H57" s="1031"/>
      <c r="I57" s="175"/>
      <c r="J57" s="1031" t="s">
        <v>91</v>
      </c>
      <c r="K57" s="1031"/>
      <c r="L57" s="1031"/>
      <c r="M57" s="1031"/>
      <c r="N57" s="1031"/>
      <c r="O57" s="1031"/>
      <c r="P57" s="1031"/>
      <c r="Q57" s="1031"/>
      <c r="R57" s="1031"/>
      <c r="S57" s="1031"/>
      <c r="T57" s="1031"/>
      <c r="U57" s="1031"/>
      <c r="V57" s="1031"/>
      <c r="W57" s="1031"/>
      <c r="X57" s="1031"/>
      <c r="Y57" s="1031"/>
      <c r="Z57" s="1031"/>
      <c r="AA57" s="1031"/>
      <c r="AB57" s="1031"/>
      <c r="AC57" s="1031"/>
      <c r="AD57" s="1031"/>
      <c r="AE57" s="1031"/>
      <c r="AF57" s="1031"/>
      <c r="AG57" s="1029">
        <f>'RAV8606 - Vytápění'!J27</f>
        <v>0</v>
      </c>
      <c r="AH57" s="1030"/>
      <c r="AI57" s="1030"/>
      <c r="AJ57" s="1030"/>
      <c r="AK57" s="1030"/>
      <c r="AL57" s="1030"/>
      <c r="AM57" s="1030"/>
      <c r="AN57" s="1029">
        <f t="shared" si="0"/>
        <v>0</v>
      </c>
      <c r="AO57" s="1030"/>
      <c r="AP57" s="1030"/>
      <c r="AQ57" s="61" t="s">
        <v>74</v>
      </c>
      <c r="AR57" s="59"/>
      <c r="AS57" s="62">
        <v>0</v>
      </c>
      <c r="AT57" s="63">
        <f t="shared" si="1"/>
        <v>0</v>
      </c>
      <c r="AU57" s="64">
        <f>'RAV8606 - Vytápění'!P78</f>
        <v>0.30499999999999999</v>
      </c>
      <c r="AV57" s="63">
        <f>'RAV8606 - Vytápění'!J30</f>
        <v>0</v>
      </c>
      <c r="AW57" s="63">
        <f>'RAV8606 - Vytápění'!J31</f>
        <v>0</v>
      </c>
      <c r="AX57" s="63">
        <f>'RAV8606 - Vytápění'!J32</f>
        <v>0</v>
      </c>
      <c r="AY57" s="63">
        <f>'RAV8606 - Vytápění'!J33</f>
        <v>0</v>
      </c>
      <c r="AZ57" s="63">
        <f>'RAV8606 - Vytápění'!F30</f>
        <v>0</v>
      </c>
      <c r="BA57" s="63">
        <f>'RAV8606 - Vytápění'!F31</f>
        <v>0</v>
      </c>
      <c r="BB57" s="63">
        <f>'RAV8606 - Vytápění'!F32</f>
        <v>0</v>
      </c>
      <c r="BC57" s="63">
        <f>'RAV8606 - Vytápění'!F33</f>
        <v>0</v>
      </c>
      <c r="BD57" s="65">
        <f>'RAV8606 - Vytápění'!F34</f>
        <v>0</v>
      </c>
      <c r="BT57" s="66" t="s">
        <v>75</v>
      </c>
      <c r="BV57" s="66" t="s">
        <v>70</v>
      </c>
      <c r="BW57" s="66" t="s">
        <v>92</v>
      </c>
      <c r="BX57" s="66" t="s">
        <v>7</v>
      </c>
      <c r="CL57" s="66" t="s">
        <v>5</v>
      </c>
      <c r="CM57" s="66" t="s">
        <v>77</v>
      </c>
    </row>
    <row r="58" spans="1:91" s="2" customFormat="1" ht="31.5" customHeight="1">
      <c r="A58" s="58" t="s">
        <v>72</v>
      </c>
      <c r="B58" s="59"/>
      <c r="C58" s="60"/>
      <c r="D58" s="1031" t="s">
        <v>93</v>
      </c>
      <c r="E58" s="1031"/>
      <c r="F58" s="1031"/>
      <c r="G58" s="1031"/>
      <c r="H58" s="1031"/>
      <c r="I58" s="175"/>
      <c r="J58" s="1031" t="s">
        <v>94</v>
      </c>
      <c r="K58" s="1031"/>
      <c r="L58" s="1031"/>
      <c r="M58" s="1031"/>
      <c r="N58" s="1031"/>
      <c r="O58" s="1031"/>
      <c r="P58" s="1031"/>
      <c r="Q58" s="1031"/>
      <c r="R58" s="1031"/>
      <c r="S58" s="1031"/>
      <c r="T58" s="1031"/>
      <c r="U58" s="1031"/>
      <c r="V58" s="1031"/>
      <c r="W58" s="1031"/>
      <c r="X58" s="1031"/>
      <c r="Y58" s="1031"/>
      <c r="Z58" s="1031"/>
      <c r="AA58" s="1031"/>
      <c r="AB58" s="1031"/>
      <c r="AC58" s="1031"/>
      <c r="AD58" s="1031"/>
      <c r="AE58" s="1031"/>
      <c r="AF58" s="1031"/>
      <c r="AG58" s="1029">
        <f>'RAV8607 - Slaboproudá ele...'!J27</f>
        <v>0</v>
      </c>
      <c r="AH58" s="1030"/>
      <c r="AI58" s="1030"/>
      <c r="AJ58" s="1030"/>
      <c r="AK58" s="1030"/>
      <c r="AL58" s="1030"/>
      <c r="AM58" s="1030"/>
      <c r="AN58" s="1029">
        <f t="shared" si="0"/>
        <v>0</v>
      </c>
      <c r="AO58" s="1030"/>
      <c r="AP58" s="1030"/>
      <c r="AQ58" s="61" t="s">
        <v>74</v>
      </c>
      <c r="AR58" s="59"/>
      <c r="AS58" s="62">
        <v>0</v>
      </c>
      <c r="AT58" s="63">
        <f t="shared" si="1"/>
        <v>0</v>
      </c>
      <c r="AU58" s="64">
        <f>'RAV8607 - Slaboproudá ele...'!P78</f>
        <v>0.1</v>
      </c>
      <c r="AV58" s="63">
        <f>'RAV8607 - Slaboproudá ele...'!J30</f>
        <v>0</v>
      </c>
      <c r="AW58" s="63">
        <f>'RAV8607 - Slaboproudá ele...'!J31</f>
        <v>0</v>
      </c>
      <c r="AX58" s="63">
        <f>'RAV8607 - Slaboproudá ele...'!J32</f>
        <v>0</v>
      </c>
      <c r="AY58" s="63">
        <f>'RAV8607 - Slaboproudá ele...'!J33</f>
        <v>0</v>
      </c>
      <c r="AZ58" s="63">
        <f>'RAV8607 - Slaboproudá ele...'!F30</f>
        <v>0</v>
      </c>
      <c r="BA58" s="63">
        <f>'RAV8607 - Slaboproudá ele...'!F31</f>
        <v>0</v>
      </c>
      <c r="BB58" s="63">
        <f>'RAV8607 - Slaboproudá ele...'!F32</f>
        <v>0</v>
      </c>
      <c r="BC58" s="63">
        <f>'RAV8607 - Slaboproudá ele...'!F33</f>
        <v>0</v>
      </c>
      <c r="BD58" s="65">
        <f>'RAV8607 - Slaboproudá ele...'!F34</f>
        <v>0</v>
      </c>
      <c r="BT58" s="66" t="s">
        <v>75</v>
      </c>
      <c r="BV58" s="66" t="s">
        <v>70</v>
      </c>
      <c r="BW58" s="66" t="s">
        <v>95</v>
      </c>
      <c r="BX58" s="66" t="s">
        <v>7</v>
      </c>
      <c r="CL58" s="66" t="s">
        <v>5</v>
      </c>
      <c r="CM58" s="66" t="s">
        <v>77</v>
      </c>
    </row>
    <row r="59" spans="1:91" s="2" customFormat="1" ht="31.5" customHeight="1">
      <c r="A59" s="58" t="s">
        <v>72</v>
      </c>
      <c r="B59" s="59"/>
      <c r="C59" s="60"/>
      <c r="D59" s="1031" t="s">
        <v>96</v>
      </c>
      <c r="E59" s="1031"/>
      <c r="F59" s="1031"/>
      <c r="G59" s="1031"/>
      <c r="H59" s="1031"/>
      <c r="I59" s="175"/>
      <c r="J59" s="1031" t="s">
        <v>97</v>
      </c>
      <c r="K59" s="1031"/>
      <c r="L59" s="1031"/>
      <c r="M59" s="1031"/>
      <c r="N59" s="1031"/>
      <c r="O59" s="1031"/>
      <c r="P59" s="1031"/>
      <c r="Q59" s="1031"/>
      <c r="R59" s="1031"/>
      <c r="S59" s="1031"/>
      <c r="T59" s="1031"/>
      <c r="U59" s="1031"/>
      <c r="V59" s="1031"/>
      <c r="W59" s="1031"/>
      <c r="X59" s="1031"/>
      <c r="Y59" s="1031"/>
      <c r="Z59" s="1031"/>
      <c r="AA59" s="1031"/>
      <c r="AB59" s="1031"/>
      <c r="AC59" s="1031"/>
      <c r="AD59" s="1031"/>
      <c r="AE59" s="1031"/>
      <c r="AF59" s="1031"/>
      <c r="AG59" s="1029">
        <f>'RAV8608 - Slaboproudá ele...'!J27</f>
        <v>0</v>
      </c>
      <c r="AH59" s="1030"/>
      <c r="AI59" s="1030"/>
      <c r="AJ59" s="1030"/>
      <c r="AK59" s="1030"/>
      <c r="AL59" s="1030"/>
      <c r="AM59" s="1030"/>
      <c r="AN59" s="1029">
        <f t="shared" si="0"/>
        <v>0</v>
      </c>
      <c r="AO59" s="1030"/>
      <c r="AP59" s="1030"/>
      <c r="AQ59" s="61" t="s">
        <v>74</v>
      </c>
      <c r="AR59" s="59"/>
      <c r="AS59" s="62">
        <v>0</v>
      </c>
      <c r="AT59" s="63">
        <f t="shared" si="1"/>
        <v>0</v>
      </c>
      <c r="AU59" s="64">
        <f>'RAV8608 - Slaboproudá ele...'!P78</f>
        <v>0.1</v>
      </c>
      <c r="AV59" s="63">
        <f>'RAV8608 - Slaboproudá ele...'!J30</f>
        <v>0</v>
      </c>
      <c r="AW59" s="63">
        <f>'RAV8608 - Slaboproudá ele...'!J31</f>
        <v>0</v>
      </c>
      <c r="AX59" s="63">
        <f>'RAV8608 - Slaboproudá ele...'!J32</f>
        <v>0</v>
      </c>
      <c r="AY59" s="63">
        <f>'RAV8608 - Slaboproudá ele...'!J33</f>
        <v>0</v>
      </c>
      <c r="AZ59" s="63">
        <f>'RAV8608 - Slaboproudá ele...'!F30</f>
        <v>0</v>
      </c>
      <c r="BA59" s="63">
        <f>'RAV8608 - Slaboproudá ele...'!F31</f>
        <v>0</v>
      </c>
      <c r="BB59" s="63">
        <f>'RAV8608 - Slaboproudá ele...'!F32</f>
        <v>0</v>
      </c>
      <c r="BC59" s="63">
        <f>'RAV8608 - Slaboproudá ele...'!F33</f>
        <v>0</v>
      </c>
      <c r="BD59" s="65">
        <f>'RAV8608 - Slaboproudá ele...'!F34</f>
        <v>0</v>
      </c>
      <c r="BT59" s="66" t="s">
        <v>75</v>
      </c>
      <c r="BV59" s="66" t="s">
        <v>70</v>
      </c>
      <c r="BW59" s="66" t="s">
        <v>98</v>
      </c>
      <c r="BX59" s="66" t="s">
        <v>7</v>
      </c>
      <c r="CL59" s="66" t="s">
        <v>5</v>
      </c>
      <c r="CM59" s="66" t="s">
        <v>77</v>
      </c>
    </row>
    <row r="60" spans="1:91" s="2" customFormat="1" ht="31.5" customHeight="1">
      <c r="A60" s="58" t="s">
        <v>72</v>
      </c>
      <c r="B60" s="59"/>
      <c r="C60" s="60"/>
      <c r="D60" s="1031" t="s">
        <v>99</v>
      </c>
      <c r="E60" s="1031"/>
      <c r="F60" s="1031"/>
      <c r="G60" s="1031"/>
      <c r="H60" s="1031"/>
      <c r="I60" s="175"/>
      <c r="J60" s="1031" t="s">
        <v>100</v>
      </c>
      <c r="K60" s="1031"/>
      <c r="L60" s="1031"/>
      <c r="M60" s="1031"/>
      <c r="N60" s="1031"/>
      <c r="O60" s="1031"/>
      <c r="P60" s="1031"/>
      <c r="Q60" s="1031"/>
      <c r="R60" s="1031"/>
      <c r="S60" s="1031"/>
      <c r="T60" s="1031"/>
      <c r="U60" s="1031"/>
      <c r="V60" s="1031"/>
      <c r="W60" s="1031"/>
      <c r="X60" s="1031"/>
      <c r="Y60" s="1031"/>
      <c r="Z60" s="1031"/>
      <c r="AA60" s="1031"/>
      <c r="AB60" s="1031"/>
      <c r="AC60" s="1031"/>
      <c r="AD60" s="1031"/>
      <c r="AE60" s="1031"/>
      <c r="AF60" s="1031"/>
      <c r="AG60" s="1029">
        <f>'RAV8609 - D.2.1 Dopravní ...'!J27</f>
        <v>0</v>
      </c>
      <c r="AH60" s="1030"/>
      <c r="AI60" s="1030"/>
      <c r="AJ60" s="1030"/>
      <c r="AK60" s="1030"/>
      <c r="AL60" s="1030"/>
      <c r="AM60" s="1030"/>
      <c r="AN60" s="1029">
        <f t="shared" si="0"/>
        <v>0</v>
      </c>
      <c r="AO60" s="1030"/>
      <c r="AP60" s="1030"/>
      <c r="AQ60" s="61" t="s">
        <v>74</v>
      </c>
      <c r="AR60" s="59"/>
      <c r="AS60" s="62">
        <v>0</v>
      </c>
      <c r="AT60" s="63">
        <f t="shared" si="1"/>
        <v>0</v>
      </c>
      <c r="AU60" s="64">
        <f>'RAV8609 - D.2.1 Dopravní ...'!P78</f>
        <v>0.02</v>
      </c>
      <c r="AV60" s="63">
        <f>'RAV8609 - D.2.1 Dopravní ...'!J30</f>
        <v>0</v>
      </c>
      <c r="AW60" s="63">
        <f>'RAV8609 - D.2.1 Dopravní ...'!J31</f>
        <v>0</v>
      </c>
      <c r="AX60" s="63">
        <f>'RAV8609 - D.2.1 Dopravní ...'!J32</f>
        <v>0</v>
      </c>
      <c r="AY60" s="63">
        <f>'RAV8609 - D.2.1 Dopravní ...'!J33</f>
        <v>0</v>
      </c>
      <c r="AZ60" s="63">
        <f>'RAV8609 - D.2.1 Dopravní ...'!F30</f>
        <v>0</v>
      </c>
      <c r="BA60" s="63">
        <f>'RAV8609 - D.2.1 Dopravní ...'!F31</f>
        <v>0</v>
      </c>
      <c r="BB60" s="63">
        <f>'RAV8609 - D.2.1 Dopravní ...'!F32</f>
        <v>0</v>
      </c>
      <c r="BC60" s="63">
        <f>'RAV8609 - D.2.1 Dopravní ...'!F33</f>
        <v>0</v>
      </c>
      <c r="BD60" s="65">
        <f>'RAV8609 - D.2.1 Dopravní ...'!F34</f>
        <v>0</v>
      </c>
      <c r="BT60" s="66" t="s">
        <v>75</v>
      </c>
      <c r="BV60" s="66" t="s">
        <v>70</v>
      </c>
      <c r="BW60" s="66" t="s">
        <v>101</v>
      </c>
      <c r="BX60" s="66" t="s">
        <v>7</v>
      </c>
      <c r="CL60" s="66" t="s">
        <v>5</v>
      </c>
      <c r="CM60" s="66" t="s">
        <v>77</v>
      </c>
    </row>
    <row r="61" spans="1:91" s="2" customFormat="1" ht="31.5" customHeight="1">
      <c r="A61" s="58" t="s">
        <v>72</v>
      </c>
      <c r="B61" s="59"/>
      <c r="C61" s="60"/>
      <c r="D61" s="1031" t="s">
        <v>102</v>
      </c>
      <c r="E61" s="1031"/>
      <c r="F61" s="1031"/>
      <c r="G61" s="1031"/>
      <c r="H61" s="1031"/>
      <c r="I61" s="175"/>
      <c r="J61" s="1031" t="s">
        <v>103</v>
      </c>
      <c r="K61" s="1031"/>
      <c r="L61" s="1031"/>
      <c r="M61" s="1031"/>
      <c r="N61" s="1031"/>
      <c r="O61" s="1031"/>
      <c r="P61" s="1031"/>
      <c r="Q61" s="1031"/>
      <c r="R61" s="1031"/>
      <c r="S61" s="1031"/>
      <c r="T61" s="1031"/>
      <c r="U61" s="1031"/>
      <c r="V61" s="1031"/>
      <c r="W61" s="1031"/>
      <c r="X61" s="1031"/>
      <c r="Y61" s="1031"/>
      <c r="Z61" s="1031"/>
      <c r="AA61" s="1031"/>
      <c r="AB61" s="1031"/>
      <c r="AC61" s="1031"/>
      <c r="AD61" s="1031"/>
      <c r="AE61" s="1031"/>
      <c r="AF61" s="1031"/>
      <c r="AG61" s="1029">
        <f>'RAV8610 - D.2.2 Přeložka ...'!J27</f>
        <v>0</v>
      </c>
      <c r="AH61" s="1030"/>
      <c r="AI61" s="1030"/>
      <c r="AJ61" s="1030"/>
      <c r="AK61" s="1030"/>
      <c r="AL61" s="1030"/>
      <c r="AM61" s="1030"/>
      <c r="AN61" s="1029">
        <f t="shared" si="0"/>
        <v>0</v>
      </c>
      <c r="AO61" s="1030"/>
      <c r="AP61" s="1030"/>
      <c r="AQ61" s="61" t="s">
        <v>74</v>
      </c>
      <c r="AR61" s="59"/>
      <c r="AS61" s="62">
        <v>0</v>
      </c>
      <c r="AT61" s="63">
        <f t="shared" si="1"/>
        <v>0</v>
      </c>
      <c r="AU61" s="64">
        <f>'RAV8610 - D.2.2 Přeložka ...'!P78</f>
        <v>0.19600000000000001</v>
      </c>
      <c r="AV61" s="63">
        <f>'RAV8610 - D.2.2 Přeložka ...'!J30</f>
        <v>0</v>
      </c>
      <c r="AW61" s="63">
        <f>'RAV8610 - D.2.2 Přeložka ...'!J31</f>
        <v>0</v>
      </c>
      <c r="AX61" s="63">
        <f>'RAV8610 - D.2.2 Přeložka ...'!J32</f>
        <v>0</v>
      </c>
      <c r="AY61" s="63">
        <f>'RAV8610 - D.2.2 Přeložka ...'!J33</f>
        <v>0</v>
      </c>
      <c r="AZ61" s="63">
        <f>'RAV8610 - D.2.2 Přeložka ...'!F30</f>
        <v>0</v>
      </c>
      <c r="BA61" s="63">
        <f>'RAV8610 - D.2.2 Přeložka ...'!F31</f>
        <v>0</v>
      </c>
      <c r="BB61" s="63">
        <f>'RAV8610 - D.2.2 Přeložka ...'!F32</f>
        <v>0</v>
      </c>
      <c r="BC61" s="63">
        <f>'RAV8610 - D.2.2 Přeložka ...'!F33</f>
        <v>0</v>
      </c>
      <c r="BD61" s="65">
        <f>'RAV8610 - D.2.2 Přeložka ...'!F34</f>
        <v>0</v>
      </c>
      <c r="BT61" s="66" t="s">
        <v>75</v>
      </c>
      <c r="BV61" s="66" t="s">
        <v>70</v>
      </c>
      <c r="BW61" s="66" t="s">
        <v>104</v>
      </c>
      <c r="BX61" s="66" t="s">
        <v>7</v>
      </c>
      <c r="CL61" s="66" t="s">
        <v>5</v>
      </c>
      <c r="CM61" s="66" t="s">
        <v>77</v>
      </c>
    </row>
    <row r="62" spans="1:91" s="2" customFormat="1" ht="31.5" customHeight="1">
      <c r="A62" s="58" t="s">
        <v>72</v>
      </c>
      <c r="B62" s="59"/>
      <c r="C62" s="60"/>
      <c r="D62" s="1031" t="s">
        <v>105</v>
      </c>
      <c r="E62" s="1031"/>
      <c r="F62" s="1031"/>
      <c r="G62" s="1031"/>
      <c r="H62" s="1031"/>
      <c r="I62" s="175"/>
      <c r="J62" s="1031" t="s">
        <v>106</v>
      </c>
      <c r="K62" s="1031"/>
      <c r="L62" s="1031"/>
      <c r="M62" s="1031"/>
      <c r="N62" s="1031"/>
      <c r="O62" s="1031"/>
      <c r="P62" s="1031"/>
      <c r="Q62" s="1031"/>
      <c r="R62" s="1031"/>
      <c r="S62" s="1031"/>
      <c r="T62" s="1031"/>
      <c r="U62" s="1031"/>
      <c r="V62" s="1031"/>
      <c r="W62" s="1031"/>
      <c r="X62" s="1031"/>
      <c r="Y62" s="1031"/>
      <c r="Z62" s="1031"/>
      <c r="AA62" s="1031"/>
      <c r="AB62" s="1031"/>
      <c r="AC62" s="1031"/>
      <c r="AD62" s="1031"/>
      <c r="AE62" s="1031"/>
      <c r="AF62" s="1031"/>
      <c r="AG62" s="1029">
        <f>'RAV8611 - D.2.3 Přípojka ...'!J27</f>
        <v>0</v>
      </c>
      <c r="AH62" s="1030"/>
      <c r="AI62" s="1030"/>
      <c r="AJ62" s="1030"/>
      <c r="AK62" s="1030"/>
      <c r="AL62" s="1030"/>
      <c r="AM62" s="1030"/>
      <c r="AN62" s="1029">
        <f t="shared" si="0"/>
        <v>0</v>
      </c>
      <c r="AO62" s="1030"/>
      <c r="AP62" s="1030"/>
      <c r="AQ62" s="61" t="s">
        <v>74</v>
      </c>
      <c r="AR62" s="59"/>
      <c r="AS62" s="62">
        <v>0</v>
      </c>
      <c r="AT62" s="63">
        <f t="shared" si="1"/>
        <v>0</v>
      </c>
      <c r="AU62" s="64">
        <f>'RAV8611 - D.2.3 Přípojka ...'!P78</f>
        <v>0.19600000000000001</v>
      </c>
      <c r="AV62" s="63">
        <f>'RAV8611 - D.2.3 Přípojka ...'!J30</f>
        <v>0</v>
      </c>
      <c r="AW62" s="63">
        <f>'RAV8611 - D.2.3 Přípojka ...'!J31</f>
        <v>0</v>
      </c>
      <c r="AX62" s="63">
        <f>'RAV8611 - D.2.3 Přípojka ...'!J32</f>
        <v>0</v>
      </c>
      <c r="AY62" s="63">
        <f>'RAV8611 - D.2.3 Přípojka ...'!J33</f>
        <v>0</v>
      </c>
      <c r="AZ62" s="63">
        <f>'RAV8611 - D.2.3 Přípojka ...'!F30</f>
        <v>0</v>
      </c>
      <c r="BA62" s="63">
        <f>'RAV8611 - D.2.3 Přípojka ...'!F31</f>
        <v>0</v>
      </c>
      <c r="BB62" s="63">
        <f>'RAV8611 - D.2.3 Přípojka ...'!F32</f>
        <v>0</v>
      </c>
      <c r="BC62" s="63">
        <f>'RAV8611 - D.2.3 Přípojka ...'!F33</f>
        <v>0</v>
      </c>
      <c r="BD62" s="65">
        <f>'RAV8611 - D.2.3 Přípojka ...'!F34</f>
        <v>0</v>
      </c>
      <c r="BT62" s="66" t="s">
        <v>75</v>
      </c>
      <c r="BV62" s="66" t="s">
        <v>70</v>
      </c>
      <c r="BW62" s="66" t="s">
        <v>107</v>
      </c>
      <c r="BX62" s="66" t="s">
        <v>7</v>
      </c>
      <c r="CL62" s="66" t="s">
        <v>5</v>
      </c>
      <c r="CM62" s="66" t="s">
        <v>77</v>
      </c>
    </row>
    <row r="63" spans="1:91" s="2" customFormat="1" ht="31.5" customHeight="1">
      <c r="A63" s="58" t="s">
        <v>72</v>
      </c>
      <c r="B63" s="59"/>
      <c r="C63" s="60"/>
      <c r="D63" s="1031" t="s">
        <v>108</v>
      </c>
      <c r="E63" s="1031"/>
      <c r="F63" s="1031"/>
      <c r="G63" s="1031"/>
      <c r="H63" s="1031"/>
      <c r="I63" s="175"/>
      <c r="J63" s="1031" t="s">
        <v>109</v>
      </c>
      <c r="K63" s="1031"/>
      <c r="L63" s="1031"/>
      <c r="M63" s="1031"/>
      <c r="N63" s="1031"/>
      <c r="O63" s="1031"/>
      <c r="P63" s="1031"/>
      <c r="Q63" s="1031"/>
      <c r="R63" s="1031"/>
      <c r="S63" s="1031"/>
      <c r="T63" s="1031"/>
      <c r="U63" s="1031"/>
      <c r="V63" s="1031"/>
      <c r="W63" s="1031"/>
      <c r="X63" s="1031"/>
      <c r="Y63" s="1031"/>
      <c r="Z63" s="1031"/>
      <c r="AA63" s="1031"/>
      <c r="AB63" s="1031"/>
      <c r="AC63" s="1031"/>
      <c r="AD63" s="1031"/>
      <c r="AE63" s="1031"/>
      <c r="AF63" s="1031"/>
      <c r="AG63" s="1029">
        <f>'RAV8612 - D.2.4 Přípojka ...'!J27</f>
        <v>0</v>
      </c>
      <c r="AH63" s="1030"/>
      <c r="AI63" s="1030"/>
      <c r="AJ63" s="1030"/>
      <c r="AK63" s="1030"/>
      <c r="AL63" s="1030"/>
      <c r="AM63" s="1030"/>
      <c r="AN63" s="1029">
        <f t="shared" si="0"/>
        <v>0</v>
      </c>
      <c r="AO63" s="1030"/>
      <c r="AP63" s="1030"/>
      <c r="AQ63" s="61" t="s">
        <v>74</v>
      </c>
      <c r="AR63" s="59"/>
      <c r="AS63" s="62">
        <v>0</v>
      </c>
      <c r="AT63" s="63">
        <f t="shared" si="1"/>
        <v>0</v>
      </c>
      <c r="AU63" s="64">
        <f>'RAV8612 - D.2.4 Přípojka ...'!P78</f>
        <v>0.19</v>
      </c>
      <c r="AV63" s="63">
        <f>'RAV8612 - D.2.4 Přípojka ...'!J30</f>
        <v>0</v>
      </c>
      <c r="AW63" s="63">
        <f>'RAV8612 - D.2.4 Přípojka ...'!J31</f>
        <v>0</v>
      </c>
      <c r="AX63" s="63">
        <f>'RAV8612 - D.2.4 Přípojka ...'!J32</f>
        <v>0</v>
      </c>
      <c r="AY63" s="63">
        <f>'RAV8612 - D.2.4 Přípojka ...'!J33</f>
        <v>0</v>
      </c>
      <c r="AZ63" s="63">
        <f>'RAV8612 - D.2.4 Přípojka ...'!F30</f>
        <v>0</v>
      </c>
      <c r="BA63" s="63">
        <f>'RAV8612 - D.2.4 Přípojka ...'!F31</f>
        <v>0</v>
      </c>
      <c r="BB63" s="63">
        <f>'RAV8612 - D.2.4 Přípojka ...'!F32</f>
        <v>0</v>
      </c>
      <c r="BC63" s="63">
        <f>'RAV8612 - D.2.4 Přípojka ...'!F33</f>
        <v>0</v>
      </c>
      <c r="BD63" s="65">
        <f>'RAV8612 - D.2.4 Přípojka ...'!F34</f>
        <v>0</v>
      </c>
      <c r="BT63" s="66" t="s">
        <v>75</v>
      </c>
      <c r="BV63" s="66" t="s">
        <v>70</v>
      </c>
      <c r="BW63" s="66" t="s">
        <v>110</v>
      </c>
      <c r="BX63" s="66" t="s">
        <v>7</v>
      </c>
      <c r="CL63" s="66" t="s">
        <v>5</v>
      </c>
      <c r="CM63" s="66" t="s">
        <v>77</v>
      </c>
    </row>
    <row r="64" spans="1:91" s="2" customFormat="1" ht="31.5" customHeight="1">
      <c r="A64" s="58" t="s">
        <v>72</v>
      </c>
      <c r="B64" s="59"/>
      <c r="C64" s="60"/>
      <c r="D64" s="1031" t="s">
        <v>111</v>
      </c>
      <c r="E64" s="1031"/>
      <c r="F64" s="1031"/>
      <c r="G64" s="1031"/>
      <c r="H64" s="1031"/>
      <c r="I64" s="175"/>
      <c r="J64" s="1031" t="s">
        <v>112</v>
      </c>
      <c r="K64" s="1031"/>
      <c r="L64" s="1031"/>
      <c r="M64" s="1031"/>
      <c r="N64" s="1031"/>
      <c r="O64" s="1031"/>
      <c r="P64" s="1031"/>
      <c r="Q64" s="1031"/>
      <c r="R64" s="1031"/>
      <c r="S64" s="1031"/>
      <c r="T64" s="1031"/>
      <c r="U64" s="1031"/>
      <c r="V64" s="1031"/>
      <c r="W64" s="1031"/>
      <c r="X64" s="1031"/>
      <c r="Y64" s="1031"/>
      <c r="Z64" s="1031"/>
      <c r="AA64" s="1031"/>
      <c r="AB64" s="1031"/>
      <c r="AC64" s="1031"/>
      <c r="AD64" s="1031"/>
      <c r="AE64" s="1031"/>
      <c r="AF64" s="1031"/>
      <c r="AG64" s="1029">
        <f>'RAV8613 - D.2.5 Vodovodní...'!J27</f>
        <v>0</v>
      </c>
      <c r="AH64" s="1030"/>
      <c r="AI64" s="1030"/>
      <c r="AJ64" s="1030"/>
      <c r="AK64" s="1030"/>
      <c r="AL64" s="1030"/>
      <c r="AM64" s="1030"/>
      <c r="AN64" s="1029">
        <f t="shared" si="0"/>
        <v>0</v>
      </c>
      <c r="AO64" s="1030"/>
      <c r="AP64" s="1030"/>
      <c r="AQ64" s="61" t="s">
        <v>74</v>
      </c>
      <c r="AR64" s="59"/>
      <c r="AS64" s="62">
        <v>0</v>
      </c>
      <c r="AT64" s="63">
        <f t="shared" si="1"/>
        <v>0</v>
      </c>
      <c r="AU64" s="64">
        <f>'RAV8613 - D.2.5 Vodovodní...'!P78</f>
        <v>0.19600000000000001</v>
      </c>
      <c r="AV64" s="63">
        <f>'RAV8613 - D.2.5 Vodovodní...'!J30</f>
        <v>0</v>
      </c>
      <c r="AW64" s="63">
        <f>'RAV8613 - D.2.5 Vodovodní...'!J31</f>
        <v>0</v>
      </c>
      <c r="AX64" s="63">
        <f>'RAV8613 - D.2.5 Vodovodní...'!J32</f>
        <v>0</v>
      </c>
      <c r="AY64" s="63">
        <f>'RAV8613 - D.2.5 Vodovodní...'!J33</f>
        <v>0</v>
      </c>
      <c r="AZ64" s="63">
        <f>'RAV8613 - D.2.5 Vodovodní...'!F30</f>
        <v>0</v>
      </c>
      <c r="BA64" s="63">
        <f>'RAV8613 - D.2.5 Vodovodní...'!F31</f>
        <v>0</v>
      </c>
      <c r="BB64" s="63">
        <f>'RAV8613 - D.2.5 Vodovodní...'!F32</f>
        <v>0</v>
      </c>
      <c r="BC64" s="63">
        <f>'RAV8613 - D.2.5 Vodovodní...'!F33</f>
        <v>0</v>
      </c>
      <c r="BD64" s="65">
        <f>'RAV8613 - D.2.5 Vodovodní...'!F34</f>
        <v>0</v>
      </c>
      <c r="BT64" s="66" t="s">
        <v>75</v>
      </c>
      <c r="BV64" s="66" t="s">
        <v>70</v>
      </c>
      <c r="BW64" s="66" t="s">
        <v>113</v>
      </c>
      <c r="BX64" s="66" t="s">
        <v>7</v>
      </c>
      <c r="CL64" s="66" t="s">
        <v>5</v>
      </c>
      <c r="CM64" s="66" t="s">
        <v>77</v>
      </c>
    </row>
    <row r="65" spans="1:91" s="2" customFormat="1" ht="31.5" customHeight="1">
      <c r="A65" s="58" t="s">
        <v>72</v>
      </c>
      <c r="B65" s="59"/>
      <c r="C65" s="60"/>
      <c r="D65" s="1031" t="s">
        <v>114</v>
      </c>
      <c r="E65" s="1031"/>
      <c r="F65" s="1031"/>
      <c r="G65" s="1031"/>
      <c r="H65" s="1031"/>
      <c r="I65" s="175"/>
      <c r="J65" s="1031" t="s">
        <v>115</v>
      </c>
      <c r="K65" s="1031"/>
      <c r="L65" s="1031"/>
      <c r="M65" s="1031"/>
      <c r="N65" s="1031"/>
      <c r="O65" s="1031"/>
      <c r="P65" s="1031"/>
      <c r="Q65" s="1031"/>
      <c r="R65" s="1031"/>
      <c r="S65" s="1031"/>
      <c r="T65" s="1031"/>
      <c r="U65" s="1031"/>
      <c r="V65" s="1031"/>
      <c r="W65" s="1031"/>
      <c r="X65" s="1031"/>
      <c r="Y65" s="1031"/>
      <c r="Z65" s="1031"/>
      <c r="AA65" s="1031"/>
      <c r="AB65" s="1031"/>
      <c r="AC65" s="1031"/>
      <c r="AD65" s="1031"/>
      <c r="AE65" s="1031"/>
      <c r="AF65" s="1031"/>
      <c r="AG65" s="1029">
        <f>'RAV8614 - D.2.6 Kanalizač...'!J27</f>
        <v>0</v>
      </c>
      <c r="AH65" s="1030"/>
      <c r="AI65" s="1030"/>
      <c r="AJ65" s="1030"/>
      <c r="AK65" s="1030"/>
      <c r="AL65" s="1030"/>
      <c r="AM65" s="1030"/>
      <c r="AN65" s="1029">
        <f t="shared" si="0"/>
        <v>0</v>
      </c>
      <c r="AO65" s="1030"/>
      <c r="AP65" s="1030"/>
      <c r="AQ65" s="61" t="s">
        <v>74</v>
      </c>
      <c r="AR65" s="59"/>
      <c r="AS65" s="62">
        <v>0</v>
      </c>
      <c r="AT65" s="63">
        <f t="shared" si="1"/>
        <v>0</v>
      </c>
      <c r="AU65" s="64">
        <f>'RAV8614 - D.2.6 Kanalizač...'!P78</f>
        <v>0.19</v>
      </c>
      <c r="AV65" s="63">
        <f>'RAV8614 - D.2.6 Kanalizač...'!J30</f>
        <v>0</v>
      </c>
      <c r="AW65" s="63">
        <f>'RAV8614 - D.2.6 Kanalizač...'!J31</f>
        <v>0</v>
      </c>
      <c r="AX65" s="63">
        <f>'RAV8614 - D.2.6 Kanalizač...'!J32</f>
        <v>0</v>
      </c>
      <c r="AY65" s="63">
        <f>'RAV8614 - D.2.6 Kanalizač...'!J33</f>
        <v>0</v>
      </c>
      <c r="AZ65" s="63">
        <f>'RAV8614 - D.2.6 Kanalizač...'!F30</f>
        <v>0</v>
      </c>
      <c r="BA65" s="63">
        <f>'RAV8614 - D.2.6 Kanalizač...'!F31</f>
        <v>0</v>
      </c>
      <c r="BB65" s="63">
        <f>'RAV8614 - D.2.6 Kanalizač...'!F32</f>
        <v>0</v>
      </c>
      <c r="BC65" s="63">
        <f>'RAV8614 - D.2.6 Kanalizač...'!F33</f>
        <v>0</v>
      </c>
      <c r="BD65" s="65">
        <f>'RAV8614 - D.2.6 Kanalizač...'!F34</f>
        <v>0</v>
      </c>
      <c r="BT65" s="66" t="s">
        <v>75</v>
      </c>
      <c r="BV65" s="66" t="s">
        <v>70</v>
      </c>
      <c r="BW65" s="66" t="s">
        <v>116</v>
      </c>
      <c r="BX65" s="66" t="s">
        <v>7</v>
      </c>
      <c r="CL65" s="66" t="s">
        <v>5</v>
      </c>
      <c r="CM65" s="66" t="s">
        <v>77</v>
      </c>
    </row>
    <row r="66" spans="1:91" s="2" customFormat="1" ht="31.5" customHeight="1">
      <c r="A66" s="58" t="s">
        <v>72</v>
      </c>
      <c r="B66" s="59"/>
      <c r="C66" s="60"/>
      <c r="D66" s="1031" t="s">
        <v>117</v>
      </c>
      <c r="E66" s="1031"/>
      <c r="F66" s="1031"/>
      <c r="G66" s="1031"/>
      <c r="H66" s="1031"/>
      <c r="I66" s="175"/>
      <c r="J66" s="1031" t="s">
        <v>118</v>
      </c>
      <c r="K66" s="1031"/>
      <c r="L66" s="1031"/>
      <c r="M66" s="1031"/>
      <c r="N66" s="1031"/>
      <c r="O66" s="1031"/>
      <c r="P66" s="1031"/>
      <c r="Q66" s="1031"/>
      <c r="R66" s="1031"/>
      <c r="S66" s="1031"/>
      <c r="T66" s="1031"/>
      <c r="U66" s="1031"/>
      <c r="V66" s="1031"/>
      <c r="W66" s="1031"/>
      <c r="X66" s="1031"/>
      <c r="Y66" s="1031"/>
      <c r="Z66" s="1031"/>
      <c r="AA66" s="1031"/>
      <c r="AB66" s="1031"/>
      <c r="AC66" s="1031"/>
      <c r="AD66" s="1031"/>
      <c r="AE66" s="1031"/>
      <c r="AF66" s="1031"/>
      <c r="AG66" s="1029">
        <f>'RAV8615 - VON'!J27</f>
        <v>0</v>
      </c>
      <c r="AH66" s="1030"/>
      <c r="AI66" s="1030"/>
      <c r="AJ66" s="1030"/>
      <c r="AK66" s="1030"/>
      <c r="AL66" s="1030"/>
      <c r="AM66" s="1030"/>
      <c r="AN66" s="1029">
        <f t="shared" si="0"/>
        <v>0</v>
      </c>
      <c r="AO66" s="1030"/>
      <c r="AP66" s="1030"/>
      <c r="AQ66" s="61" t="s">
        <v>74</v>
      </c>
      <c r="AR66" s="59"/>
      <c r="AS66" s="67">
        <v>0</v>
      </c>
      <c r="AT66" s="68">
        <f t="shared" si="1"/>
        <v>0</v>
      </c>
      <c r="AU66" s="69">
        <f>'RAV8615 - VON'!P82</f>
        <v>0</v>
      </c>
      <c r="AV66" s="68">
        <f>'RAV8615 - VON'!J30</f>
        <v>0</v>
      </c>
      <c r="AW66" s="68">
        <f>'RAV8615 - VON'!J31</f>
        <v>0</v>
      </c>
      <c r="AX66" s="68">
        <f>'RAV8615 - VON'!J32</f>
        <v>0</v>
      </c>
      <c r="AY66" s="68">
        <f>'RAV8615 - VON'!J33</f>
        <v>0</v>
      </c>
      <c r="AZ66" s="68">
        <f>'RAV8615 - VON'!F30</f>
        <v>0</v>
      </c>
      <c r="BA66" s="68">
        <f>'RAV8615 - VON'!F31</f>
        <v>0</v>
      </c>
      <c r="BB66" s="68">
        <f>'RAV8615 - VON'!F32</f>
        <v>0</v>
      </c>
      <c r="BC66" s="68">
        <f>'RAV8615 - VON'!F33</f>
        <v>0</v>
      </c>
      <c r="BD66" s="70">
        <f>'RAV8615 - VON'!F34</f>
        <v>0</v>
      </c>
      <c r="BT66" s="66" t="s">
        <v>75</v>
      </c>
      <c r="BV66" s="66" t="s">
        <v>70</v>
      </c>
      <c r="BW66" s="66" t="s">
        <v>119</v>
      </c>
      <c r="BX66" s="66" t="s">
        <v>7</v>
      </c>
      <c r="CL66" s="66" t="s">
        <v>5</v>
      </c>
      <c r="CM66" s="66" t="s">
        <v>77</v>
      </c>
    </row>
    <row r="67" spans="1:91" s="185" customFormat="1" ht="30" customHeight="1">
      <c r="B67" s="22"/>
      <c r="AR67" s="22"/>
    </row>
    <row r="68" spans="1:91" s="185" customFormat="1" ht="6.95" customHeight="1">
      <c r="B68" s="31"/>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22"/>
    </row>
  </sheetData>
  <sheetProtection algorithmName="SHA-512" hashValue="uKrPGnu097vQW+08tKIHAiX7eOl8y7pcsaO4zKnQo6WnoZjDgvxV9HiKE3A6uy+E9mYMTjscIxk8QVoHEDfcow==" saltValue="aFyD9XIDEch3KqszOzNUaA==" spinCount="100000" sheet="1" objects="1" scenarios="1"/>
  <mergeCells count="96">
    <mergeCell ref="AR2:BE2"/>
    <mergeCell ref="AN66:AP66"/>
    <mergeCell ref="AG66:AM66"/>
    <mergeCell ref="D66:H66"/>
    <mergeCell ref="J66:AF66"/>
    <mergeCell ref="AG51:AM51"/>
    <mergeCell ref="AN51:AP51"/>
    <mergeCell ref="AN64:AP64"/>
    <mergeCell ref="AG64:AM64"/>
    <mergeCell ref="D64:H64"/>
    <mergeCell ref="J64:AF64"/>
    <mergeCell ref="AN65:AP65"/>
    <mergeCell ref="AG65:AM65"/>
    <mergeCell ref="D65:H65"/>
    <mergeCell ref="J65:AF65"/>
    <mergeCell ref="AN62:AP62"/>
    <mergeCell ref="AG62:AM62"/>
    <mergeCell ref="D62:H62"/>
    <mergeCell ref="J62:AF62"/>
    <mergeCell ref="AN63:AP63"/>
    <mergeCell ref="AG63:AM63"/>
    <mergeCell ref="D63:H63"/>
    <mergeCell ref="J63:AF63"/>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AN56:AP56"/>
    <mergeCell ref="AG56:AM56"/>
    <mergeCell ref="D56:H56"/>
    <mergeCell ref="J56:AF56"/>
    <mergeCell ref="AN57:AP57"/>
    <mergeCell ref="AG57:AM57"/>
    <mergeCell ref="D57:H57"/>
    <mergeCell ref="J57:AF57"/>
    <mergeCell ref="AN54:AP54"/>
    <mergeCell ref="AG54:AM54"/>
    <mergeCell ref="D54:H54"/>
    <mergeCell ref="J54:AF54"/>
    <mergeCell ref="AN55:AP55"/>
    <mergeCell ref="AG55:AM55"/>
    <mergeCell ref="D55:H55"/>
    <mergeCell ref="J55:AF55"/>
    <mergeCell ref="AN52:AP52"/>
    <mergeCell ref="AG52:AM52"/>
    <mergeCell ref="D52:H52"/>
    <mergeCell ref="J52:AF52"/>
    <mergeCell ref="AN53:AP53"/>
    <mergeCell ref="AG53:AM53"/>
    <mergeCell ref="D53:H53"/>
    <mergeCell ref="J53:AF53"/>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L28:O28"/>
    <mergeCell ref="W28:AE28"/>
    <mergeCell ref="AK28:AO28"/>
    <mergeCell ref="L29:O29"/>
    <mergeCell ref="W29:AE29"/>
    <mergeCell ref="AK29:AO29"/>
    <mergeCell ref="L26:O26"/>
    <mergeCell ref="W26:AE26"/>
    <mergeCell ref="AK26:AO26"/>
    <mergeCell ref="L27:O27"/>
    <mergeCell ref="W27:AE27"/>
    <mergeCell ref="AK27:AO27"/>
    <mergeCell ref="K5:AO5"/>
    <mergeCell ref="K6:AO6"/>
    <mergeCell ref="E20:AN20"/>
    <mergeCell ref="AK23:AO23"/>
    <mergeCell ref="L25:O25"/>
    <mergeCell ref="W25:AE25"/>
    <mergeCell ref="AK25:AO25"/>
    <mergeCell ref="E14:AJ14"/>
  </mergeCells>
  <hyperlinks>
    <hyperlink ref="K1:S1" location="C2" display="1) Rekapitulace stavby"/>
    <hyperlink ref="W1:AI1" location="C51" display="2) Rekapitulace objektů stavby a soupisů prací"/>
    <hyperlink ref="A52" location="'RAV8601 - Výstavba polopr...'!C2" display="/"/>
    <hyperlink ref="A53" location="'RAV8602 - Oplocení jižní ...'!C2" display="/"/>
    <hyperlink ref="A54" location="'RAV8603 - Silnoproudá ele...'!C2" display="/"/>
    <hyperlink ref="A55" location="'RAV8604 - Zdravotně techn...'!C2" display="/"/>
    <hyperlink ref="A56" location="'RAV8605 - Vzduchotechnika'!C2" display="/"/>
    <hyperlink ref="A57" location="'RAV8606 - Vytápění'!C2" display="/"/>
    <hyperlink ref="A58" location="'RAV8607 - Slaboproudá ele...'!C2" display="/"/>
    <hyperlink ref="A59" location="'RAV8608 - Slaboproudá ele...'!C2" display="/"/>
    <hyperlink ref="A60" location="'RAV8609 - D.2.1 Dopravní ...'!C2" display="/"/>
    <hyperlink ref="A61" location="'RAV8610 - D.2.2 Přeložka ...'!C2" display="/"/>
    <hyperlink ref="A62" location="'RAV8611 - D.2.3 Přípojka ...'!C2" display="/"/>
    <hyperlink ref="A63" location="'RAV8612 - D.2.4 Přípojka ...'!C2" display="/"/>
    <hyperlink ref="A64" location="'RAV8613 - D.2.5 Vodovodní...'!C2" display="/"/>
    <hyperlink ref="A65" location="'RAV8614 - D.2.6 Kanalizač...'!C2" display="/"/>
    <hyperlink ref="A66" location="'RAV8615 - VON'!C2" displa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8"/>
  <sheetViews>
    <sheetView topLeftCell="B1" zoomScaleNormal="100" workbookViewId="0">
      <pane ySplit="3" topLeftCell="A4" activePane="bottomLeft" state="frozen"/>
      <selection activeCell="C22" sqref="C22"/>
      <selection pane="bottomLeft" activeCell="B29" sqref="B29"/>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812"/>
      <c r="D4" s="94"/>
      <c r="E4" s="92"/>
    </row>
    <row r="5" spans="1:5" s="95" customFormat="1" ht="15.75" customHeight="1">
      <c r="B5" s="96" t="str">
        <f>IF('ZTI-2'!$J$5=0,"",'ZTI-2'!$J$5)</f>
        <v>D.1.4.b  Zařízení ZTI</v>
      </c>
      <c r="C5" s="807" t="str">
        <f>IF('ZTI-2'!$P$5=0,"",'ZTI-2'!$P$5)</f>
        <v/>
      </c>
      <c r="D5" s="98">
        <f>IF('ZTI-2'!$R$5=0,"",'ZTI-2'!$R$5)</f>
        <v>9.4417900000000028</v>
      </c>
    </row>
    <row r="6" spans="1:5" s="99" customFormat="1" ht="15" customHeight="1" outlineLevel="1">
      <c r="B6" s="100" t="str">
        <f>IF('ZTI-2'!$J$6=0,"",'ZTI-2'!$J$6)</f>
        <v>009: Ostatní konstrukce a práce</v>
      </c>
      <c r="C6" s="808" t="str">
        <f>IF('ZTI-2'!$P$6=0,"",'ZTI-2'!$P$6)</f>
        <v/>
      </c>
      <c r="D6" s="102" t="str">
        <f>IF('ZTI-2'!$R$6=0,"",'ZTI-2'!$R$6)</f>
        <v/>
      </c>
    </row>
    <row r="7" spans="1:5" s="99" customFormat="1" ht="15" customHeight="1" outlineLevel="1">
      <c r="B7" s="100" t="str">
        <f>IF('ZTI-2'!$J$9=0,"",'ZTI-2'!$J$9)</f>
        <v>713: Izolace tepelné</v>
      </c>
      <c r="C7" s="808" t="str">
        <f>IF('ZTI-2'!$P$9=0,"",'ZTI-2'!$P$9)</f>
        <v/>
      </c>
      <c r="D7" s="102">
        <f>IF('ZTI-2'!$R$9=0,"",'ZTI-2'!$R$9)</f>
        <v>7.9399999999999998E-2</v>
      </c>
    </row>
    <row r="8" spans="1:5" s="99" customFormat="1" ht="15" customHeight="1" outlineLevel="1">
      <c r="B8" s="100" t="str">
        <f>IF('ZTI-2'!$J$19=0,"",'ZTI-2'!$J$19)</f>
        <v>721: Vnitřní kanalizace</v>
      </c>
      <c r="C8" s="808" t="str">
        <f>IF('ZTI-2'!$P$19=0,"",'ZTI-2'!$P$19)</f>
        <v/>
      </c>
      <c r="D8" s="102">
        <f>IF('ZTI-2'!$R$19=0,"",'ZTI-2'!$R$19)</f>
        <v>3.7778999999999994</v>
      </c>
    </row>
    <row r="9" spans="1:5" s="99" customFormat="1" ht="15" customHeight="1" outlineLevel="1">
      <c r="B9" s="100" t="str">
        <f>IF('ZTI-2'!$J$50=0,"",'ZTI-2'!$J$50)</f>
        <v>722: Vnitřní vodovod</v>
      </c>
      <c r="C9" s="808" t="str">
        <f>IF('ZTI-2'!$P$50=0,"",'ZTI-2'!$P$50)</f>
        <v/>
      </c>
      <c r="D9" s="102">
        <f>IF('ZTI-2'!$R$50=0,"",'ZTI-2'!$R$50)</f>
        <v>4.479610000000001</v>
      </c>
    </row>
    <row r="10" spans="1:5" s="99" customFormat="1" ht="15" customHeight="1" outlineLevel="1">
      <c r="B10" s="100" t="str">
        <f>IF('ZTI-2'!$J$83=0,"",'ZTI-2'!$J$83)</f>
        <v>725: Zařizovací předměty</v>
      </c>
      <c r="C10" s="808" t="str">
        <f>IF('ZTI-2'!$P$83=0,"",'ZTI-2'!$P$83)</f>
        <v/>
      </c>
      <c r="D10" s="102">
        <f>IF('ZTI-2'!$R$83=0,"",'ZTI-2'!$R$83)</f>
        <v>0.82867999999999997</v>
      </c>
    </row>
    <row r="11" spans="1:5" s="99" customFormat="1" ht="15" customHeight="1" outlineLevel="1">
      <c r="B11" s="100" t="str">
        <f>IF('ZTI-2'!$J$108=0,"",'ZTI-2'!$J$108)</f>
        <v>726: Instalační prefabrikáty</v>
      </c>
      <c r="C11" s="808" t="str">
        <f>IF('ZTI-2'!$P$108=0,"",'ZTI-2'!$P$108)</f>
        <v/>
      </c>
      <c r="D11" s="102">
        <f>IF('ZTI-2'!$R$108=0,"",'ZTI-2'!$R$108)</f>
        <v>0.22459999999999999</v>
      </c>
    </row>
    <row r="12" spans="1:5" s="99" customFormat="1" ht="15" customHeight="1" outlineLevel="1">
      <c r="B12" s="100" t="str">
        <f>IF('ZTI-2'!$J$116=0,"",'ZTI-2'!$J$116)</f>
        <v>767: Konstrukce zámečnické</v>
      </c>
      <c r="C12" s="808" t="str">
        <f>IF('ZTI-2'!$P$116=0,"",'ZTI-2'!$P$116)</f>
        <v/>
      </c>
      <c r="D12" s="102">
        <f>IF('ZTI-2'!$R$116=0,"",'ZTI-2'!$R$116)</f>
        <v>2.7999999999999997E-2</v>
      </c>
    </row>
    <row r="13" spans="1:5" s="99" customFormat="1" ht="15" customHeight="1" outlineLevel="1">
      <c r="B13" s="100" t="str">
        <f>IF('ZTI-2'!$J$121=0,"",'ZTI-2'!$J$121)</f>
        <v>783: Nátěry</v>
      </c>
      <c r="C13" s="808" t="str">
        <f>IF('ZTI-2'!$P$121=0,"",'ZTI-2'!$P$121)</f>
        <v/>
      </c>
      <c r="D13" s="102">
        <f>IF('ZTI-2'!$R$121=0,"",'ZTI-2'!$R$121)</f>
        <v>2.3600000000000003E-2</v>
      </c>
    </row>
    <row r="14" spans="1:5" ht="13.5" outlineLevel="1" thickBot="1">
      <c r="B14" s="103"/>
      <c r="C14" s="809"/>
    </row>
    <row r="15" spans="1:5" s="104" customFormat="1" ht="15">
      <c r="A15" s="104">
        <f>SUM(A17:A18)</f>
        <v>0</v>
      </c>
      <c r="B15" s="105" t="s">
        <v>2961</v>
      </c>
      <c r="C15" s="810">
        <f>SUBTOTAL(9,C5:C14)/2</f>
        <v>0</v>
      </c>
      <c r="D15" s="106"/>
    </row>
    <row r="16" spans="1:5" s="104" customFormat="1" ht="15">
      <c r="B16" s="107"/>
      <c r="C16" s="108"/>
    </row>
    <row r="17" spans="2:3" s="111" customFormat="1">
      <c r="B17" s="109"/>
      <c r="C17" s="110"/>
    </row>
    <row r="18" spans="2:3" s="111" customFormat="1">
      <c r="B18" s="109"/>
      <c r="C18" s="110"/>
    </row>
  </sheetData>
  <sheetProtection algorithmName="SHA-512" hashValue="CkXnu1ByBY3KXJOA1LrLsaQVP8I9nvdQYIP7ijBatt2J18iA4UF+BHWawlHa2L7JCjGUGnPWEsNw5oluZnvqYw==" saltValue="ZFSlJhKl09FsQ62wU5eXw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124"/>
  <sheetViews>
    <sheetView topLeftCell="J1" zoomScaleNormal="100" zoomScaleSheetLayoutView="100" workbookViewId="0">
      <pane ySplit="3" topLeftCell="A36" activePane="bottomLeft" state="frozen"/>
      <selection activeCell="C22" sqref="C22"/>
      <selection pane="bottomLeft" activeCell="L51" sqref="L51:M51"/>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2962</v>
      </c>
      <c r="G3" s="117" t="s">
        <v>53</v>
      </c>
      <c r="H3" s="118" t="s">
        <v>49</v>
      </c>
      <c r="I3" s="118" t="s">
        <v>2963</v>
      </c>
      <c r="J3" s="119" t="s">
        <v>163</v>
      </c>
      <c r="K3" s="117" t="s">
        <v>164</v>
      </c>
      <c r="L3" s="116" t="s">
        <v>2964</v>
      </c>
      <c r="M3" s="116" t="s">
        <v>2965</v>
      </c>
      <c r="N3" s="116" t="s">
        <v>2966</v>
      </c>
      <c r="O3" s="116" t="s">
        <v>2967</v>
      </c>
      <c r="P3" s="116" t="s">
        <v>2960</v>
      </c>
      <c r="Q3" s="116" t="s">
        <v>2968</v>
      </c>
      <c r="R3" s="116" t="s">
        <v>2849</v>
      </c>
      <c r="S3" s="116" t="s">
        <v>2969</v>
      </c>
      <c r="T3" s="116" t="s">
        <v>2851</v>
      </c>
      <c r="U3" s="116" t="s">
        <v>2787</v>
      </c>
      <c r="V3" s="116" t="s">
        <v>38</v>
      </c>
      <c r="W3" s="116" t="s">
        <v>44</v>
      </c>
      <c r="X3" s="119" t="s">
        <v>2970</v>
      </c>
      <c r="Y3" s="118" t="s">
        <v>2806</v>
      </c>
      <c r="Z3" s="118" t="s">
        <v>2971</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2972</v>
      </c>
      <c r="K5" s="127"/>
      <c r="L5" s="129"/>
      <c r="M5" s="130"/>
      <c r="N5" s="129"/>
      <c r="O5" s="130"/>
      <c r="P5" s="806">
        <f>SUBTOTAL(9,P6:P124)</f>
        <v>0</v>
      </c>
      <c r="Q5" s="132"/>
      <c r="R5" s="133">
        <f>SUBTOTAL(9,R6:R124)</f>
        <v>9.4417900000000028</v>
      </c>
      <c r="S5" s="130"/>
      <c r="T5" s="133">
        <f>SUBTOTAL(9,T6:T124)</f>
        <v>0</v>
      </c>
      <c r="U5" s="130"/>
      <c r="V5" s="131">
        <f>SUBTOTAL(9,V6:V124)</f>
        <v>0</v>
      </c>
      <c r="W5" s="131">
        <f>SUBTOTAL(9,W6:W124)</f>
        <v>0</v>
      </c>
      <c r="X5" s="134"/>
      <c r="Y5" s="135"/>
      <c r="Z5" s="135"/>
    </row>
    <row r="6" spans="1:26" s="136" customFormat="1" ht="16.5" customHeight="1" outlineLevel="1">
      <c r="F6" s="137"/>
      <c r="G6" s="121"/>
      <c r="H6" s="138"/>
      <c r="I6" s="138"/>
      <c r="J6" s="138" t="s">
        <v>2973</v>
      </c>
      <c r="K6" s="121"/>
      <c r="L6" s="139"/>
      <c r="M6" s="140"/>
      <c r="N6" s="139"/>
      <c r="O6" s="140"/>
      <c r="P6" s="805">
        <f>SUBTOTAL(9,P7:P8)</f>
        <v>0</v>
      </c>
      <c r="Q6" s="142"/>
      <c r="R6" s="143">
        <f>SUBTOTAL(9,R7:R8)</f>
        <v>0</v>
      </c>
      <c r="S6" s="140"/>
      <c r="T6" s="143">
        <f>SUBTOTAL(9,T7:T8)</f>
        <v>0</v>
      </c>
      <c r="U6" s="140"/>
      <c r="V6" s="141">
        <f>SUBTOTAL(9,V7:V8)</f>
        <v>0</v>
      </c>
      <c r="W6" s="141">
        <f>SUBTOTAL(9,W7:W8)</f>
        <v>0</v>
      </c>
      <c r="X6" s="144"/>
      <c r="Y6" s="122"/>
      <c r="Z6" s="122"/>
    </row>
    <row r="7" spans="1:26" s="145" customFormat="1" ht="12" outlineLevel="2">
      <c r="A7" s="145" t="s">
        <v>2974</v>
      </c>
      <c r="B7" s="145" t="s">
        <v>2975</v>
      </c>
      <c r="C7" s="145" t="s">
        <v>2976</v>
      </c>
      <c r="D7" s="145" t="s">
        <v>2977</v>
      </c>
      <c r="E7" s="145" t="s">
        <v>2978</v>
      </c>
      <c r="F7" s="146">
        <v>1</v>
      </c>
      <c r="G7" s="147" t="s">
        <v>2979</v>
      </c>
      <c r="H7" s="148" t="s">
        <v>2980</v>
      </c>
      <c r="I7" s="148"/>
      <c r="J7" s="149" t="s">
        <v>2981</v>
      </c>
      <c r="K7" s="147" t="s">
        <v>187</v>
      </c>
      <c r="L7" s="150">
        <v>25</v>
      </c>
      <c r="M7" s="151">
        <v>0</v>
      </c>
      <c r="N7" s="150">
        <f>L7*(1+M7/100)</f>
        <v>25</v>
      </c>
      <c r="O7" s="811"/>
      <c r="P7" s="803">
        <f>ROUND(N7*O7,2)</f>
        <v>0</v>
      </c>
      <c r="Q7" s="153"/>
      <c r="R7" s="151">
        <f>N7*Q7</f>
        <v>0</v>
      </c>
      <c r="S7" s="153"/>
      <c r="T7" s="151">
        <f>N7*S7</f>
        <v>0</v>
      </c>
      <c r="U7" s="152">
        <v>21</v>
      </c>
      <c r="V7" s="152">
        <f>P7*(U7/100)</f>
        <v>0</v>
      </c>
      <c r="W7" s="152">
        <f>P7+V7</f>
        <v>0</v>
      </c>
      <c r="X7" s="149"/>
      <c r="Y7" s="148" t="s">
        <v>2982</v>
      </c>
      <c r="Z7" s="148" t="s">
        <v>2983</v>
      </c>
    </row>
    <row r="8" spans="1:26" outlineLevel="2">
      <c r="P8" s="804"/>
    </row>
    <row r="9" spans="1:26" s="136" customFormat="1" ht="16.5" customHeight="1" outlineLevel="1">
      <c r="F9" s="137"/>
      <c r="G9" s="121"/>
      <c r="H9" s="138"/>
      <c r="I9" s="138"/>
      <c r="J9" s="138" t="s">
        <v>2984</v>
      </c>
      <c r="K9" s="121"/>
      <c r="L9" s="139"/>
      <c r="M9" s="140"/>
      <c r="N9" s="139"/>
      <c r="O9" s="140"/>
      <c r="P9" s="805">
        <f>SUBTOTAL(9,P10:P18)</f>
        <v>0</v>
      </c>
      <c r="Q9" s="142"/>
      <c r="R9" s="143">
        <f>SUBTOTAL(9,R10:R18)</f>
        <v>7.9399999999999998E-2</v>
      </c>
      <c r="S9" s="140"/>
      <c r="T9" s="143">
        <f>SUBTOTAL(9,T10:T18)</f>
        <v>0</v>
      </c>
      <c r="U9" s="140"/>
      <c r="V9" s="141">
        <f>SUBTOTAL(9,V10:V18)</f>
        <v>0</v>
      </c>
      <c r="W9" s="141">
        <f>SUBTOTAL(9,W10:W18)</f>
        <v>0</v>
      </c>
      <c r="X9" s="144"/>
      <c r="Y9" s="122"/>
      <c r="Z9" s="122"/>
    </row>
    <row r="10" spans="1:26" s="145" customFormat="1" ht="24" outlineLevel="2">
      <c r="F10" s="146">
        <v>2</v>
      </c>
      <c r="G10" s="147" t="s">
        <v>2979</v>
      </c>
      <c r="H10" s="148" t="s">
        <v>2985</v>
      </c>
      <c r="I10" s="148"/>
      <c r="J10" s="149" t="s">
        <v>2986</v>
      </c>
      <c r="K10" s="147" t="s">
        <v>180</v>
      </c>
      <c r="L10" s="150">
        <v>20</v>
      </c>
      <c r="M10" s="151">
        <v>0</v>
      </c>
      <c r="N10" s="150">
        <f t="shared" ref="N10:N17" si="0">L10*(1+M10/100)</f>
        <v>20</v>
      </c>
      <c r="O10" s="811"/>
      <c r="P10" s="803">
        <f>ROUND(N10*O10,2)</f>
        <v>0</v>
      </c>
      <c r="Q10" s="153"/>
      <c r="R10" s="151">
        <f t="shared" ref="R10:R17" si="1">N10*Q10</f>
        <v>0</v>
      </c>
      <c r="S10" s="153"/>
      <c r="T10" s="151">
        <f t="shared" ref="T10:T17" si="2">N10*S10</f>
        <v>0</v>
      </c>
      <c r="U10" s="152">
        <v>21</v>
      </c>
      <c r="V10" s="152">
        <f t="shared" ref="V10:V17" si="3">P10*(U10/100)</f>
        <v>0</v>
      </c>
      <c r="W10" s="152">
        <f t="shared" ref="W10:W17" si="4">P10+V10</f>
        <v>0</v>
      </c>
      <c r="X10" s="149"/>
      <c r="Y10" s="148" t="s">
        <v>2982</v>
      </c>
      <c r="Z10" s="148" t="s">
        <v>1372</v>
      </c>
    </row>
    <row r="11" spans="1:26" s="145" customFormat="1" ht="24" outlineLevel="2">
      <c r="F11" s="146">
        <v>3</v>
      </c>
      <c r="G11" s="147" t="s">
        <v>2979</v>
      </c>
      <c r="H11" s="148" t="s">
        <v>2987</v>
      </c>
      <c r="I11" s="148"/>
      <c r="J11" s="149" t="s">
        <v>2988</v>
      </c>
      <c r="K11" s="147" t="s">
        <v>886</v>
      </c>
      <c r="L11" s="150">
        <v>65</v>
      </c>
      <c r="M11" s="151">
        <v>0</v>
      </c>
      <c r="N11" s="150">
        <f t="shared" si="0"/>
        <v>65</v>
      </c>
      <c r="O11" s="811"/>
      <c r="P11" s="803">
        <f t="shared" ref="P11:P17" si="5">ROUND(N11*O11,2)</f>
        <v>0</v>
      </c>
      <c r="Q11" s="153"/>
      <c r="R11" s="151">
        <f t="shared" si="1"/>
        <v>0</v>
      </c>
      <c r="S11" s="153"/>
      <c r="T11" s="151">
        <f t="shared" si="2"/>
        <v>0</v>
      </c>
      <c r="U11" s="152">
        <v>21</v>
      </c>
      <c r="V11" s="152">
        <f t="shared" si="3"/>
        <v>0</v>
      </c>
      <c r="W11" s="152">
        <f t="shared" si="4"/>
        <v>0</v>
      </c>
      <c r="X11" s="149"/>
      <c r="Y11" s="148" t="s">
        <v>2982</v>
      </c>
      <c r="Z11" s="148" t="s">
        <v>1372</v>
      </c>
    </row>
    <row r="12" spans="1:26" s="145" customFormat="1" ht="24" outlineLevel="2">
      <c r="F12" s="146">
        <v>4</v>
      </c>
      <c r="G12" s="147" t="s">
        <v>2979</v>
      </c>
      <c r="H12" s="148" t="s">
        <v>2989</v>
      </c>
      <c r="I12" s="148"/>
      <c r="J12" s="149" t="s">
        <v>2990</v>
      </c>
      <c r="K12" s="147" t="s">
        <v>886</v>
      </c>
      <c r="L12" s="150">
        <v>75</v>
      </c>
      <c r="M12" s="151"/>
      <c r="N12" s="150">
        <f t="shared" si="0"/>
        <v>75</v>
      </c>
      <c r="O12" s="811"/>
      <c r="P12" s="803">
        <f t="shared" si="5"/>
        <v>0</v>
      </c>
      <c r="Q12" s="153"/>
      <c r="R12" s="151">
        <f t="shared" si="1"/>
        <v>0</v>
      </c>
      <c r="S12" s="153"/>
      <c r="T12" s="151">
        <f t="shared" si="2"/>
        <v>0</v>
      </c>
      <c r="U12" s="152">
        <v>21</v>
      </c>
      <c r="V12" s="152">
        <f t="shared" si="3"/>
        <v>0</v>
      </c>
      <c r="W12" s="152">
        <f t="shared" si="4"/>
        <v>0</v>
      </c>
      <c r="X12" s="149"/>
      <c r="Y12" s="148" t="s">
        <v>2982</v>
      </c>
      <c r="Z12" s="148" t="s">
        <v>1372</v>
      </c>
    </row>
    <row r="13" spans="1:26" s="145" customFormat="1" ht="24" outlineLevel="2">
      <c r="F13" s="146">
        <v>4</v>
      </c>
      <c r="G13" s="147" t="s">
        <v>2979</v>
      </c>
      <c r="H13" s="148" t="s">
        <v>2991</v>
      </c>
      <c r="I13" s="148"/>
      <c r="J13" s="149" t="s">
        <v>2992</v>
      </c>
      <c r="K13" s="147" t="s">
        <v>886</v>
      </c>
      <c r="L13" s="150">
        <v>70</v>
      </c>
      <c r="M13" s="151">
        <v>0</v>
      </c>
      <c r="N13" s="150">
        <f t="shared" si="0"/>
        <v>70</v>
      </c>
      <c r="O13" s="811"/>
      <c r="P13" s="803">
        <f t="shared" si="5"/>
        <v>0</v>
      </c>
      <c r="Q13" s="153"/>
      <c r="R13" s="151">
        <f t="shared" si="1"/>
        <v>0</v>
      </c>
      <c r="S13" s="153"/>
      <c r="T13" s="151">
        <f t="shared" si="2"/>
        <v>0</v>
      </c>
      <c r="U13" s="152">
        <v>21</v>
      </c>
      <c r="V13" s="152">
        <f t="shared" si="3"/>
        <v>0</v>
      </c>
      <c r="W13" s="152">
        <f t="shared" si="4"/>
        <v>0</v>
      </c>
      <c r="X13" s="149"/>
      <c r="Y13" s="148" t="s">
        <v>2982</v>
      </c>
      <c r="Z13" s="148" t="s">
        <v>1372</v>
      </c>
    </row>
    <row r="14" spans="1:26" s="145" customFormat="1" ht="24" outlineLevel="2">
      <c r="F14" s="146">
        <v>5</v>
      </c>
      <c r="G14" s="147" t="s">
        <v>2979</v>
      </c>
      <c r="H14" s="148" t="s">
        <v>2993</v>
      </c>
      <c r="I14" s="148"/>
      <c r="J14" s="149" t="s">
        <v>2994</v>
      </c>
      <c r="K14" s="147" t="s">
        <v>886</v>
      </c>
      <c r="L14" s="150">
        <v>135</v>
      </c>
      <c r="M14" s="151">
        <v>0</v>
      </c>
      <c r="N14" s="150">
        <f t="shared" si="0"/>
        <v>135</v>
      </c>
      <c r="O14" s="811"/>
      <c r="P14" s="803">
        <f t="shared" si="5"/>
        <v>0</v>
      </c>
      <c r="Q14" s="153"/>
      <c r="R14" s="151">
        <f t="shared" si="1"/>
        <v>0</v>
      </c>
      <c r="S14" s="153"/>
      <c r="T14" s="151">
        <f t="shared" si="2"/>
        <v>0</v>
      </c>
      <c r="U14" s="152">
        <v>21</v>
      </c>
      <c r="V14" s="152">
        <f t="shared" si="3"/>
        <v>0</v>
      </c>
      <c r="W14" s="152">
        <f t="shared" si="4"/>
        <v>0</v>
      </c>
      <c r="X14" s="149"/>
      <c r="Y14" s="148" t="s">
        <v>2982</v>
      </c>
      <c r="Z14" s="148" t="s">
        <v>1372</v>
      </c>
    </row>
    <row r="15" spans="1:26" s="145" customFormat="1" ht="24" outlineLevel="2">
      <c r="F15" s="146">
        <v>7</v>
      </c>
      <c r="G15" s="147" t="s">
        <v>2995</v>
      </c>
      <c r="H15" s="148" t="s">
        <v>2996</v>
      </c>
      <c r="I15" s="148" t="s">
        <v>2997</v>
      </c>
      <c r="J15" s="149" t="s">
        <v>2998</v>
      </c>
      <c r="K15" s="147" t="s">
        <v>180</v>
      </c>
      <c r="L15" s="150">
        <v>20</v>
      </c>
      <c r="M15" s="151">
        <v>0</v>
      </c>
      <c r="N15" s="150">
        <f t="shared" si="0"/>
        <v>20</v>
      </c>
      <c r="O15" s="811"/>
      <c r="P15" s="803">
        <f t="shared" si="5"/>
        <v>0</v>
      </c>
      <c r="Q15" s="153">
        <v>5.1999999999999995E-4</v>
      </c>
      <c r="R15" s="151">
        <f t="shared" si="1"/>
        <v>1.04E-2</v>
      </c>
      <c r="S15" s="153"/>
      <c r="T15" s="151">
        <f t="shared" si="2"/>
        <v>0</v>
      </c>
      <c r="U15" s="152">
        <v>21</v>
      </c>
      <c r="V15" s="152">
        <f t="shared" si="3"/>
        <v>0</v>
      </c>
      <c r="W15" s="152">
        <f t="shared" si="4"/>
        <v>0</v>
      </c>
      <c r="X15" s="149"/>
      <c r="Y15" s="148" t="s">
        <v>2982</v>
      </c>
      <c r="Z15" s="148" t="s">
        <v>1372</v>
      </c>
    </row>
    <row r="16" spans="1:26" s="145" customFormat="1" ht="36" outlineLevel="2">
      <c r="F16" s="146">
        <v>8</v>
      </c>
      <c r="G16" s="147" t="s">
        <v>2995</v>
      </c>
      <c r="H16" s="148" t="s">
        <v>2999</v>
      </c>
      <c r="I16" s="148" t="s">
        <v>3000</v>
      </c>
      <c r="J16" s="149" t="s">
        <v>3001</v>
      </c>
      <c r="K16" s="147" t="s">
        <v>886</v>
      </c>
      <c r="L16" s="150">
        <v>345</v>
      </c>
      <c r="M16" s="151">
        <v>0</v>
      </c>
      <c r="N16" s="150">
        <f t="shared" si="0"/>
        <v>345</v>
      </c>
      <c r="O16" s="811"/>
      <c r="P16" s="803">
        <f t="shared" si="5"/>
        <v>0</v>
      </c>
      <c r="Q16" s="153">
        <v>2.0000000000000001E-4</v>
      </c>
      <c r="R16" s="151">
        <f t="shared" si="1"/>
        <v>6.9000000000000006E-2</v>
      </c>
      <c r="S16" s="153"/>
      <c r="T16" s="151">
        <f t="shared" si="2"/>
        <v>0</v>
      </c>
      <c r="U16" s="152">
        <v>21</v>
      </c>
      <c r="V16" s="152">
        <f t="shared" si="3"/>
        <v>0</v>
      </c>
      <c r="W16" s="152">
        <f t="shared" si="4"/>
        <v>0</v>
      </c>
      <c r="X16" s="149"/>
      <c r="Y16" s="148" t="s">
        <v>2982</v>
      </c>
      <c r="Z16" s="148" t="s">
        <v>1372</v>
      </c>
    </row>
    <row r="17" spans="6:26" s="145" customFormat="1" ht="12" outlineLevel="2">
      <c r="F17" s="146">
        <v>9</v>
      </c>
      <c r="G17" s="147" t="s">
        <v>2995</v>
      </c>
      <c r="H17" s="148" t="s">
        <v>3002</v>
      </c>
      <c r="I17" s="148" t="s">
        <v>3003</v>
      </c>
      <c r="J17" s="149" t="s">
        <v>3004</v>
      </c>
      <c r="K17" s="147" t="s">
        <v>3005</v>
      </c>
      <c r="L17" s="150">
        <v>2.2000000000000002</v>
      </c>
      <c r="M17" s="151">
        <v>0</v>
      </c>
      <c r="N17" s="150">
        <f t="shared" si="0"/>
        <v>2.2000000000000002</v>
      </c>
      <c r="O17" s="811"/>
      <c r="P17" s="803">
        <f t="shared" si="5"/>
        <v>0</v>
      </c>
      <c r="Q17" s="153"/>
      <c r="R17" s="151">
        <f t="shared" si="1"/>
        <v>0</v>
      </c>
      <c r="S17" s="153"/>
      <c r="T17" s="151">
        <f t="shared" si="2"/>
        <v>0</v>
      </c>
      <c r="U17" s="152">
        <v>21</v>
      </c>
      <c r="V17" s="152">
        <f t="shared" si="3"/>
        <v>0</v>
      </c>
      <c r="W17" s="152">
        <f t="shared" si="4"/>
        <v>0</v>
      </c>
      <c r="X17" s="149"/>
      <c r="Y17" s="148" t="s">
        <v>2982</v>
      </c>
      <c r="Z17" s="148" t="s">
        <v>1372</v>
      </c>
    </row>
    <row r="18" spans="6:26" outlineLevel="2">
      <c r="P18" s="804"/>
    </row>
    <row r="19" spans="6:26" s="136" customFormat="1" ht="16.5" customHeight="1" outlineLevel="1">
      <c r="F19" s="137"/>
      <c r="G19" s="121"/>
      <c r="H19" s="138"/>
      <c r="I19" s="138"/>
      <c r="J19" s="138" t="s">
        <v>3006</v>
      </c>
      <c r="K19" s="121"/>
      <c r="L19" s="139"/>
      <c r="M19" s="140"/>
      <c r="N19" s="139"/>
      <c r="O19" s="140"/>
      <c r="P19" s="805">
        <f>SUBTOTAL(9,P20:P49)</f>
        <v>0</v>
      </c>
      <c r="Q19" s="142"/>
      <c r="R19" s="143">
        <f>SUBTOTAL(9,R20:R49)</f>
        <v>3.7778999999999994</v>
      </c>
      <c r="S19" s="140"/>
      <c r="T19" s="143">
        <f>SUBTOTAL(9,T20:T49)</f>
        <v>0</v>
      </c>
      <c r="U19" s="140"/>
      <c r="V19" s="141">
        <f>SUBTOTAL(9,V20:V49)</f>
        <v>0</v>
      </c>
      <c r="W19" s="141">
        <f>SUBTOTAL(9,W20:W49)</f>
        <v>0</v>
      </c>
      <c r="X19" s="144"/>
      <c r="Y19" s="122"/>
      <c r="Z19" s="122"/>
    </row>
    <row r="20" spans="6:26" s="145" customFormat="1" ht="24" outlineLevel="2">
      <c r="F20" s="146">
        <v>14</v>
      </c>
      <c r="G20" s="147" t="s">
        <v>2995</v>
      </c>
      <c r="H20" s="148" t="s">
        <v>3007</v>
      </c>
      <c r="I20" s="148" t="s">
        <v>3008</v>
      </c>
      <c r="J20" s="149" t="s">
        <v>3009</v>
      </c>
      <c r="K20" s="147" t="s">
        <v>886</v>
      </c>
      <c r="L20" s="150">
        <v>40</v>
      </c>
      <c r="M20" s="151">
        <v>0</v>
      </c>
      <c r="N20" s="150">
        <f t="shared" ref="N20:N48" si="6">L20*(1+M20/100)</f>
        <v>40</v>
      </c>
      <c r="O20" s="811"/>
      <c r="P20" s="803">
        <f t="shared" ref="P20:P48" si="7">ROUND(N20*O20,2)</f>
        <v>0</v>
      </c>
      <c r="Q20" s="153">
        <v>1.2600000000000001E-3</v>
      </c>
      <c r="R20" s="151">
        <f t="shared" ref="R20:R48" si="8">N20*Q20</f>
        <v>5.04E-2</v>
      </c>
      <c r="S20" s="153"/>
      <c r="T20" s="151">
        <f t="shared" ref="T20:T48" si="9">N20*S20</f>
        <v>0</v>
      </c>
      <c r="U20" s="152">
        <v>21</v>
      </c>
      <c r="V20" s="152">
        <f t="shared" ref="V20:V48" si="10">P20*(U20/100)</f>
        <v>0</v>
      </c>
      <c r="W20" s="152">
        <f t="shared" ref="W20:W48" si="11">P20+V20</f>
        <v>0</v>
      </c>
      <c r="X20" s="149"/>
      <c r="Y20" s="148" t="s">
        <v>2982</v>
      </c>
      <c r="Z20" s="148" t="s">
        <v>1467</v>
      </c>
    </row>
    <row r="21" spans="6:26" s="145" customFormat="1" ht="24" outlineLevel="2">
      <c r="F21" s="146">
        <v>15</v>
      </c>
      <c r="G21" s="147" t="s">
        <v>2995</v>
      </c>
      <c r="H21" s="148" t="s">
        <v>3010</v>
      </c>
      <c r="I21" s="148" t="s">
        <v>3011</v>
      </c>
      <c r="J21" s="149" t="s">
        <v>3012</v>
      </c>
      <c r="K21" s="147" t="s">
        <v>886</v>
      </c>
      <c r="L21" s="150">
        <v>95</v>
      </c>
      <c r="M21" s="151">
        <v>0</v>
      </c>
      <c r="N21" s="150">
        <f t="shared" si="6"/>
        <v>95</v>
      </c>
      <c r="O21" s="811"/>
      <c r="P21" s="803">
        <f t="shared" si="7"/>
        <v>0</v>
      </c>
      <c r="Q21" s="153">
        <v>1.7700000000000001E-3</v>
      </c>
      <c r="R21" s="151">
        <f t="shared" si="8"/>
        <v>0.16815000000000002</v>
      </c>
      <c r="S21" s="153"/>
      <c r="T21" s="151">
        <f t="shared" si="9"/>
        <v>0</v>
      </c>
      <c r="U21" s="152">
        <v>21</v>
      </c>
      <c r="V21" s="152">
        <f t="shared" si="10"/>
        <v>0</v>
      </c>
      <c r="W21" s="152">
        <f t="shared" si="11"/>
        <v>0</v>
      </c>
      <c r="X21" s="149"/>
      <c r="Y21" s="148" t="s">
        <v>2982</v>
      </c>
      <c r="Z21" s="148" t="s">
        <v>1467</v>
      </c>
    </row>
    <row r="22" spans="6:26" s="145" customFormat="1" ht="24" outlineLevel="2">
      <c r="F22" s="146">
        <v>16</v>
      </c>
      <c r="G22" s="147" t="s">
        <v>2995</v>
      </c>
      <c r="H22" s="148" t="s">
        <v>3013</v>
      </c>
      <c r="I22" s="148" t="s">
        <v>3014</v>
      </c>
      <c r="J22" s="149" t="s">
        <v>3015</v>
      </c>
      <c r="K22" s="147" t="s">
        <v>886</v>
      </c>
      <c r="L22" s="150">
        <v>85</v>
      </c>
      <c r="M22" s="151">
        <v>0</v>
      </c>
      <c r="N22" s="150">
        <f t="shared" si="6"/>
        <v>85</v>
      </c>
      <c r="O22" s="811"/>
      <c r="P22" s="803">
        <f t="shared" si="7"/>
        <v>0</v>
      </c>
      <c r="Q22" s="153">
        <v>2.7699999999999999E-3</v>
      </c>
      <c r="R22" s="151">
        <f t="shared" si="8"/>
        <v>0.23544999999999999</v>
      </c>
      <c r="S22" s="153"/>
      <c r="T22" s="151">
        <f t="shared" si="9"/>
        <v>0</v>
      </c>
      <c r="U22" s="152">
        <v>21</v>
      </c>
      <c r="V22" s="152">
        <f t="shared" si="10"/>
        <v>0</v>
      </c>
      <c r="W22" s="152">
        <f t="shared" si="11"/>
        <v>0</v>
      </c>
      <c r="X22" s="149"/>
      <c r="Y22" s="148" t="s">
        <v>2982</v>
      </c>
      <c r="Z22" s="148" t="s">
        <v>1467</v>
      </c>
    </row>
    <row r="23" spans="6:26" s="145" customFormat="1" ht="24" outlineLevel="2">
      <c r="F23" s="146">
        <v>17</v>
      </c>
      <c r="G23" s="147" t="s">
        <v>2995</v>
      </c>
      <c r="H23" s="148" t="s">
        <v>3016</v>
      </c>
      <c r="I23" s="148" t="s">
        <v>3017</v>
      </c>
      <c r="J23" s="149" t="s">
        <v>3018</v>
      </c>
      <c r="K23" s="147" t="s">
        <v>886</v>
      </c>
      <c r="L23" s="150">
        <v>45</v>
      </c>
      <c r="M23" s="151">
        <v>0</v>
      </c>
      <c r="N23" s="150">
        <f t="shared" si="6"/>
        <v>45</v>
      </c>
      <c r="O23" s="811"/>
      <c r="P23" s="803">
        <f t="shared" si="7"/>
        <v>0</v>
      </c>
      <c r="Q23" s="153">
        <v>9.58E-3</v>
      </c>
      <c r="R23" s="151">
        <f t="shared" si="8"/>
        <v>0.43109999999999998</v>
      </c>
      <c r="S23" s="153"/>
      <c r="T23" s="151">
        <f t="shared" si="9"/>
        <v>0</v>
      </c>
      <c r="U23" s="152">
        <v>21</v>
      </c>
      <c r="V23" s="152">
        <f t="shared" si="10"/>
        <v>0</v>
      </c>
      <c r="W23" s="152">
        <f t="shared" si="11"/>
        <v>0</v>
      </c>
      <c r="X23" s="149"/>
      <c r="Y23" s="148" t="s">
        <v>2982</v>
      </c>
      <c r="Z23" s="148" t="s">
        <v>1467</v>
      </c>
    </row>
    <row r="24" spans="6:26" s="145" customFormat="1" ht="24" outlineLevel="2">
      <c r="F24" s="146">
        <v>18</v>
      </c>
      <c r="G24" s="147" t="s">
        <v>2995</v>
      </c>
      <c r="H24" s="148" t="s">
        <v>3019</v>
      </c>
      <c r="I24" s="148" t="s">
        <v>3020</v>
      </c>
      <c r="J24" s="149" t="s">
        <v>3021</v>
      </c>
      <c r="K24" s="147" t="s">
        <v>886</v>
      </c>
      <c r="L24" s="150">
        <v>115</v>
      </c>
      <c r="M24" s="151">
        <v>0</v>
      </c>
      <c r="N24" s="150">
        <f t="shared" si="6"/>
        <v>115</v>
      </c>
      <c r="O24" s="811"/>
      <c r="P24" s="803">
        <f t="shared" si="7"/>
        <v>0</v>
      </c>
      <c r="Q24" s="153">
        <v>1.115E-2</v>
      </c>
      <c r="R24" s="151">
        <f t="shared" si="8"/>
        <v>1.2822500000000001</v>
      </c>
      <c r="S24" s="153"/>
      <c r="T24" s="151">
        <f t="shared" si="9"/>
        <v>0</v>
      </c>
      <c r="U24" s="152">
        <v>21</v>
      </c>
      <c r="V24" s="152">
        <f t="shared" si="10"/>
        <v>0</v>
      </c>
      <c r="W24" s="152">
        <f t="shared" si="11"/>
        <v>0</v>
      </c>
      <c r="X24" s="149"/>
      <c r="Y24" s="148" t="s">
        <v>2982</v>
      </c>
      <c r="Z24" s="148" t="s">
        <v>1467</v>
      </c>
    </row>
    <row r="25" spans="6:26" s="145" customFormat="1" ht="24" outlineLevel="2">
      <c r="F25" s="146">
        <v>19</v>
      </c>
      <c r="G25" s="147" t="s">
        <v>2995</v>
      </c>
      <c r="H25" s="148" t="s">
        <v>3022</v>
      </c>
      <c r="I25" s="148" t="s">
        <v>3023</v>
      </c>
      <c r="J25" s="149" t="s">
        <v>3024</v>
      </c>
      <c r="K25" s="147" t="s">
        <v>886</v>
      </c>
      <c r="L25" s="150">
        <v>50</v>
      </c>
      <c r="M25" s="151">
        <v>0</v>
      </c>
      <c r="N25" s="150">
        <f t="shared" si="6"/>
        <v>50</v>
      </c>
      <c r="O25" s="811"/>
      <c r="P25" s="803">
        <f t="shared" si="7"/>
        <v>0</v>
      </c>
      <c r="Q25" s="153">
        <v>8.1999999999999998E-4</v>
      </c>
      <c r="R25" s="151">
        <f t="shared" si="8"/>
        <v>4.1000000000000002E-2</v>
      </c>
      <c r="S25" s="153"/>
      <c r="T25" s="151">
        <f t="shared" si="9"/>
        <v>0</v>
      </c>
      <c r="U25" s="152">
        <v>21</v>
      </c>
      <c r="V25" s="152">
        <f t="shared" si="10"/>
        <v>0</v>
      </c>
      <c r="W25" s="152">
        <f t="shared" si="11"/>
        <v>0</v>
      </c>
      <c r="X25" s="149"/>
      <c r="Y25" s="148" t="s">
        <v>2982</v>
      </c>
      <c r="Z25" s="148" t="s">
        <v>1467</v>
      </c>
    </row>
    <row r="26" spans="6:26" s="145" customFormat="1" ht="24" outlineLevel="2">
      <c r="F26" s="146">
        <v>20</v>
      </c>
      <c r="G26" s="147" t="s">
        <v>2995</v>
      </c>
      <c r="H26" s="148" t="s">
        <v>3025</v>
      </c>
      <c r="I26" s="148" t="s">
        <v>3026</v>
      </c>
      <c r="J26" s="149" t="s">
        <v>3027</v>
      </c>
      <c r="K26" s="147" t="s">
        <v>886</v>
      </c>
      <c r="L26" s="150">
        <v>50</v>
      </c>
      <c r="M26" s="151">
        <v>0</v>
      </c>
      <c r="N26" s="150">
        <f t="shared" si="6"/>
        <v>50</v>
      </c>
      <c r="O26" s="811"/>
      <c r="P26" s="803">
        <f t="shared" si="7"/>
        <v>0</v>
      </c>
      <c r="Q26" s="153">
        <v>1E-3</v>
      </c>
      <c r="R26" s="151">
        <f t="shared" si="8"/>
        <v>0.05</v>
      </c>
      <c r="S26" s="153"/>
      <c r="T26" s="151">
        <f t="shared" si="9"/>
        <v>0</v>
      </c>
      <c r="U26" s="152">
        <v>21</v>
      </c>
      <c r="V26" s="152">
        <f t="shared" si="10"/>
        <v>0</v>
      </c>
      <c r="W26" s="152">
        <f t="shared" si="11"/>
        <v>0</v>
      </c>
      <c r="X26" s="149"/>
      <c r="Y26" s="148" t="s">
        <v>2982</v>
      </c>
      <c r="Z26" s="148" t="s">
        <v>1467</v>
      </c>
    </row>
    <row r="27" spans="6:26" s="145" customFormat="1" ht="24" outlineLevel="2">
      <c r="F27" s="146">
        <v>21</v>
      </c>
      <c r="G27" s="147" t="s">
        <v>2995</v>
      </c>
      <c r="H27" s="148" t="s">
        <v>3028</v>
      </c>
      <c r="I27" s="148" t="s">
        <v>3029</v>
      </c>
      <c r="J27" s="149" t="s">
        <v>3030</v>
      </c>
      <c r="K27" s="147" t="s">
        <v>886</v>
      </c>
      <c r="L27" s="150">
        <v>10</v>
      </c>
      <c r="M27" s="151">
        <v>0</v>
      </c>
      <c r="N27" s="150">
        <f t="shared" si="6"/>
        <v>10</v>
      </c>
      <c r="O27" s="811"/>
      <c r="P27" s="803">
        <f t="shared" si="7"/>
        <v>0</v>
      </c>
      <c r="Q27" s="153">
        <v>1.33E-3</v>
      </c>
      <c r="R27" s="151">
        <f t="shared" si="8"/>
        <v>1.3299999999999999E-2</v>
      </c>
      <c r="S27" s="153"/>
      <c r="T27" s="151">
        <f t="shared" si="9"/>
        <v>0</v>
      </c>
      <c r="U27" s="152">
        <v>21</v>
      </c>
      <c r="V27" s="152">
        <f t="shared" si="10"/>
        <v>0</v>
      </c>
      <c r="W27" s="152">
        <f t="shared" si="11"/>
        <v>0</v>
      </c>
      <c r="X27" s="149"/>
      <c r="Y27" s="148" t="s">
        <v>2982</v>
      </c>
      <c r="Z27" s="148" t="s">
        <v>1467</v>
      </c>
    </row>
    <row r="28" spans="6:26" s="145" customFormat="1" ht="24" outlineLevel="2">
      <c r="F28" s="146">
        <v>22</v>
      </c>
      <c r="G28" s="147" t="s">
        <v>2995</v>
      </c>
      <c r="H28" s="148" t="s">
        <v>3031</v>
      </c>
      <c r="I28" s="148" t="s">
        <v>3032</v>
      </c>
      <c r="J28" s="149" t="s">
        <v>3033</v>
      </c>
      <c r="K28" s="147" t="s">
        <v>886</v>
      </c>
      <c r="L28" s="150">
        <v>30</v>
      </c>
      <c r="M28" s="151">
        <v>0</v>
      </c>
      <c r="N28" s="150">
        <f t="shared" si="6"/>
        <v>30</v>
      </c>
      <c r="O28" s="811"/>
      <c r="P28" s="803">
        <f t="shared" si="7"/>
        <v>0</v>
      </c>
      <c r="Q28" s="153">
        <v>1.102E-2</v>
      </c>
      <c r="R28" s="151">
        <f t="shared" si="8"/>
        <v>0.3306</v>
      </c>
      <c r="S28" s="153"/>
      <c r="T28" s="151">
        <f t="shared" si="9"/>
        <v>0</v>
      </c>
      <c r="U28" s="152">
        <v>21</v>
      </c>
      <c r="V28" s="152">
        <f t="shared" si="10"/>
        <v>0</v>
      </c>
      <c r="W28" s="152">
        <f t="shared" si="11"/>
        <v>0</v>
      </c>
      <c r="X28" s="149"/>
      <c r="Y28" s="148" t="s">
        <v>2982</v>
      </c>
      <c r="Z28" s="148" t="s">
        <v>1467</v>
      </c>
    </row>
    <row r="29" spans="6:26" s="145" customFormat="1" ht="24" outlineLevel="2">
      <c r="F29" s="146">
        <v>23</v>
      </c>
      <c r="G29" s="147" t="s">
        <v>2995</v>
      </c>
      <c r="H29" s="148" t="s">
        <v>3034</v>
      </c>
      <c r="I29" s="148" t="s">
        <v>3035</v>
      </c>
      <c r="J29" s="149" t="s">
        <v>3036</v>
      </c>
      <c r="K29" s="147" t="s">
        <v>187</v>
      </c>
      <c r="L29" s="150">
        <v>32</v>
      </c>
      <c r="M29" s="151">
        <v>0</v>
      </c>
      <c r="N29" s="150">
        <f t="shared" si="6"/>
        <v>32</v>
      </c>
      <c r="O29" s="811"/>
      <c r="P29" s="803">
        <f t="shared" si="7"/>
        <v>0</v>
      </c>
      <c r="Q29" s="153"/>
      <c r="R29" s="151">
        <f t="shared" si="8"/>
        <v>0</v>
      </c>
      <c r="S29" s="153"/>
      <c r="T29" s="151">
        <f t="shared" si="9"/>
        <v>0</v>
      </c>
      <c r="U29" s="152">
        <v>21</v>
      </c>
      <c r="V29" s="152">
        <f t="shared" si="10"/>
        <v>0</v>
      </c>
      <c r="W29" s="152">
        <f t="shared" si="11"/>
        <v>0</v>
      </c>
      <c r="X29" s="149"/>
      <c r="Y29" s="148" t="s">
        <v>2982</v>
      </c>
      <c r="Z29" s="148" t="s">
        <v>1467</v>
      </c>
    </row>
    <row r="30" spans="6:26" s="145" customFormat="1" ht="24" outlineLevel="2">
      <c r="F30" s="146">
        <v>24</v>
      </c>
      <c r="G30" s="147" t="s">
        <v>2995</v>
      </c>
      <c r="H30" s="148" t="s">
        <v>3037</v>
      </c>
      <c r="I30" s="148" t="s">
        <v>3038</v>
      </c>
      <c r="J30" s="149" t="s">
        <v>3039</v>
      </c>
      <c r="K30" s="147" t="s">
        <v>187</v>
      </c>
      <c r="L30" s="150">
        <v>11</v>
      </c>
      <c r="M30" s="151">
        <v>0</v>
      </c>
      <c r="N30" s="150">
        <f t="shared" si="6"/>
        <v>11</v>
      </c>
      <c r="O30" s="811"/>
      <c r="P30" s="803">
        <f t="shared" si="7"/>
        <v>0</v>
      </c>
      <c r="Q30" s="153"/>
      <c r="R30" s="151">
        <f t="shared" si="8"/>
        <v>0</v>
      </c>
      <c r="S30" s="153"/>
      <c r="T30" s="151">
        <f t="shared" si="9"/>
        <v>0</v>
      </c>
      <c r="U30" s="152">
        <v>21</v>
      </c>
      <c r="V30" s="152">
        <f t="shared" si="10"/>
        <v>0</v>
      </c>
      <c r="W30" s="152">
        <f t="shared" si="11"/>
        <v>0</v>
      </c>
      <c r="X30" s="149"/>
      <c r="Y30" s="148" t="s">
        <v>2982</v>
      </c>
      <c r="Z30" s="148" t="s">
        <v>1467</v>
      </c>
    </row>
    <row r="31" spans="6:26" s="145" customFormat="1" ht="24" outlineLevel="2">
      <c r="F31" s="146">
        <v>25</v>
      </c>
      <c r="G31" s="147" t="s">
        <v>2995</v>
      </c>
      <c r="H31" s="148" t="s">
        <v>3040</v>
      </c>
      <c r="I31" s="148" t="s">
        <v>3041</v>
      </c>
      <c r="J31" s="149" t="s">
        <v>3042</v>
      </c>
      <c r="K31" s="147" t="s">
        <v>187</v>
      </c>
      <c r="L31" s="150">
        <v>14</v>
      </c>
      <c r="M31" s="151">
        <v>0</v>
      </c>
      <c r="N31" s="150">
        <f t="shared" si="6"/>
        <v>14</v>
      </c>
      <c r="O31" s="811"/>
      <c r="P31" s="803">
        <f t="shared" si="7"/>
        <v>0</v>
      </c>
      <c r="Q31" s="153"/>
      <c r="R31" s="151">
        <f t="shared" si="8"/>
        <v>0</v>
      </c>
      <c r="S31" s="153"/>
      <c r="T31" s="151">
        <f t="shared" si="9"/>
        <v>0</v>
      </c>
      <c r="U31" s="152">
        <v>21</v>
      </c>
      <c r="V31" s="152">
        <f t="shared" si="10"/>
        <v>0</v>
      </c>
      <c r="W31" s="152">
        <f t="shared" si="11"/>
        <v>0</v>
      </c>
      <c r="X31" s="149"/>
      <c r="Y31" s="148" t="s">
        <v>2982</v>
      </c>
      <c r="Z31" s="148" t="s">
        <v>1467</v>
      </c>
    </row>
    <row r="32" spans="6:26" s="145" customFormat="1" ht="24" outlineLevel="2">
      <c r="F32" s="146">
        <v>27</v>
      </c>
      <c r="G32" s="147" t="s">
        <v>2995</v>
      </c>
      <c r="H32" s="148" t="s">
        <v>3043</v>
      </c>
      <c r="I32" s="148" t="s">
        <v>3044</v>
      </c>
      <c r="J32" s="149" t="s">
        <v>3045</v>
      </c>
      <c r="K32" s="147" t="s">
        <v>187</v>
      </c>
      <c r="L32" s="150">
        <v>4</v>
      </c>
      <c r="M32" s="151">
        <v>0</v>
      </c>
      <c r="N32" s="150">
        <f t="shared" si="6"/>
        <v>4</v>
      </c>
      <c r="O32" s="811"/>
      <c r="P32" s="803">
        <f t="shared" si="7"/>
        <v>0</v>
      </c>
      <c r="Q32" s="153">
        <v>5.4000000000000003E-3</v>
      </c>
      <c r="R32" s="151">
        <f t="shared" si="8"/>
        <v>2.1600000000000001E-2</v>
      </c>
      <c r="S32" s="153"/>
      <c r="T32" s="151">
        <f t="shared" si="9"/>
        <v>0</v>
      </c>
      <c r="U32" s="152">
        <v>21</v>
      </c>
      <c r="V32" s="152">
        <f t="shared" si="10"/>
        <v>0</v>
      </c>
      <c r="W32" s="152">
        <f t="shared" si="11"/>
        <v>0</v>
      </c>
      <c r="X32" s="149"/>
      <c r="Y32" s="148" t="s">
        <v>2982</v>
      </c>
      <c r="Z32" s="148" t="s">
        <v>1467</v>
      </c>
    </row>
    <row r="33" spans="6:26" s="145" customFormat="1" ht="24" outlineLevel="2">
      <c r="F33" s="146">
        <v>29</v>
      </c>
      <c r="G33" s="147" t="s">
        <v>2995</v>
      </c>
      <c r="H33" s="148" t="s">
        <v>3046</v>
      </c>
      <c r="I33" s="148" t="s">
        <v>3047</v>
      </c>
      <c r="J33" s="149" t="s">
        <v>3048</v>
      </c>
      <c r="K33" s="147" t="s">
        <v>187</v>
      </c>
      <c r="L33" s="150">
        <v>4</v>
      </c>
      <c r="M33" s="151">
        <v>0</v>
      </c>
      <c r="N33" s="150">
        <f t="shared" si="6"/>
        <v>4</v>
      </c>
      <c r="O33" s="811"/>
      <c r="P33" s="803">
        <f t="shared" si="7"/>
        <v>0</v>
      </c>
      <c r="Q33" s="153">
        <v>3.4000000000000002E-4</v>
      </c>
      <c r="R33" s="151">
        <f t="shared" si="8"/>
        <v>1.3600000000000001E-3</v>
      </c>
      <c r="S33" s="153"/>
      <c r="T33" s="151">
        <f t="shared" si="9"/>
        <v>0</v>
      </c>
      <c r="U33" s="152">
        <v>21</v>
      </c>
      <c r="V33" s="152">
        <f t="shared" si="10"/>
        <v>0</v>
      </c>
      <c r="W33" s="152">
        <f t="shared" si="11"/>
        <v>0</v>
      </c>
      <c r="X33" s="149"/>
      <c r="Y33" s="148" t="s">
        <v>2982</v>
      </c>
      <c r="Z33" s="148" t="s">
        <v>1467</v>
      </c>
    </row>
    <row r="34" spans="6:26" s="145" customFormat="1" ht="24" outlineLevel="2">
      <c r="F34" s="146">
        <v>30</v>
      </c>
      <c r="G34" s="147" t="s">
        <v>2995</v>
      </c>
      <c r="H34" s="148" t="s">
        <v>3046</v>
      </c>
      <c r="I34" s="148" t="s">
        <v>3047</v>
      </c>
      <c r="J34" s="149" t="s">
        <v>3049</v>
      </c>
      <c r="K34" s="147" t="s">
        <v>187</v>
      </c>
      <c r="L34" s="150">
        <v>3</v>
      </c>
      <c r="M34" s="151">
        <v>0</v>
      </c>
      <c r="N34" s="150">
        <f t="shared" si="6"/>
        <v>3</v>
      </c>
      <c r="O34" s="811"/>
      <c r="P34" s="803">
        <f t="shared" si="7"/>
        <v>0</v>
      </c>
      <c r="Q34" s="153">
        <v>3.4000000000000002E-4</v>
      </c>
      <c r="R34" s="151">
        <f t="shared" si="8"/>
        <v>1.0200000000000001E-3</v>
      </c>
      <c r="S34" s="153"/>
      <c r="T34" s="151">
        <f t="shared" si="9"/>
        <v>0</v>
      </c>
      <c r="U34" s="152">
        <v>21</v>
      </c>
      <c r="V34" s="152">
        <f t="shared" si="10"/>
        <v>0</v>
      </c>
      <c r="W34" s="152">
        <f t="shared" si="11"/>
        <v>0</v>
      </c>
      <c r="X34" s="149"/>
      <c r="Y34" s="148" t="s">
        <v>2982</v>
      </c>
      <c r="Z34" s="148" t="s">
        <v>1467</v>
      </c>
    </row>
    <row r="35" spans="6:26" s="145" customFormat="1" ht="24" outlineLevel="2">
      <c r="F35" s="146">
        <v>31</v>
      </c>
      <c r="G35" s="147" t="s">
        <v>2995</v>
      </c>
      <c r="H35" s="148" t="s">
        <v>3050</v>
      </c>
      <c r="I35" s="148" t="s">
        <v>3051</v>
      </c>
      <c r="J35" s="149" t="s">
        <v>3052</v>
      </c>
      <c r="K35" s="147" t="s">
        <v>187</v>
      </c>
      <c r="L35" s="150">
        <v>4</v>
      </c>
      <c r="M35" s="151">
        <v>0</v>
      </c>
      <c r="N35" s="150">
        <f t="shared" si="6"/>
        <v>4</v>
      </c>
      <c r="O35" s="811"/>
      <c r="P35" s="803">
        <f t="shared" si="7"/>
        <v>0</v>
      </c>
      <c r="Q35" s="153">
        <v>3.4199999999999999E-3</v>
      </c>
      <c r="R35" s="151">
        <f t="shared" si="8"/>
        <v>1.3679999999999999E-2</v>
      </c>
      <c r="S35" s="153"/>
      <c r="T35" s="151">
        <f t="shared" si="9"/>
        <v>0</v>
      </c>
      <c r="U35" s="152">
        <v>21</v>
      </c>
      <c r="V35" s="152">
        <f t="shared" si="10"/>
        <v>0</v>
      </c>
      <c r="W35" s="152">
        <f t="shared" si="11"/>
        <v>0</v>
      </c>
      <c r="X35" s="149"/>
      <c r="Y35" s="148" t="s">
        <v>2982</v>
      </c>
      <c r="Z35" s="148" t="s">
        <v>1467</v>
      </c>
    </row>
    <row r="36" spans="6:26" s="145" customFormat="1" ht="12" outlineLevel="2">
      <c r="F36" s="146">
        <v>32</v>
      </c>
      <c r="G36" s="147" t="s">
        <v>2995</v>
      </c>
      <c r="H36" s="148" t="s">
        <v>3053</v>
      </c>
      <c r="I36" s="148" t="s">
        <v>3054</v>
      </c>
      <c r="J36" s="149" t="s">
        <v>3055</v>
      </c>
      <c r="K36" s="147" t="s">
        <v>187</v>
      </c>
      <c r="L36" s="150">
        <v>4</v>
      </c>
      <c r="M36" s="151">
        <v>0</v>
      </c>
      <c r="N36" s="150">
        <f t="shared" si="6"/>
        <v>4</v>
      </c>
      <c r="O36" s="811"/>
      <c r="P36" s="803">
        <f t="shared" si="7"/>
        <v>0</v>
      </c>
      <c r="Q36" s="153">
        <v>8.4999999999999995E-4</v>
      </c>
      <c r="R36" s="151">
        <f t="shared" si="8"/>
        <v>3.3999999999999998E-3</v>
      </c>
      <c r="S36" s="153"/>
      <c r="T36" s="151">
        <f t="shared" si="9"/>
        <v>0</v>
      </c>
      <c r="U36" s="152">
        <v>21</v>
      </c>
      <c r="V36" s="152">
        <f t="shared" si="10"/>
        <v>0</v>
      </c>
      <c r="W36" s="152">
        <f t="shared" si="11"/>
        <v>0</v>
      </c>
      <c r="X36" s="149"/>
      <c r="Y36" s="148" t="s">
        <v>2982</v>
      </c>
      <c r="Z36" s="148" t="s">
        <v>1467</v>
      </c>
    </row>
    <row r="37" spans="6:26" s="145" customFormat="1" ht="12" outlineLevel="2">
      <c r="F37" s="146">
        <v>33</v>
      </c>
      <c r="G37" s="147" t="s">
        <v>2995</v>
      </c>
      <c r="H37" s="148" t="s">
        <v>3056</v>
      </c>
      <c r="I37" s="148" t="s">
        <v>3057</v>
      </c>
      <c r="J37" s="149" t="s">
        <v>3058</v>
      </c>
      <c r="K37" s="147" t="s">
        <v>187</v>
      </c>
      <c r="L37" s="150">
        <v>4</v>
      </c>
      <c r="M37" s="151">
        <v>0</v>
      </c>
      <c r="N37" s="150">
        <f t="shared" si="6"/>
        <v>4</v>
      </c>
      <c r="O37" s="811"/>
      <c r="P37" s="803">
        <f t="shared" si="7"/>
        <v>0</v>
      </c>
      <c r="Q37" s="153">
        <v>5.1999999999999995E-4</v>
      </c>
      <c r="R37" s="151">
        <f t="shared" si="8"/>
        <v>2.0799999999999998E-3</v>
      </c>
      <c r="S37" s="153"/>
      <c r="T37" s="151">
        <f t="shared" si="9"/>
        <v>0</v>
      </c>
      <c r="U37" s="152">
        <v>21</v>
      </c>
      <c r="V37" s="152">
        <f t="shared" si="10"/>
        <v>0</v>
      </c>
      <c r="W37" s="152">
        <f t="shared" si="11"/>
        <v>0</v>
      </c>
      <c r="X37" s="149"/>
      <c r="Y37" s="148" t="s">
        <v>2982</v>
      </c>
      <c r="Z37" s="148" t="s">
        <v>1467</v>
      </c>
    </row>
    <row r="38" spans="6:26" s="145" customFormat="1" ht="24" outlineLevel="2">
      <c r="F38" s="146">
        <v>34</v>
      </c>
      <c r="G38" s="147" t="s">
        <v>2995</v>
      </c>
      <c r="H38" s="148" t="s">
        <v>3059</v>
      </c>
      <c r="I38" s="148" t="s">
        <v>3060</v>
      </c>
      <c r="J38" s="149" t="s">
        <v>3061</v>
      </c>
      <c r="K38" s="147" t="s">
        <v>886</v>
      </c>
      <c r="L38" s="150">
        <v>135</v>
      </c>
      <c r="M38" s="151">
        <v>0</v>
      </c>
      <c r="N38" s="150">
        <f t="shared" si="6"/>
        <v>135</v>
      </c>
      <c r="O38" s="811"/>
      <c r="P38" s="803">
        <f t="shared" si="7"/>
        <v>0</v>
      </c>
      <c r="Q38" s="153"/>
      <c r="R38" s="151">
        <f t="shared" si="8"/>
        <v>0</v>
      </c>
      <c r="S38" s="153"/>
      <c r="T38" s="151">
        <f t="shared" si="9"/>
        <v>0</v>
      </c>
      <c r="U38" s="152">
        <v>21</v>
      </c>
      <c r="V38" s="152">
        <f t="shared" si="10"/>
        <v>0</v>
      </c>
      <c r="W38" s="152">
        <f t="shared" si="11"/>
        <v>0</v>
      </c>
      <c r="X38" s="149"/>
      <c r="Y38" s="148" t="s">
        <v>2982</v>
      </c>
      <c r="Z38" s="148" t="s">
        <v>1467</v>
      </c>
    </row>
    <row r="39" spans="6:26" s="145" customFormat="1" ht="24" outlineLevel="2">
      <c r="F39" s="146">
        <v>35</v>
      </c>
      <c r="G39" s="147" t="s">
        <v>2995</v>
      </c>
      <c r="H39" s="148" t="s">
        <v>3062</v>
      </c>
      <c r="I39" s="148" t="s">
        <v>3063</v>
      </c>
      <c r="J39" s="149" t="s">
        <v>3064</v>
      </c>
      <c r="K39" s="147" t="s">
        <v>886</v>
      </c>
      <c r="L39" s="150">
        <v>105</v>
      </c>
      <c r="M39" s="151">
        <v>0</v>
      </c>
      <c r="N39" s="150">
        <f t="shared" si="6"/>
        <v>105</v>
      </c>
      <c r="O39" s="811"/>
      <c r="P39" s="803">
        <f t="shared" si="7"/>
        <v>0</v>
      </c>
      <c r="Q39" s="153"/>
      <c r="R39" s="151">
        <f t="shared" si="8"/>
        <v>0</v>
      </c>
      <c r="S39" s="153"/>
      <c r="T39" s="151">
        <f t="shared" si="9"/>
        <v>0</v>
      </c>
      <c r="U39" s="152">
        <v>21</v>
      </c>
      <c r="V39" s="152">
        <f t="shared" si="10"/>
        <v>0</v>
      </c>
      <c r="W39" s="152">
        <f t="shared" si="11"/>
        <v>0</v>
      </c>
      <c r="X39" s="149"/>
      <c r="Y39" s="148" t="s">
        <v>2982</v>
      </c>
      <c r="Z39" s="148" t="s">
        <v>1467</v>
      </c>
    </row>
    <row r="40" spans="6:26" s="145" customFormat="1" ht="24" outlineLevel="2">
      <c r="F40" s="146">
        <v>36</v>
      </c>
      <c r="G40" s="147" t="s">
        <v>2995</v>
      </c>
      <c r="H40" s="148" t="s">
        <v>3065</v>
      </c>
      <c r="I40" s="148" t="s">
        <v>3066</v>
      </c>
      <c r="J40" s="149" t="s">
        <v>3067</v>
      </c>
      <c r="K40" s="147" t="s">
        <v>886</v>
      </c>
      <c r="L40" s="150">
        <v>280</v>
      </c>
      <c r="M40" s="151">
        <v>0</v>
      </c>
      <c r="N40" s="150">
        <f t="shared" si="6"/>
        <v>280</v>
      </c>
      <c r="O40" s="811"/>
      <c r="P40" s="803">
        <f t="shared" si="7"/>
        <v>0</v>
      </c>
      <c r="Q40" s="153"/>
      <c r="R40" s="151">
        <f t="shared" si="8"/>
        <v>0</v>
      </c>
      <c r="S40" s="153"/>
      <c r="T40" s="151">
        <f t="shared" si="9"/>
        <v>0</v>
      </c>
      <c r="U40" s="152">
        <v>21</v>
      </c>
      <c r="V40" s="152">
        <f t="shared" si="10"/>
        <v>0</v>
      </c>
      <c r="W40" s="152">
        <f t="shared" si="11"/>
        <v>0</v>
      </c>
      <c r="X40" s="149"/>
      <c r="Y40" s="148" t="s">
        <v>2982</v>
      </c>
      <c r="Z40" s="148" t="s">
        <v>1467</v>
      </c>
    </row>
    <row r="41" spans="6:26" s="145" customFormat="1" ht="24" outlineLevel="2">
      <c r="F41" s="146">
        <v>38</v>
      </c>
      <c r="G41" s="147" t="s">
        <v>2995</v>
      </c>
      <c r="H41" s="148" t="s">
        <v>3068</v>
      </c>
      <c r="I41" s="148" t="s">
        <v>3069</v>
      </c>
      <c r="J41" s="149" t="s">
        <v>3070</v>
      </c>
      <c r="K41" s="147" t="s">
        <v>886</v>
      </c>
      <c r="L41" s="150">
        <v>95</v>
      </c>
      <c r="M41" s="151">
        <v>0</v>
      </c>
      <c r="N41" s="150">
        <f t="shared" si="6"/>
        <v>95</v>
      </c>
      <c r="O41" s="811"/>
      <c r="P41" s="803">
        <f t="shared" si="7"/>
        <v>0</v>
      </c>
      <c r="Q41" s="153">
        <v>5.7000000000000002E-3</v>
      </c>
      <c r="R41" s="151">
        <f t="shared" si="8"/>
        <v>0.54149999999999998</v>
      </c>
      <c r="S41" s="153"/>
      <c r="T41" s="151">
        <f t="shared" si="9"/>
        <v>0</v>
      </c>
      <c r="U41" s="152">
        <v>21</v>
      </c>
      <c r="V41" s="152">
        <f t="shared" si="10"/>
        <v>0</v>
      </c>
      <c r="W41" s="152">
        <f t="shared" si="11"/>
        <v>0</v>
      </c>
      <c r="X41" s="149"/>
      <c r="Y41" s="148" t="s">
        <v>2982</v>
      </c>
      <c r="Z41" s="148" t="s">
        <v>1467</v>
      </c>
    </row>
    <row r="42" spans="6:26" s="145" customFormat="1" ht="24" outlineLevel="2">
      <c r="F42" s="146">
        <v>39</v>
      </c>
      <c r="G42" s="147" t="s">
        <v>2995</v>
      </c>
      <c r="H42" s="148" t="s">
        <v>3071</v>
      </c>
      <c r="I42" s="148" t="s">
        <v>3072</v>
      </c>
      <c r="J42" s="149" t="s">
        <v>3073</v>
      </c>
      <c r="K42" s="147" t="s">
        <v>886</v>
      </c>
      <c r="L42" s="150">
        <v>45</v>
      </c>
      <c r="M42" s="151">
        <v>0</v>
      </c>
      <c r="N42" s="150">
        <f t="shared" si="6"/>
        <v>45</v>
      </c>
      <c r="O42" s="811"/>
      <c r="P42" s="803">
        <f t="shared" si="7"/>
        <v>0</v>
      </c>
      <c r="Q42" s="153">
        <v>3.6700000000000001E-3</v>
      </c>
      <c r="R42" s="151">
        <f t="shared" si="8"/>
        <v>0.16514999999999999</v>
      </c>
      <c r="S42" s="153"/>
      <c r="T42" s="151">
        <f t="shared" si="9"/>
        <v>0</v>
      </c>
      <c r="U42" s="152">
        <v>21</v>
      </c>
      <c r="V42" s="152">
        <f t="shared" si="10"/>
        <v>0</v>
      </c>
      <c r="W42" s="152">
        <f t="shared" si="11"/>
        <v>0</v>
      </c>
      <c r="X42" s="149"/>
      <c r="Y42" s="148" t="s">
        <v>2982</v>
      </c>
      <c r="Z42" s="148" t="s">
        <v>1467</v>
      </c>
    </row>
    <row r="43" spans="6:26" s="145" customFormat="1" ht="12" outlineLevel="2">
      <c r="F43" s="146">
        <v>40</v>
      </c>
      <c r="G43" s="147" t="s">
        <v>2995</v>
      </c>
      <c r="H43" s="148" t="s">
        <v>3074</v>
      </c>
      <c r="I43" s="148" t="s">
        <v>3075</v>
      </c>
      <c r="J43" s="149" t="s">
        <v>3076</v>
      </c>
      <c r="K43" s="147" t="s">
        <v>3005</v>
      </c>
      <c r="L43" s="150">
        <v>1.77</v>
      </c>
      <c r="M43" s="151">
        <v>0</v>
      </c>
      <c r="N43" s="150">
        <f t="shared" si="6"/>
        <v>1.77</v>
      </c>
      <c r="O43" s="811"/>
      <c r="P43" s="803">
        <f t="shared" si="7"/>
        <v>0</v>
      </c>
      <c r="Q43" s="153"/>
      <c r="R43" s="151">
        <f t="shared" si="8"/>
        <v>0</v>
      </c>
      <c r="S43" s="153"/>
      <c r="T43" s="151">
        <f t="shared" si="9"/>
        <v>0</v>
      </c>
      <c r="U43" s="152">
        <v>21</v>
      </c>
      <c r="V43" s="152">
        <f t="shared" si="10"/>
        <v>0</v>
      </c>
      <c r="W43" s="152">
        <f t="shared" si="11"/>
        <v>0</v>
      </c>
      <c r="X43" s="149"/>
      <c r="Y43" s="148" t="s">
        <v>2982</v>
      </c>
      <c r="Z43" s="148" t="s">
        <v>1467</v>
      </c>
    </row>
    <row r="44" spans="6:26" s="145" customFormat="1" ht="24" outlineLevel="2">
      <c r="F44" s="146">
        <v>64</v>
      </c>
      <c r="G44" s="147" t="s">
        <v>2995</v>
      </c>
      <c r="H44" s="148" t="s">
        <v>3077</v>
      </c>
      <c r="I44" s="148" t="s">
        <v>3078</v>
      </c>
      <c r="J44" s="149" t="s">
        <v>3079</v>
      </c>
      <c r="K44" s="147" t="s">
        <v>886</v>
      </c>
      <c r="L44" s="150">
        <v>210</v>
      </c>
      <c r="M44" s="151">
        <v>0</v>
      </c>
      <c r="N44" s="150">
        <f t="shared" si="6"/>
        <v>210</v>
      </c>
      <c r="O44" s="811"/>
      <c r="P44" s="803">
        <f t="shared" si="7"/>
        <v>0</v>
      </c>
      <c r="Q44" s="153">
        <v>6.9999999999999994E-5</v>
      </c>
      <c r="R44" s="151">
        <f t="shared" si="8"/>
        <v>1.47E-2</v>
      </c>
      <c r="S44" s="153"/>
      <c r="T44" s="151">
        <f t="shared" si="9"/>
        <v>0</v>
      </c>
      <c r="U44" s="152">
        <v>21</v>
      </c>
      <c r="V44" s="152">
        <f t="shared" si="10"/>
        <v>0</v>
      </c>
      <c r="W44" s="152">
        <f t="shared" si="11"/>
        <v>0</v>
      </c>
      <c r="X44" s="149"/>
      <c r="Y44" s="148" t="s">
        <v>2982</v>
      </c>
      <c r="Z44" s="148" t="s">
        <v>1467</v>
      </c>
    </row>
    <row r="45" spans="6:26" s="145" customFormat="1" ht="24" outlineLevel="2">
      <c r="F45" s="146">
        <v>128</v>
      </c>
      <c r="G45" s="147" t="s">
        <v>2995</v>
      </c>
      <c r="H45" s="148" t="s">
        <v>3080</v>
      </c>
      <c r="I45" s="148" t="s">
        <v>3081</v>
      </c>
      <c r="J45" s="149" t="s">
        <v>3082</v>
      </c>
      <c r="K45" s="147" t="s">
        <v>886</v>
      </c>
      <c r="L45" s="150">
        <v>15</v>
      </c>
      <c r="M45" s="151">
        <v>0</v>
      </c>
      <c r="N45" s="150">
        <f t="shared" si="6"/>
        <v>15</v>
      </c>
      <c r="O45" s="811"/>
      <c r="P45" s="803">
        <f t="shared" si="7"/>
        <v>0</v>
      </c>
      <c r="Q45" s="153">
        <v>4.4000000000000003E-3</v>
      </c>
      <c r="R45" s="151">
        <f t="shared" si="8"/>
        <v>6.6000000000000003E-2</v>
      </c>
      <c r="S45" s="153"/>
      <c r="T45" s="151">
        <f t="shared" si="9"/>
        <v>0</v>
      </c>
      <c r="U45" s="152">
        <v>21</v>
      </c>
      <c r="V45" s="152">
        <f t="shared" si="10"/>
        <v>0</v>
      </c>
      <c r="W45" s="152">
        <f t="shared" si="11"/>
        <v>0</v>
      </c>
      <c r="X45" s="149"/>
      <c r="Y45" s="148" t="s">
        <v>2982</v>
      </c>
      <c r="Z45" s="148" t="s">
        <v>1467</v>
      </c>
    </row>
    <row r="46" spans="6:26" s="145" customFormat="1" ht="24" outlineLevel="2">
      <c r="F46" s="146">
        <v>129</v>
      </c>
      <c r="G46" s="147" t="s">
        <v>2995</v>
      </c>
      <c r="H46" s="148" t="s">
        <v>3083</v>
      </c>
      <c r="I46" s="148" t="s">
        <v>3084</v>
      </c>
      <c r="J46" s="149" t="s">
        <v>3085</v>
      </c>
      <c r="K46" s="147" t="s">
        <v>886</v>
      </c>
      <c r="L46" s="150">
        <v>20</v>
      </c>
      <c r="M46" s="151">
        <v>0</v>
      </c>
      <c r="N46" s="150">
        <f t="shared" si="6"/>
        <v>20</v>
      </c>
      <c r="O46" s="811"/>
      <c r="P46" s="803">
        <f t="shared" si="7"/>
        <v>0</v>
      </c>
      <c r="Q46" s="153">
        <v>9.5200000000000007E-3</v>
      </c>
      <c r="R46" s="151">
        <f t="shared" si="8"/>
        <v>0.19040000000000001</v>
      </c>
      <c r="S46" s="153"/>
      <c r="T46" s="151">
        <f t="shared" si="9"/>
        <v>0</v>
      </c>
      <c r="U46" s="152">
        <v>21</v>
      </c>
      <c r="V46" s="152">
        <f t="shared" si="10"/>
        <v>0</v>
      </c>
      <c r="W46" s="152">
        <f t="shared" si="11"/>
        <v>0</v>
      </c>
      <c r="X46" s="149"/>
      <c r="Y46" s="148" t="s">
        <v>2982</v>
      </c>
      <c r="Z46" s="148" t="s">
        <v>1467</v>
      </c>
    </row>
    <row r="47" spans="6:26" s="145" customFormat="1" ht="12" outlineLevel="2">
      <c r="F47" s="146">
        <v>130</v>
      </c>
      <c r="G47" s="147" t="s">
        <v>2995</v>
      </c>
      <c r="H47" s="148" t="s">
        <v>3086</v>
      </c>
      <c r="I47" s="148" t="s">
        <v>3087</v>
      </c>
      <c r="J47" s="149" t="s">
        <v>3088</v>
      </c>
      <c r="K47" s="147" t="s">
        <v>187</v>
      </c>
      <c r="L47" s="150">
        <v>3</v>
      </c>
      <c r="M47" s="151">
        <v>0</v>
      </c>
      <c r="N47" s="150">
        <f t="shared" si="6"/>
        <v>3</v>
      </c>
      <c r="O47" s="811"/>
      <c r="P47" s="803">
        <f t="shared" si="7"/>
        <v>0</v>
      </c>
      <c r="Q47" s="153">
        <v>6.7000000000000002E-4</v>
      </c>
      <c r="R47" s="151">
        <f t="shared" si="8"/>
        <v>2.0100000000000001E-3</v>
      </c>
      <c r="S47" s="153"/>
      <c r="T47" s="151">
        <f t="shared" si="9"/>
        <v>0</v>
      </c>
      <c r="U47" s="152">
        <v>21</v>
      </c>
      <c r="V47" s="152">
        <f t="shared" si="10"/>
        <v>0</v>
      </c>
      <c r="W47" s="152">
        <f t="shared" si="11"/>
        <v>0</v>
      </c>
      <c r="X47" s="149"/>
      <c r="Y47" s="148" t="s">
        <v>2982</v>
      </c>
      <c r="Z47" s="148" t="s">
        <v>1467</v>
      </c>
    </row>
    <row r="48" spans="6:26" s="145" customFormat="1" ht="24" outlineLevel="2">
      <c r="F48" s="146">
        <v>131</v>
      </c>
      <c r="G48" s="147" t="s">
        <v>2995</v>
      </c>
      <c r="H48" s="148" t="s">
        <v>3089</v>
      </c>
      <c r="I48" s="148" t="s">
        <v>3090</v>
      </c>
      <c r="J48" s="149" t="s">
        <v>3091</v>
      </c>
      <c r="K48" s="147" t="s">
        <v>886</v>
      </c>
      <c r="L48" s="150">
        <v>25</v>
      </c>
      <c r="M48" s="151">
        <v>0</v>
      </c>
      <c r="N48" s="150">
        <f t="shared" si="6"/>
        <v>25</v>
      </c>
      <c r="O48" s="811"/>
      <c r="P48" s="803">
        <f t="shared" si="7"/>
        <v>0</v>
      </c>
      <c r="Q48" s="153">
        <v>6.11E-3</v>
      </c>
      <c r="R48" s="151">
        <f t="shared" si="8"/>
        <v>0.15275</v>
      </c>
      <c r="S48" s="153"/>
      <c r="T48" s="151">
        <f t="shared" si="9"/>
        <v>0</v>
      </c>
      <c r="U48" s="152">
        <v>21</v>
      </c>
      <c r="V48" s="152">
        <f t="shared" si="10"/>
        <v>0</v>
      </c>
      <c r="W48" s="152">
        <f t="shared" si="11"/>
        <v>0</v>
      </c>
      <c r="X48" s="149"/>
      <c r="Y48" s="148" t="s">
        <v>2982</v>
      </c>
      <c r="Z48" s="148" t="s">
        <v>1467</v>
      </c>
    </row>
    <row r="49" spans="6:26" outlineLevel="2">
      <c r="P49" s="804"/>
    </row>
    <row r="50" spans="6:26" s="136" customFormat="1" ht="16.5" customHeight="1" outlineLevel="1">
      <c r="F50" s="137"/>
      <c r="G50" s="121"/>
      <c r="H50" s="138"/>
      <c r="I50" s="138"/>
      <c r="J50" s="138" t="s">
        <v>3092</v>
      </c>
      <c r="K50" s="121"/>
      <c r="L50" s="139"/>
      <c r="M50" s="140"/>
      <c r="N50" s="139"/>
      <c r="O50" s="140"/>
      <c r="P50" s="805">
        <f>SUBTOTAL(9,P51:P82)</f>
        <v>0</v>
      </c>
      <c r="Q50" s="142"/>
      <c r="R50" s="143">
        <f>SUBTOTAL(9,R51:R82)</f>
        <v>4.479610000000001</v>
      </c>
      <c r="S50" s="140"/>
      <c r="T50" s="143">
        <f>SUBTOTAL(9,T51:T82)</f>
        <v>0</v>
      </c>
      <c r="U50" s="140"/>
      <c r="V50" s="141">
        <f>SUBTOTAL(9,V51:V82)</f>
        <v>0</v>
      </c>
      <c r="W50" s="141">
        <f>SUBTOTAL(9,W51:W82)</f>
        <v>0</v>
      </c>
      <c r="X50" s="144"/>
      <c r="Y50" s="122"/>
      <c r="Z50" s="122"/>
    </row>
    <row r="51" spans="6:26" s="145" customFormat="1" ht="24" outlineLevel="2">
      <c r="F51" s="146">
        <v>42</v>
      </c>
      <c r="G51" s="147" t="s">
        <v>2995</v>
      </c>
      <c r="H51" s="148" t="s">
        <v>3093</v>
      </c>
      <c r="I51" s="148" t="s">
        <v>3094</v>
      </c>
      <c r="J51" s="149" t="s">
        <v>3095</v>
      </c>
      <c r="K51" s="147" t="s">
        <v>886</v>
      </c>
      <c r="L51" s="150">
        <v>8</v>
      </c>
      <c r="M51" s="151">
        <v>0</v>
      </c>
      <c r="N51" s="150">
        <f t="shared" ref="N51:N81" si="12">L51*(1+M51/100)</f>
        <v>8</v>
      </c>
      <c r="O51" s="811"/>
      <c r="P51" s="803">
        <f t="shared" ref="P51:P81" si="13">ROUND(N51*O51,2)</f>
        <v>0</v>
      </c>
      <c r="Q51" s="153">
        <v>1.444E-2</v>
      </c>
      <c r="R51" s="151">
        <f t="shared" ref="R51:R81" si="14">N51*Q51</f>
        <v>0.11552</v>
      </c>
      <c r="S51" s="153"/>
      <c r="T51" s="151">
        <f t="shared" ref="T51:T81" si="15">N51*S51</f>
        <v>0</v>
      </c>
      <c r="U51" s="152">
        <v>21</v>
      </c>
      <c r="V51" s="152">
        <f t="shared" ref="V51:V81" si="16">P51*(U51/100)</f>
        <v>0</v>
      </c>
      <c r="W51" s="152">
        <f t="shared" ref="W51:W81" si="17">P51+V51</f>
        <v>0</v>
      </c>
      <c r="X51" s="149"/>
      <c r="Y51" s="148" t="s">
        <v>2982</v>
      </c>
      <c r="Z51" s="148" t="s">
        <v>3096</v>
      </c>
    </row>
    <row r="52" spans="6:26" s="145" customFormat="1" ht="24" outlineLevel="2">
      <c r="F52" s="146">
        <v>43</v>
      </c>
      <c r="G52" s="147" t="s">
        <v>2995</v>
      </c>
      <c r="H52" s="148" t="s">
        <v>3097</v>
      </c>
      <c r="I52" s="148" t="s">
        <v>3098</v>
      </c>
      <c r="J52" s="149" t="s">
        <v>3099</v>
      </c>
      <c r="K52" s="147" t="s">
        <v>886</v>
      </c>
      <c r="L52" s="150">
        <v>32</v>
      </c>
      <c r="M52" s="151">
        <v>0</v>
      </c>
      <c r="N52" s="150">
        <f t="shared" si="12"/>
        <v>32</v>
      </c>
      <c r="O52" s="811"/>
      <c r="P52" s="803">
        <f t="shared" si="13"/>
        <v>0</v>
      </c>
      <c r="Q52" s="153">
        <v>1.4930000000000001E-2</v>
      </c>
      <c r="R52" s="151">
        <f t="shared" si="14"/>
        <v>0.47776000000000002</v>
      </c>
      <c r="S52" s="153"/>
      <c r="T52" s="151">
        <f t="shared" si="15"/>
        <v>0</v>
      </c>
      <c r="U52" s="152">
        <v>21</v>
      </c>
      <c r="V52" s="152">
        <f t="shared" si="16"/>
        <v>0</v>
      </c>
      <c r="W52" s="152">
        <f t="shared" si="17"/>
        <v>0</v>
      </c>
      <c r="X52" s="149"/>
      <c r="Y52" s="148" t="s">
        <v>2982</v>
      </c>
      <c r="Z52" s="148" t="s">
        <v>3096</v>
      </c>
    </row>
    <row r="53" spans="6:26" s="145" customFormat="1" ht="24" outlineLevel="2">
      <c r="F53" s="146">
        <v>51</v>
      </c>
      <c r="G53" s="147" t="s">
        <v>2995</v>
      </c>
      <c r="H53" s="148" t="s">
        <v>3100</v>
      </c>
      <c r="I53" s="148" t="s">
        <v>3101</v>
      </c>
      <c r="J53" s="149" t="s">
        <v>3102</v>
      </c>
      <c r="K53" s="147" t="s">
        <v>886</v>
      </c>
      <c r="L53" s="150">
        <v>135</v>
      </c>
      <c r="M53" s="151">
        <v>0</v>
      </c>
      <c r="N53" s="150">
        <f t="shared" si="12"/>
        <v>135</v>
      </c>
      <c r="O53" s="811"/>
      <c r="P53" s="803">
        <f t="shared" si="13"/>
        <v>0</v>
      </c>
      <c r="Q53" s="153">
        <v>3.48E-3</v>
      </c>
      <c r="R53" s="151">
        <f t="shared" si="14"/>
        <v>0.4698</v>
      </c>
      <c r="S53" s="153"/>
      <c r="T53" s="151">
        <f t="shared" si="15"/>
        <v>0</v>
      </c>
      <c r="U53" s="152">
        <v>21</v>
      </c>
      <c r="V53" s="152">
        <f t="shared" si="16"/>
        <v>0</v>
      </c>
      <c r="W53" s="152">
        <f t="shared" si="17"/>
        <v>0</v>
      </c>
      <c r="X53" s="149"/>
      <c r="Y53" s="148" t="s">
        <v>2982</v>
      </c>
      <c r="Z53" s="148" t="s">
        <v>3096</v>
      </c>
    </row>
    <row r="54" spans="6:26" s="145" customFormat="1" ht="24" outlineLevel="2">
      <c r="F54" s="146">
        <v>52</v>
      </c>
      <c r="G54" s="147" t="s">
        <v>2995</v>
      </c>
      <c r="H54" s="148" t="s">
        <v>3068</v>
      </c>
      <c r="I54" s="148" t="s">
        <v>3069</v>
      </c>
      <c r="J54" s="149" t="s">
        <v>3070</v>
      </c>
      <c r="K54" s="147" t="s">
        <v>886</v>
      </c>
      <c r="L54" s="150">
        <v>120</v>
      </c>
      <c r="M54" s="151">
        <v>0</v>
      </c>
      <c r="N54" s="150">
        <f t="shared" si="12"/>
        <v>120</v>
      </c>
      <c r="O54" s="811"/>
      <c r="P54" s="803">
        <f t="shared" si="13"/>
        <v>0</v>
      </c>
      <c r="Q54" s="153">
        <v>5.7000000000000002E-3</v>
      </c>
      <c r="R54" s="151">
        <f t="shared" si="14"/>
        <v>0.68400000000000005</v>
      </c>
      <c r="S54" s="153"/>
      <c r="T54" s="151">
        <f t="shared" si="15"/>
        <v>0</v>
      </c>
      <c r="U54" s="152">
        <v>21</v>
      </c>
      <c r="V54" s="152">
        <f t="shared" si="16"/>
        <v>0</v>
      </c>
      <c r="W54" s="152">
        <f t="shared" si="17"/>
        <v>0</v>
      </c>
      <c r="X54" s="149"/>
      <c r="Y54" s="148" t="s">
        <v>2982</v>
      </c>
      <c r="Z54" s="148" t="s">
        <v>3096</v>
      </c>
    </row>
    <row r="55" spans="6:26" s="145" customFormat="1" ht="24" outlineLevel="2">
      <c r="F55" s="146">
        <v>53</v>
      </c>
      <c r="G55" s="147" t="s">
        <v>2995</v>
      </c>
      <c r="H55" s="148" t="s">
        <v>3071</v>
      </c>
      <c r="I55" s="148" t="s">
        <v>3072</v>
      </c>
      <c r="J55" s="149" t="s">
        <v>3073</v>
      </c>
      <c r="K55" s="147" t="s">
        <v>886</v>
      </c>
      <c r="L55" s="150">
        <v>66</v>
      </c>
      <c r="M55" s="151">
        <v>0</v>
      </c>
      <c r="N55" s="150">
        <f t="shared" si="12"/>
        <v>66</v>
      </c>
      <c r="O55" s="811"/>
      <c r="P55" s="803">
        <f t="shared" si="13"/>
        <v>0</v>
      </c>
      <c r="Q55" s="153">
        <v>3.6700000000000001E-3</v>
      </c>
      <c r="R55" s="151">
        <f t="shared" si="14"/>
        <v>0.24222000000000002</v>
      </c>
      <c r="S55" s="153"/>
      <c r="T55" s="151">
        <f t="shared" si="15"/>
        <v>0</v>
      </c>
      <c r="U55" s="152">
        <v>21</v>
      </c>
      <c r="V55" s="152">
        <f t="shared" si="16"/>
        <v>0</v>
      </c>
      <c r="W55" s="152">
        <f t="shared" si="17"/>
        <v>0</v>
      </c>
      <c r="X55" s="149"/>
      <c r="Y55" s="148" t="s">
        <v>2982</v>
      </c>
      <c r="Z55" s="148" t="s">
        <v>3096</v>
      </c>
    </row>
    <row r="56" spans="6:26" s="145" customFormat="1" ht="24" outlineLevel="2">
      <c r="F56" s="146">
        <v>54</v>
      </c>
      <c r="G56" s="147" t="s">
        <v>2995</v>
      </c>
      <c r="H56" s="148" t="s">
        <v>3089</v>
      </c>
      <c r="I56" s="148" t="s">
        <v>3090</v>
      </c>
      <c r="J56" s="149" t="s">
        <v>3091</v>
      </c>
      <c r="K56" s="147" t="s">
        <v>886</v>
      </c>
      <c r="L56" s="150">
        <v>35</v>
      </c>
      <c r="M56" s="151">
        <v>0</v>
      </c>
      <c r="N56" s="150">
        <f t="shared" si="12"/>
        <v>35</v>
      </c>
      <c r="O56" s="811"/>
      <c r="P56" s="803">
        <f t="shared" si="13"/>
        <v>0</v>
      </c>
      <c r="Q56" s="153">
        <v>6.11E-3</v>
      </c>
      <c r="R56" s="151">
        <f t="shared" si="14"/>
        <v>0.21385000000000001</v>
      </c>
      <c r="S56" s="153"/>
      <c r="T56" s="151">
        <f t="shared" si="15"/>
        <v>0</v>
      </c>
      <c r="U56" s="152">
        <v>21</v>
      </c>
      <c r="V56" s="152">
        <f t="shared" si="16"/>
        <v>0</v>
      </c>
      <c r="W56" s="152">
        <f t="shared" si="17"/>
        <v>0</v>
      </c>
      <c r="X56" s="149"/>
      <c r="Y56" s="148" t="s">
        <v>2982</v>
      </c>
      <c r="Z56" s="148" t="s">
        <v>3096</v>
      </c>
    </row>
    <row r="57" spans="6:26" s="145" customFormat="1" ht="24" outlineLevel="2">
      <c r="F57" s="146">
        <v>55</v>
      </c>
      <c r="G57" s="147" t="s">
        <v>2995</v>
      </c>
      <c r="H57" s="148" t="s">
        <v>3103</v>
      </c>
      <c r="I57" s="148" t="s">
        <v>3104</v>
      </c>
      <c r="J57" s="149" t="s">
        <v>3105</v>
      </c>
      <c r="K57" s="147" t="s">
        <v>886</v>
      </c>
      <c r="L57" s="150">
        <v>150</v>
      </c>
      <c r="M57" s="151">
        <v>0</v>
      </c>
      <c r="N57" s="150">
        <f t="shared" si="12"/>
        <v>150</v>
      </c>
      <c r="O57" s="811"/>
      <c r="P57" s="803">
        <f t="shared" si="13"/>
        <v>0</v>
      </c>
      <c r="Q57" s="153">
        <v>3.5100000000000001E-3</v>
      </c>
      <c r="R57" s="151">
        <f t="shared" si="14"/>
        <v>0.52649999999999997</v>
      </c>
      <c r="S57" s="153"/>
      <c r="T57" s="151">
        <f t="shared" si="15"/>
        <v>0</v>
      </c>
      <c r="U57" s="152">
        <v>21</v>
      </c>
      <c r="V57" s="152">
        <f t="shared" si="16"/>
        <v>0</v>
      </c>
      <c r="W57" s="152">
        <f t="shared" si="17"/>
        <v>0</v>
      </c>
      <c r="X57" s="149"/>
      <c r="Y57" s="148" t="s">
        <v>2982</v>
      </c>
      <c r="Z57" s="148" t="s">
        <v>3096</v>
      </c>
    </row>
    <row r="58" spans="6:26" s="145" customFormat="1" ht="24" outlineLevel="2">
      <c r="F58" s="146">
        <v>56</v>
      </c>
      <c r="G58" s="147" t="s">
        <v>2995</v>
      </c>
      <c r="H58" s="148" t="s">
        <v>3106</v>
      </c>
      <c r="I58" s="148" t="s">
        <v>3107</v>
      </c>
      <c r="J58" s="149" t="s">
        <v>3108</v>
      </c>
      <c r="K58" s="147" t="s">
        <v>886</v>
      </c>
      <c r="L58" s="150">
        <v>145</v>
      </c>
      <c r="M58" s="151">
        <v>0</v>
      </c>
      <c r="N58" s="150">
        <f t="shared" si="12"/>
        <v>145</v>
      </c>
      <c r="O58" s="811"/>
      <c r="P58" s="803">
        <f t="shared" si="13"/>
        <v>0</v>
      </c>
      <c r="Q58" s="153">
        <v>5.7400000000000003E-3</v>
      </c>
      <c r="R58" s="151">
        <f t="shared" si="14"/>
        <v>0.83230000000000004</v>
      </c>
      <c r="S58" s="153"/>
      <c r="T58" s="151">
        <f t="shared" si="15"/>
        <v>0</v>
      </c>
      <c r="U58" s="152">
        <v>21</v>
      </c>
      <c r="V58" s="152">
        <f t="shared" si="16"/>
        <v>0</v>
      </c>
      <c r="W58" s="152">
        <f t="shared" si="17"/>
        <v>0</v>
      </c>
      <c r="X58" s="149"/>
      <c r="Y58" s="148" t="s">
        <v>2982</v>
      </c>
      <c r="Z58" s="148" t="s">
        <v>3096</v>
      </c>
    </row>
    <row r="59" spans="6:26" s="145" customFormat="1" ht="24" outlineLevel="2">
      <c r="F59" s="146">
        <v>57</v>
      </c>
      <c r="G59" s="147" t="s">
        <v>2995</v>
      </c>
      <c r="H59" s="148" t="s">
        <v>3109</v>
      </c>
      <c r="I59" s="148" t="s">
        <v>3110</v>
      </c>
      <c r="J59" s="149" t="s">
        <v>3111</v>
      </c>
      <c r="K59" s="147" t="s">
        <v>886</v>
      </c>
      <c r="L59" s="150">
        <v>70</v>
      </c>
      <c r="M59" s="151">
        <v>0</v>
      </c>
      <c r="N59" s="150">
        <f t="shared" si="12"/>
        <v>70</v>
      </c>
      <c r="O59" s="811"/>
      <c r="P59" s="803">
        <f t="shared" si="13"/>
        <v>0</v>
      </c>
      <c r="Q59" s="153">
        <v>3.7299999999999998E-3</v>
      </c>
      <c r="R59" s="151">
        <f t="shared" si="14"/>
        <v>0.2611</v>
      </c>
      <c r="S59" s="153"/>
      <c r="T59" s="151">
        <f t="shared" si="15"/>
        <v>0</v>
      </c>
      <c r="U59" s="152">
        <v>21</v>
      </c>
      <c r="V59" s="152">
        <f t="shared" si="16"/>
        <v>0</v>
      </c>
      <c r="W59" s="152">
        <f t="shared" si="17"/>
        <v>0</v>
      </c>
      <c r="X59" s="149"/>
      <c r="Y59" s="148" t="s">
        <v>2982</v>
      </c>
      <c r="Z59" s="148" t="s">
        <v>3096</v>
      </c>
    </row>
    <row r="60" spans="6:26" s="145" customFormat="1" ht="24" outlineLevel="2">
      <c r="F60" s="146">
        <v>58</v>
      </c>
      <c r="G60" s="147" t="s">
        <v>2995</v>
      </c>
      <c r="H60" s="148" t="s">
        <v>3112</v>
      </c>
      <c r="I60" s="148" t="s">
        <v>3113</v>
      </c>
      <c r="J60" s="149" t="s">
        <v>3114</v>
      </c>
      <c r="K60" s="147" t="s">
        <v>886</v>
      </c>
      <c r="L60" s="150">
        <v>30</v>
      </c>
      <c r="M60" s="151">
        <v>0</v>
      </c>
      <c r="N60" s="150">
        <f t="shared" si="12"/>
        <v>30</v>
      </c>
      <c r="O60" s="811"/>
      <c r="P60" s="803">
        <f t="shared" si="13"/>
        <v>0</v>
      </c>
      <c r="Q60" s="153">
        <v>6.1900000000000002E-3</v>
      </c>
      <c r="R60" s="151">
        <f t="shared" si="14"/>
        <v>0.1857</v>
      </c>
      <c r="S60" s="153"/>
      <c r="T60" s="151">
        <f t="shared" si="15"/>
        <v>0</v>
      </c>
      <c r="U60" s="152">
        <v>21</v>
      </c>
      <c r="V60" s="152">
        <f t="shared" si="16"/>
        <v>0</v>
      </c>
      <c r="W60" s="152">
        <f t="shared" si="17"/>
        <v>0</v>
      </c>
      <c r="X60" s="149"/>
      <c r="Y60" s="148" t="s">
        <v>2982</v>
      </c>
      <c r="Z60" s="148" t="s">
        <v>3096</v>
      </c>
    </row>
    <row r="61" spans="6:26" s="145" customFormat="1" ht="24" outlineLevel="2">
      <c r="F61" s="146">
        <v>59</v>
      </c>
      <c r="G61" s="147" t="s">
        <v>2995</v>
      </c>
      <c r="H61" s="148" t="s">
        <v>3115</v>
      </c>
      <c r="I61" s="148" t="s">
        <v>3116</v>
      </c>
      <c r="J61" s="149" t="s">
        <v>3117</v>
      </c>
      <c r="K61" s="147" t="s">
        <v>187</v>
      </c>
      <c r="L61" s="150">
        <v>8</v>
      </c>
      <c r="M61" s="151">
        <v>0</v>
      </c>
      <c r="N61" s="150">
        <f t="shared" si="12"/>
        <v>8</v>
      </c>
      <c r="O61" s="811"/>
      <c r="P61" s="803">
        <f t="shared" si="13"/>
        <v>0</v>
      </c>
      <c r="Q61" s="153">
        <v>8.7000000000000001E-4</v>
      </c>
      <c r="R61" s="151">
        <f t="shared" si="14"/>
        <v>6.96E-3</v>
      </c>
      <c r="S61" s="153"/>
      <c r="T61" s="151">
        <f t="shared" si="15"/>
        <v>0</v>
      </c>
      <c r="U61" s="152">
        <v>21</v>
      </c>
      <c r="V61" s="152">
        <f t="shared" si="16"/>
        <v>0</v>
      </c>
      <c r="W61" s="152">
        <f t="shared" si="17"/>
        <v>0</v>
      </c>
      <c r="X61" s="149"/>
      <c r="Y61" s="148" t="s">
        <v>2982</v>
      </c>
      <c r="Z61" s="148" t="s">
        <v>3096</v>
      </c>
    </row>
    <row r="62" spans="6:26" s="145" customFormat="1" ht="24" outlineLevel="2">
      <c r="F62" s="146">
        <v>60</v>
      </c>
      <c r="G62" s="147" t="s">
        <v>2995</v>
      </c>
      <c r="H62" s="148" t="s">
        <v>3118</v>
      </c>
      <c r="I62" s="148" t="s">
        <v>3119</v>
      </c>
      <c r="J62" s="149" t="s">
        <v>3120</v>
      </c>
      <c r="K62" s="147" t="s">
        <v>187</v>
      </c>
      <c r="L62" s="150">
        <v>8</v>
      </c>
      <c r="M62" s="151">
        <v>0</v>
      </c>
      <c r="N62" s="150">
        <f t="shared" si="12"/>
        <v>8</v>
      </c>
      <c r="O62" s="811"/>
      <c r="P62" s="803">
        <f t="shared" si="13"/>
        <v>0</v>
      </c>
      <c r="Q62" s="153">
        <v>1.14E-3</v>
      </c>
      <c r="R62" s="151">
        <f t="shared" si="14"/>
        <v>9.1199999999999996E-3</v>
      </c>
      <c r="S62" s="153"/>
      <c r="T62" s="151">
        <f t="shared" si="15"/>
        <v>0</v>
      </c>
      <c r="U62" s="152">
        <v>21</v>
      </c>
      <c r="V62" s="152">
        <f t="shared" si="16"/>
        <v>0</v>
      </c>
      <c r="W62" s="152">
        <f t="shared" si="17"/>
        <v>0</v>
      </c>
      <c r="X62" s="149"/>
      <c r="Y62" s="148" t="s">
        <v>2982</v>
      </c>
      <c r="Z62" s="148" t="s">
        <v>3096</v>
      </c>
    </row>
    <row r="63" spans="6:26" s="145" customFormat="1" ht="24" outlineLevel="2">
      <c r="F63" s="146">
        <v>61</v>
      </c>
      <c r="G63" s="147" t="s">
        <v>2995</v>
      </c>
      <c r="H63" s="148" t="s">
        <v>3121</v>
      </c>
      <c r="I63" s="148" t="s">
        <v>3122</v>
      </c>
      <c r="J63" s="149" t="s">
        <v>3123</v>
      </c>
      <c r="K63" s="147" t="s">
        <v>187</v>
      </c>
      <c r="L63" s="150">
        <v>4</v>
      </c>
      <c r="M63" s="151">
        <v>0</v>
      </c>
      <c r="N63" s="150">
        <f t="shared" si="12"/>
        <v>4</v>
      </c>
      <c r="O63" s="811"/>
      <c r="P63" s="803">
        <f t="shared" si="13"/>
        <v>0</v>
      </c>
      <c r="Q63" s="153">
        <v>1.5100000000000001E-3</v>
      </c>
      <c r="R63" s="151">
        <f t="shared" si="14"/>
        <v>6.0400000000000002E-3</v>
      </c>
      <c r="S63" s="153"/>
      <c r="T63" s="151">
        <f t="shared" si="15"/>
        <v>0</v>
      </c>
      <c r="U63" s="152">
        <v>21</v>
      </c>
      <c r="V63" s="152">
        <f t="shared" si="16"/>
        <v>0</v>
      </c>
      <c r="W63" s="152">
        <f t="shared" si="17"/>
        <v>0</v>
      </c>
      <c r="X63" s="149"/>
      <c r="Y63" s="148" t="s">
        <v>2982</v>
      </c>
      <c r="Z63" s="148" t="s">
        <v>3096</v>
      </c>
    </row>
    <row r="64" spans="6:26" s="145" customFormat="1" ht="24" outlineLevel="2">
      <c r="F64" s="146">
        <v>62</v>
      </c>
      <c r="G64" s="147" t="s">
        <v>2995</v>
      </c>
      <c r="H64" s="148" t="s">
        <v>3124</v>
      </c>
      <c r="I64" s="148" t="s">
        <v>3125</v>
      </c>
      <c r="J64" s="149" t="s">
        <v>3126</v>
      </c>
      <c r="K64" s="147" t="s">
        <v>187</v>
      </c>
      <c r="L64" s="150">
        <v>4</v>
      </c>
      <c r="M64" s="151">
        <v>0</v>
      </c>
      <c r="N64" s="150">
        <f t="shared" si="12"/>
        <v>4</v>
      </c>
      <c r="O64" s="811"/>
      <c r="P64" s="803">
        <f t="shared" si="13"/>
        <v>0</v>
      </c>
      <c r="Q64" s="153">
        <v>2.2399999999999998E-3</v>
      </c>
      <c r="R64" s="151">
        <f t="shared" si="14"/>
        <v>8.9599999999999992E-3</v>
      </c>
      <c r="S64" s="153"/>
      <c r="T64" s="151">
        <f t="shared" si="15"/>
        <v>0</v>
      </c>
      <c r="U64" s="152">
        <v>21</v>
      </c>
      <c r="V64" s="152">
        <f t="shared" si="16"/>
        <v>0</v>
      </c>
      <c r="W64" s="152">
        <f t="shared" si="17"/>
        <v>0</v>
      </c>
      <c r="X64" s="149"/>
      <c r="Y64" s="148" t="s">
        <v>2982</v>
      </c>
      <c r="Z64" s="148" t="s">
        <v>3096</v>
      </c>
    </row>
    <row r="65" spans="6:26" s="145" customFormat="1" ht="24" outlineLevel="2">
      <c r="F65" s="146">
        <v>63</v>
      </c>
      <c r="G65" s="147" t="s">
        <v>2995</v>
      </c>
      <c r="H65" s="148" t="s">
        <v>3127</v>
      </c>
      <c r="I65" s="148" t="s">
        <v>3128</v>
      </c>
      <c r="J65" s="149" t="s">
        <v>3129</v>
      </c>
      <c r="K65" s="147" t="s">
        <v>886</v>
      </c>
      <c r="L65" s="150">
        <v>135</v>
      </c>
      <c r="M65" s="151">
        <v>0</v>
      </c>
      <c r="N65" s="150">
        <f t="shared" si="12"/>
        <v>135</v>
      </c>
      <c r="O65" s="811"/>
      <c r="P65" s="803">
        <f t="shared" si="13"/>
        <v>0</v>
      </c>
      <c r="Q65" s="153">
        <v>4.0000000000000003E-5</v>
      </c>
      <c r="R65" s="151">
        <f t="shared" si="14"/>
        <v>5.4000000000000003E-3</v>
      </c>
      <c r="S65" s="153"/>
      <c r="T65" s="151">
        <f t="shared" si="15"/>
        <v>0</v>
      </c>
      <c r="U65" s="152">
        <v>21</v>
      </c>
      <c r="V65" s="152">
        <f t="shared" si="16"/>
        <v>0</v>
      </c>
      <c r="W65" s="152">
        <f t="shared" si="17"/>
        <v>0</v>
      </c>
      <c r="X65" s="149"/>
      <c r="Y65" s="148" t="s">
        <v>2982</v>
      </c>
      <c r="Z65" s="148" t="s">
        <v>3096</v>
      </c>
    </row>
    <row r="66" spans="6:26" s="145" customFormat="1" ht="24" outlineLevel="2">
      <c r="F66" s="146">
        <v>64</v>
      </c>
      <c r="G66" s="147" t="s">
        <v>2995</v>
      </c>
      <c r="H66" s="148" t="s">
        <v>3077</v>
      </c>
      <c r="I66" s="148" t="s">
        <v>3078</v>
      </c>
      <c r="J66" s="149" t="s">
        <v>3079</v>
      </c>
      <c r="K66" s="147" t="s">
        <v>886</v>
      </c>
      <c r="L66" s="150">
        <v>140</v>
      </c>
      <c r="M66" s="151">
        <v>0</v>
      </c>
      <c r="N66" s="150">
        <f t="shared" si="12"/>
        <v>140</v>
      </c>
      <c r="O66" s="811"/>
      <c r="P66" s="803">
        <f t="shared" si="13"/>
        <v>0</v>
      </c>
      <c r="Q66" s="153">
        <v>6.9999999999999994E-5</v>
      </c>
      <c r="R66" s="151">
        <f t="shared" si="14"/>
        <v>9.7999999999999997E-3</v>
      </c>
      <c r="S66" s="153"/>
      <c r="T66" s="151">
        <f t="shared" si="15"/>
        <v>0</v>
      </c>
      <c r="U66" s="152">
        <v>21</v>
      </c>
      <c r="V66" s="152">
        <f t="shared" si="16"/>
        <v>0</v>
      </c>
      <c r="W66" s="152">
        <f t="shared" si="17"/>
        <v>0</v>
      </c>
      <c r="X66" s="149"/>
      <c r="Y66" s="148" t="s">
        <v>2982</v>
      </c>
      <c r="Z66" s="148" t="s">
        <v>3096</v>
      </c>
    </row>
    <row r="67" spans="6:26" s="145" customFormat="1" ht="24" outlineLevel="2">
      <c r="F67" s="146">
        <v>65</v>
      </c>
      <c r="G67" s="147" t="s">
        <v>2995</v>
      </c>
      <c r="H67" s="148" t="s">
        <v>3130</v>
      </c>
      <c r="I67" s="148" t="s">
        <v>3131</v>
      </c>
      <c r="J67" s="149" t="s">
        <v>3132</v>
      </c>
      <c r="K67" s="147" t="s">
        <v>886</v>
      </c>
      <c r="L67" s="150">
        <v>120</v>
      </c>
      <c r="M67" s="151">
        <v>0</v>
      </c>
      <c r="N67" s="150">
        <f t="shared" si="12"/>
        <v>120</v>
      </c>
      <c r="O67" s="811"/>
      <c r="P67" s="803">
        <f t="shared" si="13"/>
        <v>0</v>
      </c>
      <c r="Q67" s="153">
        <v>6.9999999999999994E-5</v>
      </c>
      <c r="R67" s="151">
        <f t="shared" si="14"/>
        <v>8.3999999999999995E-3</v>
      </c>
      <c r="S67" s="153"/>
      <c r="T67" s="151">
        <f t="shared" si="15"/>
        <v>0</v>
      </c>
      <c r="U67" s="152">
        <v>21</v>
      </c>
      <c r="V67" s="152">
        <f t="shared" si="16"/>
        <v>0</v>
      </c>
      <c r="W67" s="152">
        <f t="shared" si="17"/>
        <v>0</v>
      </c>
      <c r="X67" s="149"/>
      <c r="Y67" s="148" t="s">
        <v>2982</v>
      </c>
      <c r="Z67" s="148" t="s">
        <v>3096</v>
      </c>
    </row>
    <row r="68" spans="6:26" s="145" customFormat="1" ht="24" outlineLevel="2">
      <c r="F68" s="146">
        <v>66</v>
      </c>
      <c r="G68" s="147" t="s">
        <v>2995</v>
      </c>
      <c r="H68" s="148" t="s">
        <v>3133</v>
      </c>
      <c r="I68" s="148" t="s">
        <v>3134</v>
      </c>
      <c r="J68" s="149" t="s">
        <v>3135</v>
      </c>
      <c r="K68" s="147" t="s">
        <v>886</v>
      </c>
      <c r="L68" s="150">
        <v>140</v>
      </c>
      <c r="M68" s="151">
        <v>0</v>
      </c>
      <c r="N68" s="150">
        <f t="shared" si="12"/>
        <v>140</v>
      </c>
      <c r="O68" s="811"/>
      <c r="P68" s="803">
        <f t="shared" si="13"/>
        <v>0</v>
      </c>
      <c r="Q68" s="153">
        <v>1E-4</v>
      </c>
      <c r="R68" s="151">
        <f t="shared" si="14"/>
        <v>1.4E-2</v>
      </c>
      <c r="S68" s="153"/>
      <c r="T68" s="151">
        <f t="shared" si="15"/>
        <v>0</v>
      </c>
      <c r="U68" s="152">
        <v>21</v>
      </c>
      <c r="V68" s="152">
        <f t="shared" si="16"/>
        <v>0</v>
      </c>
      <c r="W68" s="152">
        <f t="shared" si="17"/>
        <v>0</v>
      </c>
      <c r="X68" s="149"/>
      <c r="Y68" s="148" t="s">
        <v>2982</v>
      </c>
      <c r="Z68" s="148" t="s">
        <v>3096</v>
      </c>
    </row>
    <row r="69" spans="6:26" s="145" customFormat="1" ht="24" outlineLevel="2">
      <c r="F69" s="146">
        <v>72</v>
      </c>
      <c r="G69" s="147" t="s">
        <v>2995</v>
      </c>
      <c r="H69" s="148" t="s">
        <v>3136</v>
      </c>
      <c r="I69" s="148" t="s">
        <v>3137</v>
      </c>
      <c r="J69" s="149" t="s">
        <v>3138</v>
      </c>
      <c r="K69" s="147" t="s">
        <v>187</v>
      </c>
      <c r="L69" s="150">
        <v>25</v>
      </c>
      <c r="M69" s="151">
        <v>0</v>
      </c>
      <c r="N69" s="150">
        <f t="shared" si="12"/>
        <v>25</v>
      </c>
      <c r="O69" s="811"/>
      <c r="P69" s="803">
        <f t="shared" si="13"/>
        <v>0</v>
      </c>
      <c r="Q69" s="153">
        <v>2.2000000000000001E-4</v>
      </c>
      <c r="R69" s="151">
        <f t="shared" si="14"/>
        <v>5.5000000000000005E-3</v>
      </c>
      <c r="S69" s="153"/>
      <c r="T69" s="151">
        <f t="shared" si="15"/>
        <v>0</v>
      </c>
      <c r="U69" s="152">
        <v>21</v>
      </c>
      <c r="V69" s="152">
        <f t="shared" si="16"/>
        <v>0</v>
      </c>
      <c r="W69" s="152">
        <f t="shared" si="17"/>
        <v>0</v>
      </c>
      <c r="X69" s="149"/>
      <c r="Y69" s="148" t="s">
        <v>2982</v>
      </c>
      <c r="Z69" s="148" t="s">
        <v>3096</v>
      </c>
    </row>
    <row r="70" spans="6:26" s="145" customFormat="1" ht="24" outlineLevel="2">
      <c r="F70" s="146">
        <v>74</v>
      </c>
      <c r="G70" s="147" t="s">
        <v>2995</v>
      </c>
      <c r="H70" s="148" t="s">
        <v>3139</v>
      </c>
      <c r="I70" s="148" t="s">
        <v>3140</v>
      </c>
      <c r="J70" s="149" t="s">
        <v>3141</v>
      </c>
      <c r="K70" s="147" t="s">
        <v>187</v>
      </c>
      <c r="L70" s="150">
        <v>6</v>
      </c>
      <c r="M70" s="151">
        <v>0</v>
      </c>
      <c r="N70" s="150">
        <f t="shared" si="12"/>
        <v>6</v>
      </c>
      <c r="O70" s="811"/>
      <c r="P70" s="803">
        <f t="shared" si="13"/>
        <v>0</v>
      </c>
      <c r="Q70" s="153">
        <v>2.1000000000000001E-4</v>
      </c>
      <c r="R70" s="151">
        <f t="shared" si="14"/>
        <v>1.2600000000000001E-3</v>
      </c>
      <c r="S70" s="153"/>
      <c r="T70" s="151">
        <f t="shared" si="15"/>
        <v>0</v>
      </c>
      <c r="U70" s="152">
        <v>21</v>
      </c>
      <c r="V70" s="152">
        <f t="shared" si="16"/>
        <v>0</v>
      </c>
      <c r="W70" s="152">
        <f t="shared" si="17"/>
        <v>0</v>
      </c>
      <c r="X70" s="149"/>
      <c r="Y70" s="148" t="s">
        <v>2982</v>
      </c>
      <c r="Z70" s="148" t="s">
        <v>3096</v>
      </c>
    </row>
    <row r="71" spans="6:26" s="145" customFormat="1" ht="24" outlineLevel="2">
      <c r="F71" s="146">
        <v>75</v>
      </c>
      <c r="G71" s="147" t="s">
        <v>2995</v>
      </c>
      <c r="H71" s="148" t="s">
        <v>3142</v>
      </c>
      <c r="I71" s="148" t="s">
        <v>3143</v>
      </c>
      <c r="J71" s="149" t="s">
        <v>3144</v>
      </c>
      <c r="K71" s="147" t="s">
        <v>187</v>
      </c>
      <c r="L71" s="150">
        <v>12</v>
      </c>
      <c r="M71" s="151">
        <v>0</v>
      </c>
      <c r="N71" s="150">
        <f t="shared" si="12"/>
        <v>12</v>
      </c>
      <c r="O71" s="811"/>
      <c r="P71" s="803">
        <f t="shared" si="13"/>
        <v>0</v>
      </c>
      <c r="Q71" s="153">
        <v>3.4000000000000002E-4</v>
      </c>
      <c r="R71" s="151">
        <f t="shared" si="14"/>
        <v>4.0800000000000003E-3</v>
      </c>
      <c r="S71" s="153"/>
      <c r="T71" s="151">
        <f t="shared" si="15"/>
        <v>0</v>
      </c>
      <c r="U71" s="152">
        <v>21</v>
      </c>
      <c r="V71" s="152">
        <f t="shared" si="16"/>
        <v>0</v>
      </c>
      <c r="W71" s="152">
        <f t="shared" si="17"/>
        <v>0</v>
      </c>
      <c r="X71" s="149"/>
      <c r="Y71" s="148" t="s">
        <v>2982</v>
      </c>
      <c r="Z71" s="148" t="s">
        <v>3096</v>
      </c>
    </row>
    <row r="72" spans="6:26" s="145" customFormat="1" ht="24" outlineLevel="2">
      <c r="F72" s="146">
        <v>76</v>
      </c>
      <c r="G72" s="147" t="s">
        <v>2995</v>
      </c>
      <c r="H72" s="148" t="s">
        <v>3145</v>
      </c>
      <c r="I72" s="148" t="s">
        <v>3146</v>
      </c>
      <c r="J72" s="149" t="s">
        <v>3147</v>
      </c>
      <c r="K72" s="147" t="s">
        <v>187</v>
      </c>
      <c r="L72" s="150">
        <v>1</v>
      </c>
      <c r="M72" s="151">
        <v>0</v>
      </c>
      <c r="N72" s="150">
        <f t="shared" si="12"/>
        <v>1</v>
      </c>
      <c r="O72" s="811"/>
      <c r="P72" s="803">
        <f t="shared" si="13"/>
        <v>0</v>
      </c>
      <c r="Q72" s="153">
        <v>5.0000000000000001E-4</v>
      </c>
      <c r="R72" s="151">
        <f t="shared" si="14"/>
        <v>5.0000000000000001E-4</v>
      </c>
      <c r="S72" s="153"/>
      <c r="T72" s="151">
        <f t="shared" si="15"/>
        <v>0</v>
      </c>
      <c r="U72" s="152">
        <v>21</v>
      </c>
      <c r="V72" s="152">
        <f t="shared" si="16"/>
        <v>0</v>
      </c>
      <c r="W72" s="152">
        <f t="shared" si="17"/>
        <v>0</v>
      </c>
      <c r="X72" s="149"/>
      <c r="Y72" s="148" t="s">
        <v>2982</v>
      </c>
      <c r="Z72" s="148" t="s">
        <v>3096</v>
      </c>
    </row>
    <row r="73" spans="6:26" s="145" customFormat="1" ht="24" outlineLevel="2">
      <c r="F73" s="146">
        <v>77</v>
      </c>
      <c r="G73" s="147" t="s">
        <v>2995</v>
      </c>
      <c r="H73" s="148" t="s">
        <v>3148</v>
      </c>
      <c r="I73" s="148" t="s">
        <v>3149</v>
      </c>
      <c r="J73" s="149" t="s">
        <v>3150</v>
      </c>
      <c r="K73" s="147" t="s">
        <v>187</v>
      </c>
      <c r="L73" s="150">
        <v>2</v>
      </c>
      <c r="M73" s="151">
        <v>0</v>
      </c>
      <c r="N73" s="150">
        <f t="shared" si="12"/>
        <v>2</v>
      </c>
      <c r="O73" s="811"/>
      <c r="P73" s="803">
        <f t="shared" si="13"/>
        <v>0</v>
      </c>
      <c r="Q73" s="153">
        <v>1.07E-3</v>
      </c>
      <c r="R73" s="151">
        <f t="shared" si="14"/>
        <v>2.14E-3</v>
      </c>
      <c r="S73" s="153"/>
      <c r="T73" s="151">
        <f t="shared" si="15"/>
        <v>0</v>
      </c>
      <c r="U73" s="152">
        <v>21</v>
      </c>
      <c r="V73" s="152">
        <f t="shared" si="16"/>
        <v>0</v>
      </c>
      <c r="W73" s="152">
        <f t="shared" si="17"/>
        <v>0</v>
      </c>
      <c r="X73" s="149"/>
      <c r="Y73" s="148" t="s">
        <v>2982</v>
      </c>
      <c r="Z73" s="148" t="s">
        <v>3096</v>
      </c>
    </row>
    <row r="74" spans="6:26" s="145" customFormat="1" ht="24" outlineLevel="2">
      <c r="F74" s="146">
        <v>79</v>
      </c>
      <c r="G74" s="147" t="s">
        <v>2995</v>
      </c>
      <c r="H74" s="148" t="s">
        <v>3151</v>
      </c>
      <c r="I74" s="148" t="s">
        <v>3152</v>
      </c>
      <c r="J74" s="149" t="s">
        <v>3153</v>
      </c>
      <c r="K74" s="147" t="s">
        <v>187</v>
      </c>
      <c r="L74" s="150">
        <v>2</v>
      </c>
      <c r="M74" s="151">
        <v>0</v>
      </c>
      <c r="N74" s="150">
        <f t="shared" si="12"/>
        <v>2</v>
      </c>
      <c r="O74" s="811"/>
      <c r="P74" s="803">
        <f t="shared" si="13"/>
        <v>0</v>
      </c>
      <c r="Q74" s="153">
        <v>6.2E-4</v>
      </c>
      <c r="R74" s="151">
        <f t="shared" si="14"/>
        <v>1.24E-3</v>
      </c>
      <c r="S74" s="153"/>
      <c r="T74" s="151">
        <f t="shared" si="15"/>
        <v>0</v>
      </c>
      <c r="U74" s="152">
        <v>21</v>
      </c>
      <c r="V74" s="152">
        <f t="shared" si="16"/>
        <v>0</v>
      </c>
      <c r="W74" s="152">
        <f t="shared" si="17"/>
        <v>0</v>
      </c>
      <c r="X74" s="149"/>
      <c r="Y74" s="148" t="s">
        <v>2982</v>
      </c>
      <c r="Z74" s="148" t="s">
        <v>3096</v>
      </c>
    </row>
    <row r="75" spans="6:26" s="145" customFormat="1" ht="12" outlineLevel="2">
      <c r="F75" s="146">
        <v>80</v>
      </c>
      <c r="G75" s="147" t="s">
        <v>2995</v>
      </c>
      <c r="H75" s="148" t="s">
        <v>3154</v>
      </c>
      <c r="I75" s="148" t="s">
        <v>3155</v>
      </c>
      <c r="J75" s="149" t="s">
        <v>3156</v>
      </c>
      <c r="K75" s="147" t="s">
        <v>187</v>
      </c>
      <c r="L75" s="150">
        <v>2</v>
      </c>
      <c r="M75" s="151">
        <v>0</v>
      </c>
      <c r="N75" s="150">
        <f t="shared" si="12"/>
        <v>2</v>
      </c>
      <c r="O75" s="811"/>
      <c r="P75" s="803">
        <f t="shared" si="13"/>
        <v>0</v>
      </c>
      <c r="Q75" s="153">
        <v>2.8160000000000001E-2</v>
      </c>
      <c r="R75" s="151">
        <f t="shared" si="14"/>
        <v>5.6320000000000002E-2</v>
      </c>
      <c r="S75" s="153"/>
      <c r="T75" s="151">
        <f t="shared" si="15"/>
        <v>0</v>
      </c>
      <c r="U75" s="152">
        <v>21</v>
      </c>
      <c r="V75" s="152">
        <f t="shared" si="16"/>
        <v>0</v>
      </c>
      <c r="W75" s="152">
        <f t="shared" si="17"/>
        <v>0</v>
      </c>
      <c r="X75" s="149"/>
      <c r="Y75" s="148" t="s">
        <v>2982</v>
      </c>
      <c r="Z75" s="148" t="s">
        <v>3096</v>
      </c>
    </row>
    <row r="76" spans="6:26" s="145" customFormat="1" ht="12" outlineLevel="2">
      <c r="F76" s="146">
        <v>82</v>
      </c>
      <c r="G76" s="147" t="s">
        <v>2995</v>
      </c>
      <c r="H76" s="148" t="s">
        <v>3157</v>
      </c>
      <c r="I76" s="148" t="s">
        <v>3158</v>
      </c>
      <c r="J76" s="149" t="s">
        <v>3159</v>
      </c>
      <c r="K76" s="147" t="s">
        <v>886</v>
      </c>
      <c r="L76" s="150">
        <v>675</v>
      </c>
      <c r="M76" s="151">
        <v>0</v>
      </c>
      <c r="N76" s="150">
        <f t="shared" si="12"/>
        <v>675</v>
      </c>
      <c r="O76" s="811"/>
      <c r="P76" s="803">
        <f t="shared" si="13"/>
        <v>0</v>
      </c>
      <c r="Q76" s="153">
        <v>1.9000000000000001E-4</v>
      </c>
      <c r="R76" s="151">
        <f t="shared" si="14"/>
        <v>0.12825</v>
      </c>
      <c r="S76" s="153"/>
      <c r="T76" s="151">
        <f t="shared" si="15"/>
        <v>0</v>
      </c>
      <c r="U76" s="152">
        <v>21</v>
      </c>
      <c r="V76" s="152">
        <f t="shared" si="16"/>
        <v>0</v>
      </c>
      <c r="W76" s="152">
        <f t="shared" si="17"/>
        <v>0</v>
      </c>
      <c r="X76" s="149"/>
      <c r="Y76" s="148" t="s">
        <v>2982</v>
      </c>
      <c r="Z76" s="148" t="s">
        <v>3096</v>
      </c>
    </row>
    <row r="77" spans="6:26" s="145" customFormat="1" ht="12" outlineLevel="2">
      <c r="F77" s="146">
        <v>83</v>
      </c>
      <c r="G77" s="147" t="s">
        <v>2995</v>
      </c>
      <c r="H77" s="148" t="s">
        <v>3160</v>
      </c>
      <c r="I77" s="148" t="s">
        <v>3161</v>
      </c>
      <c r="J77" s="149" t="s">
        <v>3162</v>
      </c>
      <c r="K77" s="147" t="s">
        <v>886</v>
      </c>
      <c r="L77" s="150">
        <v>675</v>
      </c>
      <c r="M77" s="151">
        <v>0</v>
      </c>
      <c r="N77" s="150">
        <f t="shared" si="12"/>
        <v>675</v>
      </c>
      <c r="O77" s="811"/>
      <c r="P77" s="803">
        <f t="shared" si="13"/>
        <v>0</v>
      </c>
      <c r="Q77" s="153">
        <v>1.0000000000000001E-5</v>
      </c>
      <c r="R77" s="151">
        <f t="shared" si="14"/>
        <v>6.7500000000000008E-3</v>
      </c>
      <c r="S77" s="153"/>
      <c r="T77" s="151">
        <f t="shared" si="15"/>
        <v>0</v>
      </c>
      <c r="U77" s="152">
        <v>21</v>
      </c>
      <c r="V77" s="152">
        <f t="shared" si="16"/>
        <v>0</v>
      </c>
      <c r="W77" s="152">
        <f t="shared" si="17"/>
        <v>0</v>
      </c>
      <c r="X77" s="149"/>
      <c r="Y77" s="148" t="s">
        <v>2982</v>
      </c>
      <c r="Z77" s="148" t="s">
        <v>3096</v>
      </c>
    </row>
    <row r="78" spans="6:26" s="145" customFormat="1" ht="24" outlineLevel="2">
      <c r="F78" s="146">
        <v>85</v>
      </c>
      <c r="G78" s="147" t="s">
        <v>2995</v>
      </c>
      <c r="H78" s="148" t="s">
        <v>3163</v>
      </c>
      <c r="I78" s="148" t="s">
        <v>3164</v>
      </c>
      <c r="J78" s="149" t="s">
        <v>3165</v>
      </c>
      <c r="K78" s="147" t="s">
        <v>886</v>
      </c>
      <c r="L78" s="150">
        <v>50</v>
      </c>
      <c r="M78" s="151">
        <v>0</v>
      </c>
      <c r="N78" s="150">
        <f t="shared" si="12"/>
        <v>50</v>
      </c>
      <c r="O78" s="811"/>
      <c r="P78" s="803">
        <f t="shared" si="13"/>
        <v>0</v>
      </c>
      <c r="Q78" s="153"/>
      <c r="R78" s="151">
        <f t="shared" si="14"/>
        <v>0</v>
      </c>
      <c r="S78" s="153"/>
      <c r="T78" s="151">
        <f t="shared" si="15"/>
        <v>0</v>
      </c>
      <c r="U78" s="152">
        <v>21</v>
      </c>
      <c r="V78" s="152">
        <f t="shared" si="16"/>
        <v>0</v>
      </c>
      <c r="W78" s="152">
        <f t="shared" si="17"/>
        <v>0</v>
      </c>
      <c r="X78" s="149"/>
      <c r="Y78" s="148" t="s">
        <v>2982</v>
      </c>
      <c r="Z78" s="148" t="s">
        <v>3096</v>
      </c>
    </row>
    <row r="79" spans="6:26" s="145" customFormat="1" ht="12" outlineLevel="2">
      <c r="F79" s="146">
        <v>86</v>
      </c>
      <c r="G79" s="147" t="s">
        <v>2995</v>
      </c>
      <c r="H79" s="148" t="s">
        <v>3166</v>
      </c>
      <c r="I79" s="148" t="s">
        <v>3167</v>
      </c>
      <c r="J79" s="149" t="s">
        <v>3168</v>
      </c>
      <c r="K79" s="147" t="s">
        <v>3005</v>
      </c>
      <c r="L79" s="150">
        <v>1.07</v>
      </c>
      <c r="M79" s="151">
        <v>0</v>
      </c>
      <c r="N79" s="150">
        <f t="shared" si="12"/>
        <v>1.07</v>
      </c>
      <c r="O79" s="811"/>
      <c r="P79" s="803">
        <f t="shared" si="13"/>
        <v>0</v>
      </c>
      <c r="Q79" s="153"/>
      <c r="R79" s="151">
        <f t="shared" si="14"/>
        <v>0</v>
      </c>
      <c r="S79" s="153"/>
      <c r="T79" s="151">
        <f t="shared" si="15"/>
        <v>0</v>
      </c>
      <c r="U79" s="152">
        <v>21</v>
      </c>
      <c r="V79" s="152">
        <f t="shared" si="16"/>
        <v>0</v>
      </c>
      <c r="W79" s="152">
        <f t="shared" si="17"/>
        <v>0</v>
      </c>
      <c r="X79" s="149"/>
      <c r="Y79" s="148" t="s">
        <v>2982</v>
      </c>
      <c r="Z79" s="148" t="s">
        <v>3096</v>
      </c>
    </row>
    <row r="80" spans="6:26" s="145" customFormat="1" ht="24" outlineLevel="2">
      <c r="F80" s="146">
        <v>119</v>
      </c>
      <c r="G80" s="147" t="s">
        <v>2995</v>
      </c>
      <c r="H80" s="148" t="s">
        <v>3169</v>
      </c>
      <c r="I80" s="148" t="s">
        <v>3170</v>
      </c>
      <c r="J80" s="149" t="s">
        <v>3171</v>
      </c>
      <c r="K80" s="147" t="s">
        <v>886</v>
      </c>
      <c r="L80" s="150">
        <v>15</v>
      </c>
      <c r="M80" s="151">
        <v>0</v>
      </c>
      <c r="N80" s="150">
        <f t="shared" si="12"/>
        <v>15</v>
      </c>
      <c r="O80" s="811"/>
      <c r="P80" s="803">
        <f t="shared" si="13"/>
        <v>0</v>
      </c>
      <c r="Q80" s="153">
        <v>1.306E-2</v>
      </c>
      <c r="R80" s="151">
        <f t="shared" si="14"/>
        <v>0.19590000000000002</v>
      </c>
      <c r="S80" s="153"/>
      <c r="T80" s="151">
        <f t="shared" si="15"/>
        <v>0</v>
      </c>
      <c r="U80" s="152">
        <v>21</v>
      </c>
      <c r="V80" s="152">
        <f t="shared" si="16"/>
        <v>0</v>
      </c>
      <c r="W80" s="152">
        <f t="shared" si="17"/>
        <v>0</v>
      </c>
      <c r="X80" s="149"/>
      <c r="Y80" s="148" t="s">
        <v>2982</v>
      </c>
      <c r="Z80" s="148" t="s">
        <v>3096</v>
      </c>
    </row>
    <row r="81" spans="6:26" s="145" customFormat="1" ht="24" outlineLevel="2">
      <c r="F81" s="146">
        <v>120</v>
      </c>
      <c r="G81" s="147" t="s">
        <v>2995</v>
      </c>
      <c r="H81" s="148" t="s">
        <v>3172</v>
      </c>
      <c r="I81" s="148" t="s">
        <v>3173</v>
      </c>
      <c r="J81" s="149" t="s">
        <v>3174</v>
      </c>
      <c r="K81" s="147" t="s">
        <v>187</v>
      </c>
      <c r="L81" s="150">
        <v>1</v>
      </c>
      <c r="M81" s="151">
        <v>0</v>
      </c>
      <c r="N81" s="150">
        <f t="shared" si="12"/>
        <v>1</v>
      </c>
      <c r="O81" s="811"/>
      <c r="P81" s="803">
        <f t="shared" si="13"/>
        <v>0</v>
      </c>
      <c r="Q81" s="153">
        <v>2.4000000000000001E-4</v>
      </c>
      <c r="R81" s="151">
        <f t="shared" si="14"/>
        <v>2.4000000000000001E-4</v>
      </c>
      <c r="S81" s="153"/>
      <c r="T81" s="151">
        <f t="shared" si="15"/>
        <v>0</v>
      </c>
      <c r="U81" s="152">
        <v>21</v>
      </c>
      <c r="V81" s="152">
        <f t="shared" si="16"/>
        <v>0</v>
      </c>
      <c r="W81" s="152">
        <f t="shared" si="17"/>
        <v>0</v>
      </c>
      <c r="X81" s="149"/>
      <c r="Y81" s="148" t="s">
        <v>2982</v>
      </c>
      <c r="Z81" s="148" t="s">
        <v>3096</v>
      </c>
    </row>
    <row r="82" spans="6:26" outlineLevel="2">
      <c r="P82" s="804"/>
    </row>
    <row r="83" spans="6:26" s="136" customFormat="1" ht="16.5" customHeight="1" outlineLevel="1">
      <c r="F83" s="137"/>
      <c r="G83" s="121"/>
      <c r="H83" s="138"/>
      <c r="I83" s="138"/>
      <c r="J83" s="138" t="s">
        <v>3175</v>
      </c>
      <c r="K83" s="121"/>
      <c r="L83" s="139"/>
      <c r="M83" s="140"/>
      <c r="N83" s="139"/>
      <c r="O83" s="140"/>
      <c r="P83" s="805">
        <f>SUBTOTAL(9,P84:P107)</f>
        <v>0</v>
      </c>
      <c r="Q83" s="142"/>
      <c r="R83" s="143">
        <f>SUBTOTAL(9,R84:R107)</f>
        <v>0.82867999999999997</v>
      </c>
      <c r="S83" s="140"/>
      <c r="T83" s="143">
        <f>SUBTOTAL(9,T84:T107)</f>
        <v>0</v>
      </c>
      <c r="U83" s="140"/>
      <c r="V83" s="141">
        <f>SUBTOTAL(9,V84:V107)</f>
        <v>0</v>
      </c>
      <c r="W83" s="141">
        <f>SUBTOTAL(9,W84:W107)</f>
        <v>0</v>
      </c>
      <c r="X83" s="144"/>
      <c r="Y83" s="122"/>
      <c r="Z83" s="122"/>
    </row>
    <row r="84" spans="6:26" s="145" customFormat="1" ht="24" outlineLevel="2">
      <c r="F84" s="146">
        <v>47</v>
      </c>
      <c r="G84" s="147" t="s">
        <v>2995</v>
      </c>
      <c r="H84" s="148" t="s">
        <v>3176</v>
      </c>
      <c r="I84" s="148" t="s">
        <v>3177</v>
      </c>
      <c r="J84" s="149" t="s">
        <v>3178</v>
      </c>
      <c r="K84" s="147" t="s">
        <v>1233</v>
      </c>
      <c r="L84" s="150">
        <v>2</v>
      </c>
      <c r="M84" s="151">
        <v>0</v>
      </c>
      <c r="N84" s="150">
        <f t="shared" ref="N84:N106" si="18">L84*(1+M84/100)</f>
        <v>2</v>
      </c>
      <c r="O84" s="811"/>
      <c r="P84" s="803">
        <f t="shared" ref="P84:P106" si="19">ROUND(N84*O84,2)</f>
        <v>0</v>
      </c>
      <c r="Q84" s="153">
        <v>1.7080000000000001E-2</v>
      </c>
      <c r="R84" s="151">
        <f t="shared" ref="R84:R106" si="20">N84*Q84</f>
        <v>3.4160000000000003E-2</v>
      </c>
      <c r="S84" s="153"/>
      <c r="T84" s="151">
        <f t="shared" ref="T84:T106" si="21">N84*S84</f>
        <v>0</v>
      </c>
      <c r="U84" s="152">
        <v>21</v>
      </c>
      <c r="V84" s="152">
        <f t="shared" ref="V84:V106" si="22">P84*(U84/100)</f>
        <v>0</v>
      </c>
      <c r="W84" s="152">
        <f t="shared" ref="W84:W106" si="23">P84+V84</f>
        <v>0</v>
      </c>
      <c r="X84" s="149"/>
      <c r="Y84" s="148" t="s">
        <v>2982</v>
      </c>
      <c r="Z84" s="148" t="s">
        <v>1477</v>
      </c>
    </row>
    <row r="85" spans="6:26" s="145" customFormat="1" ht="12" outlineLevel="2">
      <c r="F85" s="146">
        <v>88</v>
      </c>
      <c r="G85" s="147" t="s">
        <v>2995</v>
      </c>
      <c r="H85" s="148" t="s">
        <v>3179</v>
      </c>
      <c r="I85" s="148" t="s">
        <v>3180</v>
      </c>
      <c r="J85" s="149" t="s">
        <v>3181</v>
      </c>
      <c r="K85" s="147" t="s">
        <v>187</v>
      </c>
      <c r="L85" s="150">
        <v>12</v>
      </c>
      <c r="M85" s="151">
        <v>0</v>
      </c>
      <c r="N85" s="150">
        <f t="shared" si="18"/>
        <v>12</v>
      </c>
      <c r="O85" s="811"/>
      <c r="P85" s="803">
        <f t="shared" si="19"/>
        <v>0</v>
      </c>
      <c r="Q85" s="153">
        <v>1.584E-2</v>
      </c>
      <c r="R85" s="151">
        <f t="shared" si="20"/>
        <v>0.19008</v>
      </c>
      <c r="S85" s="153"/>
      <c r="T85" s="151">
        <f t="shared" si="21"/>
        <v>0</v>
      </c>
      <c r="U85" s="152">
        <v>21</v>
      </c>
      <c r="V85" s="152">
        <f t="shared" si="22"/>
        <v>0</v>
      </c>
      <c r="W85" s="152">
        <f t="shared" si="23"/>
        <v>0</v>
      </c>
      <c r="X85" s="149"/>
      <c r="Y85" s="148" t="s">
        <v>2982</v>
      </c>
      <c r="Z85" s="148" t="s">
        <v>1477</v>
      </c>
    </row>
    <row r="86" spans="6:26" s="145" customFormat="1" ht="12" outlineLevel="2">
      <c r="F86" s="146">
        <v>89</v>
      </c>
      <c r="G86" s="147" t="s">
        <v>2995</v>
      </c>
      <c r="H86" s="148" t="s">
        <v>3182</v>
      </c>
      <c r="I86" s="148" t="s">
        <v>3183</v>
      </c>
      <c r="J86" s="149" t="s">
        <v>3184</v>
      </c>
      <c r="K86" s="147" t="s">
        <v>187</v>
      </c>
      <c r="L86" s="150">
        <v>12</v>
      </c>
      <c r="M86" s="151">
        <v>0</v>
      </c>
      <c r="N86" s="150">
        <f t="shared" si="18"/>
        <v>12</v>
      </c>
      <c r="O86" s="811"/>
      <c r="P86" s="803">
        <f t="shared" si="19"/>
        <v>0</v>
      </c>
      <c r="Q86" s="153">
        <v>1.34E-3</v>
      </c>
      <c r="R86" s="151">
        <f t="shared" si="20"/>
        <v>1.6080000000000001E-2</v>
      </c>
      <c r="S86" s="153"/>
      <c r="T86" s="151">
        <f t="shared" si="21"/>
        <v>0</v>
      </c>
      <c r="U86" s="152">
        <v>21</v>
      </c>
      <c r="V86" s="152">
        <f t="shared" si="22"/>
        <v>0</v>
      </c>
      <c r="W86" s="152">
        <f t="shared" si="23"/>
        <v>0</v>
      </c>
      <c r="X86" s="149"/>
      <c r="Y86" s="148" t="s">
        <v>2982</v>
      </c>
      <c r="Z86" s="148" t="s">
        <v>1477</v>
      </c>
    </row>
    <row r="87" spans="6:26" s="145" customFormat="1" ht="12" outlineLevel="2">
      <c r="F87" s="146">
        <v>91</v>
      </c>
      <c r="G87" s="147" t="s">
        <v>2995</v>
      </c>
      <c r="H87" s="148" t="s">
        <v>3185</v>
      </c>
      <c r="I87" s="148" t="s">
        <v>3186</v>
      </c>
      <c r="J87" s="149" t="s">
        <v>3187</v>
      </c>
      <c r="K87" s="147" t="s">
        <v>187</v>
      </c>
      <c r="L87" s="150">
        <v>12</v>
      </c>
      <c r="M87" s="151">
        <v>0</v>
      </c>
      <c r="N87" s="150">
        <f t="shared" si="18"/>
        <v>12</v>
      </c>
      <c r="O87" s="811"/>
      <c r="P87" s="803">
        <f t="shared" si="19"/>
        <v>0</v>
      </c>
      <c r="Q87" s="153">
        <v>2.6950000000000002E-2</v>
      </c>
      <c r="R87" s="151">
        <f t="shared" si="20"/>
        <v>0.32340000000000002</v>
      </c>
      <c r="S87" s="153"/>
      <c r="T87" s="151">
        <f t="shared" si="21"/>
        <v>0</v>
      </c>
      <c r="U87" s="152">
        <v>21</v>
      </c>
      <c r="V87" s="152">
        <f t="shared" si="22"/>
        <v>0</v>
      </c>
      <c r="W87" s="152">
        <f t="shared" si="23"/>
        <v>0</v>
      </c>
      <c r="X87" s="149"/>
      <c r="Y87" s="148" t="s">
        <v>2982</v>
      </c>
      <c r="Z87" s="148" t="s">
        <v>1477</v>
      </c>
    </row>
    <row r="88" spans="6:26" s="145" customFormat="1" ht="12" outlineLevel="2">
      <c r="F88" s="146">
        <v>92</v>
      </c>
      <c r="G88" s="147" t="s">
        <v>2995</v>
      </c>
      <c r="H88" s="148" t="s">
        <v>3188</v>
      </c>
      <c r="I88" s="148" t="s">
        <v>3189</v>
      </c>
      <c r="J88" s="149" t="s">
        <v>3190</v>
      </c>
      <c r="K88" s="147" t="s">
        <v>187</v>
      </c>
      <c r="L88" s="150">
        <v>12</v>
      </c>
      <c r="M88" s="151">
        <v>0</v>
      </c>
      <c r="N88" s="150">
        <f t="shared" si="18"/>
        <v>12</v>
      </c>
      <c r="O88" s="811"/>
      <c r="P88" s="803">
        <f t="shared" si="19"/>
        <v>0</v>
      </c>
      <c r="Q88" s="153">
        <v>4.5399999999999998E-3</v>
      </c>
      <c r="R88" s="151">
        <f t="shared" si="20"/>
        <v>5.4480000000000001E-2</v>
      </c>
      <c r="S88" s="153"/>
      <c r="T88" s="151">
        <f t="shared" si="21"/>
        <v>0</v>
      </c>
      <c r="U88" s="152">
        <v>21</v>
      </c>
      <c r="V88" s="152">
        <f t="shared" si="22"/>
        <v>0</v>
      </c>
      <c r="W88" s="152">
        <f t="shared" si="23"/>
        <v>0</v>
      </c>
      <c r="X88" s="149"/>
      <c r="Y88" s="148" t="s">
        <v>2982</v>
      </c>
      <c r="Z88" s="148" t="s">
        <v>1477</v>
      </c>
    </row>
    <row r="89" spans="6:26" s="145" customFormat="1" ht="36" outlineLevel="2">
      <c r="F89" s="146">
        <v>95</v>
      </c>
      <c r="G89" s="147" t="s">
        <v>2995</v>
      </c>
      <c r="H89" s="148" t="s">
        <v>3191</v>
      </c>
      <c r="I89" s="148" t="s">
        <v>3192</v>
      </c>
      <c r="J89" s="149" t="s">
        <v>3193</v>
      </c>
      <c r="K89" s="147" t="s">
        <v>187</v>
      </c>
      <c r="L89" s="150">
        <v>3</v>
      </c>
      <c r="M89" s="151">
        <v>0</v>
      </c>
      <c r="N89" s="150">
        <f t="shared" si="18"/>
        <v>3</v>
      </c>
      <c r="O89" s="811"/>
      <c r="P89" s="803">
        <f t="shared" si="19"/>
        <v>0</v>
      </c>
      <c r="Q89" s="153">
        <v>5.0800000000000003E-3</v>
      </c>
      <c r="R89" s="151">
        <f t="shared" si="20"/>
        <v>1.524E-2</v>
      </c>
      <c r="S89" s="153"/>
      <c r="T89" s="151">
        <f t="shared" si="21"/>
        <v>0</v>
      </c>
      <c r="U89" s="152">
        <v>21</v>
      </c>
      <c r="V89" s="152">
        <f t="shared" si="22"/>
        <v>0</v>
      </c>
      <c r="W89" s="152">
        <f t="shared" si="23"/>
        <v>0</v>
      </c>
      <c r="X89" s="149"/>
      <c r="Y89" s="148" t="s">
        <v>2982</v>
      </c>
      <c r="Z89" s="148" t="s">
        <v>1477</v>
      </c>
    </row>
    <row r="90" spans="6:26" s="145" customFormat="1" ht="12" outlineLevel="2">
      <c r="F90" s="146">
        <v>96</v>
      </c>
      <c r="G90" s="147" t="s">
        <v>2995</v>
      </c>
      <c r="H90" s="148" t="s">
        <v>3194</v>
      </c>
      <c r="I90" s="148" t="s">
        <v>3195</v>
      </c>
      <c r="J90" s="149" t="s">
        <v>3196</v>
      </c>
      <c r="K90" s="147" t="s">
        <v>187</v>
      </c>
      <c r="L90" s="150">
        <v>3</v>
      </c>
      <c r="M90" s="151">
        <v>0</v>
      </c>
      <c r="N90" s="150">
        <f t="shared" si="18"/>
        <v>3</v>
      </c>
      <c r="O90" s="811"/>
      <c r="P90" s="803">
        <f t="shared" si="19"/>
        <v>0</v>
      </c>
      <c r="Q90" s="153">
        <v>5.9000000000000003E-4</v>
      </c>
      <c r="R90" s="151">
        <f t="shared" si="20"/>
        <v>1.7700000000000001E-3</v>
      </c>
      <c r="S90" s="153"/>
      <c r="T90" s="151">
        <f t="shared" si="21"/>
        <v>0</v>
      </c>
      <c r="U90" s="152">
        <v>21</v>
      </c>
      <c r="V90" s="152">
        <f t="shared" si="22"/>
        <v>0</v>
      </c>
      <c r="W90" s="152">
        <f t="shared" si="23"/>
        <v>0</v>
      </c>
      <c r="X90" s="149"/>
      <c r="Y90" s="148" t="s">
        <v>2982</v>
      </c>
      <c r="Z90" s="148" t="s">
        <v>1477</v>
      </c>
    </row>
    <row r="91" spans="6:26" s="145" customFormat="1" ht="24" outlineLevel="2">
      <c r="F91" s="146">
        <v>97</v>
      </c>
      <c r="G91" s="147" t="s">
        <v>2995</v>
      </c>
      <c r="H91" s="148" t="s">
        <v>3197</v>
      </c>
      <c r="I91" s="148" t="s">
        <v>3177</v>
      </c>
      <c r="J91" s="149" t="s">
        <v>3198</v>
      </c>
      <c r="K91" s="147" t="s">
        <v>187</v>
      </c>
      <c r="L91" s="150">
        <v>2</v>
      </c>
      <c r="M91" s="151">
        <v>0</v>
      </c>
      <c r="N91" s="150">
        <f t="shared" si="18"/>
        <v>2</v>
      </c>
      <c r="O91" s="811"/>
      <c r="P91" s="803">
        <f t="shared" si="19"/>
        <v>0</v>
      </c>
      <c r="Q91" s="153">
        <v>1.7080000000000001E-2</v>
      </c>
      <c r="R91" s="151">
        <f t="shared" si="20"/>
        <v>3.4160000000000003E-2</v>
      </c>
      <c r="S91" s="153"/>
      <c r="T91" s="151">
        <f t="shared" si="21"/>
        <v>0</v>
      </c>
      <c r="U91" s="152">
        <v>21</v>
      </c>
      <c r="V91" s="152">
        <f t="shared" si="22"/>
        <v>0</v>
      </c>
      <c r="W91" s="152">
        <f t="shared" si="23"/>
        <v>0</v>
      </c>
      <c r="X91" s="149"/>
      <c r="Y91" s="148" t="s">
        <v>2982</v>
      </c>
      <c r="Z91" s="148" t="s">
        <v>1477</v>
      </c>
    </row>
    <row r="92" spans="6:26" s="145" customFormat="1" ht="12" outlineLevel="2">
      <c r="F92" s="146">
        <v>99</v>
      </c>
      <c r="G92" s="147" t="s">
        <v>2995</v>
      </c>
      <c r="H92" s="148" t="s">
        <v>3199</v>
      </c>
      <c r="I92" s="148" t="s">
        <v>3200</v>
      </c>
      <c r="J92" s="149" t="s">
        <v>3201</v>
      </c>
      <c r="K92" s="147" t="s">
        <v>187</v>
      </c>
      <c r="L92" s="150">
        <v>3</v>
      </c>
      <c r="M92" s="151">
        <v>0</v>
      </c>
      <c r="N92" s="150">
        <f t="shared" si="18"/>
        <v>3</v>
      </c>
      <c r="O92" s="811"/>
      <c r="P92" s="803">
        <f t="shared" si="19"/>
        <v>0</v>
      </c>
      <c r="Q92" s="153">
        <v>1.09E-3</v>
      </c>
      <c r="R92" s="151">
        <f t="shared" si="20"/>
        <v>3.2700000000000003E-3</v>
      </c>
      <c r="S92" s="153"/>
      <c r="T92" s="151">
        <f t="shared" si="21"/>
        <v>0</v>
      </c>
      <c r="U92" s="152">
        <v>21</v>
      </c>
      <c r="V92" s="152">
        <f t="shared" si="22"/>
        <v>0</v>
      </c>
      <c r="W92" s="152">
        <f t="shared" si="23"/>
        <v>0</v>
      </c>
      <c r="X92" s="149"/>
      <c r="Y92" s="148" t="s">
        <v>2982</v>
      </c>
      <c r="Z92" s="148" t="s">
        <v>1477</v>
      </c>
    </row>
    <row r="93" spans="6:26" s="145" customFormat="1" ht="12" outlineLevel="2">
      <c r="F93" s="146">
        <v>100</v>
      </c>
      <c r="G93" s="147" t="s">
        <v>2995</v>
      </c>
      <c r="H93" s="148" t="s">
        <v>3202</v>
      </c>
      <c r="I93" s="148" t="s">
        <v>3203</v>
      </c>
      <c r="J93" s="149" t="s">
        <v>3204</v>
      </c>
      <c r="K93" s="147" t="s">
        <v>187</v>
      </c>
      <c r="L93" s="150">
        <v>50</v>
      </c>
      <c r="M93" s="151">
        <v>0</v>
      </c>
      <c r="N93" s="150">
        <f t="shared" si="18"/>
        <v>50</v>
      </c>
      <c r="O93" s="811"/>
      <c r="P93" s="803">
        <f t="shared" si="19"/>
        <v>0</v>
      </c>
      <c r="Q93" s="153">
        <v>2.9999999999999997E-4</v>
      </c>
      <c r="R93" s="151">
        <f t="shared" si="20"/>
        <v>1.4999999999999999E-2</v>
      </c>
      <c r="S93" s="153"/>
      <c r="T93" s="151">
        <f t="shared" si="21"/>
        <v>0</v>
      </c>
      <c r="U93" s="152">
        <v>21</v>
      </c>
      <c r="V93" s="152">
        <f t="shared" si="22"/>
        <v>0</v>
      </c>
      <c r="W93" s="152">
        <f t="shared" si="23"/>
        <v>0</v>
      </c>
      <c r="X93" s="149"/>
      <c r="Y93" s="148" t="s">
        <v>2982</v>
      </c>
      <c r="Z93" s="148" t="s">
        <v>1477</v>
      </c>
    </row>
    <row r="94" spans="6:26" s="145" customFormat="1" ht="24" outlineLevel="2">
      <c r="F94" s="146">
        <v>102</v>
      </c>
      <c r="G94" s="147" t="s">
        <v>2995</v>
      </c>
      <c r="H94" s="148" t="s">
        <v>3205</v>
      </c>
      <c r="I94" s="148" t="s">
        <v>3206</v>
      </c>
      <c r="J94" s="149" t="s">
        <v>3207</v>
      </c>
      <c r="K94" s="147" t="s">
        <v>187</v>
      </c>
      <c r="L94" s="150">
        <v>4</v>
      </c>
      <c r="M94" s="151">
        <v>0</v>
      </c>
      <c r="N94" s="150">
        <f t="shared" si="18"/>
        <v>4</v>
      </c>
      <c r="O94" s="811"/>
      <c r="P94" s="803">
        <f t="shared" si="19"/>
        <v>0</v>
      </c>
      <c r="Q94" s="153">
        <v>1.8400000000000001E-3</v>
      </c>
      <c r="R94" s="151">
        <f t="shared" si="20"/>
        <v>7.3600000000000002E-3</v>
      </c>
      <c r="S94" s="153"/>
      <c r="T94" s="151">
        <f t="shared" si="21"/>
        <v>0</v>
      </c>
      <c r="U94" s="152">
        <v>21</v>
      </c>
      <c r="V94" s="152">
        <f t="shared" si="22"/>
        <v>0</v>
      </c>
      <c r="W94" s="152">
        <f t="shared" si="23"/>
        <v>0</v>
      </c>
      <c r="X94" s="149"/>
      <c r="Y94" s="148" t="s">
        <v>2982</v>
      </c>
      <c r="Z94" s="148" t="s">
        <v>1477</v>
      </c>
    </row>
    <row r="95" spans="6:26" s="145" customFormat="1" ht="12" outlineLevel="2">
      <c r="F95" s="146">
        <v>103</v>
      </c>
      <c r="G95" s="147" t="s">
        <v>2995</v>
      </c>
      <c r="H95" s="148" t="s">
        <v>3208</v>
      </c>
      <c r="I95" s="148" t="s">
        <v>3209</v>
      </c>
      <c r="J95" s="149" t="s">
        <v>3210</v>
      </c>
      <c r="K95" s="147" t="s">
        <v>187</v>
      </c>
      <c r="L95" s="150">
        <v>3</v>
      </c>
      <c r="M95" s="151">
        <v>0</v>
      </c>
      <c r="N95" s="150">
        <f t="shared" si="18"/>
        <v>3</v>
      </c>
      <c r="O95" s="811"/>
      <c r="P95" s="803">
        <f t="shared" si="19"/>
        <v>0</v>
      </c>
      <c r="Q95" s="153">
        <v>1.8400000000000001E-3</v>
      </c>
      <c r="R95" s="151">
        <f t="shared" si="20"/>
        <v>5.5200000000000006E-3</v>
      </c>
      <c r="S95" s="153"/>
      <c r="T95" s="151">
        <f t="shared" si="21"/>
        <v>0</v>
      </c>
      <c r="U95" s="152">
        <v>21</v>
      </c>
      <c r="V95" s="152">
        <f t="shared" si="22"/>
        <v>0</v>
      </c>
      <c r="W95" s="152">
        <f t="shared" si="23"/>
        <v>0</v>
      </c>
      <c r="X95" s="149"/>
      <c r="Y95" s="148" t="s">
        <v>2982</v>
      </c>
      <c r="Z95" s="148" t="s">
        <v>1477</v>
      </c>
    </row>
    <row r="96" spans="6:26" s="145" customFormat="1" ht="12" outlineLevel="2">
      <c r="F96" s="146">
        <v>104</v>
      </c>
      <c r="G96" s="147" t="s">
        <v>2995</v>
      </c>
      <c r="H96" s="148" t="s">
        <v>3211</v>
      </c>
      <c r="I96" s="148" t="s">
        <v>3212</v>
      </c>
      <c r="J96" s="149" t="s">
        <v>3213</v>
      </c>
      <c r="K96" s="147" t="s">
        <v>187</v>
      </c>
      <c r="L96" s="150">
        <v>4</v>
      </c>
      <c r="M96" s="151">
        <v>0</v>
      </c>
      <c r="N96" s="150">
        <f t="shared" si="18"/>
        <v>4</v>
      </c>
      <c r="O96" s="811"/>
      <c r="P96" s="803">
        <f t="shared" si="19"/>
        <v>0</v>
      </c>
      <c r="Q96" s="153">
        <v>1.2E-4</v>
      </c>
      <c r="R96" s="151">
        <f t="shared" si="20"/>
        <v>4.8000000000000001E-4</v>
      </c>
      <c r="S96" s="153"/>
      <c r="T96" s="151">
        <f t="shared" si="21"/>
        <v>0</v>
      </c>
      <c r="U96" s="152">
        <v>21</v>
      </c>
      <c r="V96" s="152">
        <f t="shared" si="22"/>
        <v>0</v>
      </c>
      <c r="W96" s="152">
        <f t="shared" si="23"/>
        <v>0</v>
      </c>
      <c r="X96" s="149"/>
      <c r="Y96" s="148" t="s">
        <v>2982</v>
      </c>
      <c r="Z96" s="148" t="s">
        <v>1477</v>
      </c>
    </row>
    <row r="97" spans="6:26" s="145" customFormat="1" ht="12" outlineLevel="2">
      <c r="F97" s="146">
        <v>105</v>
      </c>
      <c r="G97" s="147" t="s">
        <v>2995</v>
      </c>
      <c r="H97" s="148" t="s">
        <v>3214</v>
      </c>
      <c r="I97" s="148" t="s">
        <v>3215</v>
      </c>
      <c r="J97" s="149" t="s">
        <v>3216</v>
      </c>
      <c r="K97" s="147" t="s">
        <v>187</v>
      </c>
      <c r="L97" s="150">
        <v>3</v>
      </c>
      <c r="M97" s="151">
        <v>0</v>
      </c>
      <c r="N97" s="150">
        <f t="shared" si="18"/>
        <v>3</v>
      </c>
      <c r="O97" s="811"/>
      <c r="P97" s="803">
        <f t="shared" si="19"/>
        <v>0</v>
      </c>
      <c r="Q97" s="153">
        <v>4.0000000000000003E-5</v>
      </c>
      <c r="R97" s="151">
        <f t="shared" si="20"/>
        <v>1.2000000000000002E-4</v>
      </c>
      <c r="S97" s="153"/>
      <c r="T97" s="151">
        <f t="shared" si="21"/>
        <v>0</v>
      </c>
      <c r="U97" s="152">
        <v>21</v>
      </c>
      <c r="V97" s="152">
        <f t="shared" si="22"/>
        <v>0</v>
      </c>
      <c r="W97" s="152">
        <f t="shared" si="23"/>
        <v>0</v>
      </c>
      <c r="X97" s="149"/>
      <c r="Y97" s="148" t="s">
        <v>2982</v>
      </c>
      <c r="Z97" s="148" t="s">
        <v>1477</v>
      </c>
    </row>
    <row r="98" spans="6:26" s="145" customFormat="1" ht="12" outlineLevel="2">
      <c r="F98" s="146">
        <v>106</v>
      </c>
      <c r="G98" s="147" t="s">
        <v>2995</v>
      </c>
      <c r="H98" s="148" t="s">
        <v>3217</v>
      </c>
      <c r="I98" s="148" t="s">
        <v>3218</v>
      </c>
      <c r="J98" s="149" t="s">
        <v>3219</v>
      </c>
      <c r="K98" s="147" t="s">
        <v>187</v>
      </c>
      <c r="L98" s="150">
        <v>12</v>
      </c>
      <c r="M98" s="151">
        <v>0</v>
      </c>
      <c r="N98" s="150">
        <f t="shared" si="18"/>
        <v>12</v>
      </c>
      <c r="O98" s="811"/>
      <c r="P98" s="803">
        <f t="shared" si="19"/>
        <v>0</v>
      </c>
      <c r="Q98" s="153">
        <v>1.8400000000000001E-3</v>
      </c>
      <c r="R98" s="151">
        <f t="shared" si="20"/>
        <v>2.2080000000000002E-2</v>
      </c>
      <c r="S98" s="153"/>
      <c r="T98" s="151">
        <f t="shared" si="21"/>
        <v>0</v>
      </c>
      <c r="U98" s="152">
        <v>21</v>
      </c>
      <c r="V98" s="152">
        <f t="shared" si="22"/>
        <v>0</v>
      </c>
      <c r="W98" s="152">
        <f t="shared" si="23"/>
        <v>0</v>
      </c>
      <c r="X98" s="149"/>
      <c r="Y98" s="148" t="s">
        <v>2982</v>
      </c>
      <c r="Z98" s="148" t="s">
        <v>1477</v>
      </c>
    </row>
    <row r="99" spans="6:26" s="145" customFormat="1" ht="12" outlineLevel="2">
      <c r="F99" s="146">
        <v>107</v>
      </c>
      <c r="G99" s="147" t="s">
        <v>2995</v>
      </c>
      <c r="H99" s="148" t="s">
        <v>3220</v>
      </c>
      <c r="I99" s="148" t="s">
        <v>3221</v>
      </c>
      <c r="J99" s="149" t="s">
        <v>3222</v>
      </c>
      <c r="K99" s="147" t="s">
        <v>187</v>
      </c>
      <c r="L99" s="150">
        <v>12</v>
      </c>
      <c r="M99" s="151">
        <v>0</v>
      </c>
      <c r="N99" s="150">
        <f t="shared" si="18"/>
        <v>12</v>
      </c>
      <c r="O99" s="811"/>
      <c r="P99" s="803">
        <f t="shared" si="19"/>
        <v>0</v>
      </c>
      <c r="Q99" s="153">
        <v>4.0000000000000003E-5</v>
      </c>
      <c r="R99" s="151">
        <f t="shared" si="20"/>
        <v>4.8000000000000007E-4</v>
      </c>
      <c r="S99" s="153"/>
      <c r="T99" s="151">
        <f t="shared" si="21"/>
        <v>0</v>
      </c>
      <c r="U99" s="152">
        <v>21</v>
      </c>
      <c r="V99" s="152">
        <f t="shared" si="22"/>
        <v>0</v>
      </c>
      <c r="W99" s="152">
        <f t="shared" si="23"/>
        <v>0</v>
      </c>
      <c r="X99" s="149"/>
      <c r="Y99" s="148" t="s">
        <v>2982</v>
      </c>
      <c r="Z99" s="148" t="s">
        <v>1477</v>
      </c>
    </row>
    <row r="100" spans="6:26" s="145" customFormat="1" ht="12" outlineLevel="2">
      <c r="F100" s="146">
        <v>109</v>
      </c>
      <c r="G100" s="147" t="s">
        <v>2995</v>
      </c>
      <c r="H100" s="148" t="s">
        <v>3223</v>
      </c>
      <c r="I100" s="148" t="s">
        <v>3224</v>
      </c>
      <c r="J100" s="149" t="s">
        <v>3225</v>
      </c>
      <c r="K100" s="147" t="s">
        <v>3005</v>
      </c>
      <c r="L100" s="150">
        <v>0.22</v>
      </c>
      <c r="M100" s="151">
        <v>0</v>
      </c>
      <c r="N100" s="150">
        <f t="shared" si="18"/>
        <v>0.22</v>
      </c>
      <c r="O100" s="811"/>
      <c r="P100" s="803">
        <f t="shared" si="19"/>
        <v>0</v>
      </c>
      <c r="Q100" s="153"/>
      <c r="R100" s="151">
        <f t="shared" si="20"/>
        <v>0</v>
      </c>
      <c r="S100" s="153"/>
      <c r="T100" s="151">
        <f t="shared" si="21"/>
        <v>0</v>
      </c>
      <c r="U100" s="152">
        <v>21</v>
      </c>
      <c r="V100" s="152">
        <f t="shared" si="22"/>
        <v>0</v>
      </c>
      <c r="W100" s="152">
        <f t="shared" si="23"/>
        <v>0</v>
      </c>
      <c r="X100" s="149"/>
      <c r="Y100" s="148" t="s">
        <v>2982</v>
      </c>
      <c r="Z100" s="148" t="s">
        <v>1477</v>
      </c>
    </row>
    <row r="101" spans="6:26" s="145" customFormat="1" ht="12" outlineLevel="2">
      <c r="F101" s="146">
        <v>121</v>
      </c>
      <c r="G101" s="147" t="s">
        <v>2995</v>
      </c>
      <c r="H101" s="148" t="s">
        <v>3226</v>
      </c>
      <c r="I101" s="148" t="s">
        <v>3227</v>
      </c>
      <c r="J101" s="149" t="s">
        <v>3228</v>
      </c>
      <c r="K101" s="147" t="s">
        <v>1233</v>
      </c>
      <c r="L101" s="150">
        <v>3</v>
      </c>
      <c r="M101" s="151">
        <v>0</v>
      </c>
      <c r="N101" s="150">
        <f t="shared" si="18"/>
        <v>3</v>
      </c>
      <c r="O101" s="811"/>
      <c r="P101" s="803">
        <f t="shared" si="19"/>
        <v>0</v>
      </c>
      <c r="Q101" s="153">
        <v>1.8400000000000001E-3</v>
      </c>
      <c r="R101" s="151">
        <f t="shared" si="20"/>
        <v>5.5200000000000006E-3</v>
      </c>
      <c r="S101" s="153"/>
      <c r="T101" s="151">
        <f t="shared" si="21"/>
        <v>0</v>
      </c>
      <c r="U101" s="152">
        <v>21</v>
      </c>
      <c r="V101" s="152">
        <f t="shared" si="22"/>
        <v>0</v>
      </c>
      <c r="W101" s="152">
        <f t="shared" si="23"/>
        <v>0</v>
      </c>
      <c r="X101" s="149"/>
      <c r="Y101" s="148" t="s">
        <v>2982</v>
      </c>
      <c r="Z101" s="148" t="s">
        <v>1477</v>
      </c>
    </row>
    <row r="102" spans="6:26" s="145" customFormat="1" ht="12" outlineLevel="2">
      <c r="F102" s="146">
        <v>122</v>
      </c>
      <c r="G102" s="147" t="s">
        <v>2995</v>
      </c>
      <c r="H102" s="148" t="s">
        <v>3229</v>
      </c>
      <c r="I102" s="148" t="s">
        <v>3230</v>
      </c>
      <c r="J102" s="149" t="s">
        <v>3231</v>
      </c>
      <c r="K102" s="147" t="s">
        <v>187</v>
      </c>
      <c r="L102" s="150">
        <v>3</v>
      </c>
      <c r="M102" s="151">
        <v>0</v>
      </c>
      <c r="N102" s="150">
        <f t="shared" si="18"/>
        <v>3</v>
      </c>
      <c r="O102" s="811"/>
      <c r="P102" s="803">
        <f t="shared" si="19"/>
        <v>0</v>
      </c>
      <c r="Q102" s="153">
        <v>1.2999999999999999E-4</v>
      </c>
      <c r="R102" s="151">
        <f t="shared" si="20"/>
        <v>3.8999999999999994E-4</v>
      </c>
      <c r="S102" s="153"/>
      <c r="T102" s="151">
        <f t="shared" si="21"/>
        <v>0</v>
      </c>
      <c r="U102" s="152">
        <v>21</v>
      </c>
      <c r="V102" s="152">
        <f t="shared" si="22"/>
        <v>0</v>
      </c>
      <c r="W102" s="152">
        <f t="shared" si="23"/>
        <v>0</v>
      </c>
      <c r="X102" s="149"/>
      <c r="Y102" s="148" t="s">
        <v>2982</v>
      </c>
      <c r="Z102" s="148" t="s">
        <v>1477</v>
      </c>
    </row>
    <row r="103" spans="6:26" s="145" customFormat="1" ht="12" outlineLevel="2">
      <c r="F103" s="146">
        <v>124</v>
      </c>
      <c r="G103" s="147" t="s">
        <v>2995</v>
      </c>
      <c r="H103" s="148" t="s">
        <v>3232</v>
      </c>
      <c r="I103" s="148" t="s">
        <v>3233</v>
      </c>
      <c r="J103" s="149" t="s">
        <v>3234</v>
      </c>
      <c r="K103" s="147" t="s">
        <v>1233</v>
      </c>
      <c r="L103" s="150">
        <v>3</v>
      </c>
      <c r="M103" s="151">
        <v>0</v>
      </c>
      <c r="N103" s="150">
        <f t="shared" si="18"/>
        <v>3</v>
      </c>
      <c r="O103" s="811"/>
      <c r="P103" s="803">
        <f t="shared" si="19"/>
        <v>0</v>
      </c>
      <c r="Q103" s="153">
        <v>1.081E-2</v>
      </c>
      <c r="R103" s="151">
        <f t="shared" si="20"/>
        <v>3.243E-2</v>
      </c>
      <c r="S103" s="153"/>
      <c r="T103" s="151">
        <f t="shared" si="21"/>
        <v>0</v>
      </c>
      <c r="U103" s="152">
        <v>21</v>
      </c>
      <c r="V103" s="152">
        <f t="shared" si="22"/>
        <v>0</v>
      </c>
      <c r="W103" s="152">
        <f t="shared" si="23"/>
        <v>0</v>
      </c>
      <c r="X103" s="149"/>
      <c r="Y103" s="148" t="s">
        <v>2982</v>
      </c>
      <c r="Z103" s="148" t="s">
        <v>1477</v>
      </c>
    </row>
    <row r="104" spans="6:26" s="145" customFormat="1" ht="24" outlineLevel="2">
      <c r="F104" s="146">
        <v>125</v>
      </c>
      <c r="G104" s="147" t="s">
        <v>2995</v>
      </c>
      <c r="H104" s="148" t="s">
        <v>3235</v>
      </c>
      <c r="I104" s="148" t="s">
        <v>3236</v>
      </c>
      <c r="J104" s="149" t="s">
        <v>3237</v>
      </c>
      <c r="K104" s="147" t="s">
        <v>1233</v>
      </c>
      <c r="L104" s="150">
        <v>3</v>
      </c>
      <c r="M104" s="151">
        <v>0</v>
      </c>
      <c r="N104" s="150">
        <f t="shared" si="18"/>
        <v>3</v>
      </c>
      <c r="O104" s="811"/>
      <c r="P104" s="803">
        <f t="shared" si="19"/>
        <v>0</v>
      </c>
      <c r="Q104" s="153">
        <v>1.5339999999999999E-2</v>
      </c>
      <c r="R104" s="151">
        <f t="shared" si="20"/>
        <v>4.6019999999999998E-2</v>
      </c>
      <c r="S104" s="153"/>
      <c r="T104" s="151">
        <f t="shared" si="21"/>
        <v>0</v>
      </c>
      <c r="U104" s="152">
        <v>21</v>
      </c>
      <c r="V104" s="152">
        <f t="shared" si="22"/>
        <v>0</v>
      </c>
      <c r="W104" s="152">
        <f t="shared" si="23"/>
        <v>0</v>
      </c>
      <c r="X104" s="149"/>
      <c r="Y104" s="148" t="s">
        <v>2982</v>
      </c>
      <c r="Z104" s="148" t="s">
        <v>1477</v>
      </c>
    </row>
    <row r="105" spans="6:26" s="145" customFormat="1" ht="24" outlineLevel="2">
      <c r="F105" s="146">
        <v>126</v>
      </c>
      <c r="G105" s="147" t="s">
        <v>2995</v>
      </c>
      <c r="H105" s="148" t="s">
        <v>3238</v>
      </c>
      <c r="I105" s="148" t="s">
        <v>3239</v>
      </c>
      <c r="J105" s="149" t="s">
        <v>3240</v>
      </c>
      <c r="K105" s="147" t="s">
        <v>1233</v>
      </c>
      <c r="L105" s="150">
        <v>8</v>
      </c>
      <c r="M105" s="151">
        <v>0</v>
      </c>
      <c r="N105" s="150">
        <f t="shared" si="18"/>
        <v>8</v>
      </c>
      <c r="O105" s="811"/>
      <c r="P105" s="803">
        <f t="shared" si="19"/>
        <v>0</v>
      </c>
      <c r="Q105" s="153">
        <v>1.5900000000000001E-3</v>
      </c>
      <c r="R105" s="151">
        <f t="shared" si="20"/>
        <v>1.272E-2</v>
      </c>
      <c r="S105" s="153"/>
      <c r="T105" s="151">
        <f t="shared" si="21"/>
        <v>0</v>
      </c>
      <c r="U105" s="152">
        <v>21</v>
      </c>
      <c r="V105" s="152">
        <f t="shared" si="22"/>
        <v>0</v>
      </c>
      <c r="W105" s="152">
        <f t="shared" si="23"/>
        <v>0</v>
      </c>
      <c r="X105" s="149"/>
      <c r="Y105" s="148" t="s">
        <v>2982</v>
      </c>
      <c r="Z105" s="148" t="s">
        <v>1477</v>
      </c>
    </row>
    <row r="106" spans="6:26" s="145" customFormat="1" ht="12" outlineLevel="2">
      <c r="F106" s="146">
        <v>127</v>
      </c>
      <c r="G106" s="147" t="s">
        <v>2995</v>
      </c>
      <c r="H106" s="148" t="s">
        <v>3241</v>
      </c>
      <c r="I106" s="148" t="s">
        <v>3242</v>
      </c>
      <c r="J106" s="149" t="s">
        <v>3243</v>
      </c>
      <c r="K106" s="147" t="s">
        <v>187</v>
      </c>
      <c r="L106" s="150">
        <v>8</v>
      </c>
      <c r="M106" s="151">
        <v>0</v>
      </c>
      <c r="N106" s="150">
        <f t="shared" si="18"/>
        <v>8</v>
      </c>
      <c r="O106" s="811"/>
      <c r="P106" s="803">
        <f t="shared" si="19"/>
        <v>0</v>
      </c>
      <c r="Q106" s="153">
        <v>9.8999999999999999E-4</v>
      </c>
      <c r="R106" s="151">
        <f t="shared" si="20"/>
        <v>7.92E-3</v>
      </c>
      <c r="S106" s="153"/>
      <c r="T106" s="151">
        <f t="shared" si="21"/>
        <v>0</v>
      </c>
      <c r="U106" s="152">
        <v>21</v>
      </c>
      <c r="V106" s="152">
        <f t="shared" si="22"/>
        <v>0</v>
      </c>
      <c r="W106" s="152">
        <f t="shared" si="23"/>
        <v>0</v>
      </c>
      <c r="X106" s="149"/>
      <c r="Y106" s="148" t="s">
        <v>2982</v>
      </c>
      <c r="Z106" s="148" t="s">
        <v>1477</v>
      </c>
    </row>
    <row r="107" spans="6:26" outlineLevel="2">
      <c r="P107" s="804"/>
    </row>
    <row r="108" spans="6:26" s="136" customFormat="1" ht="16.5" customHeight="1" outlineLevel="1">
      <c r="F108" s="137"/>
      <c r="G108" s="121"/>
      <c r="H108" s="138"/>
      <c r="I108" s="138"/>
      <c r="J108" s="138" t="s">
        <v>3244</v>
      </c>
      <c r="K108" s="121"/>
      <c r="L108" s="139"/>
      <c r="M108" s="140"/>
      <c r="N108" s="139"/>
      <c r="O108" s="140"/>
      <c r="P108" s="805">
        <f>SUBTOTAL(9,P109:P115)</f>
        <v>0</v>
      </c>
      <c r="Q108" s="142"/>
      <c r="R108" s="143">
        <f>SUBTOTAL(9,R109:R115)</f>
        <v>0.22459999999999999</v>
      </c>
      <c r="S108" s="140"/>
      <c r="T108" s="143">
        <f>SUBTOTAL(9,T109:T115)</f>
        <v>0</v>
      </c>
      <c r="U108" s="140"/>
      <c r="V108" s="141">
        <f>SUBTOTAL(9,V109:V115)</f>
        <v>0</v>
      </c>
      <c r="W108" s="141">
        <f>SUBTOTAL(9,W109:W115)</f>
        <v>0</v>
      </c>
      <c r="X108" s="144"/>
      <c r="Y108" s="122"/>
      <c r="Z108" s="122"/>
    </row>
    <row r="109" spans="6:26" s="145" customFormat="1" ht="12" outlineLevel="2">
      <c r="F109" s="146">
        <v>110</v>
      </c>
      <c r="G109" s="147" t="s">
        <v>2979</v>
      </c>
      <c r="H109" s="148" t="s">
        <v>3245</v>
      </c>
      <c r="I109" s="148"/>
      <c r="J109" s="149" t="s">
        <v>3246</v>
      </c>
      <c r="K109" s="147" t="s">
        <v>187</v>
      </c>
      <c r="L109" s="150">
        <v>12</v>
      </c>
      <c r="M109" s="151">
        <v>0</v>
      </c>
      <c r="N109" s="150">
        <f t="shared" ref="N109:N114" si="24">L109*(1+M109/100)</f>
        <v>12</v>
      </c>
      <c r="O109" s="811"/>
      <c r="P109" s="803">
        <f t="shared" ref="P109:P114" si="25">ROUND(N109*O109,2)</f>
        <v>0</v>
      </c>
      <c r="Q109" s="153"/>
      <c r="R109" s="151">
        <f t="shared" ref="R109:R114" si="26">N109*Q109</f>
        <v>0</v>
      </c>
      <c r="S109" s="153"/>
      <c r="T109" s="151">
        <f t="shared" ref="T109:T114" si="27">N109*S109</f>
        <v>0</v>
      </c>
      <c r="U109" s="152">
        <v>21</v>
      </c>
      <c r="V109" s="152">
        <f t="shared" ref="V109:V114" si="28">P109*(U109/100)</f>
        <v>0</v>
      </c>
      <c r="W109" s="152">
        <f t="shared" ref="W109:W114" si="29">P109+V109</f>
        <v>0</v>
      </c>
      <c r="X109" s="149"/>
      <c r="Y109" s="148" t="s">
        <v>2982</v>
      </c>
      <c r="Z109" s="148" t="s">
        <v>3247</v>
      </c>
    </row>
    <row r="110" spans="6:26" s="145" customFormat="1" ht="36" outlineLevel="2">
      <c r="F110" s="146">
        <v>111</v>
      </c>
      <c r="G110" s="147" t="s">
        <v>2995</v>
      </c>
      <c r="H110" s="148" t="s">
        <v>3248</v>
      </c>
      <c r="I110" s="148" t="s">
        <v>3249</v>
      </c>
      <c r="J110" s="149" t="s">
        <v>3250</v>
      </c>
      <c r="K110" s="147" t="s">
        <v>1233</v>
      </c>
      <c r="L110" s="150">
        <v>11</v>
      </c>
      <c r="M110" s="151">
        <v>0</v>
      </c>
      <c r="N110" s="150">
        <f t="shared" si="24"/>
        <v>11</v>
      </c>
      <c r="O110" s="811"/>
      <c r="P110" s="803">
        <f t="shared" si="25"/>
        <v>0</v>
      </c>
      <c r="Q110" s="153">
        <v>1.865E-2</v>
      </c>
      <c r="R110" s="151">
        <f t="shared" si="26"/>
        <v>0.20515</v>
      </c>
      <c r="S110" s="153"/>
      <c r="T110" s="151">
        <f t="shared" si="27"/>
        <v>0</v>
      </c>
      <c r="U110" s="152">
        <v>21</v>
      </c>
      <c r="V110" s="152">
        <f t="shared" si="28"/>
        <v>0</v>
      </c>
      <c r="W110" s="152">
        <f t="shared" si="29"/>
        <v>0</v>
      </c>
      <c r="X110" s="149"/>
      <c r="Y110" s="148" t="s">
        <v>2982</v>
      </c>
      <c r="Z110" s="148" t="s">
        <v>3247</v>
      </c>
    </row>
    <row r="111" spans="6:26" s="145" customFormat="1" ht="12" outlineLevel="2">
      <c r="F111" s="146">
        <v>112</v>
      </c>
      <c r="G111" s="147" t="s">
        <v>2995</v>
      </c>
      <c r="H111" s="148" t="s">
        <v>3251</v>
      </c>
      <c r="I111" s="148" t="s">
        <v>3252</v>
      </c>
      <c r="J111" s="149" t="s">
        <v>3253</v>
      </c>
      <c r="K111" s="147" t="s">
        <v>187</v>
      </c>
      <c r="L111" s="150">
        <v>8</v>
      </c>
      <c r="M111" s="151">
        <v>0</v>
      </c>
      <c r="N111" s="150">
        <f t="shared" si="24"/>
        <v>8</v>
      </c>
      <c r="O111" s="811"/>
      <c r="P111" s="803">
        <f t="shared" si="25"/>
        <v>0</v>
      </c>
      <c r="Q111" s="153"/>
      <c r="R111" s="151">
        <f t="shared" si="26"/>
        <v>0</v>
      </c>
      <c r="S111" s="153"/>
      <c r="T111" s="151">
        <f t="shared" si="27"/>
        <v>0</v>
      </c>
      <c r="U111" s="152">
        <v>21</v>
      </c>
      <c r="V111" s="152">
        <f t="shared" si="28"/>
        <v>0</v>
      </c>
      <c r="W111" s="152">
        <f t="shared" si="29"/>
        <v>0</v>
      </c>
      <c r="X111" s="149"/>
      <c r="Y111" s="148" t="s">
        <v>2982</v>
      </c>
      <c r="Z111" s="148" t="s">
        <v>3247</v>
      </c>
    </row>
    <row r="112" spans="6:26" s="145" customFormat="1" ht="24" outlineLevel="2">
      <c r="F112" s="146">
        <v>113</v>
      </c>
      <c r="G112" s="147" t="s">
        <v>2995</v>
      </c>
      <c r="H112" s="148" t="s">
        <v>3254</v>
      </c>
      <c r="I112" s="148" t="s">
        <v>3255</v>
      </c>
      <c r="J112" s="149" t="s">
        <v>3256</v>
      </c>
      <c r="K112" s="147" t="s">
        <v>187</v>
      </c>
      <c r="L112" s="150">
        <v>12</v>
      </c>
      <c r="M112" s="151">
        <v>0</v>
      </c>
      <c r="N112" s="150">
        <f t="shared" si="24"/>
        <v>12</v>
      </c>
      <c r="O112" s="811"/>
      <c r="P112" s="803">
        <f t="shared" si="25"/>
        <v>0</v>
      </c>
      <c r="Q112" s="153">
        <v>1.4999999999999999E-4</v>
      </c>
      <c r="R112" s="151">
        <f t="shared" si="26"/>
        <v>1.8E-3</v>
      </c>
      <c r="S112" s="153"/>
      <c r="T112" s="151">
        <f t="shared" si="27"/>
        <v>0</v>
      </c>
      <c r="U112" s="152">
        <v>21</v>
      </c>
      <c r="V112" s="152">
        <f t="shared" si="28"/>
        <v>0</v>
      </c>
      <c r="W112" s="152">
        <f t="shared" si="29"/>
        <v>0</v>
      </c>
      <c r="X112" s="149"/>
      <c r="Y112" s="148" t="s">
        <v>2982</v>
      </c>
      <c r="Z112" s="148" t="s">
        <v>3247</v>
      </c>
    </row>
    <row r="113" spans="6:26" s="145" customFormat="1" ht="12" outlineLevel="2">
      <c r="F113" s="146">
        <v>114</v>
      </c>
      <c r="G113" s="147" t="s">
        <v>2995</v>
      </c>
      <c r="H113" s="148" t="s">
        <v>3257</v>
      </c>
      <c r="I113" s="148" t="s">
        <v>3258</v>
      </c>
      <c r="J113" s="149" t="s">
        <v>3259</v>
      </c>
      <c r="K113" s="147" t="s">
        <v>3005</v>
      </c>
      <c r="L113" s="150">
        <v>0.21</v>
      </c>
      <c r="M113" s="151">
        <v>0</v>
      </c>
      <c r="N113" s="150">
        <f t="shared" si="24"/>
        <v>0.21</v>
      </c>
      <c r="O113" s="811"/>
      <c r="P113" s="803">
        <f t="shared" si="25"/>
        <v>0</v>
      </c>
      <c r="Q113" s="153"/>
      <c r="R113" s="151">
        <f t="shared" si="26"/>
        <v>0</v>
      </c>
      <c r="S113" s="153"/>
      <c r="T113" s="151">
        <f t="shared" si="27"/>
        <v>0</v>
      </c>
      <c r="U113" s="152">
        <v>21</v>
      </c>
      <c r="V113" s="152">
        <f t="shared" si="28"/>
        <v>0</v>
      </c>
      <c r="W113" s="152">
        <f t="shared" si="29"/>
        <v>0</v>
      </c>
      <c r="X113" s="149"/>
      <c r="Y113" s="148" t="s">
        <v>2982</v>
      </c>
      <c r="Z113" s="148" t="s">
        <v>3247</v>
      </c>
    </row>
    <row r="114" spans="6:26" s="145" customFormat="1" ht="36" outlineLevel="2">
      <c r="F114" s="146">
        <v>123</v>
      </c>
      <c r="G114" s="147" t="s">
        <v>2995</v>
      </c>
      <c r="H114" s="148" t="s">
        <v>3260</v>
      </c>
      <c r="I114" s="148" t="s">
        <v>3261</v>
      </c>
      <c r="J114" s="149" t="s">
        <v>3262</v>
      </c>
      <c r="K114" s="147" t="s">
        <v>1233</v>
      </c>
      <c r="L114" s="150">
        <v>1</v>
      </c>
      <c r="M114" s="151">
        <v>0</v>
      </c>
      <c r="N114" s="150">
        <f t="shared" si="24"/>
        <v>1</v>
      </c>
      <c r="O114" s="811"/>
      <c r="P114" s="803">
        <f t="shared" si="25"/>
        <v>0</v>
      </c>
      <c r="Q114" s="153">
        <v>1.7649999999999999E-2</v>
      </c>
      <c r="R114" s="151">
        <f t="shared" si="26"/>
        <v>1.7649999999999999E-2</v>
      </c>
      <c r="S114" s="153"/>
      <c r="T114" s="151">
        <f t="shared" si="27"/>
        <v>0</v>
      </c>
      <c r="U114" s="152">
        <v>21</v>
      </c>
      <c r="V114" s="152">
        <f t="shared" si="28"/>
        <v>0</v>
      </c>
      <c r="W114" s="152">
        <f t="shared" si="29"/>
        <v>0</v>
      </c>
      <c r="X114" s="149"/>
      <c r="Y114" s="148" t="s">
        <v>2982</v>
      </c>
      <c r="Z114" s="148" t="s">
        <v>3247</v>
      </c>
    </row>
    <row r="115" spans="6:26" outlineLevel="2">
      <c r="P115" s="804"/>
    </row>
    <row r="116" spans="6:26" s="136" customFormat="1" ht="16.5" customHeight="1" outlineLevel="1">
      <c r="F116" s="137"/>
      <c r="G116" s="121"/>
      <c r="H116" s="138"/>
      <c r="I116" s="138"/>
      <c r="J116" s="138" t="s">
        <v>3263</v>
      </c>
      <c r="K116" s="121"/>
      <c r="L116" s="139"/>
      <c r="M116" s="140"/>
      <c r="N116" s="139"/>
      <c r="O116" s="140"/>
      <c r="P116" s="805">
        <f>SUBTOTAL(9,P117:P120)</f>
        <v>0</v>
      </c>
      <c r="Q116" s="142"/>
      <c r="R116" s="143">
        <f>SUBTOTAL(9,R117:R120)</f>
        <v>2.7999999999999997E-2</v>
      </c>
      <c r="S116" s="140"/>
      <c r="T116" s="143">
        <f>SUBTOTAL(9,T117:T120)</f>
        <v>0</v>
      </c>
      <c r="U116" s="140"/>
      <c r="V116" s="141">
        <f>SUBTOTAL(9,V117:V120)</f>
        <v>0</v>
      </c>
      <c r="W116" s="141">
        <f>SUBTOTAL(9,W117:W120)</f>
        <v>0</v>
      </c>
      <c r="X116" s="144"/>
      <c r="Y116" s="122"/>
      <c r="Z116" s="122"/>
    </row>
    <row r="117" spans="6:26" s="145" customFormat="1" ht="12" outlineLevel="2">
      <c r="F117" s="146">
        <v>115</v>
      </c>
      <c r="G117" s="147" t="s">
        <v>2995</v>
      </c>
      <c r="H117" s="148" t="s">
        <v>3264</v>
      </c>
      <c r="I117" s="148" t="s">
        <v>3265</v>
      </c>
      <c r="J117" s="149" t="s">
        <v>3266</v>
      </c>
      <c r="K117" s="147" t="s">
        <v>3005</v>
      </c>
      <c r="L117" s="150">
        <v>1.79</v>
      </c>
      <c r="M117" s="151">
        <v>0</v>
      </c>
      <c r="N117" s="150">
        <f>L117*(1+M117/100)</f>
        <v>1.79</v>
      </c>
      <c r="O117" s="811"/>
      <c r="P117" s="803">
        <f t="shared" ref="P117:P119" si="30">ROUND(N117*O117,2)</f>
        <v>0</v>
      </c>
      <c r="Q117" s="153"/>
      <c r="R117" s="151">
        <f>N117*Q117</f>
        <v>0</v>
      </c>
      <c r="S117" s="153"/>
      <c r="T117" s="151">
        <f>N117*S117</f>
        <v>0</v>
      </c>
      <c r="U117" s="152">
        <v>21</v>
      </c>
      <c r="V117" s="152">
        <f>P117*(U117/100)</f>
        <v>0</v>
      </c>
      <c r="W117" s="152">
        <f>P117+V117</f>
        <v>0</v>
      </c>
      <c r="X117" s="149"/>
      <c r="Y117" s="148" t="s">
        <v>2982</v>
      </c>
      <c r="Z117" s="148" t="s">
        <v>1847</v>
      </c>
    </row>
    <row r="118" spans="6:26" s="145" customFormat="1" ht="24" outlineLevel="2">
      <c r="F118" s="146">
        <v>116</v>
      </c>
      <c r="G118" s="147" t="s">
        <v>2995</v>
      </c>
      <c r="H118" s="148" t="s">
        <v>3267</v>
      </c>
      <c r="I118" s="148" t="s">
        <v>3268</v>
      </c>
      <c r="J118" s="149" t="s">
        <v>3269</v>
      </c>
      <c r="K118" s="147" t="s">
        <v>2171</v>
      </c>
      <c r="L118" s="150">
        <v>400</v>
      </c>
      <c r="M118" s="151">
        <v>0</v>
      </c>
      <c r="N118" s="150">
        <f>L118*(1+M118/100)</f>
        <v>400</v>
      </c>
      <c r="O118" s="811"/>
      <c r="P118" s="803">
        <f t="shared" si="30"/>
        <v>0</v>
      </c>
      <c r="Q118" s="153">
        <v>6.9999999999999994E-5</v>
      </c>
      <c r="R118" s="151">
        <f>N118*Q118</f>
        <v>2.7999999999999997E-2</v>
      </c>
      <c r="S118" s="153"/>
      <c r="T118" s="151">
        <f>N118*S118</f>
        <v>0</v>
      </c>
      <c r="U118" s="152">
        <v>21</v>
      </c>
      <c r="V118" s="152">
        <f>P118*(U118/100)</f>
        <v>0</v>
      </c>
      <c r="W118" s="152">
        <f>P118+V118</f>
        <v>0</v>
      </c>
      <c r="X118" s="149"/>
      <c r="Y118" s="148" t="s">
        <v>2982</v>
      </c>
      <c r="Z118" s="148" t="s">
        <v>1847</v>
      </c>
    </row>
    <row r="119" spans="6:26" s="145" customFormat="1" ht="12" outlineLevel="2">
      <c r="F119" s="146">
        <v>117</v>
      </c>
      <c r="G119" s="147" t="s">
        <v>2979</v>
      </c>
      <c r="H119" s="148" t="s">
        <v>3270</v>
      </c>
      <c r="I119" s="148"/>
      <c r="J119" s="149" t="s">
        <v>3271</v>
      </c>
      <c r="K119" s="147" t="s">
        <v>2171</v>
      </c>
      <c r="L119" s="150">
        <v>400</v>
      </c>
      <c r="M119" s="151">
        <v>0</v>
      </c>
      <c r="N119" s="150">
        <f>L119*(1+M119/100)</f>
        <v>400</v>
      </c>
      <c r="O119" s="811"/>
      <c r="P119" s="803">
        <f t="shared" si="30"/>
        <v>0</v>
      </c>
      <c r="Q119" s="153"/>
      <c r="R119" s="151">
        <f>N119*Q119</f>
        <v>0</v>
      </c>
      <c r="S119" s="153"/>
      <c r="T119" s="151">
        <f>N119*S119</f>
        <v>0</v>
      </c>
      <c r="U119" s="152">
        <v>21</v>
      </c>
      <c r="V119" s="152">
        <f>P119*(U119/100)</f>
        <v>0</v>
      </c>
      <c r="W119" s="152">
        <f>P119+V119</f>
        <v>0</v>
      </c>
      <c r="X119" s="149"/>
      <c r="Y119" s="148" t="s">
        <v>2982</v>
      </c>
      <c r="Z119" s="148" t="s">
        <v>1847</v>
      </c>
    </row>
    <row r="120" spans="6:26" outlineLevel="2">
      <c r="P120" s="804"/>
    </row>
    <row r="121" spans="6:26" s="136" customFormat="1" ht="16.5" customHeight="1" outlineLevel="1">
      <c r="F121" s="137"/>
      <c r="G121" s="121"/>
      <c r="H121" s="138"/>
      <c r="I121" s="138"/>
      <c r="J121" s="138" t="s">
        <v>3272</v>
      </c>
      <c r="K121" s="121"/>
      <c r="L121" s="139"/>
      <c r="M121" s="140"/>
      <c r="N121" s="139"/>
      <c r="O121" s="140"/>
      <c r="P121" s="805">
        <f>SUBTOTAL(9,P122:P123)</f>
        <v>0</v>
      </c>
      <c r="Q121" s="142"/>
      <c r="R121" s="143">
        <f>SUBTOTAL(9,R122:R123)</f>
        <v>2.3600000000000003E-2</v>
      </c>
      <c r="S121" s="140"/>
      <c r="T121" s="143">
        <f>SUBTOTAL(9,T122:T123)</f>
        <v>0</v>
      </c>
      <c r="U121" s="140"/>
      <c r="V121" s="141">
        <f>SUBTOTAL(9,V122:V123)</f>
        <v>0</v>
      </c>
      <c r="W121" s="141">
        <f>SUBTOTAL(9,W122:W123)</f>
        <v>0</v>
      </c>
      <c r="X121" s="144"/>
      <c r="Y121" s="122"/>
      <c r="Z121" s="122"/>
    </row>
    <row r="122" spans="6:26" s="145" customFormat="1" ht="36" outlineLevel="2">
      <c r="F122" s="146">
        <v>118</v>
      </c>
      <c r="G122" s="147" t="s">
        <v>2995</v>
      </c>
      <c r="H122" s="148" t="s">
        <v>3273</v>
      </c>
      <c r="I122" s="148" t="s">
        <v>3274</v>
      </c>
      <c r="J122" s="149" t="s">
        <v>3275</v>
      </c>
      <c r="K122" s="147" t="s">
        <v>180</v>
      </c>
      <c r="L122" s="150">
        <v>40</v>
      </c>
      <c r="M122" s="151">
        <v>0</v>
      </c>
      <c r="N122" s="150">
        <f>L122*(1+M122/100)</f>
        <v>40</v>
      </c>
      <c r="O122" s="811"/>
      <c r="P122" s="803">
        <f t="shared" ref="P122" si="31">ROUND(N122*O122,2)</f>
        <v>0</v>
      </c>
      <c r="Q122" s="153">
        <v>5.9000000000000003E-4</v>
      </c>
      <c r="R122" s="151">
        <f>N122*Q122</f>
        <v>2.3600000000000003E-2</v>
      </c>
      <c r="S122" s="153"/>
      <c r="T122" s="151">
        <f>N122*S122</f>
        <v>0</v>
      </c>
      <c r="U122" s="152">
        <v>21</v>
      </c>
      <c r="V122" s="152">
        <f>P122*(U122/100)</f>
        <v>0</v>
      </c>
      <c r="W122" s="152">
        <f>P122+V122</f>
        <v>0</v>
      </c>
      <c r="X122" s="149"/>
      <c r="Y122" s="148" t="s">
        <v>2982</v>
      </c>
      <c r="Z122" s="148" t="s">
        <v>2465</v>
      </c>
    </row>
    <row r="123" spans="6:26" outlineLevel="2"/>
    <row r="124" spans="6:26" outlineLevel="1"/>
  </sheetData>
  <sheetProtection algorithmName="SHA-512" hashValue="7Ejmy2FciWPaJ8k+3f/lhrRGJ9mzfge5gUT9DtDj6tXdQEwCGe0ynKvBwuLyvjUfla4D5O8KoJMbriL0xBAwIg==" saltValue="hMIZR4KP2X8fCrMUfqvjD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BK79" sqref="BK7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89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2582</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RAV8605 - Vzduchotechnika</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2583</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RAV8605 - Vzduchotechnika</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0.41299999999999998</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0.41299999999999998</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2584</v>
      </c>
      <c r="F80" s="284" t="s">
        <v>88</v>
      </c>
      <c r="J80" s="285">
        <f>BK80</f>
        <v>0</v>
      </c>
      <c r="L80" s="273"/>
      <c r="M80" s="278"/>
      <c r="N80" s="279"/>
      <c r="O80" s="279"/>
      <c r="P80" s="280">
        <f>P81</f>
        <v>0.41299999999999998</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2585</v>
      </c>
      <c r="F81" s="288" t="s">
        <v>2586</v>
      </c>
      <c r="G81" s="289" t="s">
        <v>187</v>
      </c>
      <c r="H81" s="290">
        <v>1</v>
      </c>
      <c r="I81" s="291">
        <f>VZT!J104</f>
        <v>0</v>
      </c>
      <c r="J81" s="291">
        <f>ROUND(I81*H81,2)</f>
        <v>0</v>
      </c>
      <c r="K81" s="288" t="s">
        <v>5</v>
      </c>
      <c r="L81" s="207"/>
      <c r="M81" s="292" t="s">
        <v>5</v>
      </c>
      <c r="N81" s="341" t="s">
        <v>39</v>
      </c>
      <c r="O81" s="342">
        <v>0.41299999999999998</v>
      </c>
      <c r="P81" s="342">
        <f>O81*H81</f>
        <v>0.41299999999999998</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2587</v>
      </c>
    </row>
    <row r="82" spans="2:65" s="206" customFormat="1" ht="6.95" customHeight="1">
      <c r="B82" s="231"/>
      <c r="C82" s="232"/>
      <c r="D82" s="232"/>
      <c r="E82" s="232"/>
      <c r="F82" s="232"/>
      <c r="G82" s="232"/>
      <c r="H82" s="232"/>
      <c r="I82" s="232"/>
      <c r="J82" s="232"/>
      <c r="K82" s="232"/>
      <c r="L82" s="207"/>
    </row>
  </sheetData>
  <sheetProtection algorithmName="SHA-512" hashValue="H1YBNUSaupwwR8Saoqo4UhQTCmbiXV8jwLNYD/QD+IRSqqTu7uYBcJCMiw0ENKVTKN+fUWD5aDv5PsxfaHpPbQ==" saltValue="Kx4ckDyZv9zF4gOiSUZr0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4"/>
  <sheetViews>
    <sheetView showGridLines="0" topLeftCell="D40" zoomScaleNormal="100" workbookViewId="0">
      <selection activeCell="I62" sqref="I62"/>
    </sheetView>
  </sheetViews>
  <sheetFormatPr defaultColWidth="13.1640625" defaultRowHeight="9.6" customHeight="1"/>
  <cols>
    <col min="1" max="1" width="8.1640625" style="537" customWidth="1"/>
    <col min="2" max="2" width="10" style="529" customWidth="1"/>
    <col min="3" max="3" width="14.1640625" style="531" customWidth="1"/>
    <col min="4" max="4" width="74.33203125" style="531" customWidth="1"/>
    <col min="5" max="5" width="6.5" style="531" customWidth="1"/>
    <col min="6" max="6" width="10.1640625" style="536" customWidth="1"/>
    <col min="7" max="7" width="16" style="532" customWidth="1"/>
    <col min="8" max="9" width="15.83203125" style="532" customWidth="1"/>
    <col min="10" max="10" width="18.83203125" style="532" customWidth="1"/>
    <col min="11" max="11" width="12.83203125" style="532" customWidth="1"/>
    <col min="12" max="12" width="15.83203125" style="532" customWidth="1"/>
    <col min="13" max="256" width="13.1640625" style="533"/>
    <col min="257" max="257" width="8.1640625" style="533" customWidth="1"/>
    <col min="258" max="258" width="10" style="533" customWidth="1"/>
    <col min="259" max="259" width="14.1640625" style="533" customWidth="1"/>
    <col min="260" max="260" width="74.33203125" style="533" customWidth="1"/>
    <col min="261" max="261" width="6.5" style="533" customWidth="1"/>
    <col min="262" max="262" width="10.1640625" style="533" customWidth="1"/>
    <col min="263" max="263" width="12.83203125" style="533" customWidth="1"/>
    <col min="264" max="265" width="15.83203125" style="533" customWidth="1"/>
    <col min="266" max="266" width="18.83203125" style="533" customWidth="1"/>
    <col min="267" max="267" width="12.83203125" style="533" customWidth="1"/>
    <col min="268" max="268" width="15.83203125" style="533" customWidth="1"/>
    <col min="269" max="512" width="13.1640625" style="533"/>
    <col min="513" max="513" width="8.1640625" style="533" customWidth="1"/>
    <col min="514" max="514" width="10" style="533" customWidth="1"/>
    <col min="515" max="515" width="14.1640625" style="533" customWidth="1"/>
    <col min="516" max="516" width="74.33203125" style="533" customWidth="1"/>
    <col min="517" max="517" width="6.5" style="533" customWidth="1"/>
    <col min="518" max="518" width="10.1640625" style="533" customWidth="1"/>
    <col min="519" max="519" width="12.83203125" style="533" customWidth="1"/>
    <col min="520" max="521" width="15.83203125" style="533" customWidth="1"/>
    <col min="522" max="522" width="18.83203125" style="533" customWidth="1"/>
    <col min="523" max="523" width="12.83203125" style="533" customWidth="1"/>
    <col min="524" max="524" width="15.83203125" style="533" customWidth="1"/>
    <col min="525" max="768" width="13.1640625" style="533"/>
    <col min="769" max="769" width="8.1640625" style="533" customWidth="1"/>
    <col min="770" max="770" width="10" style="533" customWidth="1"/>
    <col min="771" max="771" width="14.1640625" style="533" customWidth="1"/>
    <col min="772" max="772" width="74.33203125" style="533" customWidth="1"/>
    <col min="773" max="773" width="6.5" style="533" customWidth="1"/>
    <col min="774" max="774" width="10.1640625" style="533" customWidth="1"/>
    <col min="775" max="775" width="12.83203125" style="533" customWidth="1"/>
    <col min="776" max="777" width="15.83203125" style="533" customWidth="1"/>
    <col min="778" max="778" width="18.83203125" style="533" customWidth="1"/>
    <col min="779" max="779" width="12.83203125" style="533" customWidth="1"/>
    <col min="780" max="780" width="15.83203125" style="533" customWidth="1"/>
    <col min="781" max="1024" width="13.1640625" style="533"/>
    <col min="1025" max="1025" width="8.1640625" style="533" customWidth="1"/>
    <col min="1026" max="1026" width="10" style="533" customWidth="1"/>
    <col min="1027" max="1027" width="14.1640625" style="533" customWidth="1"/>
    <col min="1028" max="1028" width="74.33203125" style="533" customWidth="1"/>
    <col min="1029" max="1029" width="6.5" style="533" customWidth="1"/>
    <col min="1030" max="1030" width="10.1640625" style="533" customWidth="1"/>
    <col min="1031" max="1031" width="12.83203125" style="533" customWidth="1"/>
    <col min="1032" max="1033" width="15.83203125" style="533" customWidth="1"/>
    <col min="1034" max="1034" width="18.83203125" style="533" customWidth="1"/>
    <col min="1035" max="1035" width="12.83203125" style="533" customWidth="1"/>
    <col min="1036" max="1036" width="15.83203125" style="533" customWidth="1"/>
    <col min="1037" max="1280" width="13.1640625" style="533"/>
    <col min="1281" max="1281" width="8.1640625" style="533" customWidth="1"/>
    <col min="1282" max="1282" width="10" style="533" customWidth="1"/>
    <col min="1283" max="1283" width="14.1640625" style="533" customWidth="1"/>
    <col min="1284" max="1284" width="74.33203125" style="533" customWidth="1"/>
    <col min="1285" max="1285" width="6.5" style="533" customWidth="1"/>
    <col min="1286" max="1286" width="10.1640625" style="533" customWidth="1"/>
    <col min="1287" max="1287" width="12.83203125" style="533" customWidth="1"/>
    <col min="1288" max="1289" width="15.83203125" style="533" customWidth="1"/>
    <col min="1290" max="1290" width="18.83203125" style="533" customWidth="1"/>
    <col min="1291" max="1291" width="12.83203125" style="533" customWidth="1"/>
    <col min="1292" max="1292" width="15.83203125" style="533" customWidth="1"/>
    <col min="1293" max="1536" width="13.1640625" style="533"/>
    <col min="1537" max="1537" width="8.1640625" style="533" customWidth="1"/>
    <col min="1538" max="1538" width="10" style="533" customWidth="1"/>
    <col min="1539" max="1539" width="14.1640625" style="533" customWidth="1"/>
    <col min="1540" max="1540" width="74.33203125" style="533" customWidth="1"/>
    <col min="1541" max="1541" width="6.5" style="533" customWidth="1"/>
    <col min="1542" max="1542" width="10.1640625" style="533" customWidth="1"/>
    <col min="1543" max="1543" width="12.83203125" style="533" customWidth="1"/>
    <col min="1544" max="1545" width="15.83203125" style="533" customWidth="1"/>
    <col min="1546" max="1546" width="18.83203125" style="533" customWidth="1"/>
    <col min="1547" max="1547" width="12.83203125" style="533" customWidth="1"/>
    <col min="1548" max="1548" width="15.83203125" style="533" customWidth="1"/>
    <col min="1549" max="1792" width="13.1640625" style="533"/>
    <col min="1793" max="1793" width="8.1640625" style="533" customWidth="1"/>
    <col min="1794" max="1794" width="10" style="533" customWidth="1"/>
    <col min="1795" max="1795" width="14.1640625" style="533" customWidth="1"/>
    <col min="1796" max="1796" width="74.33203125" style="533" customWidth="1"/>
    <col min="1797" max="1797" width="6.5" style="533" customWidth="1"/>
    <col min="1798" max="1798" width="10.1640625" style="533" customWidth="1"/>
    <col min="1799" max="1799" width="12.83203125" style="533" customWidth="1"/>
    <col min="1800" max="1801" width="15.83203125" style="533" customWidth="1"/>
    <col min="1802" max="1802" width="18.83203125" style="533" customWidth="1"/>
    <col min="1803" max="1803" width="12.83203125" style="533" customWidth="1"/>
    <col min="1804" max="1804" width="15.83203125" style="533" customWidth="1"/>
    <col min="1805" max="2048" width="13.1640625" style="533"/>
    <col min="2049" max="2049" width="8.1640625" style="533" customWidth="1"/>
    <col min="2050" max="2050" width="10" style="533" customWidth="1"/>
    <col min="2051" max="2051" width="14.1640625" style="533" customWidth="1"/>
    <col min="2052" max="2052" width="74.33203125" style="533" customWidth="1"/>
    <col min="2053" max="2053" width="6.5" style="533" customWidth="1"/>
    <col min="2054" max="2054" width="10.1640625" style="533" customWidth="1"/>
    <col min="2055" max="2055" width="12.83203125" style="533" customWidth="1"/>
    <col min="2056" max="2057" width="15.83203125" style="533" customWidth="1"/>
    <col min="2058" max="2058" width="18.83203125" style="533" customWidth="1"/>
    <col min="2059" max="2059" width="12.83203125" style="533" customWidth="1"/>
    <col min="2060" max="2060" width="15.83203125" style="533" customWidth="1"/>
    <col min="2061" max="2304" width="13.1640625" style="533"/>
    <col min="2305" max="2305" width="8.1640625" style="533" customWidth="1"/>
    <col min="2306" max="2306" width="10" style="533" customWidth="1"/>
    <col min="2307" max="2307" width="14.1640625" style="533" customWidth="1"/>
    <col min="2308" max="2308" width="74.33203125" style="533" customWidth="1"/>
    <col min="2309" max="2309" width="6.5" style="533" customWidth="1"/>
    <col min="2310" max="2310" width="10.1640625" style="533" customWidth="1"/>
    <col min="2311" max="2311" width="12.83203125" style="533" customWidth="1"/>
    <col min="2312" max="2313" width="15.83203125" style="533" customWidth="1"/>
    <col min="2314" max="2314" width="18.83203125" style="533" customWidth="1"/>
    <col min="2315" max="2315" width="12.83203125" style="533" customWidth="1"/>
    <col min="2316" max="2316" width="15.83203125" style="533" customWidth="1"/>
    <col min="2317" max="2560" width="13.1640625" style="533"/>
    <col min="2561" max="2561" width="8.1640625" style="533" customWidth="1"/>
    <col min="2562" max="2562" width="10" style="533" customWidth="1"/>
    <col min="2563" max="2563" width="14.1640625" style="533" customWidth="1"/>
    <col min="2564" max="2564" width="74.33203125" style="533" customWidth="1"/>
    <col min="2565" max="2565" width="6.5" style="533" customWidth="1"/>
    <col min="2566" max="2566" width="10.1640625" style="533" customWidth="1"/>
    <col min="2567" max="2567" width="12.83203125" style="533" customWidth="1"/>
    <col min="2568" max="2569" width="15.83203125" style="533" customWidth="1"/>
    <col min="2570" max="2570" width="18.83203125" style="533" customWidth="1"/>
    <col min="2571" max="2571" width="12.83203125" style="533" customWidth="1"/>
    <col min="2572" max="2572" width="15.83203125" style="533" customWidth="1"/>
    <col min="2573" max="2816" width="13.1640625" style="533"/>
    <col min="2817" max="2817" width="8.1640625" style="533" customWidth="1"/>
    <col min="2818" max="2818" width="10" style="533" customWidth="1"/>
    <col min="2819" max="2819" width="14.1640625" style="533" customWidth="1"/>
    <col min="2820" max="2820" width="74.33203125" style="533" customWidth="1"/>
    <col min="2821" max="2821" width="6.5" style="533" customWidth="1"/>
    <col min="2822" max="2822" width="10.1640625" style="533" customWidth="1"/>
    <col min="2823" max="2823" width="12.83203125" style="533" customWidth="1"/>
    <col min="2824" max="2825" width="15.83203125" style="533" customWidth="1"/>
    <col min="2826" max="2826" width="18.83203125" style="533" customWidth="1"/>
    <col min="2827" max="2827" width="12.83203125" style="533" customWidth="1"/>
    <col min="2828" max="2828" width="15.83203125" style="533" customWidth="1"/>
    <col min="2829" max="3072" width="13.1640625" style="533"/>
    <col min="3073" max="3073" width="8.1640625" style="533" customWidth="1"/>
    <col min="3074" max="3074" width="10" style="533" customWidth="1"/>
    <col min="3075" max="3075" width="14.1640625" style="533" customWidth="1"/>
    <col min="3076" max="3076" width="74.33203125" style="533" customWidth="1"/>
    <col min="3077" max="3077" width="6.5" style="533" customWidth="1"/>
    <col min="3078" max="3078" width="10.1640625" style="533" customWidth="1"/>
    <col min="3079" max="3079" width="12.83203125" style="533" customWidth="1"/>
    <col min="3080" max="3081" width="15.83203125" style="533" customWidth="1"/>
    <col min="3082" max="3082" width="18.83203125" style="533" customWidth="1"/>
    <col min="3083" max="3083" width="12.83203125" style="533" customWidth="1"/>
    <col min="3084" max="3084" width="15.83203125" style="533" customWidth="1"/>
    <col min="3085" max="3328" width="13.1640625" style="533"/>
    <col min="3329" max="3329" width="8.1640625" style="533" customWidth="1"/>
    <col min="3330" max="3330" width="10" style="533" customWidth="1"/>
    <col min="3331" max="3331" width="14.1640625" style="533" customWidth="1"/>
    <col min="3332" max="3332" width="74.33203125" style="533" customWidth="1"/>
    <col min="3333" max="3333" width="6.5" style="533" customWidth="1"/>
    <col min="3334" max="3334" width="10.1640625" style="533" customWidth="1"/>
    <col min="3335" max="3335" width="12.83203125" style="533" customWidth="1"/>
    <col min="3336" max="3337" width="15.83203125" style="533" customWidth="1"/>
    <col min="3338" max="3338" width="18.83203125" style="533" customWidth="1"/>
    <col min="3339" max="3339" width="12.83203125" style="533" customWidth="1"/>
    <col min="3340" max="3340" width="15.83203125" style="533" customWidth="1"/>
    <col min="3341" max="3584" width="13.1640625" style="533"/>
    <col min="3585" max="3585" width="8.1640625" style="533" customWidth="1"/>
    <col min="3586" max="3586" width="10" style="533" customWidth="1"/>
    <col min="3587" max="3587" width="14.1640625" style="533" customWidth="1"/>
    <col min="3588" max="3588" width="74.33203125" style="533" customWidth="1"/>
    <col min="3589" max="3589" width="6.5" style="533" customWidth="1"/>
    <col min="3590" max="3590" width="10.1640625" style="533" customWidth="1"/>
    <col min="3591" max="3591" width="12.83203125" style="533" customWidth="1"/>
    <col min="3592" max="3593" width="15.83203125" style="533" customWidth="1"/>
    <col min="3594" max="3594" width="18.83203125" style="533" customWidth="1"/>
    <col min="3595" max="3595" width="12.83203125" style="533" customWidth="1"/>
    <col min="3596" max="3596" width="15.83203125" style="533" customWidth="1"/>
    <col min="3597" max="3840" width="13.1640625" style="533"/>
    <col min="3841" max="3841" width="8.1640625" style="533" customWidth="1"/>
    <col min="3842" max="3842" width="10" style="533" customWidth="1"/>
    <col min="3843" max="3843" width="14.1640625" style="533" customWidth="1"/>
    <col min="3844" max="3844" width="74.33203125" style="533" customWidth="1"/>
    <col min="3845" max="3845" width="6.5" style="533" customWidth="1"/>
    <col min="3846" max="3846" width="10.1640625" style="533" customWidth="1"/>
    <col min="3847" max="3847" width="12.83203125" style="533" customWidth="1"/>
    <col min="3848" max="3849" width="15.83203125" style="533" customWidth="1"/>
    <col min="3850" max="3850" width="18.83203125" style="533" customWidth="1"/>
    <col min="3851" max="3851" width="12.83203125" style="533" customWidth="1"/>
    <col min="3852" max="3852" width="15.83203125" style="533" customWidth="1"/>
    <col min="3853" max="4096" width="13.1640625" style="533"/>
    <col min="4097" max="4097" width="8.1640625" style="533" customWidth="1"/>
    <col min="4098" max="4098" width="10" style="533" customWidth="1"/>
    <col min="4099" max="4099" width="14.1640625" style="533" customWidth="1"/>
    <col min="4100" max="4100" width="74.33203125" style="533" customWidth="1"/>
    <col min="4101" max="4101" width="6.5" style="533" customWidth="1"/>
    <col min="4102" max="4102" width="10.1640625" style="533" customWidth="1"/>
    <col min="4103" max="4103" width="12.83203125" style="533" customWidth="1"/>
    <col min="4104" max="4105" width="15.83203125" style="533" customWidth="1"/>
    <col min="4106" max="4106" width="18.83203125" style="533" customWidth="1"/>
    <col min="4107" max="4107" width="12.83203125" style="533" customWidth="1"/>
    <col min="4108" max="4108" width="15.83203125" style="533" customWidth="1"/>
    <col min="4109" max="4352" width="13.1640625" style="533"/>
    <col min="4353" max="4353" width="8.1640625" style="533" customWidth="1"/>
    <col min="4354" max="4354" width="10" style="533" customWidth="1"/>
    <col min="4355" max="4355" width="14.1640625" style="533" customWidth="1"/>
    <col min="4356" max="4356" width="74.33203125" style="533" customWidth="1"/>
    <col min="4357" max="4357" width="6.5" style="533" customWidth="1"/>
    <col min="4358" max="4358" width="10.1640625" style="533" customWidth="1"/>
    <col min="4359" max="4359" width="12.83203125" style="533" customWidth="1"/>
    <col min="4360" max="4361" width="15.83203125" style="533" customWidth="1"/>
    <col min="4362" max="4362" width="18.83203125" style="533" customWidth="1"/>
    <col min="4363" max="4363" width="12.83203125" style="533" customWidth="1"/>
    <col min="4364" max="4364" width="15.83203125" style="533" customWidth="1"/>
    <col min="4365" max="4608" width="13.1640625" style="533"/>
    <col min="4609" max="4609" width="8.1640625" style="533" customWidth="1"/>
    <col min="4610" max="4610" width="10" style="533" customWidth="1"/>
    <col min="4611" max="4611" width="14.1640625" style="533" customWidth="1"/>
    <col min="4612" max="4612" width="74.33203125" style="533" customWidth="1"/>
    <col min="4613" max="4613" width="6.5" style="533" customWidth="1"/>
    <col min="4614" max="4614" width="10.1640625" style="533" customWidth="1"/>
    <col min="4615" max="4615" width="12.83203125" style="533" customWidth="1"/>
    <col min="4616" max="4617" width="15.83203125" style="533" customWidth="1"/>
    <col min="4618" max="4618" width="18.83203125" style="533" customWidth="1"/>
    <col min="4619" max="4619" width="12.83203125" style="533" customWidth="1"/>
    <col min="4620" max="4620" width="15.83203125" style="533" customWidth="1"/>
    <col min="4621" max="4864" width="13.1640625" style="533"/>
    <col min="4865" max="4865" width="8.1640625" style="533" customWidth="1"/>
    <col min="4866" max="4866" width="10" style="533" customWidth="1"/>
    <col min="4867" max="4867" width="14.1640625" style="533" customWidth="1"/>
    <col min="4868" max="4868" width="74.33203125" style="533" customWidth="1"/>
    <col min="4869" max="4869" width="6.5" style="533" customWidth="1"/>
    <col min="4870" max="4870" width="10.1640625" style="533" customWidth="1"/>
    <col min="4871" max="4871" width="12.83203125" style="533" customWidth="1"/>
    <col min="4872" max="4873" width="15.83203125" style="533" customWidth="1"/>
    <col min="4874" max="4874" width="18.83203125" style="533" customWidth="1"/>
    <col min="4875" max="4875" width="12.83203125" style="533" customWidth="1"/>
    <col min="4876" max="4876" width="15.83203125" style="533" customWidth="1"/>
    <col min="4877" max="5120" width="13.1640625" style="533"/>
    <col min="5121" max="5121" width="8.1640625" style="533" customWidth="1"/>
    <col min="5122" max="5122" width="10" style="533" customWidth="1"/>
    <col min="5123" max="5123" width="14.1640625" style="533" customWidth="1"/>
    <col min="5124" max="5124" width="74.33203125" style="533" customWidth="1"/>
    <col min="5125" max="5125" width="6.5" style="533" customWidth="1"/>
    <col min="5126" max="5126" width="10.1640625" style="533" customWidth="1"/>
    <col min="5127" max="5127" width="12.83203125" style="533" customWidth="1"/>
    <col min="5128" max="5129" width="15.83203125" style="533" customWidth="1"/>
    <col min="5130" max="5130" width="18.83203125" style="533" customWidth="1"/>
    <col min="5131" max="5131" width="12.83203125" style="533" customWidth="1"/>
    <col min="5132" max="5132" width="15.83203125" style="533" customWidth="1"/>
    <col min="5133" max="5376" width="13.1640625" style="533"/>
    <col min="5377" max="5377" width="8.1640625" style="533" customWidth="1"/>
    <col min="5378" max="5378" width="10" style="533" customWidth="1"/>
    <col min="5379" max="5379" width="14.1640625" style="533" customWidth="1"/>
    <col min="5380" max="5380" width="74.33203125" style="533" customWidth="1"/>
    <col min="5381" max="5381" width="6.5" style="533" customWidth="1"/>
    <col min="5382" max="5382" width="10.1640625" style="533" customWidth="1"/>
    <col min="5383" max="5383" width="12.83203125" style="533" customWidth="1"/>
    <col min="5384" max="5385" width="15.83203125" style="533" customWidth="1"/>
    <col min="5386" max="5386" width="18.83203125" style="533" customWidth="1"/>
    <col min="5387" max="5387" width="12.83203125" style="533" customWidth="1"/>
    <col min="5388" max="5388" width="15.83203125" style="533" customWidth="1"/>
    <col min="5389" max="5632" width="13.1640625" style="533"/>
    <col min="5633" max="5633" width="8.1640625" style="533" customWidth="1"/>
    <col min="5634" max="5634" width="10" style="533" customWidth="1"/>
    <col min="5635" max="5635" width="14.1640625" style="533" customWidth="1"/>
    <col min="5636" max="5636" width="74.33203125" style="533" customWidth="1"/>
    <col min="5637" max="5637" width="6.5" style="533" customWidth="1"/>
    <col min="5638" max="5638" width="10.1640625" style="533" customWidth="1"/>
    <col min="5639" max="5639" width="12.83203125" style="533" customWidth="1"/>
    <col min="5640" max="5641" width="15.83203125" style="533" customWidth="1"/>
    <col min="5642" max="5642" width="18.83203125" style="533" customWidth="1"/>
    <col min="5643" max="5643" width="12.83203125" style="533" customWidth="1"/>
    <col min="5644" max="5644" width="15.83203125" style="533" customWidth="1"/>
    <col min="5645" max="5888" width="13.1640625" style="533"/>
    <col min="5889" max="5889" width="8.1640625" style="533" customWidth="1"/>
    <col min="5890" max="5890" width="10" style="533" customWidth="1"/>
    <col min="5891" max="5891" width="14.1640625" style="533" customWidth="1"/>
    <col min="5892" max="5892" width="74.33203125" style="533" customWidth="1"/>
    <col min="5893" max="5893" width="6.5" style="533" customWidth="1"/>
    <col min="5894" max="5894" width="10.1640625" style="533" customWidth="1"/>
    <col min="5895" max="5895" width="12.83203125" style="533" customWidth="1"/>
    <col min="5896" max="5897" width="15.83203125" style="533" customWidth="1"/>
    <col min="5898" max="5898" width="18.83203125" style="533" customWidth="1"/>
    <col min="5899" max="5899" width="12.83203125" style="533" customWidth="1"/>
    <col min="5900" max="5900" width="15.83203125" style="533" customWidth="1"/>
    <col min="5901" max="6144" width="13.1640625" style="533"/>
    <col min="6145" max="6145" width="8.1640625" style="533" customWidth="1"/>
    <col min="6146" max="6146" width="10" style="533" customWidth="1"/>
    <col min="6147" max="6147" width="14.1640625" style="533" customWidth="1"/>
    <col min="6148" max="6148" width="74.33203125" style="533" customWidth="1"/>
    <col min="6149" max="6149" width="6.5" style="533" customWidth="1"/>
    <col min="6150" max="6150" width="10.1640625" style="533" customWidth="1"/>
    <col min="6151" max="6151" width="12.83203125" style="533" customWidth="1"/>
    <col min="6152" max="6153" width="15.83203125" style="533" customWidth="1"/>
    <col min="6154" max="6154" width="18.83203125" style="533" customWidth="1"/>
    <col min="6155" max="6155" width="12.83203125" style="533" customWidth="1"/>
    <col min="6156" max="6156" width="15.83203125" style="533" customWidth="1"/>
    <col min="6157" max="6400" width="13.1640625" style="533"/>
    <col min="6401" max="6401" width="8.1640625" style="533" customWidth="1"/>
    <col min="6402" max="6402" width="10" style="533" customWidth="1"/>
    <col min="6403" max="6403" width="14.1640625" style="533" customWidth="1"/>
    <col min="6404" max="6404" width="74.33203125" style="533" customWidth="1"/>
    <col min="6405" max="6405" width="6.5" style="533" customWidth="1"/>
    <col min="6406" max="6406" width="10.1640625" style="533" customWidth="1"/>
    <col min="6407" max="6407" width="12.83203125" style="533" customWidth="1"/>
    <col min="6408" max="6409" width="15.83203125" style="533" customWidth="1"/>
    <col min="6410" max="6410" width="18.83203125" style="533" customWidth="1"/>
    <col min="6411" max="6411" width="12.83203125" style="533" customWidth="1"/>
    <col min="6412" max="6412" width="15.83203125" style="533" customWidth="1"/>
    <col min="6413" max="6656" width="13.1640625" style="533"/>
    <col min="6657" max="6657" width="8.1640625" style="533" customWidth="1"/>
    <col min="6658" max="6658" width="10" style="533" customWidth="1"/>
    <col min="6659" max="6659" width="14.1640625" style="533" customWidth="1"/>
    <col min="6660" max="6660" width="74.33203125" style="533" customWidth="1"/>
    <col min="6661" max="6661" width="6.5" style="533" customWidth="1"/>
    <col min="6662" max="6662" width="10.1640625" style="533" customWidth="1"/>
    <col min="6663" max="6663" width="12.83203125" style="533" customWidth="1"/>
    <col min="6664" max="6665" width="15.83203125" style="533" customWidth="1"/>
    <col min="6666" max="6666" width="18.83203125" style="533" customWidth="1"/>
    <col min="6667" max="6667" width="12.83203125" style="533" customWidth="1"/>
    <col min="6668" max="6668" width="15.83203125" style="533" customWidth="1"/>
    <col min="6669" max="6912" width="13.1640625" style="533"/>
    <col min="6913" max="6913" width="8.1640625" style="533" customWidth="1"/>
    <col min="6914" max="6914" width="10" style="533" customWidth="1"/>
    <col min="6915" max="6915" width="14.1640625" style="533" customWidth="1"/>
    <col min="6916" max="6916" width="74.33203125" style="533" customWidth="1"/>
    <col min="6917" max="6917" width="6.5" style="533" customWidth="1"/>
    <col min="6918" max="6918" width="10.1640625" style="533" customWidth="1"/>
    <col min="6919" max="6919" width="12.83203125" style="533" customWidth="1"/>
    <col min="6920" max="6921" width="15.83203125" style="533" customWidth="1"/>
    <col min="6922" max="6922" width="18.83203125" style="533" customWidth="1"/>
    <col min="6923" max="6923" width="12.83203125" style="533" customWidth="1"/>
    <col min="6924" max="6924" width="15.83203125" style="533" customWidth="1"/>
    <col min="6925" max="7168" width="13.1640625" style="533"/>
    <col min="7169" max="7169" width="8.1640625" style="533" customWidth="1"/>
    <col min="7170" max="7170" width="10" style="533" customWidth="1"/>
    <col min="7171" max="7171" width="14.1640625" style="533" customWidth="1"/>
    <col min="7172" max="7172" width="74.33203125" style="533" customWidth="1"/>
    <col min="7173" max="7173" width="6.5" style="533" customWidth="1"/>
    <col min="7174" max="7174" width="10.1640625" style="533" customWidth="1"/>
    <col min="7175" max="7175" width="12.83203125" style="533" customWidth="1"/>
    <col min="7176" max="7177" width="15.83203125" style="533" customWidth="1"/>
    <col min="7178" max="7178" width="18.83203125" style="533" customWidth="1"/>
    <col min="7179" max="7179" width="12.83203125" style="533" customWidth="1"/>
    <col min="7180" max="7180" width="15.83203125" style="533" customWidth="1"/>
    <col min="7181" max="7424" width="13.1640625" style="533"/>
    <col min="7425" max="7425" width="8.1640625" style="533" customWidth="1"/>
    <col min="7426" max="7426" width="10" style="533" customWidth="1"/>
    <col min="7427" max="7427" width="14.1640625" style="533" customWidth="1"/>
    <col min="7428" max="7428" width="74.33203125" style="533" customWidth="1"/>
    <col min="7429" max="7429" width="6.5" style="533" customWidth="1"/>
    <col min="7430" max="7430" width="10.1640625" style="533" customWidth="1"/>
    <col min="7431" max="7431" width="12.83203125" style="533" customWidth="1"/>
    <col min="7432" max="7433" width="15.83203125" style="533" customWidth="1"/>
    <col min="7434" max="7434" width="18.83203125" style="533" customWidth="1"/>
    <col min="7435" max="7435" width="12.83203125" style="533" customWidth="1"/>
    <col min="7436" max="7436" width="15.83203125" style="533" customWidth="1"/>
    <col min="7437" max="7680" width="13.1640625" style="533"/>
    <col min="7681" max="7681" width="8.1640625" style="533" customWidth="1"/>
    <col min="7682" max="7682" width="10" style="533" customWidth="1"/>
    <col min="7683" max="7683" width="14.1640625" style="533" customWidth="1"/>
    <col min="7684" max="7684" width="74.33203125" style="533" customWidth="1"/>
    <col min="7685" max="7685" width="6.5" style="533" customWidth="1"/>
    <col min="7686" max="7686" width="10.1640625" style="533" customWidth="1"/>
    <col min="7687" max="7687" width="12.83203125" style="533" customWidth="1"/>
    <col min="7688" max="7689" width="15.83203125" style="533" customWidth="1"/>
    <col min="7690" max="7690" width="18.83203125" style="533" customWidth="1"/>
    <col min="7691" max="7691" width="12.83203125" style="533" customWidth="1"/>
    <col min="7692" max="7692" width="15.83203125" style="533" customWidth="1"/>
    <col min="7693" max="7936" width="13.1640625" style="533"/>
    <col min="7937" max="7937" width="8.1640625" style="533" customWidth="1"/>
    <col min="7938" max="7938" width="10" style="533" customWidth="1"/>
    <col min="7939" max="7939" width="14.1640625" style="533" customWidth="1"/>
    <col min="7940" max="7940" width="74.33203125" style="533" customWidth="1"/>
    <col min="7941" max="7941" width="6.5" style="533" customWidth="1"/>
    <col min="7942" max="7942" width="10.1640625" style="533" customWidth="1"/>
    <col min="7943" max="7943" width="12.83203125" style="533" customWidth="1"/>
    <col min="7944" max="7945" width="15.83203125" style="533" customWidth="1"/>
    <col min="7946" max="7946" width="18.83203125" style="533" customWidth="1"/>
    <col min="7947" max="7947" width="12.83203125" style="533" customWidth="1"/>
    <col min="7948" max="7948" width="15.83203125" style="533" customWidth="1"/>
    <col min="7949" max="8192" width="13.1640625" style="533"/>
    <col min="8193" max="8193" width="8.1640625" style="533" customWidth="1"/>
    <col min="8194" max="8194" width="10" style="533" customWidth="1"/>
    <col min="8195" max="8195" width="14.1640625" style="533" customWidth="1"/>
    <col min="8196" max="8196" width="74.33203125" style="533" customWidth="1"/>
    <col min="8197" max="8197" width="6.5" style="533" customWidth="1"/>
    <col min="8198" max="8198" width="10.1640625" style="533" customWidth="1"/>
    <col min="8199" max="8199" width="12.83203125" style="533" customWidth="1"/>
    <col min="8200" max="8201" width="15.83203125" style="533" customWidth="1"/>
    <col min="8202" max="8202" width="18.83203125" style="533" customWidth="1"/>
    <col min="8203" max="8203" width="12.83203125" style="533" customWidth="1"/>
    <col min="8204" max="8204" width="15.83203125" style="533" customWidth="1"/>
    <col min="8205" max="8448" width="13.1640625" style="533"/>
    <col min="8449" max="8449" width="8.1640625" style="533" customWidth="1"/>
    <col min="8450" max="8450" width="10" style="533" customWidth="1"/>
    <col min="8451" max="8451" width="14.1640625" style="533" customWidth="1"/>
    <col min="8452" max="8452" width="74.33203125" style="533" customWidth="1"/>
    <col min="8453" max="8453" width="6.5" style="533" customWidth="1"/>
    <col min="8454" max="8454" width="10.1640625" style="533" customWidth="1"/>
    <col min="8455" max="8455" width="12.83203125" style="533" customWidth="1"/>
    <col min="8456" max="8457" width="15.83203125" style="533" customWidth="1"/>
    <col min="8458" max="8458" width="18.83203125" style="533" customWidth="1"/>
    <col min="8459" max="8459" width="12.83203125" style="533" customWidth="1"/>
    <col min="8460" max="8460" width="15.83203125" style="533" customWidth="1"/>
    <col min="8461" max="8704" width="13.1640625" style="533"/>
    <col min="8705" max="8705" width="8.1640625" style="533" customWidth="1"/>
    <col min="8706" max="8706" width="10" style="533" customWidth="1"/>
    <col min="8707" max="8707" width="14.1640625" style="533" customWidth="1"/>
    <col min="8708" max="8708" width="74.33203125" style="533" customWidth="1"/>
    <col min="8709" max="8709" width="6.5" style="533" customWidth="1"/>
    <col min="8710" max="8710" width="10.1640625" style="533" customWidth="1"/>
    <col min="8711" max="8711" width="12.83203125" style="533" customWidth="1"/>
    <col min="8712" max="8713" width="15.83203125" style="533" customWidth="1"/>
    <col min="8714" max="8714" width="18.83203125" style="533" customWidth="1"/>
    <col min="8715" max="8715" width="12.83203125" style="533" customWidth="1"/>
    <col min="8716" max="8716" width="15.83203125" style="533" customWidth="1"/>
    <col min="8717" max="8960" width="13.1640625" style="533"/>
    <col min="8961" max="8961" width="8.1640625" style="533" customWidth="1"/>
    <col min="8962" max="8962" width="10" style="533" customWidth="1"/>
    <col min="8963" max="8963" width="14.1640625" style="533" customWidth="1"/>
    <col min="8964" max="8964" width="74.33203125" style="533" customWidth="1"/>
    <col min="8965" max="8965" width="6.5" style="533" customWidth="1"/>
    <col min="8966" max="8966" width="10.1640625" style="533" customWidth="1"/>
    <col min="8967" max="8967" width="12.83203125" style="533" customWidth="1"/>
    <col min="8968" max="8969" width="15.83203125" style="533" customWidth="1"/>
    <col min="8970" max="8970" width="18.83203125" style="533" customWidth="1"/>
    <col min="8971" max="8971" width="12.83203125" style="533" customWidth="1"/>
    <col min="8972" max="8972" width="15.83203125" style="533" customWidth="1"/>
    <col min="8973" max="9216" width="13.1640625" style="533"/>
    <col min="9217" max="9217" width="8.1640625" style="533" customWidth="1"/>
    <col min="9218" max="9218" width="10" style="533" customWidth="1"/>
    <col min="9219" max="9219" width="14.1640625" style="533" customWidth="1"/>
    <col min="9220" max="9220" width="74.33203125" style="533" customWidth="1"/>
    <col min="9221" max="9221" width="6.5" style="533" customWidth="1"/>
    <col min="9222" max="9222" width="10.1640625" style="533" customWidth="1"/>
    <col min="9223" max="9223" width="12.83203125" style="533" customWidth="1"/>
    <col min="9224" max="9225" width="15.83203125" style="533" customWidth="1"/>
    <col min="9226" max="9226" width="18.83203125" style="533" customWidth="1"/>
    <col min="9227" max="9227" width="12.83203125" style="533" customWidth="1"/>
    <col min="9228" max="9228" width="15.83203125" style="533" customWidth="1"/>
    <col min="9229" max="9472" width="13.1640625" style="533"/>
    <col min="9473" max="9473" width="8.1640625" style="533" customWidth="1"/>
    <col min="9474" max="9474" width="10" style="533" customWidth="1"/>
    <col min="9475" max="9475" width="14.1640625" style="533" customWidth="1"/>
    <col min="9476" max="9476" width="74.33203125" style="533" customWidth="1"/>
    <col min="9477" max="9477" width="6.5" style="533" customWidth="1"/>
    <col min="9478" max="9478" width="10.1640625" style="533" customWidth="1"/>
    <col min="9479" max="9479" width="12.83203125" style="533" customWidth="1"/>
    <col min="9480" max="9481" width="15.83203125" style="533" customWidth="1"/>
    <col min="9482" max="9482" width="18.83203125" style="533" customWidth="1"/>
    <col min="9483" max="9483" width="12.83203125" style="533" customWidth="1"/>
    <col min="9484" max="9484" width="15.83203125" style="533" customWidth="1"/>
    <col min="9485" max="9728" width="13.1640625" style="533"/>
    <col min="9729" max="9729" width="8.1640625" style="533" customWidth="1"/>
    <col min="9730" max="9730" width="10" style="533" customWidth="1"/>
    <col min="9731" max="9731" width="14.1640625" style="533" customWidth="1"/>
    <col min="9732" max="9732" width="74.33203125" style="533" customWidth="1"/>
    <col min="9733" max="9733" width="6.5" style="533" customWidth="1"/>
    <col min="9734" max="9734" width="10.1640625" style="533" customWidth="1"/>
    <col min="9735" max="9735" width="12.83203125" style="533" customWidth="1"/>
    <col min="9736" max="9737" width="15.83203125" style="533" customWidth="1"/>
    <col min="9738" max="9738" width="18.83203125" style="533" customWidth="1"/>
    <col min="9739" max="9739" width="12.83203125" style="533" customWidth="1"/>
    <col min="9740" max="9740" width="15.83203125" style="533" customWidth="1"/>
    <col min="9741" max="9984" width="13.1640625" style="533"/>
    <col min="9985" max="9985" width="8.1640625" style="533" customWidth="1"/>
    <col min="9986" max="9986" width="10" style="533" customWidth="1"/>
    <col min="9987" max="9987" width="14.1640625" style="533" customWidth="1"/>
    <col min="9988" max="9988" width="74.33203125" style="533" customWidth="1"/>
    <col min="9989" max="9989" width="6.5" style="533" customWidth="1"/>
    <col min="9990" max="9990" width="10.1640625" style="533" customWidth="1"/>
    <col min="9991" max="9991" width="12.83203125" style="533" customWidth="1"/>
    <col min="9992" max="9993" width="15.83203125" style="533" customWidth="1"/>
    <col min="9994" max="9994" width="18.83203125" style="533" customWidth="1"/>
    <col min="9995" max="9995" width="12.83203125" style="533" customWidth="1"/>
    <col min="9996" max="9996" width="15.83203125" style="533" customWidth="1"/>
    <col min="9997" max="10240" width="13.1640625" style="533"/>
    <col min="10241" max="10241" width="8.1640625" style="533" customWidth="1"/>
    <col min="10242" max="10242" width="10" style="533" customWidth="1"/>
    <col min="10243" max="10243" width="14.1640625" style="533" customWidth="1"/>
    <col min="10244" max="10244" width="74.33203125" style="533" customWidth="1"/>
    <col min="10245" max="10245" width="6.5" style="533" customWidth="1"/>
    <col min="10246" max="10246" width="10.1640625" style="533" customWidth="1"/>
    <col min="10247" max="10247" width="12.83203125" style="533" customWidth="1"/>
    <col min="10248" max="10249" width="15.83203125" style="533" customWidth="1"/>
    <col min="10250" max="10250" width="18.83203125" style="533" customWidth="1"/>
    <col min="10251" max="10251" width="12.83203125" style="533" customWidth="1"/>
    <col min="10252" max="10252" width="15.83203125" style="533" customWidth="1"/>
    <col min="10253" max="10496" width="13.1640625" style="533"/>
    <col min="10497" max="10497" width="8.1640625" style="533" customWidth="1"/>
    <col min="10498" max="10498" width="10" style="533" customWidth="1"/>
    <col min="10499" max="10499" width="14.1640625" style="533" customWidth="1"/>
    <col min="10500" max="10500" width="74.33203125" style="533" customWidth="1"/>
    <col min="10501" max="10501" width="6.5" style="533" customWidth="1"/>
    <col min="10502" max="10502" width="10.1640625" style="533" customWidth="1"/>
    <col min="10503" max="10503" width="12.83203125" style="533" customWidth="1"/>
    <col min="10504" max="10505" width="15.83203125" style="533" customWidth="1"/>
    <col min="10506" max="10506" width="18.83203125" style="533" customWidth="1"/>
    <col min="10507" max="10507" width="12.83203125" style="533" customWidth="1"/>
    <col min="10508" max="10508" width="15.83203125" style="533" customWidth="1"/>
    <col min="10509" max="10752" width="13.1640625" style="533"/>
    <col min="10753" max="10753" width="8.1640625" style="533" customWidth="1"/>
    <col min="10754" max="10754" width="10" style="533" customWidth="1"/>
    <col min="10755" max="10755" width="14.1640625" style="533" customWidth="1"/>
    <col min="10756" max="10756" width="74.33203125" style="533" customWidth="1"/>
    <col min="10757" max="10757" width="6.5" style="533" customWidth="1"/>
    <col min="10758" max="10758" width="10.1640625" style="533" customWidth="1"/>
    <col min="10759" max="10759" width="12.83203125" style="533" customWidth="1"/>
    <col min="10760" max="10761" width="15.83203125" style="533" customWidth="1"/>
    <col min="10762" max="10762" width="18.83203125" style="533" customWidth="1"/>
    <col min="10763" max="10763" width="12.83203125" style="533" customWidth="1"/>
    <col min="10764" max="10764" width="15.83203125" style="533" customWidth="1"/>
    <col min="10765" max="11008" width="13.1640625" style="533"/>
    <col min="11009" max="11009" width="8.1640625" style="533" customWidth="1"/>
    <col min="11010" max="11010" width="10" style="533" customWidth="1"/>
    <col min="11011" max="11011" width="14.1640625" style="533" customWidth="1"/>
    <col min="11012" max="11012" width="74.33203125" style="533" customWidth="1"/>
    <col min="11013" max="11013" width="6.5" style="533" customWidth="1"/>
    <col min="11014" max="11014" width="10.1640625" style="533" customWidth="1"/>
    <col min="11015" max="11015" width="12.83203125" style="533" customWidth="1"/>
    <col min="11016" max="11017" width="15.83203125" style="533" customWidth="1"/>
    <col min="11018" max="11018" width="18.83203125" style="533" customWidth="1"/>
    <col min="11019" max="11019" width="12.83203125" style="533" customWidth="1"/>
    <col min="11020" max="11020" width="15.83203125" style="533" customWidth="1"/>
    <col min="11021" max="11264" width="13.1640625" style="533"/>
    <col min="11265" max="11265" width="8.1640625" style="533" customWidth="1"/>
    <col min="11266" max="11266" width="10" style="533" customWidth="1"/>
    <col min="11267" max="11267" width="14.1640625" style="533" customWidth="1"/>
    <col min="11268" max="11268" width="74.33203125" style="533" customWidth="1"/>
    <col min="11269" max="11269" width="6.5" style="533" customWidth="1"/>
    <col min="11270" max="11270" width="10.1640625" style="533" customWidth="1"/>
    <col min="11271" max="11271" width="12.83203125" style="533" customWidth="1"/>
    <col min="11272" max="11273" width="15.83203125" style="533" customWidth="1"/>
    <col min="11274" max="11274" width="18.83203125" style="533" customWidth="1"/>
    <col min="11275" max="11275" width="12.83203125" style="533" customWidth="1"/>
    <col min="11276" max="11276" width="15.83203125" style="533" customWidth="1"/>
    <col min="11277" max="11520" width="13.1640625" style="533"/>
    <col min="11521" max="11521" width="8.1640625" style="533" customWidth="1"/>
    <col min="11522" max="11522" width="10" style="533" customWidth="1"/>
    <col min="11523" max="11523" width="14.1640625" style="533" customWidth="1"/>
    <col min="11524" max="11524" width="74.33203125" style="533" customWidth="1"/>
    <col min="11525" max="11525" width="6.5" style="533" customWidth="1"/>
    <col min="11526" max="11526" width="10.1640625" style="533" customWidth="1"/>
    <col min="11527" max="11527" width="12.83203125" style="533" customWidth="1"/>
    <col min="11528" max="11529" width="15.83203125" style="533" customWidth="1"/>
    <col min="11530" max="11530" width="18.83203125" style="533" customWidth="1"/>
    <col min="11531" max="11531" width="12.83203125" style="533" customWidth="1"/>
    <col min="11532" max="11532" width="15.83203125" style="533" customWidth="1"/>
    <col min="11533" max="11776" width="13.1640625" style="533"/>
    <col min="11777" max="11777" width="8.1640625" style="533" customWidth="1"/>
    <col min="11778" max="11778" width="10" style="533" customWidth="1"/>
    <col min="11779" max="11779" width="14.1640625" style="533" customWidth="1"/>
    <col min="11780" max="11780" width="74.33203125" style="533" customWidth="1"/>
    <col min="11781" max="11781" width="6.5" style="533" customWidth="1"/>
    <col min="11782" max="11782" width="10.1640625" style="533" customWidth="1"/>
    <col min="11783" max="11783" width="12.83203125" style="533" customWidth="1"/>
    <col min="11784" max="11785" width="15.83203125" style="533" customWidth="1"/>
    <col min="11786" max="11786" width="18.83203125" style="533" customWidth="1"/>
    <col min="11787" max="11787" width="12.83203125" style="533" customWidth="1"/>
    <col min="11788" max="11788" width="15.83203125" style="533" customWidth="1"/>
    <col min="11789" max="12032" width="13.1640625" style="533"/>
    <col min="12033" max="12033" width="8.1640625" style="533" customWidth="1"/>
    <col min="12034" max="12034" width="10" style="533" customWidth="1"/>
    <col min="12035" max="12035" width="14.1640625" style="533" customWidth="1"/>
    <col min="12036" max="12036" width="74.33203125" style="533" customWidth="1"/>
    <col min="12037" max="12037" width="6.5" style="533" customWidth="1"/>
    <col min="12038" max="12038" width="10.1640625" style="533" customWidth="1"/>
    <col min="12039" max="12039" width="12.83203125" style="533" customWidth="1"/>
    <col min="12040" max="12041" width="15.83203125" style="533" customWidth="1"/>
    <col min="12042" max="12042" width="18.83203125" style="533" customWidth="1"/>
    <col min="12043" max="12043" width="12.83203125" style="533" customWidth="1"/>
    <col min="12044" max="12044" width="15.83203125" style="533" customWidth="1"/>
    <col min="12045" max="12288" width="13.1640625" style="533"/>
    <col min="12289" max="12289" width="8.1640625" style="533" customWidth="1"/>
    <col min="12290" max="12290" width="10" style="533" customWidth="1"/>
    <col min="12291" max="12291" width="14.1640625" style="533" customWidth="1"/>
    <col min="12292" max="12292" width="74.33203125" style="533" customWidth="1"/>
    <col min="12293" max="12293" width="6.5" style="533" customWidth="1"/>
    <col min="12294" max="12294" width="10.1640625" style="533" customWidth="1"/>
    <col min="12295" max="12295" width="12.83203125" style="533" customWidth="1"/>
    <col min="12296" max="12297" width="15.83203125" style="533" customWidth="1"/>
    <col min="12298" max="12298" width="18.83203125" style="533" customWidth="1"/>
    <col min="12299" max="12299" width="12.83203125" style="533" customWidth="1"/>
    <col min="12300" max="12300" width="15.83203125" style="533" customWidth="1"/>
    <col min="12301" max="12544" width="13.1640625" style="533"/>
    <col min="12545" max="12545" width="8.1640625" style="533" customWidth="1"/>
    <col min="12546" max="12546" width="10" style="533" customWidth="1"/>
    <col min="12547" max="12547" width="14.1640625" style="533" customWidth="1"/>
    <col min="12548" max="12548" width="74.33203125" style="533" customWidth="1"/>
    <col min="12549" max="12549" width="6.5" style="533" customWidth="1"/>
    <col min="12550" max="12550" width="10.1640625" style="533" customWidth="1"/>
    <col min="12551" max="12551" width="12.83203125" style="533" customWidth="1"/>
    <col min="12552" max="12553" width="15.83203125" style="533" customWidth="1"/>
    <col min="12554" max="12554" width="18.83203125" style="533" customWidth="1"/>
    <col min="12555" max="12555" width="12.83203125" style="533" customWidth="1"/>
    <col min="12556" max="12556" width="15.83203125" style="533" customWidth="1"/>
    <col min="12557" max="12800" width="13.1640625" style="533"/>
    <col min="12801" max="12801" width="8.1640625" style="533" customWidth="1"/>
    <col min="12802" max="12802" width="10" style="533" customWidth="1"/>
    <col min="12803" max="12803" width="14.1640625" style="533" customWidth="1"/>
    <col min="12804" max="12804" width="74.33203125" style="533" customWidth="1"/>
    <col min="12805" max="12805" width="6.5" style="533" customWidth="1"/>
    <col min="12806" max="12806" width="10.1640625" style="533" customWidth="1"/>
    <col min="12807" max="12807" width="12.83203125" style="533" customWidth="1"/>
    <col min="12808" max="12809" width="15.83203125" style="533" customWidth="1"/>
    <col min="12810" max="12810" width="18.83203125" style="533" customWidth="1"/>
    <col min="12811" max="12811" width="12.83203125" style="533" customWidth="1"/>
    <col min="12812" max="12812" width="15.83203125" style="533" customWidth="1"/>
    <col min="12813" max="13056" width="13.1640625" style="533"/>
    <col min="13057" max="13057" width="8.1640625" style="533" customWidth="1"/>
    <col min="13058" max="13058" width="10" style="533" customWidth="1"/>
    <col min="13059" max="13059" width="14.1640625" style="533" customWidth="1"/>
    <col min="13060" max="13060" width="74.33203125" style="533" customWidth="1"/>
    <col min="13061" max="13061" width="6.5" style="533" customWidth="1"/>
    <col min="13062" max="13062" width="10.1640625" style="533" customWidth="1"/>
    <col min="13063" max="13063" width="12.83203125" style="533" customWidth="1"/>
    <col min="13064" max="13065" width="15.83203125" style="533" customWidth="1"/>
    <col min="13066" max="13066" width="18.83203125" style="533" customWidth="1"/>
    <col min="13067" max="13067" width="12.83203125" style="533" customWidth="1"/>
    <col min="13068" max="13068" width="15.83203125" style="533" customWidth="1"/>
    <col min="13069" max="13312" width="13.1640625" style="533"/>
    <col min="13313" max="13313" width="8.1640625" style="533" customWidth="1"/>
    <col min="13314" max="13314" width="10" style="533" customWidth="1"/>
    <col min="13315" max="13315" width="14.1640625" style="533" customWidth="1"/>
    <col min="13316" max="13316" width="74.33203125" style="533" customWidth="1"/>
    <col min="13317" max="13317" width="6.5" style="533" customWidth="1"/>
    <col min="13318" max="13318" width="10.1640625" style="533" customWidth="1"/>
    <col min="13319" max="13319" width="12.83203125" style="533" customWidth="1"/>
    <col min="13320" max="13321" width="15.83203125" style="533" customWidth="1"/>
    <col min="13322" max="13322" width="18.83203125" style="533" customWidth="1"/>
    <col min="13323" max="13323" width="12.83203125" style="533" customWidth="1"/>
    <col min="13324" max="13324" width="15.83203125" style="533" customWidth="1"/>
    <col min="13325" max="13568" width="13.1640625" style="533"/>
    <col min="13569" max="13569" width="8.1640625" style="533" customWidth="1"/>
    <col min="13570" max="13570" width="10" style="533" customWidth="1"/>
    <col min="13571" max="13571" width="14.1640625" style="533" customWidth="1"/>
    <col min="13572" max="13572" width="74.33203125" style="533" customWidth="1"/>
    <col min="13573" max="13573" width="6.5" style="533" customWidth="1"/>
    <col min="13574" max="13574" width="10.1640625" style="533" customWidth="1"/>
    <col min="13575" max="13575" width="12.83203125" style="533" customWidth="1"/>
    <col min="13576" max="13577" width="15.83203125" style="533" customWidth="1"/>
    <col min="13578" max="13578" width="18.83203125" style="533" customWidth="1"/>
    <col min="13579" max="13579" width="12.83203125" style="533" customWidth="1"/>
    <col min="13580" max="13580" width="15.83203125" style="533" customWidth="1"/>
    <col min="13581" max="13824" width="13.1640625" style="533"/>
    <col min="13825" max="13825" width="8.1640625" style="533" customWidth="1"/>
    <col min="13826" max="13826" width="10" style="533" customWidth="1"/>
    <col min="13827" max="13827" width="14.1640625" style="533" customWidth="1"/>
    <col min="13828" max="13828" width="74.33203125" style="533" customWidth="1"/>
    <col min="13829" max="13829" width="6.5" style="533" customWidth="1"/>
    <col min="13830" max="13830" width="10.1640625" style="533" customWidth="1"/>
    <col min="13831" max="13831" width="12.83203125" style="533" customWidth="1"/>
    <col min="13832" max="13833" width="15.83203125" style="533" customWidth="1"/>
    <col min="13834" max="13834" width="18.83203125" style="533" customWidth="1"/>
    <col min="13835" max="13835" width="12.83203125" style="533" customWidth="1"/>
    <col min="13836" max="13836" width="15.83203125" style="533" customWidth="1"/>
    <col min="13837" max="14080" width="13.1640625" style="533"/>
    <col min="14081" max="14081" width="8.1640625" style="533" customWidth="1"/>
    <col min="14082" max="14082" width="10" style="533" customWidth="1"/>
    <col min="14083" max="14083" width="14.1640625" style="533" customWidth="1"/>
    <col min="14084" max="14084" width="74.33203125" style="533" customWidth="1"/>
    <col min="14085" max="14085" width="6.5" style="533" customWidth="1"/>
    <col min="14086" max="14086" width="10.1640625" style="533" customWidth="1"/>
    <col min="14087" max="14087" width="12.83203125" style="533" customWidth="1"/>
    <col min="14088" max="14089" width="15.83203125" style="533" customWidth="1"/>
    <col min="14090" max="14090" width="18.83203125" style="533" customWidth="1"/>
    <col min="14091" max="14091" width="12.83203125" style="533" customWidth="1"/>
    <col min="14092" max="14092" width="15.83203125" style="533" customWidth="1"/>
    <col min="14093" max="14336" width="13.1640625" style="533"/>
    <col min="14337" max="14337" width="8.1640625" style="533" customWidth="1"/>
    <col min="14338" max="14338" width="10" style="533" customWidth="1"/>
    <col min="14339" max="14339" width="14.1640625" style="533" customWidth="1"/>
    <col min="14340" max="14340" width="74.33203125" style="533" customWidth="1"/>
    <col min="14341" max="14341" width="6.5" style="533" customWidth="1"/>
    <col min="14342" max="14342" width="10.1640625" style="533" customWidth="1"/>
    <col min="14343" max="14343" width="12.83203125" style="533" customWidth="1"/>
    <col min="14344" max="14345" width="15.83203125" style="533" customWidth="1"/>
    <col min="14346" max="14346" width="18.83203125" style="533" customWidth="1"/>
    <col min="14347" max="14347" width="12.83203125" style="533" customWidth="1"/>
    <col min="14348" max="14348" width="15.83203125" style="533" customWidth="1"/>
    <col min="14349" max="14592" width="13.1640625" style="533"/>
    <col min="14593" max="14593" width="8.1640625" style="533" customWidth="1"/>
    <col min="14594" max="14594" width="10" style="533" customWidth="1"/>
    <col min="14595" max="14595" width="14.1640625" style="533" customWidth="1"/>
    <col min="14596" max="14596" width="74.33203125" style="533" customWidth="1"/>
    <col min="14597" max="14597" width="6.5" style="533" customWidth="1"/>
    <col min="14598" max="14598" width="10.1640625" style="533" customWidth="1"/>
    <col min="14599" max="14599" width="12.83203125" style="533" customWidth="1"/>
    <col min="14600" max="14601" width="15.83203125" style="533" customWidth="1"/>
    <col min="14602" max="14602" width="18.83203125" style="533" customWidth="1"/>
    <col min="14603" max="14603" width="12.83203125" style="533" customWidth="1"/>
    <col min="14604" max="14604" width="15.83203125" style="533" customWidth="1"/>
    <col min="14605" max="14848" width="13.1640625" style="533"/>
    <col min="14849" max="14849" width="8.1640625" style="533" customWidth="1"/>
    <col min="14850" max="14850" width="10" style="533" customWidth="1"/>
    <col min="14851" max="14851" width="14.1640625" style="533" customWidth="1"/>
    <col min="14852" max="14852" width="74.33203125" style="533" customWidth="1"/>
    <col min="14853" max="14853" width="6.5" style="533" customWidth="1"/>
    <col min="14854" max="14854" width="10.1640625" style="533" customWidth="1"/>
    <col min="14855" max="14855" width="12.83203125" style="533" customWidth="1"/>
    <col min="14856" max="14857" width="15.83203125" style="533" customWidth="1"/>
    <col min="14858" max="14858" width="18.83203125" style="533" customWidth="1"/>
    <col min="14859" max="14859" width="12.83203125" style="533" customWidth="1"/>
    <col min="14860" max="14860" width="15.83203125" style="533" customWidth="1"/>
    <col min="14861" max="15104" width="13.1640625" style="533"/>
    <col min="15105" max="15105" width="8.1640625" style="533" customWidth="1"/>
    <col min="15106" max="15106" width="10" style="533" customWidth="1"/>
    <col min="15107" max="15107" width="14.1640625" style="533" customWidth="1"/>
    <col min="15108" max="15108" width="74.33203125" style="533" customWidth="1"/>
    <col min="15109" max="15109" width="6.5" style="533" customWidth="1"/>
    <col min="15110" max="15110" width="10.1640625" style="533" customWidth="1"/>
    <col min="15111" max="15111" width="12.83203125" style="533" customWidth="1"/>
    <col min="15112" max="15113" width="15.83203125" style="533" customWidth="1"/>
    <col min="15114" max="15114" width="18.83203125" style="533" customWidth="1"/>
    <col min="15115" max="15115" width="12.83203125" style="533" customWidth="1"/>
    <col min="15116" max="15116" width="15.83203125" style="533" customWidth="1"/>
    <col min="15117" max="15360" width="13.1640625" style="533"/>
    <col min="15361" max="15361" width="8.1640625" style="533" customWidth="1"/>
    <col min="15362" max="15362" width="10" style="533" customWidth="1"/>
    <col min="15363" max="15363" width="14.1640625" style="533" customWidth="1"/>
    <col min="15364" max="15364" width="74.33203125" style="533" customWidth="1"/>
    <col min="15365" max="15365" width="6.5" style="533" customWidth="1"/>
    <col min="15366" max="15366" width="10.1640625" style="533" customWidth="1"/>
    <col min="15367" max="15367" width="12.83203125" style="533" customWidth="1"/>
    <col min="15368" max="15369" width="15.83203125" style="533" customWidth="1"/>
    <col min="15370" max="15370" width="18.83203125" style="533" customWidth="1"/>
    <col min="15371" max="15371" width="12.83203125" style="533" customWidth="1"/>
    <col min="15372" max="15372" width="15.83203125" style="533" customWidth="1"/>
    <col min="15373" max="15616" width="13.1640625" style="533"/>
    <col min="15617" max="15617" width="8.1640625" style="533" customWidth="1"/>
    <col min="15618" max="15618" width="10" style="533" customWidth="1"/>
    <col min="15619" max="15619" width="14.1640625" style="533" customWidth="1"/>
    <col min="15620" max="15620" width="74.33203125" style="533" customWidth="1"/>
    <col min="15621" max="15621" width="6.5" style="533" customWidth="1"/>
    <col min="15622" max="15622" width="10.1640625" style="533" customWidth="1"/>
    <col min="15623" max="15623" width="12.83203125" style="533" customWidth="1"/>
    <col min="15624" max="15625" width="15.83203125" style="533" customWidth="1"/>
    <col min="15626" max="15626" width="18.83203125" style="533" customWidth="1"/>
    <col min="15627" max="15627" width="12.83203125" style="533" customWidth="1"/>
    <col min="15628" max="15628" width="15.83203125" style="533" customWidth="1"/>
    <col min="15629" max="15872" width="13.1640625" style="533"/>
    <col min="15873" max="15873" width="8.1640625" style="533" customWidth="1"/>
    <col min="15874" max="15874" width="10" style="533" customWidth="1"/>
    <col min="15875" max="15875" width="14.1640625" style="533" customWidth="1"/>
    <col min="15876" max="15876" width="74.33203125" style="533" customWidth="1"/>
    <col min="15877" max="15877" width="6.5" style="533" customWidth="1"/>
    <col min="15878" max="15878" width="10.1640625" style="533" customWidth="1"/>
    <col min="15879" max="15879" width="12.83203125" style="533" customWidth="1"/>
    <col min="15880" max="15881" width="15.83203125" style="533" customWidth="1"/>
    <col min="15882" max="15882" width="18.83203125" style="533" customWidth="1"/>
    <col min="15883" max="15883" width="12.83203125" style="533" customWidth="1"/>
    <col min="15884" max="15884" width="15.83203125" style="533" customWidth="1"/>
    <col min="15885" max="16128" width="13.1640625" style="533"/>
    <col min="16129" max="16129" width="8.1640625" style="533" customWidth="1"/>
    <col min="16130" max="16130" width="10" style="533" customWidth="1"/>
    <col min="16131" max="16131" width="14.1640625" style="533" customWidth="1"/>
    <col min="16132" max="16132" width="74.33203125" style="533" customWidth="1"/>
    <col min="16133" max="16133" width="6.5" style="533" customWidth="1"/>
    <col min="16134" max="16134" width="10.1640625" style="533" customWidth="1"/>
    <col min="16135" max="16135" width="12.83203125" style="533" customWidth="1"/>
    <col min="16136" max="16137" width="15.83203125" style="533" customWidth="1"/>
    <col min="16138" max="16138" width="18.83203125" style="533" customWidth="1"/>
    <col min="16139" max="16139" width="12.83203125" style="533" customWidth="1"/>
    <col min="16140" max="16140" width="15.83203125" style="533" customWidth="1"/>
    <col min="16141" max="16384" width="13.1640625" style="533"/>
  </cols>
  <sheetData>
    <row r="1" spans="1:25" s="426" customFormat="1" ht="17.45" customHeight="1">
      <c r="A1" s="73" t="s">
        <v>2870</v>
      </c>
      <c r="B1" s="74"/>
      <c r="C1" s="74"/>
      <c r="D1" s="75"/>
      <c r="E1" s="74"/>
      <c r="F1" s="74"/>
      <c r="G1" s="76"/>
      <c r="H1" s="76"/>
      <c r="I1" s="76"/>
      <c r="J1" s="76"/>
      <c r="K1" s="76"/>
      <c r="L1" s="76"/>
      <c r="M1" s="425"/>
      <c r="N1" s="425"/>
      <c r="O1" s="425"/>
      <c r="P1" s="425"/>
      <c r="Q1" s="425"/>
      <c r="R1" s="425"/>
      <c r="S1" s="425"/>
      <c r="T1" s="425"/>
      <c r="U1" s="425"/>
      <c r="V1" s="425"/>
      <c r="W1" s="425"/>
      <c r="X1" s="425"/>
      <c r="Y1" s="425"/>
    </row>
    <row r="2" spans="1:25" s="426" customFormat="1" ht="12.6" customHeight="1">
      <c r="A2" s="77" t="s">
        <v>2871</v>
      </c>
      <c r="B2" s="1068" t="s">
        <v>18</v>
      </c>
      <c r="C2" s="1069"/>
      <c r="D2" s="1069"/>
      <c r="E2" s="74"/>
      <c r="F2" s="74"/>
      <c r="G2" s="76"/>
      <c r="H2" s="76"/>
      <c r="I2" s="76"/>
      <c r="J2" s="76"/>
      <c r="K2" s="76"/>
      <c r="L2" s="76"/>
      <c r="M2" s="425"/>
      <c r="N2" s="425"/>
      <c r="O2" s="425"/>
      <c r="P2" s="425"/>
      <c r="Q2" s="425"/>
      <c r="R2" s="425"/>
      <c r="S2" s="425"/>
      <c r="T2" s="425"/>
      <c r="U2" s="425"/>
      <c r="V2" s="425"/>
      <c r="W2" s="425"/>
      <c r="X2" s="425"/>
      <c r="Y2" s="425"/>
    </row>
    <row r="3" spans="1:25" s="426" customFormat="1" ht="12.6" customHeight="1">
      <c r="A3" s="77" t="s">
        <v>2872</v>
      </c>
      <c r="B3" s="78" t="s">
        <v>22</v>
      </c>
      <c r="C3" s="78"/>
      <c r="D3" s="78"/>
      <c r="E3" s="74"/>
      <c r="F3" s="74"/>
      <c r="G3" s="76" t="s">
        <v>2873</v>
      </c>
      <c r="H3" s="76"/>
      <c r="I3" s="76"/>
      <c r="J3" s="76"/>
      <c r="K3" s="76"/>
      <c r="L3" s="76"/>
      <c r="M3" s="425"/>
      <c r="N3" s="425"/>
      <c r="O3" s="425"/>
      <c r="P3" s="425"/>
      <c r="Q3" s="425"/>
      <c r="R3" s="425"/>
      <c r="S3" s="425"/>
      <c r="T3" s="425"/>
      <c r="U3" s="425"/>
      <c r="V3" s="425"/>
      <c r="W3" s="425"/>
      <c r="X3" s="425"/>
      <c r="Y3" s="425"/>
    </row>
    <row r="4" spans="1:25" s="426" customFormat="1" ht="13.15" customHeight="1">
      <c r="A4" s="77"/>
      <c r="B4" s="74"/>
      <c r="C4" s="77"/>
      <c r="D4" s="78"/>
      <c r="E4" s="74"/>
      <c r="F4" s="74"/>
      <c r="G4" s="76" t="s">
        <v>2874</v>
      </c>
      <c r="H4" s="76"/>
      <c r="I4" s="76"/>
      <c r="J4" s="76"/>
      <c r="K4" s="76"/>
      <c r="L4" s="76"/>
      <c r="M4" s="425"/>
      <c r="N4" s="425"/>
      <c r="O4" s="425"/>
      <c r="P4" s="425"/>
      <c r="Q4" s="425"/>
      <c r="R4" s="425"/>
      <c r="S4" s="425"/>
      <c r="T4" s="425"/>
      <c r="U4" s="425"/>
      <c r="V4" s="425"/>
      <c r="W4" s="425"/>
      <c r="X4" s="425"/>
      <c r="Y4" s="425"/>
    </row>
    <row r="5" spans="1:25" s="426" customFormat="1" ht="12.6" customHeight="1">
      <c r="A5" s="74" t="s">
        <v>2875</v>
      </c>
      <c r="B5" s="74"/>
      <c r="C5" s="74"/>
      <c r="D5" s="78"/>
      <c r="E5" s="74"/>
      <c r="F5" s="74"/>
      <c r="G5" s="76" t="s">
        <v>2876</v>
      </c>
      <c r="H5" s="76"/>
      <c r="I5" s="76"/>
      <c r="J5" s="76"/>
      <c r="K5" s="76"/>
      <c r="L5" s="76"/>
      <c r="M5" s="425"/>
      <c r="N5" s="425"/>
      <c r="O5" s="425"/>
      <c r="P5" s="425"/>
      <c r="Q5" s="425"/>
      <c r="R5" s="425"/>
      <c r="S5" s="425"/>
      <c r="T5" s="425"/>
      <c r="U5" s="425"/>
      <c r="V5" s="425"/>
      <c r="W5" s="425"/>
      <c r="X5" s="425"/>
      <c r="Y5" s="425"/>
    </row>
    <row r="6" spans="1:25" s="426" customFormat="1" ht="11.45" customHeight="1" thickBot="1">
      <c r="A6" s="74"/>
      <c r="B6" s="74"/>
      <c r="C6" s="74"/>
      <c r="D6" s="78"/>
      <c r="E6" s="74"/>
      <c r="F6" s="74"/>
      <c r="G6" s="76"/>
      <c r="H6" s="76"/>
      <c r="I6" s="76"/>
      <c r="J6" s="76"/>
      <c r="K6" s="76"/>
      <c r="L6" s="76"/>
      <c r="M6" s="425"/>
      <c r="N6" s="425"/>
      <c r="O6" s="425"/>
      <c r="P6" s="425"/>
      <c r="Q6" s="425"/>
      <c r="R6" s="425"/>
      <c r="S6" s="425"/>
      <c r="T6" s="425"/>
      <c r="U6" s="425"/>
      <c r="V6" s="425"/>
      <c r="W6" s="425"/>
      <c r="X6" s="425"/>
      <c r="Y6" s="425"/>
    </row>
    <row r="7" spans="1:25" s="426" customFormat="1" ht="29.45" customHeight="1" thickBot="1">
      <c r="A7" s="79" t="s">
        <v>2877</v>
      </c>
      <c r="B7" s="79" t="s">
        <v>2878</v>
      </c>
      <c r="C7" s="79" t="s">
        <v>2879</v>
      </c>
      <c r="D7" s="79" t="s">
        <v>163</v>
      </c>
      <c r="E7" s="79" t="s">
        <v>164</v>
      </c>
      <c r="F7" s="79" t="s">
        <v>2880</v>
      </c>
      <c r="G7" s="80" t="s">
        <v>4881</v>
      </c>
      <c r="H7" s="80" t="s">
        <v>4882</v>
      </c>
      <c r="I7" s="80" t="s">
        <v>4883</v>
      </c>
      <c r="J7" s="80" t="s">
        <v>2821</v>
      </c>
      <c r="K7" s="80" t="s">
        <v>2883</v>
      </c>
      <c r="L7" s="80" t="s">
        <v>2884</v>
      </c>
      <c r="M7" s="425"/>
      <c r="N7" s="425"/>
      <c r="O7" s="425"/>
      <c r="P7" s="425"/>
      <c r="Q7" s="425"/>
      <c r="R7" s="425"/>
      <c r="S7" s="425"/>
      <c r="T7" s="425"/>
      <c r="U7" s="425"/>
      <c r="V7" s="425"/>
      <c r="W7" s="425"/>
      <c r="X7" s="425"/>
      <c r="Y7" s="425"/>
    </row>
    <row r="8" spans="1:25" s="426" customFormat="1" ht="12.6" customHeight="1" thickBot="1">
      <c r="A8" s="79" t="s">
        <v>75</v>
      </c>
      <c r="B8" s="79" t="s">
        <v>77</v>
      </c>
      <c r="C8" s="79" t="s">
        <v>189</v>
      </c>
      <c r="D8" s="79" t="s">
        <v>182</v>
      </c>
      <c r="E8" s="79" t="s">
        <v>194</v>
      </c>
      <c r="F8" s="79" t="s">
        <v>196</v>
      </c>
      <c r="G8" s="80" t="s">
        <v>202</v>
      </c>
      <c r="H8" s="80" t="s">
        <v>207</v>
      </c>
      <c r="I8" s="80" t="s">
        <v>214</v>
      </c>
      <c r="J8" s="80" t="s">
        <v>232</v>
      </c>
      <c r="K8" s="80">
        <v>11</v>
      </c>
      <c r="L8" s="80">
        <v>12</v>
      </c>
      <c r="M8" s="425"/>
      <c r="N8" s="425"/>
      <c r="O8" s="425"/>
      <c r="P8" s="425"/>
      <c r="Q8" s="425"/>
      <c r="R8" s="425"/>
      <c r="S8" s="425"/>
      <c r="T8" s="425"/>
      <c r="U8" s="425"/>
      <c r="V8" s="425"/>
      <c r="W8" s="425"/>
      <c r="X8" s="425"/>
      <c r="Y8" s="425"/>
    </row>
    <row r="9" spans="1:25" s="426" customFormat="1" ht="4.1500000000000004" customHeight="1" thickBot="1">
      <c r="A9" s="81"/>
      <c r="B9" s="81"/>
      <c r="C9" s="81"/>
      <c r="D9" s="82"/>
      <c r="E9" s="81"/>
      <c r="F9" s="81"/>
      <c r="G9" s="83"/>
      <c r="H9" s="83"/>
      <c r="I9" s="83"/>
      <c r="J9" s="83"/>
      <c r="K9" s="83"/>
      <c r="L9" s="83"/>
      <c r="M9" s="425"/>
      <c r="N9" s="425"/>
      <c r="O9" s="425"/>
      <c r="P9" s="425"/>
      <c r="Q9" s="425"/>
      <c r="R9" s="425"/>
      <c r="S9" s="425"/>
      <c r="T9" s="425"/>
      <c r="U9" s="425"/>
      <c r="V9" s="425"/>
      <c r="W9" s="425"/>
      <c r="X9" s="425"/>
      <c r="Y9" s="425"/>
    </row>
    <row r="10" spans="1:25" s="426" customFormat="1" ht="20.45" customHeight="1" thickBot="1">
      <c r="A10" s="427"/>
      <c r="B10" s="428"/>
      <c r="C10" s="429">
        <v>1</v>
      </c>
      <c r="D10" s="429" t="s">
        <v>2885</v>
      </c>
      <c r="E10" s="430"/>
      <c r="F10" s="431"/>
      <c r="G10" s="432"/>
      <c r="H10" s="813"/>
      <c r="I10" s="813"/>
      <c r="J10" s="813">
        <f>SUM(J11:J33)</f>
        <v>0</v>
      </c>
      <c r="K10" s="433"/>
      <c r="L10" s="813">
        <f>SUM(L11:L33)</f>
        <v>611.30000000000007</v>
      </c>
      <c r="M10" s="425"/>
      <c r="N10" s="425"/>
      <c r="O10" s="425"/>
      <c r="P10" s="425"/>
      <c r="Q10" s="425"/>
      <c r="R10" s="425"/>
      <c r="S10" s="425"/>
      <c r="T10" s="425"/>
      <c r="U10" s="425"/>
      <c r="V10" s="425"/>
      <c r="W10" s="425"/>
      <c r="X10" s="425"/>
      <c r="Y10" s="425"/>
    </row>
    <row r="11" spans="1:25" s="441" customFormat="1" ht="12">
      <c r="A11" s="434">
        <v>1</v>
      </c>
      <c r="B11" s="435"/>
      <c r="C11" s="436">
        <v>42736</v>
      </c>
      <c r="D11" s="437" t="s">
        <v>2886</v>
      </c>
      <c r="E11" s="438" t="s">
        <v>2887</v>
      </c>
      <c r="F11" s="439">
        <v>7</v>
      </c>
      <c r="G11" s="815">
        <f>H11+I11</f>
        <v>0</v>
      </c>
      <c r="H11" s="843"/>
      <c r="I11" s="843"/>
      <c r="J11" s="814">
        <f>ROUND(F11*G11,2)</f>
        <v>0</v>
      </c>
      <c r="K11" s="440">
        <v>2.7</v>
      </c>
      <c r="L11" s="828">
        <f>K11*F11</f>
        <v>18.900000000000002</v>
      </c>
    </row>
    <row r="12" spans="1:25" s="426" customFormat="1" ht="12" customHeight="1">
      <c r="A12" s="434"/>
      <c r="B12" s="435"/>
      <c r="C12" s="442"/>
      <c r="D12" s="437" t="s">
        <v>2888</v>
      </c>
      <c r="E12" s="438"/>
      <c r="F12" s="439"/>
      <c r="G12" s="815"/>
      <c r="H12" s="815"/>
      <c r="I12" s="815"/>
      <c r="J12" s="814"/>
      <c r="K12" s="440"/>
      <c r="L12" s="828"/>
      <c r="M12" s="425"/>
      <c r="N12" s="425"/>
      <c r="O12" s="425"/>
      <c r="P12" s="425"/>
      <c r="Q12" s="425"/>
      <c r="R12" s="425"/>
      <c r="S12" s="425"/>
      <c r="T12" s="425"/>
      <c r="U12" s="425"/>
      <c r="V12" s="425"/>
      <c r="W12" s="425"/>
      <c r="X12" s="425"/>
      <c r="Y12" s="425"/>
    </row>
    <row r="13" spans="1:25" s="426" customFormat="1" ht="12" customHeight="1">
      <c r="A13" s="434">
        <v>2</v>
      </c>
      <c r="B13" s="435"/>
      <c r="C13" s="442" t="s">
        <v>2889</v>
      </c>
      <c r="D13" s="437" t="s">
        <v>2890</v>
      </c>
      <c r="E13" s="438" t="s">
        <v>2887</v>
      </c>
      <c r="F13" s="439">
        <v>14</v>
      </c>
      <c r="G13" s="815">
        <f t="shared" ref="G13:G33" si="0">H13+I13</f>
        <v>0</v>
      </c>
      <c r="H13" s="843"/>
      <c r="I13" s="843"/>
      <c r="J13" s="814">
        <f t="shared" ref="J13:J33" si="1">ROUND(F13*G13,2)</f>
        <v>0</v>
      </c>
      <c r="K13" s="440">
        <v>0.3</v>
      </c>
      <c r="L13" s="828">
        <f>K13*F13</f>
        <v>4.2</v>
      </c>
      <c r="M13" s="425"/>
      <c r="N13" s="425"/>
      <c r="O13" s="425"/>
      <c r="P13" s="425"/>
      <c r="Q13" s="425"/>
      <c r="R13" s="425"/>
      <c r="S13" s="425"/>
      <c r="T13" s="425"/>
      <c r="U13" s="425"/>
      <c r="V13" s="425"/>
      <c r="W13" s="425"/>
      <c r="X13" s="425"/>
      <c r="Y13" s="425"/>
    </row>
    <row r="14" spans="1:25" s="441" customFormat="1" ht="12">
      <c r="A14" s="434">
        <v>3</v>
      </c>
      <c r="B14" s="435"/>
      <c r="C14" s="436">
        <v>42767</v>
      </c>
      <c r="D14" s="437" t="s">
        <v>2891</v>
      </c>
      <c r="E14" s="438" t="s">
        <v>2887</v>
      </c>
      <c r="F14" s="439">
        <v>1</v>
      </c>
      <c r="G14" s="815">
        <f t="shared" si="0"/>
        <v>0</v>
      </c>
      <c r="H14" s="843"/>
      <c r="I14" s="843"/>
      <c r="J14" s="814">
        <f t="shared" si="1"/>
        <v>0</v>
      </c>
      <c r="K14" s="440">
        <v>2</v>
      </c>
      <c r="L14" s="828">
        <f>K14*F14</f>
        <v>2</v>
      </c>
    </row>
    <row r="15" spans="1:25" s="426" customFormat="1" ht="12" customHeight="1">
      <c r="A15" s="434"/>
      <c r="B15" s="435"/>
      <c r="C15" s="442"/>
      <c r="D15" s="437" t="s">
        <v>2888</v>
      </c>
      <c r="E15" s="438"/>
      <c r="F15" s="439"/>
      <c r="G15" s="815"/>
      <c r="H15" s="814"/>
      <c r="I15" s="815"/>
      <c r="J15" s="814"/>
      <c r="K15" s="440"/>
      <c r="L15" s="828"/>
      <c r="M15" s="425"/>
      <c r="N15" s="425"/>
      <c r="O15" s="425"/>
      <c r="P15" s="425"/>
      <c r="Q15" s="425"/>
      <c r="R15" s="425"/>
      <c r="S15" s="425"/>
      <c r="T15" s="425"/>
      <c r="U15" s="425"/>
      <c r="V15" s="425"/>
      <c r="W15" s="425"/>
      <c r="X15" s="425"/>
      <c r="Y15" s="425"/>
    </row>
    <row r="16" spans="1:25" s="426" customFormat="1" ht="12" customHeight="1">
      <c r="A16" s="434">
        <v>4</v>
      </c>
      <c r="B16" s="435"/>
      <c r="C16" s="442" t="s">
        <v>2892</v>
      </c>
      <c r="D16" s="437" t="s">
        <v>2893</v>
      </c>
      <c r="E16" s="438" t="s">
        <v>2887</v>
      </c>
      <c r="F16" s="439">
        <v>2</v>
      </c>
      <c r="G16" s="815">
        <f t="shared" si="0"/>
        <v>0</v>
      </c>
      <c r="H16" s="843"/>
      <c r="I16" s="843"/>
      <c r="J16" s="814">
        <f t="shared" si="1"/>
        <v>0</v>
      </c>
      <c r="K16" s="440">
        <v>0.3</v>
      </c>
      <c r="L16" s="828">
        <f>K16*F16</f>
        <v>0.6</v>
      </c>
      <c r="M16" s="425"/>
      <c r="N16" s="425"/>
      <c r="O16" s="425"/>
      <c r="P16" s="425"/>
      <c r="Q16" s="425"/>
      <c r="R16" s="425"/>
      <c r="S16" s="425"/>
      <c r="T16" s="425"/>
      <c r="U16" s="425"/>
      <c r="V16" s="425"/>
      <c r="W16" s="425"/>
      <c r="X16" s="425"/>
      <c r="Y16" s="425"/>
    </row>
    <row r="17" spans="1:25" s="441" customFormat="1" ht="12">
      <c r="A17" s="434">
        <v>5</v>
      </c>
      <c r="B17" s="435"/>
      <c r="C17" s="436">
        <v>42795</v>
      </c>
      <c r="D17" s="437" t="s">
        <v>2894</v>
      </c>
      <c r="E17" s="438" t="s">
        <v>2887</v>
      </c>
      <c r="F17" s="439">
        <v>3</v>
      </c>
      <c r="G17" s="815">
        <f t="shared" si="0"/>
        <v>0</v>
      </c>
      <c r="H17" s="843"/>
      <c r="I17" s="843"/>
      <c r="J17" s="814">
        <f t="shared" si="1"/>
        <v>0</v>
      </c>
      <c r="K17" s="440">
        <v>2</v>
      </c>
      <c r="L17" s="828">
        <f>K17*F17</f>
        <v>6</v>
      </c>
    </row>
    <row r="18" spans="1:25" s="426" customFormat="1" ht="12" customHeight="1">
      <c r="A18" s="434"/>
      <c r="B18" s="435"/>
      <c r="C18" s="442"/>
      <c r="D18" s="437" t="s">
        <v>2888</v>
      </c>
      <c r="E18" s="438"/>
      <c r="F18" s="439"/>
      <c r="G18" s="815"/>
      <c r="H18" s="814"/>
      <c r="I18" s="815"/>
      <c r="J18" s="814"/>
      <c r="K18" s="440"/>
      <c r="L18" s="828"/>
      <c r="M18" s="425"/>
      <c r="N18" s="425"/>
      <c r="O18" s="425"/>
      <c r="P18" s="425"/>
      <c r="Q18" s="425"/>
      <c r="R18" s="425"/>
      <c r="S18" s="425"/>
      <c r="T18" s="425"/>
      <c r="U18" s="425"/>
      <c r="V18" s="425"/>
      <c r="W18" s="425"/>
      <c r="X18" s="425"/>
      <c r="Y18" s="425"/>
    </row>
    <row r="19" spans="1:25" s="426" customFormat="1" ht="12" customHeight="1">
      <c r="A19" s="434">
        <v>6</v>
      </c>
      <c r="B19" s="435"/>
      <c r="C19" s="442" t="s">
        <v>2895</v>
      </c>
      <c r="D19" s="437" t="s">
        <v>2896</v>
      </c>
      <c r="E19" s="438" t="s">
        <v>2887</v>
      </c>
      <c r="F19" s="439">
        <v>6</v>
      </c>
      <c r="G19" s="815">
        <f t="shared" si="0"/>
        <v>0</v>
      </c>
      <c r="H19" s="843"/>
      <c r="I19" s="843"/>
      <c r="J19" s="814">
        <f t="shared" si="1"/>
        <v>0</v>
      </c>
      <c r="K19" s="440">
        <v>0.3</v>
      </c>
      <c r="L19" s="828">
        <f t="shared" ref="L19:L24" si="2">K19*F19</f>
        <v>1.7999999999999998</v>
      </c>
      <c r="M19" s="425"/>
      <c r="N19" s="425"/>
      <c r="O19" s="425"/>
      <c r="P19" s="425"/>
      <c r="Q19" s="425"/>
      <c r="R19" s="425"/>
      <c r="S19" s="425"/>
      <c r="T19" s="425"/>
      <c r="U19" s="425"/>
      <c r="V19" s="425"/>
      <c r="W19" s="425"/>
      <c r="X19" s="425"/>
      <c r="Y19" s="425"/>
    </row>
    <row r="20" spans="1:25" s="426" customFormat="1" ht="12">
      <c r="A20" s="443">
        <v>7</v>
      </c>
      <c r="B20" s="435"/>
      <c r="C20" s="436">
        <v>42826</v>
      </c>
      <c r="D20" s="437" t="s">
        <v>2897</v>
      </c>
      <c r="E20" s="444" t="s">
        <v>2898</v>
      </c>
      <c r="F20" s="445">
        <v>42</v>
      </c>
      <c r="G20" s="815">
        <f t="shared" si="0"/>
        <v>0</v>
      </c>
      <c r="H20" s="843"/>
      <c r="I20" s="843"/>
      <c r="J20" s="814">
        <f t="shared" si="1"/>
        <v>0</v>
      </c>
      <c r="K20" s="440">
        <v>3.4</v>
      </c>
      <c r="L20" s="828">
        <f t="shared" si="2"/>
        <v>142.79999999999998</v>
      </c>
      <c r="M20" s="425"/>
      <c r="N20" s="425"/>
      <c r="O20" s="425"/>
      <c r="P20" s="425"/>
      <c r="Q20" s="425"/>
      <c r="R20" s="425"/>
      <c r="S20" s="425"/>
      <c r="T20" s="425"/>
      <c r="U20" s="425"/>
      <c r="V20" s="425"/>
      <c r="W20" s="425"/>
      <c r="X20" s="425"/>
      <c r="Y20" s="425"/>
    </row>
    <row r="21" spans="1:25" s="426" customFormat="1" ht="12">
      <c r="A21" s="443">
        <v>8</v>
      </c>
      <c r="B21" s="435"/>
      <c r="C21" s="436">
        <v>42856</v>
      </c>
      <c r="D21" s="437" t="s">
        <v>2899</v>
      </c>
      <c r="E21" s="444" t="s">
        <v>2898</v>
      </c>
      <c r="F21" s="445">
        <v>117</v>
      </c>
      <c r="G21" s="815">
        <f t="shared" si="0"/>
        <v>0</v>
      </c>
      <c r="H21" s="843"/>
      <c r="I21" s="843"/>
      <c r="J21" s="814">
        <f t="shared" si="1"/>
        <v>0</v>
      </c>
      <c r="K21" s="440">
        <v>3.2</v>
      </c>
      <c r="L21" s="828">
        <f t="shared" si="2"/>
        <v>374.40000000000003</v>
      </c>
      <c r="M21" s="425"/>
      <c r="N21" s="425"/>
      <c r="O21" s="425"/>
      <c r="P21" s="425"/>
      <c r="Q21" s="425"/>
      <c r="R21" s="425"/>
      <c r="S21" s="425"/>
      <c r="T21" s="425"/>
      <c r="U21" s="425"/>
      <c r="V21" s="425"/>
      <c r="W21" s="425"/>
      <c r="X21" s="425"/>
      <c r="Y21" s="425"/>
    </row>
    <row r="22" spans="1:25" s="426" customFormat="1" ht="12" customHeight="1">
      <c r="A22" s="443">
        <v>9</v>
      </c>
      <c r="B22" s="446"/>
      <c r="C22" s="447">
        <v>42887</v>
      </c>
      <c r="D22" s="437" t="s">
        <v>2900</v>
      </c>
      <c r="E22" s="438" t="s">
        <v>2887</v>
      </c>
      <c r="F22" s="439">
        <v>7</v>
      </c>
      <c r="G22" s="815">
        <f t="shared" si="0"/>
        <v>0</v>
      </c>
      <c r="H22" s="843"/>
      <c r="I22" s="843"/>
      <c r="J22" s="814">
        <f t="shared" si="1"/>
        <v>0</v>
      </c>
      <c r="K22" s="448">
        <v>2</v>
      </c>
      <c r="L22" s="828">
        <f t="shared" si="2"/>
        <v>14</v>
      </c>
      <c r="M22" s="425"/>
      <c r="N22" s="425"/>
      <c r="O22" s="425"/>
      <c r="P22" s="425"/>
      <c r="Q22" s="425"/>
      <c r="R22" s="425"/>
      <c r="S22" s="425"/>
      <c r="T22" s="425"/>
      <c r="U22" s="425"/>
      <c r="V22" s="425"/>
      <c r="W22" s="425"/>
      <c r="X22" s="425"/>
      <c r="Y22" s="425"/>
    </row>
    <row r="23" spans="1:25" s="426" customFormat="1" ht="12" customHeight="1">
      <c r="A23" s="443">
        <v>10</v>
      </c>
      <c r="B23" s="446"/>
      <c r="C23" s="447">
        <v>42917</v>
      </c>
      <c r="D23" s="437" t="s">
        <v>2901</v>
      </c>
      <c r="E23" s="438" t="s">
        <v>2887</v>
      </c>
      <c r="F23" s="439">
        <v>1</v>
      </c>
      <c r="G23" s="815">
        <f t="shared" si="0"/>
        <v>0</v>
      </c>
      <c r="H23" s="843"/>
      <c r="I23" s="843"/>
      <c r="J23" s="814">
        <f t="shared" si="1"/>
        <v>0</v>
      </c>
      <c r="K23" s="448">
        <v>2</v>
      </c>
      <c r="L23" s="828">
        <f t="shared" si="2"/>
        <v>2</v>
      </c>
      <c r="M23" s="425"/>
      <c r="N23" s="425"/>
      <c r="O23" s="425"/>
      <c r="P23" s="425"/>
      <c r="Q23" s="425"/>
      <c r="R23" s="425"/>
      <c r="S23" s="425"/>
      <c r="T23" s="425"/>
      <c r="U23" s="425"/>
      <c r="V23" s="425"/>
      <c r="W23" s="425"/>
      <c r="X23" s="425"/>
      <c r="Y23" s="425"/>
    </row>
    <row r="24" spans="1:25" s="426" customFormat="1" ht="12" customHeight="1">
      <c r="A24" s="443">
        <v>11</v>
      </c>
      <c r="B24" s="446"/>
      <c r="C24" s="447">
        <v>42948</v>
      </c>
      <c r="D24" s="437" t="s">
        <v>2902</v>
      </c>
      <c r="E24" s="438" t="s">
        <v>2887</v>
      </c>
      <c r="F24" s="439">
        <v>3</v>
      </c>
      <c r="G24" s="815">
        <f t="shared" si="0"/>
        <v>0</v>
      </c>
      <c r="H24" s="843"/>
      <c r="I24" s="843"/>
      <c r="J24" s="814">
        <f t="shared" si="1"/>
        <v>0</v>
      </c>
      <c r="K24" s="448">
        <v>2</v>
      </c>
      <c r="L24" s="828">
        <f t="shared" si="2"/>
        <v>6</v>
      </c>
      <c r="M24" s="425"/>
      <c r="N24" s="425"/>
      <c r="O24" s="425"/>
      <c r="P24" s="425"/>
      <c r="Q24" s="425"/>
      <c r="R24" s="425"/>
      <c r="S24" s="425"/>
      <c r="T24" s="425"/>
      <c r="U24" s="425"/>
      <c r="V24" s="425"/>
      <c r="W24" s="425"/>
      <c r="X24" s="425"/>
      <c r="Y24" s="425"/>
    </row>
    <row r="25" spans="1:25" s="426" customFormat="1" ht="12" customHeight="1">
      <c r="A25" s="443">
        <v>12</v>
      </c>
      <c r="B25" s="446"/>
      <c r="C25" s="447">
        <v>42979</v>
      </c>
      <c r="D25" s="437" t="s">
        <v>2903</v>
      </c>
      <c r="E25" s="438" t="s">
        <v>2887</v>
      </c>
      <c r="F25" s="439">
        <v>4</v>
      </c>
      <c r="G25" s="815">
        <f t="shared" si="0"/>
        <v>0</v>
      </c>
      <c r="H25" s="843"/>
      <c r="I25" s="843"/>
      <c r="J25" s="814">
        <f t="shared" si="1"/>
        <v>0</v>
      </c>
      <c r="K25" s="448">
        <v>0</v>
      </c>
      <c r="L25" s="828">
        <v>0</v>
      </c>
      <c r="M25" s="425"/>
      <c r="N25" s="425"/>
      <c r="O25" s="425"/>
      <c r="P25" s="425"/>
      <c r="Q25" s="425"/>
      <c r="R25" s="425"/>
      <c r="S25" s="425"/>
      <c r="T25" s="425"/>
      <c r="U25" s="425"/>
      <c r="V25" s="425"/>
      <c r="W25" s="425"/>
      <c r="X25" s="425"/>
      <c r="Y25" s="425"/>
    </row>
    <row r="26" spans="1:25" s="426" customFormat="1" ht="12" customHeight="1">
      <c r="A26" s="443">
        <v>13</v>
      </c>
      <c r="B26" s="446"/>
      <c r="C26" s="447">
        <v>43009</v>
      </c>
      <c r="D26" s="437" t="s">
        <v>2904</v>
      </c>
      <c r="E26" s="438" t="s">
        <v>2887</v>
      </c>
      <c r="F26" s="439">
        <v>1</v>
      </c>
      <c r="G26" s="815">
        <f t="shared" si="0"/>
        <v>0</v>
      </c>
      <c r="H26" s="843"/>
      <c r="I26" s="843"/>
      <c r="J26" s="814">
        <f t="shared" si="1"/>
        <v>0</v>
      </c>
      <c r="K26" s="448">
        <v>0</v>
      </c>
      <c r="L26" s="828">
        <v>0</v>
      </c>
      <c r="M26" s="425"/>
      <c r="N26" s="425"/>
      <c r="O26" s="425"/>
      <c r="P26" s="425"/>
      <c r="Q26" s="425"/>
      <c r="R26" s="425"/>
      <c r="S26" s="425"/>
      <c r="T26" s="425"/>
      <c r="U26" s="425"/>
      <c r="V26" s="425"/>
      <c r="W26" s="425"/>
      <c r="X26" s="425"/>
      <c r="Y26" s="425"/>
    </row>
    <row r="27" spans="1:25" s="426" customFormat="1" ht="12" customHeight="1" thickBot="1">
      <c r="A27" s="443">
        <v>14</v>
      </c>
      <c r="B27" s="446"/>
      <c r="C27" s="447">
        <v>43040</v>
      </c>
      <c r="D27" s="437" t="s">
        <v>2905</v>
      </c>
      <c r="E27" s="438" t="s">
        <v>2887</v>
      </c>
      <c r="F27" s="439">
        <v>4</v>
      </c>
      <c r="G27" s="815">
        <f t="shared" si="0"/>
        <v>0</v>
      </c>
      <c r="H27" s="843"/>
      <c r="I27" s="843"/>
      <c r="J27" s="814">
        <f t="shared" si="1"/>
        <v>0</v>
      </c>
      <c r="K27" s="448">
        <v>0</v>
      </c>
      <c r="L27" s="828">
        <v>0</v>
      </c>
      <c r="M27" s="425"/>
      <c r="N27" s="425"/>
      <c r="O27" s="425"/>
      <c r="P27" s="425"/>
      <c r="Q27" s="425"/>
      <c r="R27" s="425"/>
      <c r="S27" s="425"/>
      <c r="T27" s="425"/>
      <c r="U27" s="425"/>
      <c r="V27" s="425"/>
      <c r="W27" s="425"/>
      <c r="X27" s="425"/>
      <c r="Y27" s="425"/>
    </row>
    <row r="28" spans="1:25" s="456" customFormat="1" ht="12.75" thickBot="1">
      <c r="A28" s="443">
        <v>15</v>
      </c>
      <c r="B28" s="449"/>
      <c r="C28" s="450">
        <v>43070</v>
      </c>
      <c r="D28" s="451" t="s">
        <v>2906</v>
      </c>
      <c r="E28" s="452" t="s">
        <v>2887</v>
      </c>
      <c r="F28" s="453">
        <v>6</v>
      </c>
      <c r="G28" s="815">
        <f t="shared" si="0"/>
        <v>0</v>
      </c>
      <c r="H28" s="843"/>
      <c r="I28" s="843"/>
      <c r="J28" s="814">
        <f t="shared" si="1"/>
        <v>0</v>
      </c>
      <c r="K28" s="454">
        <v>0.5</v>
      </c>
      <c r="L28" s="829">
        <f t="shared" ref="L28:L33" si="3">K28*F28</f>
        <v>3</v>
      </c>
      <c r="M28" s="455"/>
      <c r="N28" s="455"/>
      <c r="O28" s="455"/>
      <c r="P28" s="455"/>
      <c r="Q28" s="455"/>
      <c r="R28" s="455"/>
      <c r="S28" s="455"/>
      <c r="T28" s="455"/>
      <c r="U28" s="455"/>
      <c r="V28" s="455"/>
      <c r="W28" s="455"/>
      <c r="X28" s="455"/>
      <c r="Y28" s="455"/>
    </row>
    <row r="29" spans="1:25" s="456" customFormat="1" ht="12.75" thickBot="1">
      <c r="A29" s="443">
        <v>16</v>
      </c>
      <c r="B29" s="449"/>
      <c r="C29" s="457">
        <v>41275</v>
      </c>
      <c r="D29" s="451" t="s">
        <v>2907</v>
      </c>
      <c r="E29" s="452" t="s">
        <v>2887</v>
      </c>
      <c r="F29" s="453">
        <v>5</v>
      </c>
      <c r="G29" s="815">
        <f t="shared" si="0"/>
        <v>0</v>
      </c>
      <c r="H29" s="843"/>
      <c r="I29" s="843"/>
      <c r="J29" s="814">
        <f t="shared" si="1"/>
        <v>0</v>
      </c>
      <c r="K29" s="454">
        <v>0.4</v>
      </c>
      <c r="L29" s="829">
        <f t="shared" si="3"/>
        <v>2</v>
      </c>
      <c r="M29" s="455"/>
      <c r="N29" s="455"/>
      <c r="O29" s="455"/>
      <c r="P29" s="455"/>
      <c r="Q29" s="455"/>
      <c r="R29" s="455"/>
      <c r="S29" s="455"/>
      <c r="T29" s="455"/>
      <c r="U29" s="455"/>
      <c r="V29" s="455"/>
      <c r="W29" s="455"/>
      <c r="X29" s="455"/>
      <c r="Y29" s="455"/>
    </row>
    <row r="30" spans="1:25" s="456" customFormat="1" ht="12.75" thickBot="1">
      <c r="A30" s="443">
        <v>17</v>
      </c>
      <c r="B30" s="449"/>
      <c r="C30" s="457">
        <v>41640</v>
      </c>
      <c r="D30" s="451" t="s">
        <v>2908</v>
      </c>
      <c r="E30" s="452" t="s">
        <v>2887</v>
      </c>
      <c r="F30" s="453">
        <v>25</v>
      </c>
      <c r="G30" s="815">
        <f t="shared" si="0"/>
        <v>0</v>
      </c>
      <c r="H30" s="843"/>
      <c r="I30" s="843"/>
      <c r="J30" s="814">
        <f t="shared" si="1"/>
        <v>0</v>
      </c>
      <c r="K30" s="454">
        <v>0.3</v>
      </c>
      <c r="L30" s="829">
        <f t="shared" si="3"/>
        <v>7.5</v>
      </c>
      <c r="M30" s="455"/>
      <c r="N30" s="455"/>
      <c r="O30" s="455"/>
      <c r="P30" s="455"/>
      <c r="Q30" s="455"/>
      <c r="R30" s="455"/>
      <c r="S30" s="455"/>
      <c r="T30" s="455"/>
      <c r="U30" s="455"/>
      <c r="V30" s="455"/>
      <c r="W30" s="455"/>
      <c r="X30" s="455"/>
      <c r="Y30" s="455"/>
    </row>
    <row r="31" spans="1:25" s="456" customFormat="1" ht="12.75" thickBot="1">
      <c r="A31" s="443">
        <v>18</v>
      </c>
      <c r="B31" s="449"/>
      <c r="C31" s="457">
        <v>42005</v>
      </c>
      <c r="D31" s="451" t="s">
        <v>2909</v>
      </c>
      <c r="E31" s="452" t="s">
        <v>2887</v>
      </c>
      <c r="F31" s="453">
        <v>8</v>
      </c>
      <c r="G31" s="815">
        <f t="shared" si="0"/>
        <v>0</v>
      </c>
      <c r="H31" s="843"/>
      <c r="I31" s="843"/>
      <c r="J31" s="814">
        <f t="shared" si="1"/>
        <v>0</v>
      </c>
      <c r="K31" s="454">
        <v>2</v>
      </c>
      <c r="L31" s="829">
        <f t="shared" si="3"/>
        <v>16</v>
      </c>
      <c r="M31" s="455"/>
      <c r="N31" s="455"/>
      <c r="O31" s="455"/>
      <c r="P31" s="455"/>
      <c r="Q31" s="455"/>
      <c r="R31" s="455"/>
      <c r="S31" s="455"/>
      <c r="T31" s="455"/>
      <c r="U31" s="455"/>
      <c r="V31" s="455"/>
      <c r="W31" s="455"/>
      <c r="X31" s="455"/>
      <c r="Y31" s="455"/>
    </row>
    <row r="32" spans="1:25" s="456" customFormat="1" ht="12.75" thickBot="1">
      <c r="A32" s="443">
        <v>19</v>
      </c>
      <c r="B32" s="449"/>
      <c r="C32" s="457">
        <v>42370</v>
      </c>
      <c r="D32" s="451" t="s">
        <v>2910</v>
      </c>
      <c r="E32" s="452" t="s">
        <v>2887</v>
      </c>
      <c r="F32" s="453">
        <v>4</v>
      </c>
      <c r="G32" s="815">
        <f t="shared" si="0"/>
        <v>0</v>
      </c>
      <c r="H32" s="843"/>
      <c r="I32" s="843"/>
      <c r="J32" s="814">
        <f t="shared" si="1"/>
        <v>0</v>
      </c>
      <c r="K32" s="454">
        <v>2.2999999999999998</v>
      </c>
      <c r="L32" s="829">
        <f t="shared" si="3"/>
        <v>9.1999999999999993</v>
      </c>
      <c r="M32" s="455"/>
      <c r="N32" s="455"/>
      <c r="O32" s="455"/>
      <c r="P32" s="455"/>
      <c r="Q32" s="455"/>
      <c r="R32" s="455"/>
      <c r="S32" s="455"/>
      <c r="T32" s="455"/>
      <c r="U32" s="455"/>
      <c r="V32" s="455"/>
      <c r="W32" s="455"/>
      <c r="X32" s="455"/>
      <c r="Y32" s="455"/>
    </row>
    <row r="33" spans="1:25" s="456" customFormat="1" ht="12.75" thickBot="1">
      <c r="A33" s="443">
        <v>20</v>
      </c>
      <c r="B33" s="449"/>
      <c r="C33" s="457">
        <v>42736</v>
      </c>
      <c r="D33" s="451" t="s">
        <v>2911</v>
      </c>
      <c r="E33" s="452" t="s">
        <v>2887</v>
      </c>
      <c r="F33" s="453">
        <v>1</v>
      </c>
      <c r="G33" s="815">
        <f t="shared" si="0"/>
        <v>0</v>
      </c>
      <c r="H33" s="843"/>
      <c r="I33" s="843"/>
      <c r="J33" s="814">
        <f t="shared" si="1"/>
        <v>0</v>
      </c>
      <c r="K33" s="454">
        <v>0.9</v>
      </c>
      <c r="L33" s="829">
        <f t="shared" si="3"/>
        <v>0.9</v>
      </c>
      <c r="M33" s="455"/>
      <c r="N33" s="455"/>
      <c r="O33" s="455"/>
      <c r="P33" s="455"/>
      <c r="Q33" s="455"/>
      <c r="R33" s="455"/>
      <c r="S33" s="455"/>
      <c r="T33" s="455"/>
      <c r="U33" s="455"/>
      <c r="V33" s="455"/>
      <c r="W33" s="455"/>
      <c r="X33" s="455"/>
      <c r="Y33" s="455"/>
    </row>
    <row r="34" spans="1:25" s="426" customFormat="1" ht="12" customHeight="1" thickBot="1">
      <c r="A34" s="443" t="s">
        <v>22</v>
      </c>
      <c r="B34" s="446"/>
      <c r="C34" s="442"/>
      <c r="D34" s="458"/>
      <c r="E34" s="444"/>
      <c r="F34" s="445"/>
      <c r="G34" s="818"/>
      <c r="H34" s="814"/>
      <c r="I34" s="818"/>
      <c r="J34" s="818" t="s">
        <v>22</v>
      </c>
      <c r="K34" s="448"/>
      <c r="L34" s="830"/>
      <c r="M34" s="425"/>
      <c r="N34" s="425"/>
      <c r="O34" s="425"/>
      <c r="P34" s="425"/>
      <c r="Q34" s="425"/>
      <c r="R34" s="425"/>
      <c r="S34" s="425"/>
      <c r="T34" s="425"/>
      <c r="U34" s="425"/>
      <c r="V34" s="425"/>
      <c r="W34" s="425"/>
      <c r="X34" s="425"/>
      <c r="Y34" s="425"/>
    </row>
    <row r="35" spans="1:25" s="426" customFormat="1" ht="24" customHeight="1" thickBot="1">
      <c r="A35" s="427"/>
      <c r="B35" s="428"/>
      <c r="C35" s="429">
        <v>2</v>
      </c>
      <c r="D35" s="429" t="s">
        <v>2912</v>
      </c>
      <c r="E35" s="430"/>
      <c r="F35" s="431"/>
      <c r="G35" s="825"/>
      <c r="H35" s="813"/>
      <c r="I35" s="813"/>
      <c r="J35" s="813">
        <f>SUM(J36:J40)</f>
        <v>0</v>
      </c>
      <c r="K35" s="459"/>
      <c r="L35" s="831">
        <f>SUM(L36:L41)</f>
        <v>28</v>
      </c>
      <c r="M35" s="425"/>
      <c r="N35" s="425"/>
      <c r="O35" s="425"/>
      <c r="P35" s="425"/>
      <c r="Q35" s="425"/>
      <c r="R35" s="425"/>
      <c r="S35" s="425"/>
      <c r="T35" s="425"/>
      <c r="U35" s="425"/>
      <c r="V35" s="425"/>
      <c r="W35" s="425"/>
      <c r="X35" s="425"/>
      <c r="Y35" s="425"/>
    </row>
    <row r="36" spans="1:25" s="441" customFormat="1" ht="12">
      <c r="A36" s="434">
        <v>21</v>
      </c>
      <c r="B36" s="435"/>
      <c r="C36" s="460" t="s">
        <v>2913</v>
      </c>
      <c r="D36" s="437" t="s">
        <v>2914</v>
      </c>
      <c r="E36" s="438" t="s">
        <v>2887</v>
      </c>
      <c r="F36" s="439">
        <v>1</v>
      </c>
      <c r="G36" s="815">
        <f t="shared" ref="G36:G40" si="4">H36+I36</f>
        <v>0</v>
      </c>
      <c r="H36" s="843"/>
      <c r="I36" s="843"/>
      <c r="J36" s="814">
        <f t="shared" ref="J36:J40" si="5">ROUND(F36*G36,2)</f>
        <v>0</v>
      </c>
      <c r="K36" s="461">
        <v>3</v>
      </c>
      <c r="L36" s="828">
        <f>K36*F36</f>
        <v>3</v>
      </c>
    </row>
    <row r="37" spans="1:25" s="426" customFormat="1" ht="12" customHeight="1">
      <c r="A37" s="434">
        <v>22</v>
      </c>
      <c r="B37" s="435"/>
      <c r="C37" s="460" t="s">
        <v>2915</v>
      </c>
      <c r="D37" s="437" t="s">
        <v>2916</v>
      </c>
      <c r="E37" s="438" t="s">
        <v>2887</v>
      </c>
      <c r="F37" s="439">
        <v>1</v>
      </c>
      <c r="G37" s="815">
        <f t="shared" si="4"/>
        <v>0</v>
      </c>
      <c r="H37" s="842"/>
      <c r="I37" s="843"/>
      <c r="J37" s="814">
        <f t="shared" si="5"/>
        <v>0</v>
      </c>
      <c r="K37" s="440">
        <v>2.5</v>
      </c>
      <c r="L37" s="828">
        <f>K37*F37</f>
        <v>2.5</v>
      </c>
      <c r="M37" s="425"/>
      <c r="N37" s="425"/>
      <c r="O37" s="425"/>
      <c r="P37" s="425"/>
      <c r="Q37" s="425"/>
      <c r="R37" s="425"/>
      <c r="S37" s="425"/>
      <c r="T37" s="425"/>
      <c r="U37" s="425"/>
      <c r="V37" s="425"/>
      <c r="W37" s="425"/>
      <c r="X37" s="425"/>
      <c r="Y37" s="425"/>
    </row>
    <row r="38" spans="1:25" s="426" customFormat="1" ht="12" customHeight="1">
      <c r="A38" s="434">
        <v>21</v>
      </c>
      <c r="B38" s="435"/>
      <c r="C38" s="460" t="s">
        <v>2917</v>
      </c>
      <c r="D38" s="437" t="s">
        <v>2918</v>
      </c>
      <c r="E38" s="438" t="s">
        <v>2887</v>
      </c>
      <c r="F38" s="439">
        <v>1</v>
      </c>
      <c r="G38" s="815">
        <f t="shared" si="4"/>
        <v>0</v>
      </c>
      <c r="H38" s="843"/>
      <c r="I38" s="843"/>
      <c r="J38" s="814">
        <f t="shared" si="5"/>
        <v>0</v>
      </c>
      <c r="K38" s="461">
        <v>3</v>
      </c>
      <c r="L38" s="828">
        <f>K38*F38</f>
        <v>3</v>
      </c>
      <c r="M38" s="425"/>
      <c r="N38" s="425"/>
      <c r="O38" s="425"/>
      <c r="P38" s="425"/>
      <c r="Q38" s="425"/>
      <c r="R38" s="425"/>
      <c r="S38" s="425"/>
      <c r="T38" s="425"/>
      <c r="U38" s="425"/>
      <c r="V38" s="425"/>
      <c r="W38" s="425"/>
      <c r="X38" s="425"/>
      <c r="Y38" s="425"/>
    </row>
    <row r="39" spans="1:25" s="426" customFormat="1" ht="12" customHeight="1">
      <c r="A39" s="434">
        <v>24</v>
      </c>
      <c r="B39" s="435"/>
      <c r="C39" s="460" t="s">
        <v>2919</v>
      </c>
      <c r="D39" s="437" t="s">
        <v>2920</v>
      </c>
      <c r="E39" s="438" t="s">
        <v>2887</v>
      </c>
      <c r="F39" s="439">
        <v>1</v>
      </c>
      <c r="G39" s="815">
        <f t="shared" si="4"/>
        <v>0</v>
      </c>
      <c r="H39" s="842"/>
      <c r="I39" s="843"/>
      <c r="J39" s="814">
        <f t="shared" si="5"/>
        <v>0</v>
      </c>
      <c r="K39" s="440">
        <v>2.5</v>
      </c>
      <c r="L39" s="828">
        <f>K39*F39</f>
        <v>2.5</v>
      </c>
      <c r="M39" s="425"/>
      <c r="N39" s="425"/>
      <c r="O39" s="425"/>
      <c r="P39" s="425"/>
      <c r="Q39" s="425"/>
      <c r="R39" s="425"/>
      <c r="S39" s="425"/>
      <c r="T39" s="425"/>
      <c r="U39" s="425"/>
      <c r="V39" s="425"/>
      <c r="W39" s="425"/>
      <c r="X39" s="425"/>
      <c r="Y39" s="425"/>
    </row>
    <row r="40" spans="1:25" s="426" customFormat="1" ht="12" customHeight="1">
      <c r="A40" s="443">
        <v>25</v>
      </c>
      <c r="B40" s="446"/>
      <c r="C40" s="462">
        <v>18295</v>
      </c>
      <c r="D40" s="437" t="s">
        <v>2921</v>
      </c>
      <c r="E40" s="438" t="s">
        <v>2898</v>
      </c>
      <c r="F40" s="439">
        <v>1</v>
      </c>
      <c r="G40" s="815">
        <f t="shared" si="4"/>
        <v>0</v>
      </c>
      <c r="H40" s="843"/>
      <c r="I40" s="843"/>
      <c r="J40" s="814">
        <f t="shared" si="5"/>
        <v>0</v>
      </c>
      <c r="K40" s="448">
        <v>17</v>
      </c>
      <c r="L40" s="828">
        <f>K40*F40</f>
        <v>17</v>
      </c>
      <c r="M40" s="425"/>
      <c r="N40" s="425"/>
      <c r="O40" s="425"/>
      <c r="P40" s="425"/>
      <c r="Q40" s="425"/>
      <c r="R40" s="425"/>
      <c r="S40" s="425"/>
      <c r="T40" s="425"/>
      <c r="U40" s="425"/>
      <c r="V40" s="425"/>
      <c r="W40" s="425"/>
      <c r="X40" s="425"/>
      <c r="Y40" s="425"/>
    </row>
    <row r="41" spans="1:25" s="426" customFormat="1" ht="12.75" thickBot="1">
      <c r="A41" s="434"/>
      <c r="B41" s="435"/>
      <c r="C41" s="462"/>
      <c r="D41" s="437"/>
      <c r="E41" s="444"/>
      <c r="F41" s="445"/>
      <c r="G41" s="814"/>
      <c r="H41" s="814"/>
      <c r="I41" s="814"/>
      <c r="J41" s="814"/>
      <c r="K41" s="440"/>
      <c r="L41" s="828"/>
      <c r="M41" s="425"/>
      <c r="N41" s="425"/>
      <c r="O41" s="425"/>
      <c r="P41" s="425"/>
      <c r="Q41" s="425"/>
      <c r="R41" s="425"/>
      <c r="S41" s="425"/>
      <c r="T41" s="425"/>
      <c r="U41" s="425"/>
      <c r="V41" s="425"/>
      <c r="W41" s="425"/>
      <c r="X41" s="425"/>
      <c r="Y41" s="425"/>
    </row>
    <row r="42" spans="1:25" s="426" customFormat="1" ht="24" customHeight="1" thickBot="1">
      <c r="A42" s="427"/>
      <c r="B42" s="428"/>
      <c r="C42" s="429">
        <v>3</v>
      </c>
      <c r="D42" s="429" t="s">
        <v>2922</v>
      </c>
      <c r="E42" s="430"/>
      <c r="F42" s="431"/>
      <c r="G42" s="825"/>
      <c r="H42" s="813"/>
      <c r="I42" s="813"/>
      <c r="J42" s="813">
        <f>SUM(J44:J48)</f>
        <v>0</v>
      </c>
      <c r="K42" s="459"/>
      <c r="L42" s="831">
        <f>SUM(L43:L49)</f>
        <v>65</v>
      </c>
      <c r="M42" s="425"/>
      <c r="N42" s="425"/>
      <c r="O42" s="425"/>
      <c r="P42" s="425"/>
      <c r="Q42" s="425"/>
      <c r="R42" s="425"/>
      <c r="S42" s="425"/>
      <c r="T42" s="425"/>
      <c r="U42" s="425"/>
      <c r="V42" s="425"/>
      <c r="W42" s="425"/>
      <c r="X42" s="425"/>
      <c r="Y42" s="425"/>
    </row>
    <row r="43" spans="1:25" s="441" customFormat="1" ht="12">
      <c r="A43" s="434" t="s">
        <v>22</v>
      </c>
      <c r="B43" s="435"/>
      <c r="C43" s="436" t="s">
        <v>22</v>
      </c>
      <c r="D43" s="463" t="s">
        <v>2923</v>
      </c>
      <c r="E43" s="438"/>
      <c r="F43" s="439"/>
      <c r="G43" s="815"/>
      <c r="H43" s="814"/>
      <c r="I43" s="814"/>
      <c r="J43" s="814" t="s">
        <v>22</v>
      </c>
      <c r="K43" s="440"/>
      <c r="L43" s="828"/>
    </row>
    <row r="44" spans="1:25" s="426" customFormat="1" ht="24" customHeight="1">
      <c r="A44" s="434">
        <v>26</v>
      </c>
      <c r="B44" s="435"/>
      <c r="C44" s="436">
        <v>42738</v>
      </c>
      <c r="D44" s="463" t="s">
        <v>2924</v>
      </c>
      <c r="E44" s="438" t="s">
        <v>2887</v>
      </c>
      <c r="F44" s="439">
        <v>4</v>
      </c>
      <c r="G44" s="815">
        <f t="shared" ref="G44" si="6">H44+I44</f>
        <v>0</v>
      </c>
      <c r="H44" s="844"/>
      <c r="I44" s="844"/>
      <c r="J44" s="814">
        <f t="shared" ref="J44" si="7">ROUND(F44*G44,2)</f>
        <v>0</v>
      </c>
      <c r="K44" s="464">
        <v>48</v>
      </c>
      <c r="L44" s="832">
        <v>30</v>
      </c>
      <c r="M44" s="425"/>
      <c r="N44" s="425"/>
      <c r="O44" s="425"/>
      <c r="P44" s="425"/>
      <c r="Q44" s="425"/>
      <c r="R44" s="425"/>
      <c r="S44" s="425"/>
      <c r="T44" s="425"/>
      <c r="U44" s="425"/>
      <c r="V44" s="425"/>
      <c r="W44" s="425"/>
      <c r="X44" s="425"/>
      <c r="Y44" s="425"/>
    </row>
    <row r="45" spans="1:25" s="426" customFormat="1" ht="12" customHeight="1">
      <c r="A45" s="434" t="s">
        <v>22</v>
      </c>
      <c r="B45" s="435"/>
      <c r="C45" s="442" t="s">
        <v>22</v>
      </c>
      <c r="D45" s="463" t="s">
        <v>2925</v>
      </c>
      <c r="E45" s="438"/>
      <c r="F45" s="439"/>
      <c r="G45" s="815"/>
      <c r="H45" s="815"/>
      <c r="I45" s="814"/>
      <c r="J45" s="814" t="s">
        <v>22</v>
      </c>
      <c r="K45" s="440"/>
      <c r="L45" s="828"/>
      <c r="M45" s="425"/>
      <c r="N45" s="425"/>
      <c r="O45" s="425"/>
      <c r="P45" s="425"/>
      <c r="Q45" s="425"/>
      <c r="R45" s="425"/>
      <c r="S45" s="425"/>
      <c r="T45" s="425"/>
      <c r="U45" s="425"/>
      <c r="V45" s="425"/>
      <c r="W45" s="425"/>
      <c r="X45" s="425"/>
      <c r="Y45" s="425"/>
    </row>
    <row r="46" spans="1:25" s="426" customFormat="1" ht="12" customHeight="1">
      <c r="A46" s="443">
        <v>27</v>
      </c>
      <c r="B46" s="446"/>
      <c r="C46" s="447">
        <v>42769</v>
      </c>
      <c r="D46" s="463" t="s">
        <v>2926</v>
      </c>
      <c r="E46" s="438" t="s">
        <v>2887</v>
      </c>
      <c r="F46" s="439">
        <v>4</v>
      </c>
      <c r="G46" s="815">
        <f t="shared" ref="G46" si="8">H46+I46</f>
        <v>0</v>
      </c>
      <c r="H46" s="844"/>
      <c r="I46" s="844"/>
      <c r="J46" s="814">
        <f t="shared" ref="J46" si="9">ROUND(F46*G46,2)</f>
        <v>0</v>
      </c>
      <c r="K46" s="464">
        <v>15</v>
      </c>
      <c r="L46" s="832">
        <v>15</v>
      </c>
      <c r="M46" s="425"/>
      <c r="N46" s="425"/>
      <c r="O46" s="425"/>
      <c r="P46" s="425"/>
      <c r="Q46" s="425"/>
      <c r="R46" s="425"/>
      <c r="S46" s="425"/>
      <c r="T46" s="425"/>
      <c r="U46" s="425"/>
      <c r="V46" s="425"/>
      <c r="W46" s="425"/>
      <c r="X46" s="425"/>
      <c r="Y46" s="425"/>
    </row>
    <row r="47" spans="1:25" s="426" customFormat="1" ht="12" customHeight="1">
      <c r="A47" s="443" t="s">
        <v>22</v>
      </c>
      <c r="B47" s="446"/>
      <c r="C47" s="462" t="s">
        <v>22</v>
      </c>
      <c r="D47" s="463" t="s">
        <v>2927</v>
      </c>
      <c r="E47" s="438"/>
      <c r="F47" s="439"/>
      <c r="G47" s="815"/>
      <c r="H47" s="815"/>
      <c r="I47" s="814"/>
      <c r="J47" s="814" t="s">
        <v>22</v>
      </c>
      <c r="K47" s="440"/>
      <c r="L47" s="828"/>
      <c r="M47" s="425"/>
      <c r="N47" s="425"/>
      <c r="O47" s="425"/>
      <c r="P47" s="425"/>
      <c r="Q47" s="425"/>
      <c r="R47" s="425"/>
      <c r="S47" s="425"/>
      <c r="T47" s="425"/>
      <c r="U47" s="425"/>
      <c r="V47" s="425"/>
      <c r="W47" s="425"/>
      <c r="X47" s="425"/>
      <c r="Y47" s="425"/>
    </row>
    <row r="48" spans="1:25" s="426" customFormat="1" ht="12" customHeight="1">
      <c r="A48" s="434">
        <v>28</v>
      </c>
      <c r="B48" s="446"/>
      <c r="C48" s="436">
        <v>42797</v>
      </c>
      <c r="D48" s="463" t="s">
        <v>2928</v>
      </c>
      <c r="E48" s="438" t="s">
        <v>2898</v>
      </c>
      <c r="F48" s="445">
        <v>20</v>
      </c>
      <c r="G48" s="815">
        <f t="shared" ref="G48" si="10">H48+I48</f>
        <v>0</v>
      </c>
      <c r="H48" s="843"/>
      <c r="I48" s="844"/>
      <c r="J48" s="814">
        <f t="shared" ref="J48" si="11">ROUND(F48*G48,2)</f>
        <v>0</v>
      </c>
      <c r="K48" s="440">
        <v>1</v>
      </c>
      <c r="L48" s="828">
        <f>K48*F48</f>
        <v>20</v>
      </c>
      <c r="M48" s="425"/>
      <c r="N48" s="425"/>
      <c r="O48" s="425"/>
      <c r="P48" s="425"/>
      <c r="Q48" s="425"/>
      <c r="R48" s="425"/>
      <c r="S48" s="425"/>
      <c r="T48" s="425"/>
      <c r="U48" s="425"/>
      <c r="V48" s="425"/>
      <c r="W48" s="425"/>
      <c r="X48" s="425"/>
      <c r="Y48" s="425"/>
    </row>
    <row r="49" spans="1:25" s="426" customFormat="1" ht="12" customHeight="1" thickBot="1">
      <c r="A49" s="465"/>
      <c r="B49" s="466"/>
      <c r="C49" s="467"/>
      <c r="D49" s="468"/>
      <c r="E49" s="469"/>
      <c r="F49" s="467"/>
      <c r="G49" s="826"/>
      <c r="H49" s="816"/>
      <c r="I49" s="816"/>
      <c r="J49" s="826"/>
      <c r="K49" s="470"/>
      <c r="L49" s="833"/>
      <c r="M49" s="425"/>
      <c r="N49" s="425"/>
      <c r="O49" s="425"/>
      <c r="P49" s="425"/>
      <c r="Q49" s="425"/>
      <c r="R49" s="425"/>
      <c r="S49" s="425"/>
      <c r="T49" s="425"/>
      <c r="U49" s="425"/>
      <c r="V49" s="425"/>
      <c r="W49" s="425"/>
      <c r="X49" s="425"/>
      <c r="Y49" s="425"/>
    </row>
    <row r="50" spans="1:25" s="426" customFormat="1" ht="24" customHeight="1" thickBot="1">
      <c r="A50" s="427"/>
      <c r="B50" s="428"/>
      <c r="C50" s="429">
        <v>4</v>
      </c>
      <c r="D50" s="429" t="s">
        <v>2929</v>
      </c>
      <c r="E50" s="430"/>
      <c r="F50" s="431"/>
      <c r="G50" s="825"/>
      <c r="H50" s="813"/>
      <c r="I50" s="813"/>
      <c r="J50" s="813">
        <f>SUM(J52:J67)</f>
        <v>0</v>
      </c>
      <c r="K50" s="459"/>
      <c r="L50" s="831">
        <f>SUM(L51:L68)</f>
        <v>671</v>
      </c>
      <c r="M50" s="425"/>
      <c r="N50" s="425"/>
      <c r="O50" s="425"/>
      <c r="P50" s="425"/>
      <c r="Q50" s="425"/>
      <c r="R50" s="425"/>
      <c r="S50" s="425"/>
      <c r="T50" s="425"/>
      <c r="U50" s="425"/>
      <c r="V50" s="425"/>
      <c r="W50" s="425"/>
      <c r="X50" s="425"/>
      <c r="Y50" s="425"/>
    </row>
    <row r="51" spans="1:25" s="441" customFormat="1" ht="12">
      <c r="A51" s="434" t="s">
        <v>22</v>
      </c>
      <c r="B51" s="435"/>
      <c r="C51" s="436" t="s">
        <v>22</v>
      </c>
      <c r="D51" s="463" t="s">
        <v>2930</v>
      </c>
      <c r="E51" s="438"/>
      <c r="F51" s="439"/>
      <c r="G51" s="815"/>
      <c r="H51" s="814"/>
      <c r="I51" s="814"/>
      <c r="J51" s="814" t="s">
        <v>22</v>
      </c>
      <c r="K51" s="440"/>
      <c r="L51" s="828"/>
    </row>
    <row r="52" spans="1:25" s="426" customFormat="1" ht="24" customHeight="1">
      <c r="A52" s="434">
        <v>29</v>
      </c>
      <c r="B52" s="435"/>
      <c r="C52" s="436">
        <v>42739</v>
      </c>
      <c r="D52" s="463" t="s">
        <v>2931</v>
      </c>
      <c r="E52" s="438" t="s">
        <v>2887</v>
      </c>
      <c r="F52" s="439">
        <v>1</v>
      </c>
      <c r="G52" s="815">
        <f t="shared" ref="G52" si="12">H52+I52</f>
        <v>0</v>
      </c>
      <c r="H52" s="844"/>
      <c r="I52" s="844"/>
      <c r="J52" s="814">
        <f t="shared" ref="J52" si="13">ROUND(F52*G52,2)</f>
        <v>0</v>
      </c>
      <c r="K52" s="464">
        <v>316</v>
      </c>
      <c r="L52" s="832">
        <v>316</v>
      </c>
      <c r="M52" s="425"/>
      <c r="N52" s="425"/>
      <c r="O52" s="425"/>
      <c r="P52" s="425"/>
      <c r="Q52" s="425"/>
      <c r="R52" s="425"/>
      <c r="S52" s="425"/>
      <c r="T52" s="425"/>
      <c r="U52" s="425"/>
      <c r="V52" s="425"/>
      <c r="W52" s="425"/>
      <c r="X52" s="425"/>
      <c r="Y52" s="425"/>
    </row>
    <row r="53" spans="1:25" s="426" customFormat="1" ht="12" customHeight="1">
      <c r="A53" s="434" t="s">
        <v>22</v>
      </c>
      <c r="B53" s="435"/>
      <c r="C53" s="442" t="s">
        <v>22</v>
      </c>
      <c r="D53" s="463" t="s">
        <v>2932</v>
      </c>
      <c r="E53" s="438"/>
      <c r="F53" s="439"/>
      <c r="G53" s="815"/>
      <c r="H53" s="815"/>
      <c r="I53" s="815"/>
      <c r="J53" s="814" t="s">
        <v>22</v>
      </c>
      <c r="K53" s="440"/>
      <c r="L53" s="828"/>
      <c r="M53" s="425"/>
      <c r="N53" s="425"/>
      <c r="O53" s="425"/>
      <c r="P53" s="425"/>
      <c r="Q53" s="425"/>
      <c r="R53" s="425"/>
      <c r="S53" s="425"/>
      <c r="T53" s="425"/>
      <c r="U53" s="425"/>
      <c r="V53" s="425"/>
      <c r="W53" s="425"/>
      <c r="X53" s="425"/>
      <c r="Y53" s="425"/>
    </row>
    <row r="54" spans="1:25" s="426" customFormat="1" ht="12" customHeight="1">
      <c r="A54" s="443">
        <v>30</v>
      </c>
      <c r="B54" s="446"/>
      <c r="C54" s="447">
        <v>42770</v>
      </c>
      <c r="D54" s="463" t="s">
        <v>2933</v>
      </c>
      <c r="E54" s="438" t="s">
        <v>2887</v>
      </c>
      <c r="F54" s="439">
        <v>4</v>
      </c>
      <c r="G54" s="815">
        <f t="shared" ref="G54" si="14">H54+I54</f>
        <v>0</v>
      </c>
      <c r="H54" s="844"/>
      <c r="I54" s="844"/>
      <c r="J54" s="814">
        <f t="shared" ref="J54" si="15">ROUND(F54*G54,2)</f>
        <v>0</v>
      </c>
      <c r="K54" s="464">
        <v>15</v>
      </c>
      <c r="L54" s="832">
        <f>K54*F54</f>
        <v>60</v>
      </c>
      <c r="M54" s="425"/>
      <c r="N54" s="425"/>
      <c r="O54" s="425"/>
      <c r="P54" s="425"/>
      <c r="Q54" s="425"/>
      <c r="R54" s="425"/>
      <c r="S54" s="425"/>
      <c r="T54" s="425"/>
      <c r="U54" s="425"/>
      <c r="V54" s="425"/>
      <c r="W54" s="425"/>
      <c r="X54" s="425"/>
      <c r="Y54" s="425"/>
    </row>
    <row r="55" spans="1:25" s="426" customFormat="1" ht="12" customHeight="1">
      <c r="A55" s="443" t="s">
        <v>22</v>
      </c>
      <c r="B55" s="446"/>
      <c r="C55" s="462" t="s">
        <v>22</v>
      </c>
      <c r="D55" s="463" t="s">
        <v>2934</v>
      </c>
      <c r="E55" s="438"/>
      <c r="F55" s="439"/>
      <c r="G55" s="815"/>
      <c r="H55" s="815"/>
      <c r="I55" s="815"/>
      <c r="J55" s="814" t="s">
        <v>22</v>
      </c>
      <c r="K55" s="440"/>
      <c r="L55" s="828"/>
      <c r="M55" s="425"/>
      <c r="N55" s="425"/>
      <c r="O55" s="425"/>
      <c r="P55" s="425"/>
      <c r="Q55" s="425"/>
      <c r="R55" s="425"/>
      <c r="S55" s="425"/>
      <c r="T55" s="425"/>
      <c r="U55" s="425"/>
      <c r="V55" s="425"/>
      <c r="W55" s="425"/>
      <c r="X55" s="425"/>
      <c r="Y55" s="425"/>
    </row>
    <row r="56" spans="1:25" s="426" customFormat="1" ht="12" customHeight="1">
      <c r="A56" s="443">
        <v>31</v>
      </c>
      <c r="B56" s="446"/>
      <c r="C56" s="447">
        <v>42798</v>
      </c>
      <c r="D56" s="463" t="s">
        <v>2933</v>
      </c>
      <c r="E56" s="438" t="s">
        <v>2887</v>
      </c>
      <c r="F56" s="439">
        <v>7</v>
      </c>
      <c r="G56" s="815">
        <f t="shared" ref="G56" si="16">H56+I56</f>
        <v>0</v>
      </c>
      <c r="H56" s="844"/>
      <c r="I56" s="844"/>
      <c r="J56" s="814">
        <f t="shared" ref="J56" si="17">ROUND(F56*G56,2)</f>
        <v>0</v>
      </c>
      <c r="K56" s="464">
        <v>15</v>
      </c>
      <c r="L56" s="832">
        <f>K56*F56</f>
        <v>105</v>
      </c>
      <c r="M56" s="425"/>
      <c r="N56" s="425"/>
      <c r="O56" s="425"/>
      <c r="P56" s="425"/>
      <c r="Q56" s="425"/>
      <c r="R56" s="425"/>
      <c r="S56" s="425"/>
      <c r="T56" s="425"/>
      <c r="U56" s="425"/>
      <c r="V56" s="425"/>
      <c r="W56" s="425"/>
      <c r="X56" s="425"/>
      <c r="Y56" s="425"/>
    </row>
    <row r="57" spans="1:25" s="426" customFormat="1" ht="12" customHeight="1">
      <c r="A57" s="443" t="s">
        <v>22</v>
      </c>
      <c r="B57" s="446"/>
      <c r="C57" s="462" t="s">
        <v>22</v>
      </c>
      <c r="D57" s="463" t="s">
        <v>2934</v>
      </c>
      <c r="E57" s="438"/>
      <c r="F57" s="439"/>
      <c r="G57" s="815"/>
      <c r="H57" s="815"/>
      <c r="I57" s="815"/>
      <c r="J57" s="814" t="s">
        <v>22</v>
      </c>
      <c r="K57" s="440"/>
      <c r="L57" s="828"/>
      <c r="M57" s="425"/>
      <c r="N57" s="425"/>
      <c r="O57" s="425"/>
      <c r="P57" s="425"/>
      <c r="Q57" s="425"/>
      <c r="R57" s="425"/>
      <c r="S57" s="425"/>
      <c r="T57" s="425"/>
      <c r="U57" s="425"/>
      <c r="V57" s="425"/>
      <c r="W57" s="425"/>
      <c r="X57" s="425"/>
      <c r="Y57" s="425"/>
    </row>
    <row r="58" spans="1:25" s="426" customFormat="1" ht="12" customHeight="1">
      <c r="A58" s="443">
        <v>32</v>
      </c>
      <c r="B58" s="446"/>
      <c r="C58" s="447">
        <v>42829</v>
      </c>
      <c r="D58" s="463" t="s">
        <v>2933</v>
      </c>
      <c r="E58" s="438" t="s">
        <v>2887</v>
      </c>
      <c r="F58" s="439">
        <v>2</v>
      </c>
      <c r="G58" s="815">
        <f t="shared" ref="G58" si="18">H58+I58</f>
        <v>0</v>
      </c>
      <c r="H58" s="844"/>
      <c r="I58" s="844"/>
      <c r="J58" s="814">
        <f t="shared" ref="J58" si="19">ROUND(F58*G58,2)</f>
        <v>0</v>
      </c>
      <c r="K58" s="464">
        <v>15</v>
      </c>
      <c r="L58" s="832">
        <f>K58*F58</f>
        <v>30</v>
      </c>
      <c r="M58" s="425"/>
      <c r="N58" s="425"/>
      <c r="O58" s="425"/>
      <c r="P58" s="425"/>
      <c r="Q58" s="425"/>
      <c r="R58" s="425"/>
      <c r="S58" s="425"/>
      <c r="T58" s="425"/>
      <c r="U58" s="425"/>
      <c r="V58" s="425"/>
      <c r="W58" s="425"/>
      <c r="X58" s="425"/>
      <c r="Y58" s="425"/>
    </row>
    <row r="59" spans="1:25" s="426" customFormat="1" ht="12" customHeight="1">
      <c r="A59" s="443" t="s">
        <v>22</v>
      </c>
      <c r="B59" s="446"/>
      <c r="C59" s="462" t="s">
        <v>22</v>
      </c>
      <c r="D59" s="463" t="s">
        <v>2934</v>
      </c>
      <c r="E59" s="438"/>
      <c r="F59" s="439"/>
      <c r="G59" s="815"/>
      <c r="H59" s="815"/>
      <c r="I59" s="815"/>
      <c r="J59" s="814" t="s">
        <v>22</v>
      </c>
      <c r="K59" s="440"/>
      <c r="L59" s="828"/>
      <c r="M59" s="425"/>
      <c r="N59" s="425"/>
      <c r="O59" s="425"/>
      <c r="P59" s="425"/>
      <c r="Q59" s="425"/>
      <c r="R59" s="425"/>
      <c r="S59" s="425"/>
      <c r="T59" s="425"/>
      <c r="U59" s="425"/>
      <c r="V59" s="425"/>
      <c r="W59" s="425"/>
      <c r="X59" s="425"/>
      <c r="Y59" s="425"/>
    </row>
    <row r="60" spans="1:25" s="426" customFormat="1" ht="12" customHeight="1">
      <c r="A60" s="443">
        <v>33</v>
      </c>
      <c r="B60" s="446"/>
      <c r="C60" s="447">
        <v>42859</v>
      </c>
      <c r="D60" s="463" t="s">
        <v>2933</v>
      </c>
      <c r="E60" s="438" t="s">
        <v>2887</v>
      </c>
      <c r="F60" s="439">
        <v>3</v>
      </c>
      <c r="G60" s="815">
        <f t="shared" ref="G60" si="20">H60+I60</f>
        <v>0</v>
      </c>
      <c r="H60" s="844"/>
      <c r="I60" s="844"/>
      <c r="J60" s="814">
        <f t="shared" ref="J60" si="21">ROUND(F60*G60,2)</f>
        <v>0</v>
      </c>
      <c r="K60" s="464">
        <v>15</v>
      </c>
      <c r="L60" s="832">
        <f>K60*F60</f>
        <v>45</v>
      </c>
      <c r="M60" s="425"/>
      <c r="N60" s="425"/>
      <c r="O60" s="425"/>
      <c r="P60" s="425"/>
      <c r="Q60" s="425"/>
      <c r="R60" s="425"/>
      <c r="S60" s="425"/>
      <c r="T60" s="425"/>
      <c r="U60" s="425"/>
      <c r="V60" s="425"/>
      <c r="W60" s="425"/>
      <c r="X60" s="425"/>
      <c r="Y60" s="425"/>
    </row>
    <row r="61" spans="1:25" s="426" customFormat="1" ht="12" customHeight="1">
      <c r="A61" s="443" t="s">
        <v>22</v>
      </c>
      <c r="B61" s="446"/>
      <c r="C61" s="462" t="s">
        <v>22</v>
      </c>
      <c r="D61" s="463" t="s">
        <v>2934</v>
      </c>
      <c r="E61" s="438"/>
      <c r="F61" s="439"/>
      <c r="G61" s="815"/>
      <c r="H61" s="815"/>
      <c r="I61" s="815"/>
      <c r="J61" s="814" t="s">
        <v>22</v>
      </c>
      <c r="K61" s="440"/>
      <c r="L61" s="828"/>
      <c r="M61" s="425"/>
      <c r="N61" s="425"/>
      <c r="O61" s="425"/>
      <c r="P61" s="425"/>
      <c r="Q61" s="425"/>
      <c r="R61" s="425"/>
      <c r="S61" s="425"/>
      <c r="T61" s="425"/>
      <c r="U61" s="425"/>
      <c r="V61" s="425"/>
      <c r="W61" s="425"/>
      <c r="X61" s="425"/>
      <c r="Y61" s="425"/>
    </row>
    <row r="62" spans="1:25" s="426" customFormat="1" ht="12" customHeight="1">
      <c r="A62" s="443">
        <v>34</v>
      </c>
      <c r="B62" s="446"/>
      <c r="C62" s="447"/>
      <c r="D62" s="463" t="s">
        <v>2935</v>
      </c>
      <c r="E62" s="438" t="s">
        <v>2887</v>
      </c>
      <c r="F62" s="439">
        <v>9</v>
      </c>
      <c r="G62" s="815">
        <f t="shared" ref="G62:G67" si="22">H62+I62</f>
        <v>0</v>
      </c>
      <c r="H62" s="844"/>
      <c r="I62" s="844"/>
      <c r="J62" s="814">
        <f t="shared" ref="J62:J67" si="23">ROUND(F62*G62,2)</f>
        <v>0</v>
      </c>
      <c r="K62" s="464">
        <v>0</v>
      </c>
      <c r="L62" s="832">
        <v>0</v>
      </c>
      <c r="M62" s="425"/>
      <c r="N62" s="425"/>
      <c r="O62" s="425"/>
      <c r="P62" s="425"/>
      <c r="Q62" s="425"/>
      <c r="R62" s="425"/>
      <c r="S62" s="425"/>
      <c r="T62" s="425"/>
      <c r="U62" s="425"/>
      <c r="V62" s="425"/>
      <c r="W62" s="425"/>
      <c r="X62" s="425"/>
      <c r="Y62" s="425"/>
    </row>
    <row r="63" spans="1:25" s="426" customFormat="1" ht="12" customHeight="1">
      <c r="A63" s="443">
        <v>35</v>
      </c>
      <c r="B63" s="446"/>
      <c r="C63" s="447"/>
      <c r="D63" s="463" t="s">
        <v>2936</v>
      </c>
      <c r="E63" s="438" t="s">
        <v>2887</v>
      </c>
      <c r="F63" s="439">
        <v>3</v>
      </c>
      <c r="G63" s="815">
        <f t="shared" si="22"/>
        <v>0</v>
      </c>
      <c r="H63" s="844"/>
      <c r="I63" s="844"/>
      <c r="J63" s="814">
        <f t="shared" si="23"/>
        <v>0</v>
      </c>
      <c r="K63" s="464">
        <v>0</v>
      </c>
      <c r="L63" s="832">
        <v>0</v>
      </c>
      <c r="M63" s="425"/>
      <c r="N63" s="425"/>
      <c r="O63" s="425"/>
      <c r="P63" s="425"/>
      <c r="Q63" s="425"/>
      <c r="R63" s="425"/>
      <c r="S63" s="425"/>
      <c r="T63" s="425"/>
      <c r="U63" s="425"/>
      <c r="V63" s="425"/>
      <c r="W63" s="425"/>
      <c r="X63" s="425"/>
      <c r="Y63" s="425"/>
    </row>
    <row r="64" spans="1:25" s="426" customFormat="1" ht="12" customHeight="1">
      <c r="A64" s="443">
        <v>36</v>
      </c>
      <c r="B64" s="446"/>
      <c r="C64" s="447"/>
      <c r="D64" s="463" t="s">
        <v>2937</v>
      </c>
      <c r="E64" s="438" t="s">
        <v>2887</v>
      </c>
      <c r="F64" s="439">
        <v>3</v>
      </c>
      <c r="G64" s="815">
        <f t="shared" si="22"/>
        <v>0</v>
      </c>
      <c r="H64" s="844"/>
      <c r="I64" s="844"/>
      <c r="J64" s="814">
        <f t="shared" si="23"/>
        <v>0</v>
      </c>
      <c r="K64" s="464">
        <v>0</v>
      </c>
      <c r="L64" s="832">
        <v>0</v>
      </c>
      <c r="M64" s="425"/>
      <c r="N64" s="425"/>
      <c r="O64" s="425"/>
      <c r="P64" s="425"/>
      <c r="Q64" s="425"/>
      <c r="R64" s="425"/>
      <c r="S64" s="425"/>
      <c r="T64" s="425"/>
      <c r="U64" s="425"/>
      <c r="V64" s="425"/>
      <c r="W64" s="425"/>
      <c r="X64" s="425"/>
      <c r="Y64" s="425"/>
    </row>
    <row r="65" spans="1:25" s="426" customFormat="1" ht="12" customHeight="1">
      <c r="A65" s="434">
        <v>37</v>
      </c>
      <c r="B65" s="446"/>
      <c r="C65" s="447"/>
      <c r="D65" s="463" t="s">
        <v>2938</v>
      </c>
      <c r="E65" s="438" t="s">
        <v>2887</v>
      </c>
      <c r="F65" s="439">
        <v>12</v>
      </c>
      <c r="G65" s="815">
        <f t="shared" si="22"/>
        <v>0</v>
      </c>
      <c r="H65" s="844"/>
      <c r="I65" s="844"/>
      <c r="J65" s="814">
        <f t="shared" si="23"/>
        <v>0</v>
      </c>
      <c r="K65" s="464">
        <v>0</v>
      </c>
      <c r="L65" s="832">
        <v>0</v>
      </c>
      <c r="M65" s="425"/>
      <c r="N65" s="425"/>
      <c r="O65" s="425"/>
      <c r="P65" s="425"/>
      <c r="Q65" s="425"/>
      <c r="R65" s="425"/>
      <c r="S65" s="425"/>
      <c r="T65" s="425"/>
      <c r="U65" s="425"/>
      <c r="V65" s="425"/>
      <c r="W65" s="425"/>
      <c r="X65" s="425"/>
      <c r="Y65" s="425"/>
    </row>
    <row r="66" spans="1:25" s="426" customFormat="1" ht="12" customHeight="1">
      <c r="A66" s="443">
        <v>38</v>
      </c>
      <c r="B66" s="446"/>
      <c r="C66" s="447"/>
      <c r="D66" s="463" t="s">
        <v>2939</v>
      </c>
      <c r="E66" s="438" t="s">
        <v>2887</v>
      </c>
      <c r="F66" s="439">
        <v>16</v>
      </c>
      <c r="G66" s="815">
        <f t="shared" si="22"/>
        <v>0</v>
      </c>
      <c r="H66" s="844"/>
      <c r="I66" s="844"/>
      <c r="J66" s="814">
        <f t="shared" si="23"/>
        <v>0</v>
      </c>
      <c r="K66" s="464">
        <v>0</v>
      </c>
      <c r="L66" s="832">
        <v>0</v>
      </c>
      <c r="M66" s="425"/>
      <c r="N66" s="425"/>
      <c r="O66" s="425"/>
      <c r="P66" s="425"/>
      <c r="Q66" s="425"/>
      <c r="R66" s="425"/>
      <c r="S66" s="425"/>
      <c r="T66" s="425"/>
      <c r="U66" s="425"/>
      <c r="V66" s="425"/>
      <c r="W66" s="425"/>
      <c r="X66" s="425"/>
      <c r="Y66" s="425"/>
    </row>
    <row r="67" spans="1:25" s="426" customFormat="1" ht="12" customHeight="1">
      <c r="A67" s="434">
        <v>39</v>
      </c>
      <c r="B67" s="446"/>
      <c r="C67" s="436">
        <v>42890</v>
      </c>
      <c r="D67" s="463" t="s">
        <v>2928</v>
      </c>
      <c r="E67" s="438" t="s">
        <v>2898</v>
      </c>
      <c r="F67" s="445">
        <v>115</v>
      </c>
      <c r="G67" s="815">
        <f t="shared" si="22"/>
        <v>0</v>
      </c>
      <c r="H67" s="843"/>
      <c r="I67" s="843"/>
      <c r="J67" s="814">
        <f t="shared" si="23"/>
        <v>0</v>
      </c>
      <c r="K67" s="440">
        <v>1</v>
      </c>
      <c r="L67" s="828">
        <f>K67*F67</f>
        <v>115</v>
      </c>
      <c r="M67" s="425"/>
      <c r="N67" s="425"/>
      <c r="O67" s="425"/>
      <c r="P67" s="425"/>
      <c r="Q67" s="425"/>
      <c r="R67" s="425"/>
      <c r="S67" s="425"/>
      <c r="T67" s="425"/>
      <c r="U67" s="425"/>
      <c r="V67" s="425"/>
      <c r="W67" s="425"/>
      <c r="X67" s="425"/>
      <c r="Y67" s="425"/>
    </row>
    <row r="68" spans="1:25" s="426" customFormat="1" ht="12.75" thickBot="1">
      <c r="A68" s="434"/>
      <c r="B68" s="435"/>
      <c r="C68" s="462"/>
      <c r="D68" s="437"/>
      <c r="E68" s="444"/>
      <c r="F68" s="445"/>
      <c r="G68" s="814"/>
      <c r="H68" s="814"/>
      <c r="I68" s="814"/>
      <c r="J68" s="814"/>
      <c r="K68" s="440"/>
      <c r="L68" s="828"/>
      <c r="M68" s="425"/>
      <c r="N68" s="425"/>
      <c r="O68" s="425"/>
      <c r="P68" s="425"/>
      <c r="Q68" s="425"/>
      <c r="R68" s="425"/>
      <c r="S68" s="425"/>
      <c r="T68" s="425"/>
      <c r="U68" s="425"/>
      <c r="V68" s="425"/>
      <c r="W68" s="425"/>
      <c r="X68" s="425"/>
      <c r="Y68" s="425"/>
    </row>
    <row r="69" spans="1:25" s="426" customFormat="1" ht="20.45" customHeight="1" thickBot="1">
      <c r="A69" s="427"/>
      <c r="B69" s="428"/>
      <c r="C69" s="429">
        <v>5</v>
      </c>
      <c r="D69" s="429" t="s">
        <v>2940</v>
      </c>
      <c r="E69" s="430"/>
      <c r="F69" s="431"/>
      <c r="G69" s="825"/>
      <c r="H69" s="813"/>
      <c r="I69" s="813"/>
      <c r="J69" s="813">
        <f>SUM(J71:J83)</f>
        <v>0</v>
      </c>
      <c r="K69" s="433"/>
      <c r="L69" s="813">
        <f>SUM(L70:L83)</f>
        <v>352</v>
      </c>
      <c r="M69" s="425"/>
      <c r="N69" s="425"/>
      <c r="O69" s="425"/>
      <c r="P69" s="425"/>
      <c r="Q69" s="425"/>
      <c r="R69" s="425"/>
      <c r="S69" s="425"/>
      <c r="T69" s="425"/>
      <c r="U69" s="425"/>
      <c r="V69" s="425"/>
      <c r="W69" s="425"/>
      <c r="X69" s="425"/>
      <c r="Y69" s="425"/>
    </row>
    <row r="70" spans="1:25" s="441" customFormat="1" ht="12">
      <c r="A70" s="434" t="s">
        <v>22</v>
      </c>
      <c r="B70" s="435"/>
      <c r="C70" s="436" t="s">
        <v>22</v>
      </c>
      <c r="D70" s="463" t="s">
        <v>2930</v>
      </c>
      <c r="E70" s="438"/>
      <c r="F70" s="439"/>
      <c r="G70" s="815"/>
      <c r="H70" s="814"/>
      <c r="I70" s="814"/>
      <c r="J70" s="814" t="s">
        <v>22</v>
      </c>
      <c r="K70" s="440"/>
      <c r="L70" s="828"/>
    </row>
    <row r="71" spans="1:25" s="426" customFormat="1" ht="24" customHeight="1">
      <c r="A71" s="434">
        <v>40</v>
      </c>
      <c r="B71" s="435"/>
      <c r="C71" s="436">
        <v>42740</v>
      </c>
      <c r="D71" s="463" t="s">
        <v>2941</v>
      </c>
      <c r="E71" s="438" t="s">
        <v>2887</v>
      </c>
      <c r="F71" s="439">
        <v>1</v>
      </c>
      <c r="G71" s="815">
        <f t="shared" ref="G71" si="24">H71+I71</f>
        <v>0</v>
      </c>
      <c r="H71" s="844"/>
      <c r="I71" s="844"/>
      <c r="J71" s="814">
        <f t="shared" ref="J71" si="25">ROUND(F71*G71,2)</f>
        <v>0</v>
      </c>
      <c r="K71" s="464">
        <v>200</v>
      </c>
      <c r="L71" s="832">
        <v>200</v>
      </c>
      <c r="M71" s="425"/>
      <c r="N71" s="425"/>
      <c r="O71" s="425"/>
      <c r="P71" s="425"/>
      <c r="Q71" s="425"/>
      <c r="R71" s="425"/>
      <c r="S71" s="425"/>
      <c r="T71" s="425"/>
      <c r="U71" s="425"/>
      <c r="V71" s="425"/>
      <c r="W71" s="425"/>
      <c r="X71" s="425"/>
      <c r="Y71" s="425"/>
    </row>
    <row r="72" spans="1:25" s="426" customFormat="1" ht="12" customHeight="1">
      <c r="A72" s="434" t="s">
        <v>22</v>
      </c>
      <c r="B72" s="435"/>
      <c r="C72" s="442" t="s">
        <v>22</v>
      </c>
      <c r="D72" s="463" t="s">
        <v>2932</v>
      </c>
      <c r="E72" s="438"/>
      <c r="F72" s="439"/>
      <c r="G72" s="815"/>
      <c r="H72" s="815"/>
      <c r="I72" s="815"/>
      <c r="J72" s="814" t="s">
        <v>22</v>
      </c>
      <c r="K72" s="440"/>
      <c r="L72" s="828"/>
      <c r="M72" s="425"/>
      <c r="N72" s="425"/>
      <c r="O72" s="425"/>
      <c r="P72" s="425"/>
      <c r="Q72" s="425"/>
      <c r="R72" s="425"/>
      <c r="S72" s="425"/>
      <c r="T72" s="425"/>
      <c r="U72" s="425"/>
      <c r="V72" s="425"/>
      <c r="W72" s="425"/>
      <c r="X72" s="425"/>
      <c r="Y72" s="425"/>
    </row>
    <row r="73" spans="1:25" s="426" customFormat="1" ht="12" customHeight="1">
      <c r="A73" s="443">
        <v>41</v>
      </c>
      <c r="B73" s="446"/>
      <c r="C73" s="447">
        <v>42771</v>
      </c>
      <c r="D73" s="463" t="s">
        <v>2933</v>
      </c>
      <c r="E73" s="438" t="s">
        <v>2887</v>
      </c>
      <c r="F73" s="439">
        <v>2</v>
      </c>
      <c r="G73" s="815">
        <f t="shared" ref="G73" si="26">H73+I73</f>
        <v>0</v>
      </c>
      <c r="H73" s="844"/>
      <c r="I73" s="844"/>
      <c r="J73" s="814">
        <f t="shared" ref="J73" si="27">ROUND(F73*G73,2)</f>
        <v>0</v>
      </c>
      <c r="K73" s="464">
        <v>15</v>
      </c>
      <c r="L73" s="832">
        <f>K73*F73</f>
        <v>30</v>
      </c>
      <c r="M73" s="425"/>
      <c r="N73" s="425"/>
      <c r="O73" s="425"/>
      <c r="P73" s="425"/>
      <c r="Q73" s="425"/>
      <c r="R73" s="425"/>
      <c r="S73" s="425"/>
      <c r="T73" s="425"/>
      <c r="U73" s="425"/>
      <c r="V73" s="425"/>
      <c r="W73" s="425"/>
      <c r="X73" s="425"/>
      <c r="Y73" s="425"/>
    </row>
    <row r="74" spans="1:25" s="426" customFormat="1" ht="12" customHeight="1">
      <c r="A74" s="443" t="s">
        <v>22</v>
      </c>
      <c r="B74" s="446"/>
      <c r="C74" s="462" t="s">
        <v>22</v>
      </c>
      <c r="D74" s="463" t="s">
        <v>2934</v>
      </c>
      <c r="E74" s="438"/>
      <c r="F74" s="439"/>
      <c r="G74" s="815"/>
      <c r="H74" s="815"/>
      <c r="I74" s="815"/>
      <c r="J74" s="814" t="s">
        <v>22</v>
      </c>
      <c r="K74" s="440"/>
      <c r="L74" s="828"/>
      <c r="M74" s="425"/>
      <c r="N74" s="425"/>
      <c r="O74" s="425"/>
      <c r="P74" s="425"/>
      <c r="Q74" s="425"/>
      <c r="R74" s="425"/>
      <c r="S74" s="425"/>
      <c r="T74" s="425"/>
      <c r="U74" s="425"/>
      <c r="V74" s="425"/>
      <c r="W74" s="425"/>
      <c r="X74" s="425"/>
      <c r="Y74" s="425"/>
    </row>
    <row r="75" spans="1:25" s="426" customFormat="1" ht="12" customHeight="1">
      <c r="A75" s="443">
        <v>42</v>
      </c>
      <c r="B75" s="446"/>
      <c r="C75" s="447">
        <v>42799</v>
      </c>
      <c r="D75" s="463" t="s">
        <v>2933</v>
      </c>
      <c r="E75" s="438" t="s">
        <v>2887</v>
      </c>
      <c r="F75" s="439">
        <v>4</v>
      </c>
      <c r="G75" s="815">
        <f t="shared" ref="G75" si="28">H75+I75</f>
        <v>0</v>
      </c>
      <c r="H75" s="844"/>
      <c r="I75" s="844"/>
      <c r="J75" s="814">
        <f t="shared" ref="J75" si="29">ROUND(F75*G75,2)</f>
        <v>0</v>
      </c>
      <c r="K75" s="464">
        <v>15</v>
      </c>
      <c r="L75" s="832">
        <f>K75*F75</f>
        <v>60</v>
      </c>
      <c r="M75" s="425"/>
      <c r="N75" s="425"/>
      <c r="O75" s="425"/>
      <c r="P75" s="425"/>
      <c r="Q75" s="425"/>
      <c r="R75" s="425"/>
      <c r="S75" s="425"/>
      <c r="T75" s="425"/>
      <c r="U75" s="425"/>
      <c r="V75" s="425"/>
      <c r="W75" s="425"/>
      <c r="X75" s="425"/>
      <c r="Y75" s="425"/>
    </row>
    <row r="76" spans="1:25" s="426" customFormat="1" ht="12" customHeight="1">
      <c r="A76" s="443" t="s">
        <v>22</v>
      </c>
      <c r="B76" s="446"/>
      <c r="C76" s="462" t="s">
        <v>22</v>
      </c>
      <c r="D76" s="463" t="s">
        <v>2934</v>
      </c>
      <c r="E76" s="438"/>
      <c r="F76" s="439"/>
      <c r="G76" s="815"/>
      <c r="H76" s="815"/>
      <c r="I76" s="815"/>
      <c r="J76" s="814" t="s">
        <v>22</v>
      </c>
      <c r="K76" s="440"/>
      <c r="L76" s="828"/>
      <c r="M76" s="425"/>
      <c r="N76" s="425"/>
      <c r="O76" s="425"/>
      <c r="P76" s="425"/>
      <c r="Q76" s="425"/>
      <c r="R76" s="425"/>
      <c r="S76" s="425"/>
      <c r="T76" s="425"/>
      <c r="U76" s="425"/>
      <c r="V76" s="425"/>
      <c r="W76" s="425"/>
      <c r="X76" s="425"/>
      <c r="Y76" s="425"/>
    </row>
    <row r="77" spans="1:25" s="426" customFormat="1" ht="12" customHeight="1">
      <c r="A77" s="443">
        <v>43</v>
      </c>
      <c r="B77" s="446"/>
      <c r="C77" s="447">
        <v>42830</v>
      </c>
      <c r="D77" s="463" t="s">
        <v>2933</v>
      </c>
      <c r="E77" s="438" t="s">
        <v>2887</v>
      </c>
      <c r="F77" s="439">
        <v>1</v>
      </c>
      <c r="G77" s="815">
        <f t="shared" ref="G77" si="30">H77+I77</f>
        <v>0</v>
      </c>
      <c r="H77" s="844"/>
      <c r="I77" s="844"/>
      <c r="J77" s="814">
        <f t="shared" ref="J77" si="31">ROUND(F77*G77,2)</f>
        <v>0</v>
      </c>
      <c r="K77" s="464">
        <v>15</v>
      </c>
      <c r="L77" s="832">
        <f>K77*F77</f>
        <v>15</v>
      </c>
      <c r="M77" s="425"/>
      <c r="N77" s="425"/>
      <c r="O77" s="425"/>
      <c r="P77" s="425"/>
      <c r="Q77" s="425"/>
      <c r="R77" s="425"/>
      <c r="S77" s="425"/>
      <c r="T77" s="425"/>
      <c r="U77" s="425"/>
      <c r="V77" s="425"/>
      <c r="W77" s="425"/>
      <c r="X77" s="425"/>
      <c r="Y77" s="425"/>
    </row>
    <row r="78" spans="1:25" s="426" customFormat="1" ht="12" customHeight="1">
      <c r="A78" s="443" t="s">
        <v>22</v>
      </c>
      <c r="B78" s="446"/>
      <c r="C78" s="462" t="s">
        <v>22</v>
      </c>
      <c r="D78" s="463" t="s">
        <v>2934</v>
      </c>
      <c r="E78" s="438"/>
      <c r="F78" s="439"/>
      <c r="G78" s="815"/>
      <c r="H78" s="815"/>
      <c r="I78" s="815"/>
      <c r="J78" s="814" t="s">
        <v>22</v>
      </c>
      <c r="K78" s="440"/>
      <c r="L78" s="828"/>
      <c r="M78" s="425"/>
      <c r="N78" s="425"/>
      <c r="O78" s="425"/>
      <c r="P78" s="425"/>
      <c r="Q78" s="425"/>
      <c r="R78" s="425"/>
      <c r="S78" s="425"/>
      <c r="T78" s="425"/>
      <c r="U78" s="425"/>
      <c r="V78" s="425"/>
      <c r="W78" s="425"/>
      <c r="X78" s="425"/>
      <c r="Y78" s="425"/>
    </row>
    <row r="79" spans="1:25" s="426" customFormat="1" ht="12" customHeight="1">
      <c r="A79" s="443">
        <v>44</v>
      </c>
      <c r="B79" s="446"/>
      <c r="C79" s="447"/>
      <c r="D79" s="463" t="s">
        <v>2935</v>
      </c>
      <c r="E79" s="438" t="s">
        <v>2887</v>
      </c>
      <c r="F79" s="439">
        <v>5</v>
      </c>
      <c r="G79" s="815">
        <f t="shared" ref="G79:G83" si="32">H79+I79</f>
        <v>0</v>
      </c>
      <c r="H79" s="844"/>
      <c r="I79" s="844"/>
      <c r="J79" s="814">
        <f t="shared" ref="J79:J83" si="33">ROUND(F79*G79,2)</f>
        <v>0</v>
      </c>
      <c r="K79" s="464">
        <v>0</v>
      </c>
      <c r="L79" s="832">
        <v>0</v>
      </c>
      <c r="M79" s="425"/>
      <c r="N79" s="425"/>
      <c r="O79" s="425"/>
      <c r="P79" s="425"/>
      <c r="Q79" s="425"/>
      <c r="R79" s="425"/>
      <c r="S79" s="425"/>
      <c r="T79" s="425"/>
      <c r="U79" s="425"/>
      <c r="V79" s="425"/>
      <c r="W79" s="425"/>
      <c r="X79" s="425"/>
      <c r="Y79" s="425"/>
    </row>
    <row r="80" spans="1:25" s="426" customFormat="1" ht="12" customHeight="1">
      <c r="A80" s="443">
        <v>45</v>
      </c>
      <c r="B80" s="446"/>
      <c r="C80" s="447"/>
      <c r="D80" s="463" t="s">
        <v>2936</v>
      </c>
      <c r="E80" s="438" t="s">
        <v>2887</v>
      </c>
      <c r="F80" s="439">
        <v>1</v>
      </c>
      <c r="G80" s="815">
        <f t="shared" si="32"/>
        <v>0</v>
      </c>
      <c r="H80" s="844"/>
      <c r="I80" s="844"/>
      <c r="J80" s="814">
        <f t="shared" si="33"/>
        <v>0</v>
      </c>
      <c r="K80" s="464">
        <v>0</v>
      </c>
      <c r="L80" s="832">
        <v>0</v>
      </c>
      <c r="M80" s="425"/>
      <c r="N80" s="425"/>
      <c r="O80" s="425"/>
      <c r="P80" s="425"/>
      <c r="Q80" s="425"/>
      <c r="R80" s="425"/>
      <c r="S80" s="425"/>
      <c r="T80" s="425"/>
      <c r="U80" s="425"/>
      <c r="V80" s="425"/>
      <c r="W80" s="425"/>
      <c r="X80" s="425"/>
      <c r="Y80" s="425"/>
    </row>
    <row r="81" spans="1:25" s="426" customFormat="1" ht="12" customHeight="1">
      <c r="A81" s="443">
        <v>46</v>
      </c>
      <c r="B81" s="446"/>
      <c r="C81" s="447"/>
      <c r="D81" s="463" t="s">
        <v>2938</v>
      </c>
      <c r="E81" s="438" t="s">
        <v>2887</v>
      </c>
      <c r="F81" s="439">
        <v>6</v>
      </c>
      <c r="G81" s="815">
        <f t="shared" si="32"/>
        <v>0</v>
      </c>
      <c r="H81" s="844"/>
      <c r="I81" s="844"/>
      <c r="J81" s="814">
        <f t="shared" si="33"/>
        <v>0</v>
      </c>
      <c r="K81" s="464">
        <v>0</v>
      </c>
      <c r="L81" s="832">
        <v>0</v>
      </c>
      <c r="M81" s="425"/>
      <c r="N81" s="425"/>
      <c r="O81" s="425"/>
      <c r="P81" s="425"/>
      <c r="Q81" s="425"/>
      <c r="R81" s="425"/>
      <c r="S81" s="425"/>
      <c r="T81" s="425"/>
      <c r="U81" s="425"/>
      <c r="V81" s="425"/>
      <c r="W81" s="425"/>
      <c r="X81" s="425"/>
      <c r="Y81" s="425"/>
    </row>
    <row r="82" spans="1:25" s="426" customFormat="1" ht="12" customHeight="1">
      <c r="A82" s="443">
        <v>47</v>
      </c>
      <c r="B82" s="446"/>
      <c r="C82" s="447"/>
      <c r="D82" s="463" t="s">
        <v>2939</v>
      </c>
      <c r="E82" s="438" t="s">
        <v>2887</v>
      </c>
      <c r="F82" s="439">
        <v>7</v>
      </c>
      <c r="G82" s="815">
        <f t="shared" si="32"/>
        <v>0</v>
      </c>
      <c r="H82" s="844"/>
      <c r="I82" s="844"/>
      <c r="J82" s="814">
        <f t="shared" si="33"/>
        <v>0</v>
      </c>
      <c r="K82" s="464">
        <v>0</v>
      </c>
      <c r="L82" s="832">
        <v>0</v>
      </c>
      <c r="M82" s="425"/>
      <c r="N82" s="425"/>
      <c r="O82" s="425"/>
      <c r="P82" s="425"/>
      <c r="Q82" s="425"/>
      <c r="R82" s="425"/>
      <c r="S82" s="425"/>
      <c r="T82" s="425"/>
      <c r="U82" s="425"/>
      <c r="V82" s="425"/>
      <c r="W82" s="425"/>
      <c r="X82" s="425"/>
      <c r="Y82" s="425"/>
    </row>
    <row r="83" spans="1:25" s="426" customFormat="1" ht="12" customHeight="1">
      <c r="A83" s="434">
        <v>48</v>
      </c>
      <c r="B83" s="446"/>
      <c r="C83" s="436">
        <v>42860</v>
      </c>
      <c r="D83" s="463" t="s">
        <v>2928</v>
      </c>
      <c r="E83" s="438" t="s">
        <v>2898</v>
      </c>
      <c r="F83" s="445">
        <v>47</v>
      </c>
      <c r="G83" s="815">
        <f t="shared" si="32"/>
        <v>0</v>
      </c>
      <c r="H83" s="843"/>
      <c r="I83" s="843"/>
      <c r="J83" s="814">
        <f t="shared" si="33"/>
        <v>0</v>
      </c>
      <c r="K83" s="440">
        <v>1</v>
      </c>
      <c r="L83" s="828">
        <f>K83*F83</f>
        <v>47</v>
      </c>
      <c r="M83" s="425"/>
      <c r="N83" s="425"/>
      <c r="O83" s="425"/>
      <c r="P83" s="425"/>
      <c r="Q83" s="425"/>
      <c r="R83" s="425"/>
      <c r="S83" s="425"/>
      <c r="T83" s="425"/>
      <c r="U83" s="425"/>
      <c r="V83" s="425"/>
      <c r="W83" s="425"/>
      <c r="X83" s="425"/>
      <c r="Y83" s="425"/>
    </row>
    <row r="84" spans="1:25" s="426" customFormat="1" ht="12" customHeight="1" thickBot="1">
      <c r="A84" s="434"/>
      <c r="B84" s="446"/>
      <c r="C84" s="436"/>
      <c r="D84" s="463"/>
      <c r="E84" s="438"/>
      <c r="F84" s="445"/>
      <c r="G84" s="814"/>
      <c r="H84" s="814"/>
      <c r="I84" s="814"/>
      <c r="J84" s="814"/>
      <c r="K84" s="440"/>
      <c r="L84" s="828"/>
      <c r="M84" s="425"/>
      <c r="N84" s="425"/>
      <c r="O84" s="425"/>
      <c r="P84" s="425"/>
      <c r="Q84" s="425"/>
      <c r="R84" s="425"/>
      <c r="S84" s="425"/>
      <c r="T84" s="425"/>
      <c r="U84" s="425"/>
      <c r="V84" s="425"/>
      <c r="W84" s="425"/>
      <c r="X84" s="425"/>
      <c r="Y84" s="425"/>
    </row>
    <row r="85" spans="1:25" s="426" customFormat="1" ht="24" customHeight="1" thickBot="1">
      <c r="A85" s="471" t="s">
        <v>22</v>
      </c>
      <c r="B85" s="428"/>
      <c r="C85" s="429">
        <v>6</v>
      </c>
      <c r="D85" s="429" t="s">
        <v>2942</v>
      </c>
      <c r="E85" s="430"/>
      <c r="F85" s="472" t="s">
        <v>22</v>
      </c>
      <c r="G85" s="825"/>
      <c r="H85" s="813"/>
      <c r="I85" s="813"/>
      <c r="J85" s="813">
        <f>SUM(J86)</f>
        <v>0</v>
      </c>
      <c r="K85" s="433"/>
      <c r="L85" s="831">
        <f>SUM(L86)</f>
        <v>150</v>
      </c>
      <c r="M85" s="425"/>
      <c r="N85" s="425"/>
      <c r="O85" s="425"/>
      <c r="P85" s="425"/>
      <c r="Q85" s="425"/>
      <c r="R85" s="425"/>
      <c r="S85" s="425"/>
      <c r="T85" s="425"/>
      <c r="U85" s="425"/>
      <c r="V85" s="425"/>
      <c r="W85" s="425"/>
      <c r="X85" s="425"/>
      <c r="Y85" s="425"/>
    </row>
    <row r="86" spans="1:25" s="441" customFormat="1" ht="12">
      <c r="A86" s="434">
        <v>49</v>
      </c>
      <c r="B86" s="435"/>
      <c r="C86" s="436" t="s">
        <v>22</v>
      </c>
      <c r="D86" s="463" t="s">
        <v>2943</v>
      </c>
      <c r="E86" s="438" t="s">
        <v>2171</v>
      </c>
      <c r="F86" s="439">
        <v>150</v>
      </c>
      <c r="G86" s="815">
        <f t="shared" ref="G86" si="34">H86+I86</f>
        <v>0</v>
      </c>
      <c r="H86" s="842"/>
      <c r="I86" s="842"/>
      <c r="J86" s="814">
        <f t="shared" ref="J86" si="35">ROUND(F86*G86,2)</f>
        <v>0</v>
      </c>
      <c r="K86" s="440">
        <v>1</v>
      </c>
      <c r="L86" s="828">
        <f>K86*F86</f>
        <v>150</v>
      </c>
    </row>
    <row r="87" spans="1:25" s="426" customFormat="1" ht="12" customHeight="1" thickBot="1">
      <c r="A87" s="473"/>
      <c r="B87" s="474"/>
      <c r="C87" s="475"/>
      <c r="D87" s="476"/>
      <c r="E87" s="477"/>
      <c r="F87" s="475"/>
      <c r="G87" s="822"/>
      <c r="H87" s="817"/>
      <c r="I87" s="817"/>
      <c r="J87" s="822"/>
      <c r="K87" s="479"/>
      <c r="L87" s="834"/>
      <c r="M87" s="425"/>
      <c r="N87" s="425"/>
      <c r="O87" s="425"/>
      <c r="P87" s="425"/>
      <c r="Q87" s="425"/>
      <c r="R87" s="425"/>
      <c r="S87" s="425"/>
      <c r="T87" s="425"/>
      <c r="U87" s="425"/>
      <c r="V87" s="425"/>
      <c r="W87" s="425"/>
      <c r="X87" s="425"/>
      <c r="Y87" s="425"/>
    </row>
    <row r="88" spans="1:25" s="426" customFormat="1" ht="24" customHeight="1" thickBot="1">
      <c r="A88" s="471" t="s">
        <v>22</v>
      </c>
      <c r="B88" s="428"/>
      <c r="C88" s="429">
        <v>7</v>
      </c>
      <c r="D88" s="429" t="s">
        <v>2944</v>
      </c>
      <c r="E88" s="430"/>
      <c r="F88" s="472" t="s">
        <v>22</v>
      </c>
      <c r="G88" s="825"/>
      <c r="H88" s="813"/>
      <c r="I88" s="813"/>
      <c r="J88" s="813">
        <f>SUM(J89)</f>
        <v>0</v>
      </c>
      <c r="K88" s="433"/>
      <c r="L88" s="831">
        <f>SUM(L89:L90)</f>
        <v>17.5</v>
      </c>
      <c r="M88" s="425"/>
      <c r="N88" s="425"/>
      <c r="O88" s="425"/>
      <c r="P88" s="425"/>
      <c r="Q88" s="425"/>
      <c r="R88" s="425"/>
      <c r="S88" s="425"/>
      <c r="T88" s="425"/>
      <c r="U88" s="425"/>
      <c r="V88" s="425"/>
      <c r="W88" s="425"/>
      <c r="X88" s="425"/>
      <c r="Y88" s="425"/>
    </row>
    <row r="89" spans="1:25" s="441" customFormat="1" ht="12">
      <c r="A89" s="434">
        <v>50</v>
      </c>
      <c r="B89" s="435"/>
      <c r="C89" s="436" t="s">
        <v>22</v>
      </c>
      <c r="D89" s="480" t="s">
        <v>2945</v>
      </c>
      <c r="E89" s="438" t="s">
        <v>180</v>
      </c>
      <c r="F89" s="439">
        <v>25</v>
      </c>
      <c r="G89" s="815">
        <f t="shared" ref="G89" si="36">H89+I89</f>
        <v>0</v>
      </c>
      <c r="H89" s="842"/>
      <c r="I89" s="842"/>
      <c r="J89" s="814">
        <f t="shared" ref="J89" si="37">ROUND(F89*G89,2)</f>
        <v>0</v>
      </c>
      <c r="K89" s="440">
        <v>0.7</v>
      </c>
      <c r="L89" s="828">
        <f>K89*F89</f>
        <v>17.5</v>
      </c>
    </row>
    <row r="90" spans="1:25" s="426" customFormat="1" ht="12.75" thickBot="1">
      <c r="A90" s="481"/>
      <c r="B90" s="474"/>
      <c r="C90" s="475"/>
      <c r="D90" s="477"/>
      <c r="E90" s="482"/>
      <c r="F90" s="483"/>
      <c r="G90" s="822"/>
      <c r="H90" s="817"/>
      <c r="I90" s="817"/>
      <c r="J90" s="822"/>
      <c r="K90" s="484"/>
      <c r="L90" s="835"/>
      <c r="M90" s="425"/>
      <c r="N90" s="425"/>
      <c r="O90" s="425"/>
      <c r="P90" s="425"/>
      <c r="Q90" s="425"/>
      <c r="R90" s="425"/>
      <c r="S90" s="425"/>
      <c r="T90" s="425"/>
      <c r="U90" s="425"/>
      <c r="V90" s="425"/>
      <c r="W90" s="425"/>
      <c r="X90" s="425"/>
      <c r="Y90" s="425"/>
    </row>
    <row r="91" spans="1:25" s="425" customFormat="1" ht="24" customHeight="1" thickBot="1">
      <c r="A91" s="471" t="s">
        <v>22</v>
      </c>
      <c r="B91" s="428"/>
      <c r="C91" s="429">
        <v>8</v>
      </c>
      <c r="D91" s="429" t="s">
        <v>2946</v>
      </c>
      <c r="E91" s="485"/>
      <c r="F91" s="486" t="s">
        <v>22</v>
      </c>
      <c r="G91" s="825"/>
      <c r="H91" s="813"/>
      <c r="I91" s="813"/>
      <c r="J91" s="813">
        <f>SUM(J92)</f>
        <v>0</v>
      </c>
      <c r="K91" s="459"/>
      <c r="L91" s="831">
        <f>SUM(L92:L93)</f>
        <v>98.899999999999991</v>
      </c>
    </row>
    <row r="92" spans="1:25" s="426" customFormat="1" ht="12">
      <c r="A92" s="487">
        <v>51</v>
      </c>
      <c r="B92" s="488"/>
      <c r="C92" s="489" t="s">
        <v>22</v>
      </c>
      <c r="D92" s="490" t="s">
        <v>2947</v>
      </c>
      <c r="E92" s="491" t="s">
        <v>180</v>
      </c>
      <c r="F92" s="492">
        <v>23</v>
      </c>
      <c r="G92" s="815">
        <f t="shared" ref="G92" si="38">H92+I92</f>
        <v>0</v>
      </c>
      <c r="H92" s="845"/>
      <c r="I92" s="845"/>
      <c r="J92" s="814">
        <f t="shared" ref="J92" si="39">ROUND(F92*G92,2)</f>
        <v>0</v>
      </c>
      <c r="K92" s="493">
        <v>4.3</v>
      </c>
      <c r="L92" s="828">
        <f>K92*F92</f>
        <v>98.899999999999991</v>
      </c>
      <c r="M92" s="425"/>
      <c r="N92" s="425"/>
      <c r="O92" s="425"/>
      <c r="P92" s="425"/>
      <c r="Q92" s="425"/>
      <c r="R92" s="425"/>
      <c r="S92" s="425"/>
      <c r="T92" s="425"/>
      <c r="U92" s="425"/>
      <c r="V92" s="425"/>
      <c r="W92" s="425"/>
      <c r="X92" s="425"/>
      <c r="Y92" s="425"/>
    </row>
    <row r="93" spans="1:25" s="426" customFormat="1" ht="12" customHeight="1" thickBot="1">
      <c r="A93" s="481"/>
      <c r="B93" s="474"/>
      <c r="C93" s="475"/>
      <c r="D93" s="494"/>
      <c r="E93" s="495"/>
      <c r="F93" s="496"/>
      <c r="G93" s="822"/>
      <c r="H93" s="817"/>
      <c r="I93" s="817"/>
      <c r="J93" s="822"/>
      <c r="K93" s="479"/>
      <c r="L93" s="835"/>
      <c r="M93" s="425"/>
      <c r="N93" s="425"/>
      <c r="O93" s="425"/>
      <c r="P93" s="425"/>
      <c r="Q93" s="425"/>
      <c r="R93" s="425"/>
      <c r="S93" s="425"/>
      <c r="T93" s="425"/>
      <c r="U93" s="425"/>
      <c r="V93" s="425"/>
      <c r="W93" s="425"/>
      <c r="X93" s="425"/>
      <c r="Y93" s="425"/>
    </row>
    <row r="94" spans="1:25" s="425" customFormat="1" ht="24" customHeight="1" thickBot="1">
      <c r="A94" s="471" t="s">
        <v>22</v>
      </c>
      <c r="B94" s="428"/>
      <c r="C94" s="429">
        <v>9</v>
      </c>
      <c r="D94" s="429" t="s">
        <v>2948</v>
      </c>
      <c r="E94" s="485"/>
      <c r="F94" s="486" t="s">
        <v>22</v>
      </c>
      <c r="G94" s="825"/>
      <c r="H94" s="813"/>
      <c r="I94" s="813"/>
      <c r="J94" s="813">
        <f>SUM(J95:J97)</f>
        <v>0</v>
      </c>
      <c r="K94" s="459"/>
      <c r="L94" s="831">
        <f>SUM(L95:L98)</f>
        <v>0</v>
      </c>
    </row>
    <row r="95" spans="1:25" s="426" customFormat="1" ht="12" customHeight="1">
      <c r="A95" s="497">
        <v>52</v>
      </c>
      <c r="B95" s="498"/>
      <c r="C95" s="499" t="s">
        <v>22</v>
      </c>
      <c r="D95" s="500" t="s">
        <v>2949</v>
      </c>
      <c r="E95" s="500" t="s">
        <v>2171</v>
      </c>
      <c r="F95" s="501">
        <v>933</v>
      </c>
      <c r="G95" s="846"/>
      <c r="H95" s="940"/>
      <c r="I95" s="940"/>
      <c r="J95" s="814">
        <f t="shared" ref="J95:J97" si="40">ROUND(F95*G95,2)</f>
        <v>0</v>
      </c>
      <c r="K95" s="502">
        <v>0</v>
      </c>
      <c r="L95" s="836">
        <v>0</v>
      </c>
      <c r="M95" s="425"/>
      <c r="N95" s="425"/>
      <c r="O95" s="425"/>
      <c r="P95" s="425"/>
      <c r="Q95" s="425"/>
      <c r="R95" s="425"/>
      <c r="S95" s="425"/>
      <c r="T95" s="425"/>
      <c r="U95" s="425"/>
      <c r="V95" s="425"/>
      <c r="W95" s="425"/>
      <c r="X95" s="425"/>
      <c r="Y95" s="425"/>
    </row>
    <row r="96" spans="1:25" s="426" customFormat="1" ht="12" customHeight="1">
      <c r="A96" s="497">
        <v>53</v>
      </c>
      <c r="B96" s="503"/>
      <c r="C96" s="445"/>
      <c r="D96" s="504" t="s">
        <v>2950</v>
      </c>
      <c r="E96" s="504" t="s">
        <v>2171</v>
      </c>
      <c r="F96" s="505">
        <v>883</v>
      </c>
      <c r="G96" s="843"/>
      <c r="H96" s="814"/>
      <c r="I96" s="814"/>
      <c r="J96" s="814">
        <f t="shared" si="40"/>
        <v>0</v>
      </c>
      <c r="K96" s="506">
        <v>0</v>
      </c>
      <c r="L96" s="830">
        <v>0</v>
      </c>
      <c r="M96" s="425"/>
      <c r="N96" s="425"/>
      <c r="O96" s="425"/>
      <c r="P96" s="425"/>
      <c r="Q96" s="425"/>
      <c r="R96" s="425"/>
      <c r="S96" s="425"/>
      <c r="T96" s="425"/>
      <c r="U96" s="425"/>
      <c r="V96" s="425"/>
      <c r="W96" s="425"/>
      <c r="X96" s="425"/>
      <c r="Y96" s="425"/>
    </row>
    <row r="97" spans="1:25" s="426" customFormat="1" ht="12" customHeight="1" thickBot="1">
      <c r="A97" s="507">
        <v>54</v>
      </c>
      <c r="B97" s="508"/>
      <c r="C97" s="509" t="s">
        <v>22</v>
      </c>
      <c r="D97" s="510" t="s">
        <v>2951</v>
      </c>
      <c r="E97" s="510" t="s">
        <v>2952</v>
      </c>
      <c r="F97" s="511">
        <v>1</v>
      </c>
      <c r="G97" s="847"/>
      <c r="H97" s="819"/>
      <c r="I97" s="819"/>
      <c r="J97" s="814">
        <f t="shared" si="40"/>
        <v>0</v>
      </c>
      <c r="K97" s="512">
        <v>0</v>
      </c>
      <c r="L97" s="837">
        <v>0</v>
      </c>
      <c r="M97" s="425"/>
      <c r="N97" s="425"/>
      <c r="O97" s="425"/>
      <c r="P97" s="425"/>
      <c r="Q97" s="425"/>
      <c r="R97" s="425"/>
      <c r="S97" s="425"/>
      <c r="T97" s="425"/>
      <c r="U97" s="425"/>
      <c r="V97" s="425"/>
      <c r="W97" s="425"/>
      <c r="X97" s="425"/>
      <c r="Y97" s="425"/>
    </row>
    <row r="98" spans="1:25" s="514" customFormat="1" ht="12" customHeight="1" thickBot="1">
      <c r="A98" s="513"/>
      <c r="B98" s="474"/>
      <c r="C98" s="475"/>
      <c r="D98" s="495"/>
      <c r="E98" s="495"/>
      <c r="F98" s="483"/>
      <c r="G98" s="817"/>
      <c r="H98" s="817"/>
      <c r="I98" s="827"/>
      <c r="J98" s="822"/>
      <c r="K98" s="484"/>
      <c r="L98" s="835"/>
      <c r="M98" s="425"/>
      <c r="N98" s="425"/>
      <c r="O98" s="425"/>
      <c r="P98" s="425"/>
      <c r="Q98" s="425"/>
      <c r="R98" s="425"/>
      <c r="S98" s="425"/>
      <c r="T98" s="425"/>
      <c r="U98" s="425"/>
      <c r="V98" s="425"/>
      <c r="W98" s="425"/>
      <c r="X98" s="425"/>
      <c r="Y98" s="425"/>
    </row>
    <row r="99" spans="1:25" s="425" customFormat="1" ht="24" customHeight="1" thickBot="1">
      <c r="A99" s="471" t="s">
        <v>22</v>
      </c>
      <c r="B99" s="428"/>
      <c r="C99" s="429">
        <v>10</v>
      </c>
      <c r="D99" s="429" t="s">
        <v>2953</v>
      </c>
      <c r="E99" s="485"/>
      <c r="F99" s="486" t="s">
        <v>22</v>
      </c>
      <c r="G99" s="825"/>
      <c r="H99" s="813"/>
      <c r="I99" s="813"/>
      <c r="J99" s="813">
        <f>SUM(J100:J102)</f>
        <v>0</v>
      </c>
      <c r="K99" s="459"/>
      <c r="L99" s="831">
        <f>SUM(L100:L103)</f>
        <v>0</v>
      </c>
    </row>
    <row r="100" spans="1:25" s="426" customFormat="1" ht="12">
      <c r="A100" s="515">
        <v>55</v>
      </c>
      <c r="B100" s="516"/>
      <c r="C100" s="517" t="s">
        <v>22</v>
      </c>
      <c r="D100" s="518" t="s">
        <v>2954</v>
      </c>
      <c r="E100" s="518" t="s">
        <v>2955</v>
      </c>
      <c r="F100" s="519">
        <v>90</v>
      </c>
      <c r="G100" s="848"/>
      <c r="H100" s="820"/>
      <c r="I100" s="840"/>
      <c r="J100" s="814">
        <f t="shared" ref="J100:J102" si="41">ROUND(F100*G100,2)</f>
        <v>0</v>
      </c>
      <c r="K100" s="520">
        <v>0</v>
      </c>
      <c r="L100" s="838">
        <v>0</v>
      </c>
      <c r="M100" s="425"/>
      <c r="N100" s="425"/>
      <c r="O100" s="425"/>
      <c r="P100" s="425"/>
      <c r="Q100" s="425"/>
      <c r="R100" s="425"/>
      <c r="S100" s="425"/>
      <c r="T100" s="425"/>
      <c r="U100" s="425"/>
      <c r="V100" s="425"/>
      <c r="W100" s="425"/>
      <c r="X100" s="425"/>
      <c r="Y100" s="425"/>
    </row>
    <row r="101" spans="1:25" s="426" customFormat="1" ht="12" customHeight="1">
      <c r="A101" s="497">
        <v>56</v>
      </c>
      <c r="B101" s="503"/>
      <c r="C101" s="445" t="s">
        <v>22</v>
      </c>
      <c r="D101" s="504" t="s">
        <v>2956</v>
      </c>
      <c r="E101" s="504" t="s">
        <v>2955</v>
      </c>
      <c r="F101" s="505">
        <v>90</v>
      </c>
      <c r="G101" s="843"/>
      <c r="H101" s="818"/>
      <c r="I101" s="824"/>
      <c r="J101" s="814">
        <f t="shared" si="41"/>
        <v>0</v>
      </c>
      <c r="K101" s="506">
        <v>0</v>
      </c>
      <c r="L101" s="830">
        <v>0</v>
      </c>
      <c r="M101" s="425"/>
      <c r="N101" s="425"/>
      <c r="O101" s="425"/>
      <c r="P101" s="425"/>
      <c r="Q101" s="425"/>
      <c r="R101" s="425"/>
      <c r="S101" s="425"/>
      <c r="T101" s="425"/>
      <c r="U101" s="425"/>
      <c r="V101" s="425"/>
      <c r="W101" s="425"/>
      <c r="X101" s="425"/>
      <c r="Y101" s="425"/>
    </row>
    <row r="102" spans="1:25" s="426" customFormat="1" ht="12" customHeight="1">
      <c r="A102" s="487">
        <v>57</v>
      </c>
      <c r="B102" s="488"/>
      <c r="C102" s="489" t="s">
        <v>22</v>
      </c>
      <c r="D102" s="491" t="s">
        <v>2957</v>
      </c>
      <c r="E102" s="491" t="s">
        <v>2955</v>
      </c>
      <c r="F102" s="521">
        <v>60</v>
      </c>
      <c r="G102" s="845"/>
      <c r="H102" s="821"/>
      <c r="I102" s="841"/>
      <c r="J102" s="814">
        <f t="shared" si="41"/>
        <v>0</v>
      </c>
      <c r="K102" s="522">
        <v>0</v>
      </c>
      <c r="L102" s="839">
        <v>0</v>
      </c>
      <c r="M102" s="425"/>
      <c r="N102" s="425"/>
      <c r="O102" s="425"/>
      <c r="P102" s="425"/>
      <c r="Q102" s="425"/>
      <c r="R102" s="425"/>
      <c r="S102" s="425"/>
      <c r="T102" s="425"/>
      <c r="U102" s="425"/>
      <c r="V102" s="425"/>
      <c r="W102" s="425"/>
      <c r="X102" s="425"/>
      <c r="Y102" s="425"/>
    </row>
    <row r="103" spans="1:25" s="426" customFormat="1" ht="12.75" thickBot="1">
      <c r="A103" s="481"/>
      <c r="B103" s="474"/>
      <c r="C103" s="475"/>
      <c r="D103" s="495"/>
      <c r="E103" s="495"/>
      <c r="F103" s="483"/>
      <c r="G103" s="478"/>
      <c r="H103" s="822"/>
      <c r="I103" s="817"/>
      <c r="J103" s="822"/>
      <c r="K103" s="484"/>
      <c r="L103" s="835"/>
      <c r="M103" s="425"/>
      <c r="N103" s="425"/>
      <c r="O103" s="425"/>
      <c r="P103" s="425"/>
      <c r="Q103" s="425"/>
      <c r="R103" s="425"/>
      <c r="S103" s="425"/>
      <c r="T103" s="425"/>
      <c r="U103" s="425"/>
      <c r="V103" s="425"/>
      <c r="W103" s="425"/>
      <c r="X103" s="425"/>
      <c r="Y103" s="425"/>
    </row>
    <row r="104" spans="1:25" s="426" customFormat="1" ht="24" customHeight="1">
      <c r="A104" s="523"/>
      <c r="B104" s="523"/>
      <c r="C104" s="524"/>
      <c r="D104" s="525" t="s">
        <v>2958</v>
      </c>
      <c r="E104" s="525"/>
      <c r="F104" s="526" t="s">
        <v>22</v>
      </c>
      <c r="G104" s="527"/>
      <c r="H104" s="823"/>
      <c r="I104" s="823"/>
      <c r="J104" s="823">
        <f>J99+J94+J91+J88+J85+J69+J50+J42+J35+J10</f>
        <v>0</v>
      </c>
      <c r="K104" s="528"/>
      <c r="L104" s="823">
        <f>L99+L94+L91+L88+L85+L69+L50+L42+L35+L10</f>
        <v>1993.7000000000003</v>
      </c>
      <c r="M104" s="425"/>
      <c r="N104" s="425"/>
      <c r="O104" s="425"/>
      <c r="P104" s="425"/>
      <c r="Q104" s="425"/>
      <c r="R104" s="425"/>
      <c r="S104" s="425"/>
      <c r="T104" s="425"/>
      <c r="U104" s="425"/>
      <c r="V104" s="425"/>
      <c r="W104" s="425"/>
      <c r="X104" s="425"/>
      <c r="Y104" s="425"/>
    </row>
    <row r="105" spans="1:25" s="426" customFormat="1" ht="12" customHeight="1">
      <c r="A105" s="529"/>
      <c r="B105" s="529"/>
      <c r="C105" s="530"/>
      <c r="D105" s="531"/>
      <c r="E105" s="531"/>
      <c r="F105" s="532"/>
      <c r="G105" s="532"/>
      <c r="H105" s="532"/>
      <c r="I105" s="532"/>
      <c r="J105" s="532"/>
      <c r="K105" s="533"/>
      <c r="L105" s="533"/>
      <c r="M105" s="425"/>
      <c r="N105" s="425"/>
      <c r="O105" s="425"/>
      <c r="P105" s="425"/>
      <c r="Q105" s="425"/>
      <c r="R105" s="425"/>
      <c r="S105" s="425"/>
      <c r="T105" s="425"/>
      <c r="U105" s="425"/>
      <c r="V105" s="425"/>
      <c r="W105" s="425"/>
      <c r="X105" s="425"/>
      <c r="Y105" s="425"/>
    </row>
    <row r="106" spans="1:25" s="426" customFormat="1" ht="12" customHeight="1">
      <c r="A106" s="529"/>
      <c r="B106" s="529"/>
      <c r="C106" s="530"/>
      <c r="D106" s="531"/>
      <c r="E106" s="531"/>
      <c r="F106" s="534"/>
      <c r="G106" s="532"/>
      <c r="H106" s="532"/>
      <c r="I106" s="532"/>
      <c r="J106" s="532"/>
      <c r="K106" s="532"/>
      <c r="L106" s="532"/>
      <c r="M106" s="425"/>
      <c r="N106" s="425"/>
      <c r="O106" s="425"/>
      <c r="P106" s="425"/>
      <c r="Q106" s="425"/>
      <c r="R106" s="425"/>
      <c r="S106" s="425"/>
      <c r="T106" s="425"/>
      <c r="U106" s="425"/>
      <c r="V106" s="425"/>
      <c r="W106" s="425"/>
      <c r="X106" s="425"/>
      <c r="Y106" s="425"/>
    </row>
    <row r="107" spans="1:25" s="426" customFormat="1" ht="12" customHeight="1">
      <c r="A107" s="529"/>
      <c r="B107" s="529"/>
      <c r="C107" s="530"/>
      <c r="D107" s="531"/>
      <c r="E107" s="531"/>
      <c r="F107" s="535"/>
      <c r="G107" s="532"/>
      <c r="H107" s="532"/>
      <c r="I107" s="532"/>
      <c r="J107" s="532"/>
      <c r="K107" s="532"/>
      <c r="L107" s="532"/>
      <c r="M107" s="425"/>
      <c r="N107" s="425"/>
      <c r="O107" s="425"/>
      <c r="P107" s="425"/>
      <c r="Q107" s="425"/>
      <c r="R107" s="425"/>
      <c r="S107" s="425"/>
      <c r="T107" s="425"/>
      <c r="U107" s="425"/>
      <c r="V107" s="425"/>
      <c r="W107" s="425"/>
      <c r="X107" s="425"/>
      <c r="Y107" s="425"/>
    </row>
    <row r="108" spans="1:25" s="426" customFormat="1" ht="24" customHeight="1">
      <c r="A108" s="529"/>
      <c r="B108" s="529"/>
      <c r="C108" s="530"/>
      <c r="D108" s="531"/>
      <c r="E108" s="531"/>
      <c r="F108" s="536"/>
      <c r="G108" s="532"/>
      <c r="H108" s="532"/>
      <c r="I108" s="532"/>
      <c r="J108" s="532"/>
      <c r="K108" s="532"/>
      <c r="L108" s="532"/>
      <c r="M108" s="425"/>
      <c r="N108" s="425"/>
      <c r="O108" s="425"/>
      <c r="P108" s="425"/>
      <c r="Q108" s="425"/>
      <c r="R108" s="425"/>
      <c r="S108" s="425"/>
      <c r="T108" s="425"/>
      <c r="U108" s="425"/>
      <c r="V108" s="425"/>
      <c r="W108" s="425"/>
      <c r="X108" s="425"/>
      <c r="Y108" s="425"/>
    </row>
    <row r="109" spans="1:25" s="426" customFormat="1" ht="12" customHeight="1">
      <c r="A109" s="529"/>
      <c r="B109" s="529"/>
      <c r="C109" s="530"/>
      <c r="D109" s="531"/>
      <c r="E109" s="531"/>
      <c r="F109" s="536"/>
      <c r="G109" s="532"/>
      <c r="H109" s="532"/>
      <c r="I109" s="532"/>
      <c r="J109" s="532"/>
      <c r="K109" s="532"/>
      <c r="L109" s="532"/>
      <c r="M109" s="425"/>
      <c r="N109" s="425"/>
      <c r="O109" s="425"/>
      <c r="P109" s="425"/>
      <c r="Q109" s="425"/>
      <c r="R109" s="425"/>
      <c r="S109" s="425"/>
      <c r="T109" s="425"/>
      <c r="U109" s="425"/>
      <c r="V109" s="425"/>
      <c r="W109" s="425"/>
      <c r="X109" s="425"/>
      <c r="Y109" s="425"/>
    </row>
    <row r="110" spans="1:25" s="426" customFormat="1" ht="12" customHeight="1">
      <c r="A110" s="529"/>
      <c r="B110" s="529"/>
      <c r="C110" s="530"/>
      <c r="D110" s="531"/>
      <c r="E110" s="531"/>
      <c r="F110" s="536"/>
      <c r="G110" s="532"/>
      <c r="H110" s="532"/>
      <c r="I110" s="532"/>
      <c r="J110" s="532"/>
      <c r="K110" s="532"/>
      <c r="L110" s="532"/>
      <c r="M110" s="425"/>
      <c r="N110" s="425"/>
      <c r="O110" s="425"/>
      <c r="P110" s="425"/>
      <c r="Q110" s="425"/>
      <c r="R110" s="425"/>
      <c r="S110" s="425"/>
      <c r="T110" s="425"/>
      <c r="U110" s="425"/>
      <c r="V110" s="425"/>
      <c r="W110" s="425"/>
      <c r="X110" s="425"/>
      <c r="Y110" s="425"/>
    </row>
    <row r="111" spans="1:25" s="425" customFormat="1" ht="12" customHeight="1">
      <c r="A111" s="537"/>
      <c r="B111" s="529"/>
      <c r="C111" s="531"/>
      <c r="D111" s="531"/>
      <c r="E111" s="531"/>
      <c r="F111" s="536"/>
      <c r="G111" s="532"/>
      <c r="H111" s="532"/>
      <c r="I111" s="532"/>
      <c r="J111" s="532"/>
      <c r="K111" s="532"/>
      <c r="L111" s="532"/>
    </row>
    <row r="112" spans="1:25" s="426" customFormat="1" ht="24" customHeight="1">
      <c r="A112" s="537"/>
      <c r="B112" s="529"/>
      <c r="C112" s="531"/>
      <c r="D112" s="531"/>
      <c r="E112" s="531"/>
      <c r="F112" s="536"/>
      <c r="G112" s="532"/>
      <c r="H112" s="532"/>
      <c r="I112" s="532"/>
      <c r="J112" s="532"/>
      <c r="K112" s="532"/>
      <c r="L112" s="532"/>
      <c r="M112" s="425"/>
      <c r="N112" s="425"/>
      <c r="O112" s="425"/>
      <c r="P112" s="425"/>
      <c r="Q112" s="425"/>
      <c r="R112" s="425"/>
      <c r="S112" s="425"/>
      <c r="T112" s="425"/>
      <c r="U112" s="425"/>
      <c r="V112" s="425"/>
      <c r="W112" s="425"/>
      <c r="X112" s="425"/>
      <c r="Y112" s="425"/>
    </row>
    <row r="113" spans="1:25" s="426" customFormat="1" ht="12" customHeight="1">
      <c r="A113" s="537"/>
      <c r="B113" s="529"/>
      <c r="C113" s="531"/>
      <c r="D113" s="531"/>
      <c r="E113" s="531"/>
      <c r="F113" s="536"/>
      <c r="G113" s="532"/>
      <c r="H113" s="532"/>
      <c r="I113" s="532"/>
      <c r="J113" s="532"/>
      <c r="K113" s="532"/>
      <c r="L113" s="532"/>
      <c r="M113" s="425"/>
      <c r="N113" s="425"/>
      <c r="O113" s="425"/>
      <c r="P113" s="425"/>
      <c r="Q113" s="425"/>
      <c r="R113" s="425"/>
      <c r="S113" s="425"/>
      <c r="T113" s="425"/>
      <c r="U113" s="425"/>
      <c r="V113" s="425"/>
      <c r="W113" s="425"/>
      <c r="X113" s="425"/>
      <c r="Y113" s="425"/>
    </row>
    <row r="114" spans="1:25" s="426" customFormat="1" ht="12" customHeight="1">
      <c r="A114" s="537"/>
      <c r="B114" s="529"/>
      <c r="C114" s="531"/>
      <c r="D114" s="531"/>
      <c r="E114" s="531"/>
      <c r="F114" s="536"/>
      <c r="G114" s="532"/>
      <c r="H114" s="532"/>
      <c r="I114" s="532"/>
      <c r="J114" s="532"/>
      <c r="K114" s="532"/>
      <c r="L114" s="532"/>
      <c r="M114" s="425"/>
      <c r="N114" s="425"/>
      <c r="O114" s="425"/>
      <c r="P114" s="425"/>
      <c r="Q114" s="425"/>
      <c r="R114" s="425"/>
      <c r="S114" s="425"/>
      <c r="T114" s="425"/>
      <c r="U114" s="425"/>
      <c r="V114" s="425"/>
      <c r="W114" s="425"/>
      <c r="X114" s="425"/>
      <c r="Y114" s="425"/>
    </row>
    <row r="115" spans="1:25" s="426" customFormat="1" ht="12" customHeight="1">
      <c r="A115" s="537"/>
      <c r="B115" s="529"/>
      <c r="C115" s="531"/>
      <c r="D115" s="531"/>
      <c r="E115" s="531"/>
      <c r="F115" s="536"/>
      <c r="G115" s="532"/>
      <c r="H115" s="532"/>
      <c r="I115" s="532"/>
      <c r="J115" s="532"/>
      <c r="K115" s="532"/>
      <c r="L115" s="532"/>
      <c r="M115" s="425"/>
      <c r="N115" s="425"/>
      <c r="O115" s="425"/>
      <c r="P115" s="425"/>
      <c r="Q115" s="425"/>
      <c r="R115" s="425"/>
      <c r="S115" s="425"/>
      <c r="T115" s="425"/>
      <c r="U115" s="425"/>
      <c r="V115" s="425"/>
      <c r="W115" s="425"/>
      <c r="X115" s="425"/>
      <c r="Y115" s="425"/>
    </row>
    <row r="116" spans="1:25" s="426" customFormat="1" ht="12" customHeight="1" thickBot="1">
      <c r="A116" s="537"/>
      <c r="B116" s="529"/>
      <c r="C116" s="531"/>
      <c r="D116" s="531"/>
      <c r="E116" s="531"/>
      <c r="F116" s="536"/>
      <c r="G116" s="532"/>
      <c r="H116" s="532"/>
      <c r="I116" s="532"/>
      <c r="J116" s="532"/>
      <c r="K116" s="532"/>
      <c r="L116" s="532"/>
      <c r="M116" s="425"/>
      <c r="N116" s="425"/>
      <c r="O116" s="425"/>
      <c r="P116" s="425"/>
      <c r="Q116" s="425"/>
      <c r="R116" s="425"/>
      <c r="S116" s="425"/>
      <c r="T116" s="425"/>
      <c r="U116" s="425"/>
      <c r="V116" s="425"/>
      <c r="W116" s="425"/>
      <c r="X116" s="425"/>
      <c r="Y116" s="425"/>
    </row>
    <row r="117" spans="1:25" s="514" customFormat="1" ht="20.45" customHeight="1" thickBot="1">
      <c r="A117" s="537"/>
      <c r="B117" s="529"/>
      <c r="C117" s="531"/>
      <c r="D117" s="531"/>
      <c r="E117" s="531"/>
      <c r="F117" s="536"/>
      <c r="G117" s="532"/>
      <c r="H117" s="532"/>
      <c r="I117" s="532"/>
      <c r="J117" s="532"/>
      <c r="K117" s="532"/>
      <c r="L117" s="532"/>
      <c r="M117" s="425"/>
      <c r="N117" s="425"/>
      <c r="O117" s="425"/>
      <c r="P117" s="425"/>
      <c r="Q117" s="425"/>
      <c r="R117" s="425"/>
      <c r="S117" s="425"/>
      <c r="T117" s="425"/>
      <c r="U117" s="425"/>
      <c r="V117" s="425"/>
      <c r="W117" s="425"/>
      <c r="X117" s="425"/>
      <c r="Y117" s="425"/>
    </row>
    <row r="118" spans="1:25" s="426" customFormat="1" ht="24" customHeight="1">
      <c r="A118" s="537"/>
      <c r="B118" s="529"/>
      <c r="C118" s="531"/>
      <c r="D118" s="531"/>
      <c r="E118" s="531"/>
      <c r="F118" s="536"/>
      <c r="G118" s="532"/>
      <c r="H118" s="532"/>
      <c r="I118" s="532"/>
      <c r="J118" s="532"/>
      <c r="K118" s="532"/>
      <c r="L118" s="532"/>
      <c r="M118" s="425"/>
      <c r="N118" s="425"/>
      <c r="O118" s="425"/>
      <c r="P118" s="425"/>
      <c r="Q118" s="425"/>
      <c r="R118" s="425"/>
      <c r="S118" s="425"/>
      <c r="T118" s="425"/>
      <c r="U118" s="425"/>
      <c r="V118" s="425"/>
      <c r="W118" s="425"/>
      <c r="X118" s="425"/>
      <c r="Y118" s="425"/>
    </row>
    <row r="119" spans="1:25" s="426" customFormat="1" ht="12" customHeight="1">
      <c r="A119" s="537"/>
      <c r="B119" s="529"/>
      <c r="C119" s="531"/>
      <c r="D119" s="531"/>
      <c r="E119" s="531"/>
      <c r="F119" s="536"/>
      <c r="G119" s="532"/>
      <c r="H119" s="532"/>
      <c r="I119" s="532"/>
      <c r="J119" s="532"/>
      <c r="K119" s="532"/>
      <c r="L119" s="532"/>
      <c r="M119" s="425"/>
      <c r="N119" s="425"/>
      <c r="O119" s="425"/>
      <c r="P119" s="425"/>
      <c r="Q119" s="425"/>
      <c r="R119" s="425"/>
      <c r="S119" s="425"/>
      <c r="T119" s="425"/>
      <c r="U119" s="425"/>
      <c r="V119" s="425"/>
      <c r="W119" s="425"/>
      <c r="X119" s="425"/>
      <c r="Y119" s="425"/>
    </row>
    <row r="120" spans="1:25" s="426" customFormat="1" ht="12" customHeight="1">
      <c r="A120" s="537"/>
      <c r="B120" s="529"/>
      <c r="C120" s="531"/>
      <c r="D120" s="531"/>
      <c r="E120" s="531"/>
      <c r="F120" s="536"/>
      <c r="G120" s="532"/>
      <c r="H120" s="532"/>
      <c r="I120" s="532"/>
      <c r="J120" s="532"/>
      <c r="K120" s="532"/>
      <c r="L120" s="532"/>
      <c r="M120" s="425"/>
      <c r="N120" s="425"/>
      <c r="O120" s="425"/>
      <c r="P120" s="425"/>
      <c r="Q120" s="425"/>
      <c r="R120" s="425"/>
      <c r="S120" s="425"/>
      <c r="T120" s="425"/>
      <c r="U120" s="425"/>
      <c r="V120" s="425"/>
      <c r="W120" s="425"/>
      <c r="X120" s="425"/>
      <c r="Y120" s="425"/>
    </row>
    <row r="121" spans="1:25" s="426" customFormat="1" ht="12" customHeight="1">
      <c r="A121" s="537"/>
      <c r="B121" s="529"/>
      <c r="C121" s="531"/>
      <c r="D121" s="531"/>
      <c r="E121" s="531"/>
      <c r="F121" s="536"/>
      <c r="G121" s="532"/>
      <c r="H121" s="532"/>
      <c r="I121" s="532"/>
      <c r="J121" s="532"/>
      <c r="K121" s="532"/>
      <c r="L121" s="532"/>
      <c r="M121" s="425"/>
      <c r="N121" s="425"/>
      <c r="O121" s="425"/>
      <c r="P121" s="425"/>
      <c r="Q121" s="425"/>
      <c r="R121" s="425"/>
      <c r="S121" s="425"/>
      <c r="T121" s="425"/>
      <c r="U121" s="425"/>
      <c r="V121" s="425"/>
      <c r="W121" s="425"/>
      <c r="X121" s="425"/>
      <c r="Y121" s="425"/>
    </row>
    <row r="122" spans="1:25" s="426" customFormat="1" ht="12" customHeight="1">
      <c r="A122" s="537"/>
      <c r="B122" s="529"/>
      <c r="C122" s="531"/>
      <c r="D122" s="531"/>
      <c r="E122" s="531"/>
      <c r="F122" s="536"/>
      <c r="G122" s="532"/>
      <c r="H122" s="532"/>
      <c r="I122" s="532"/>
      <c r="J122" s="532"/>
      <c r="K122" s="532"/>
      <c r="L122" s="532"/>
      <c r="M122" s="425"/>
      <c r="N122" s="425"/>
      <c r="O122" s="425"/>
      <c r="P122" s="425"/>
      <c r="Q122" s="425"/>
      <c r="R122" s="425"/>
      <c r="S122" s="425"/>
      <c r="T122" s="425"/>
      <c r="U122" s="425"/>
      <c r="V122" s="425"/>
      <c r="W122" s="425"/>
      <c r="X122" s="425"/>
      <c r="Y122" s="425"/>
    </row>
    <row r="123" spans="1:25" s="426" customFormat="1" ht="12" customHeight="1">
      <c r="A123" s="537"/>
      <c r="B123" s="529"/>
      <c r="C123" s="531"/>
      <c r="D123" s="531"/>
      <c r="E123" s="531"/>
      <c r="F123" s="536"/>
      <c r="G123" s="532"/>
      <c r="H123" s="532"/>
      <c r="I123" s="532"/>
      <c r="J123" s="532"/>
      <c r="K123" s="532"/>
      <c r="L123" s="532"/>
      <c r="M123" s="425"/>
      <c r="N123" s="425"/>
      <c r="O123" s="425"/>
      <c r="P123" s="425"/>
      <c r="Q123" s="425"/>
      <c r="R123" s="425"/>
      <c r="S123" s="425"/>
      <c r="T123" s="425"/>
      <c r="U123" s="425"/>
      <c r="V123" s="425"/>
      <c r="W123" s="425"/>
      <c r="X123" s="425"/>
      <c r="Y123" s="425"/>
    </row>
    <row r="124" spans="1:25" s="426" customFormat="1" ht="12" customHeight="1">
      <c r="A124" s="537"/>
      <c r="B124" s="529"/>
      <c r="C124" s="531"/>
      <c r="D124" s="531"/>
      <c r="E124" s="531"/>
      <c r="F124" s="536"/>
      <c r="G124" s="532"/>
      <c r="H124" s="532"/>
      <c r="I124" s="532"/>
      <c r="J124" s="532"/>
      <c r="K124" s="532"/>
      <c r="L124" s="532"/>
      <c r="M124" s="425"/>
      <c r="N124" s="425"/>
      <c r="O124" s="425"/>
      <c r="P124" s="425"/>
      <c r="Q124" s="425"/>
      <c r="R124" s="425"/>
      <c r="S124" s="425"/>
      <c r="T124" s="425"/>
      <c r="U124" s="425"/>
      <c r="V124" s="425"/>
      <c r="W124" s="425"/>
      <c r="X124" s="425"/>
      <c r="Y124" s="425"/>
    </row>
    <row r="125" spans="1:25" s="426" customFormat="1" ht="12" customHeight="1">
      <c r="A125" s="537"/>
      <c r="B125" s="529"/>
      <c r="C125" s="531"/>
      <c r="D125" s="531"/>
      <c r="E125" s="531"/>
      <c r="F125" s="536"/>
      <c r="G125" s="532"/>
      <c r="H125" s="532"/>
      <c r="I125" s="532"/>
      <c r="J125" s="532"/>
      <c r="K125" s="532"/>
      <c r="L125" s="532"/>
      <c r="M125" s="425"/>
      <c r="N125" s="425"/>
      <c r="O125" s="425"/>
      <c r="P125" s="425"/>
      <c r="Q125" s="425"/>
      <c r="R125" s="425"/>
      <c r="S125" s="425"/>
      <c r="T125" s="425"/>
      <c r="U125" s="425"/>
      <c r="V125" s="425"/>
      <c r="W125" s="425"/>
      <c r="X125" s="425"/>
      <c r="Y125" s="425"/>
    </row>
    <row r="126" spans="1:25" s="426" customFormat="1" ht="12" customHeight="1" thickBot="1">
      <c r="A126" s="537"/>
      <c r="B126" s="529"/>
      <c r="C126" s="531"/>
      <c r="D126" s="531"/>
      <c r="E126" s="531"/>
      <c r="F126" s="536"/>
      <c r="G126" s="532"/>
      <c r="H126" s="532"/>
      <c r="I126" s="532"/>
      <c r="J126" s="532"/>
      <c r="K126" s="532"/>
      <c r="L126" s="532"/>
      <c r="M126" s="425"/>
      <c r="N126" s="425"/>
      <c r="O126" s="425"/>
      <c r="P126" s="425"/>
      <c r="Q126" s="425"/>
      <c r="R126" s="425"/>
      <c r="S126" s="425"/>
      <c r="T126" s="425"/>
      <c r="U126" s="425"/>
      <c r="V126" s="425"/>
      <c r="W126" s="425"/>
      <c r="X126" s="425"/>
      <c r="Y126" s="425"/>
    </row>
    <row r="127" spans="1:25" s="514" customFormat="1" ht="20.45" customHeight="1" thickBot="1">
      <c r="A127" s="537"/>
      <c r="B127" s="529"/>
      <c r="C127" s="531"/>
      <c r="D127" s="531"/>
      <c r="E127" s="531"/>
      <c r="F127" s="536"/>
      <c r="G127" s="532"/>
      <c r="H127" s="532"/>
      <c r="I127" s="532"/>
      <c r="J127" s="532"/>
      <c r="K127" s="532"/>
      <c r="L127" s="532"/>
      <c r="M127" s="425"/>
      <c r="N127" s="425"/>
      <c r="O127" s="425"/>
      <c r="P127" s="425"/>
      <c r="Q127" s="425"/>
      <c r="R127" s="425"/>
      <c r="S127" s="425"/>
      <c r="T127" s="425"/>
      <c r="U127" s="425"/>
      <c r="V127" s="425"/>
      <c r="W127" s="425"/>
      <c r="X127" s="425"/>
      <c r="Y127" s="425"/>
    </row>
    <row r="128" spans="1:25" s="426" customFormat="1" ht="24" customHeight="1">
      <c r="A128" s="537"/>
      <c r="B128" s="529"/>
      <c r="C128" s="531"/>
      <c r="D128" s="531"/>
      <c r="E128" s="531"/>
      <c r="F128" s="536"/>
      <c r="G128" s="532"/>
      <c r="H128" s="532"/>
      <c r="I128" s="532"/>
      <c r="J128" s="532"/>
      <c r="K128" s="532"/>
      <c r="L128" s="532"/>
      <c r="M128" s="425"/>
      <c r="N128" s="425"/>
      <c r="O128" s="425"/>
      <c r="P128" s="425"/>
      <c r="Q128" s="425"/>
      <c r="R128" s="425"/>
      <c r="S128" s="425"/>
      <c r="T128" s="425"/>
      <c r="U128" s="425"/>
      <c r="V128" s="425"/>
      <c r="W128" s="425"/>
      <c r="X128" s="425"/>
      <c r="Y128" s="425"/>
    </row>
    <row r="129" spans="1:25" s="426" customFormat="1" ht="12" customHeight="1">
      <c r="A129" s="537"/>
      <c r="B129" s="529"/>
      <c r="C129" s="531"/>
      <c r="D129" s="531"/>
      <c r="E129" s="531"/>
      <c r="F129" s="536"/>
      <c r="G129" s="532"/>
      <c r="H129" s="532"/>
      <c r="I129" s="532"/>
      <c r="J129" s="532"/>
      <c r="K129" s="532"/>
      <c r="L129" s="532"/>
      <c r="M129" s="425"/>
      <c r="N129" s="425"/>
      <c r="O129" s="425"/>
      <c r="P129" s="425"/>
      <c r="Q129" s="425"/>
      <c r="R129" s="425"/>
      <c r="S129" s="425"/>
      <c r="T129" s="425"/>
      <c r="U129" s="425"/>
      <c r="V129" s="425"/>
      <c r="W129" s="425"/>
      <c r="X129" s="425"/>
      <c r="Y129" s="425"/>
    </row>
    <row r="130" spans="1:25" s="426" customFormat="1" ht="12" customHeight="1">
      <c r="A130" s="537"/>
      <c r="B130" s="529"/>
      <c r="C130" s="531"/>
      <c r="D130" s="531"/>
      <c r="E130" s="531"/>
      <c r="F130" s="536"/>
      <c r="G130" s="532"/>
      <c r="H130" s="532"/>
      <c r="I130" s="532"/>
      <c r="J130" s="532"/>
      <c r="K130" s="532"/>
      <c r="L130" s="532"/>
      <c r="M130" s="425"/>
      <c r="N130" s="425"/>
      <c r="O130" s="425"/>
      <c r="P130" s="425"/>
      <c r="Q130" s="425"/>
      <c r="R130" s="425"/>
      <c r="S130" s="425"/>
      <c r="T130" s="425"/>
      <c r="U130" s="425"/>
      <c r="V130" s="425"/>
      <c r="W130" s="425"/>
      <c r="X130" s="425"/>
      <c r="Y130" s="425"/>
    </row>
    <row r="131" spans="1:25" s="426" customFormat="1" ht="12" customHeight="1">
      <c r="A131" s="537"/>
      <c r="B131" s="529"/>
      <c r="C131" s="531"/>
      <c r="D131" s="531"/>
      <c r="E131" s="531"/>
      <c r="F131" s="536"/>
      <c r="G131" s="532"/>
      <c r="H131" s="532"/>
      <c r="I131" s="532"/>
      <c r="J131" s="532"/>
      <c r="K131" s="532"/>
      <c r="L131" s="532"/>
      <c r="M131" s="425"/>
      <c r="N131" s="425"/>
      <c r="O131" s="425"/>
      <c r="P131" s="425"/>
      <c r="Q131" s="425"/>
      <c r="R131" s="425"/>
      <c r="S131" s="425"/>
      <c r="T131" s="425"/>
      <c r="U131" s="425"/>
      <c r="V131" s="425"/>
      <c r="W131" s="425"/>
      <c r="X131" s="425"/>
      <c r="Y131" s="425"/>
    </row>
    <row r="132" spans="1:25" s="426" customFormat="1" ht="12" customHeight="1">
      <c r="A132" s="537"/>
      <c r="B132" s="529"/>
      <c r="C132" s="531"/>
      <c r="D132" s="531"/>
      <c r="E132" s="531"/>
      <c r="F132" s="536"/>
      <c r="G132" s="532"/>
      <c r="H132" s="532"/>
      <c r="I132" s="532"/>
      <c r="J132" s="532"/>
      <c r="K132" s="532"/>
      <c r="L132" s="532"/>
      <c r="M132" s="425"/>
      <c r="N132" s="425"/>
      <c r="O132" s="425"/>
      <c r="P132" s="425"/>
      <c r="Q132" s="425"/>
      <c r="R132" s="425"/>
      <c r="S132" s="425"/>
      <c r="T132" s="425"/>
      <c r="U132" s="425"/>
      <c r="V132" s="425"/>
      <c r="W132" s="425"/>
      <c r="X132" s="425"/>
      <c r="Y132" s="425"/>
    </row>
    <row r="133" spans="1:25" s="426" customFormat="1" ht="12" customHeight="1">
      <c r="A133" s="537"/>
      <c r="B133" s="529"/>
      <c r="C133" s="531"/>
      <c r="D133" s="531"/>
      <c r="E133" s="531"/>
      <c r="F133" s="536"/>
      <c r="G133" s="532"/>
      <c r="H133" s="532"/>
      <c r="I133" s="532"/>
      <c r="J133" s="532"/>
      <c r="K133" s="532"/>
      <c r="L133" s="532"/>
      <c r="M133" s="425"/>
      <c r="N133" s="425"/>
      <c r="O133" s="425"/>
      <c r="P133" s="425"/>
      <c r="Q133" s="425"/>
      <c r="R133" s="425"/>
      <c r="S133" s="425"/>
      <c r="T133" s="425"/>
      <c r="U133" s="425"/>
      <c r="V133" s="425"/>
      <c r="W133" s="425"/>
      <c r="X133" s="425"/>
      <c r="Y133" s="425"/>
    </row>
    <row r="134" spans="1:25" s="426" customFormat="1" ht="12" customHeight="1">
      <c r="A134" s="537"/>
      <c r="B134" s="529"/>
      <c r="C134" s="531"/>
      <c r="D134" s="531"/>
      <c r="E134" s="531"/>
      <c r="F134" s="536"/>
      <c r="G134" s="532"/>
      <c r="H134" s="532"/>
      <c r="I134" s="532"/>
      <c r="J134" s="532"/>
      <c r="K134" s="532"/>
      <c r="L134" s="532"/>
      <c r="M134" s="425"/>
      <c r="N134" s="425"/>
      <c r="O134" s="425"/>
      <c r="P134" s="425"/>
      <c r="Q134" s="425"/>
      <c r="R134" s="425"/>
      <c r="S134" s="425"/>
      <c r="T134" s="425"/>
      <c r="U134" s="425"/>
      <c r="V134" s="425"/>
      <c r="W134" s="425"/>
      <c r="X134" s="425"/>
      <c r="Y134" s="425"/>
    </row>
    <row r="135" spans="1:25" s="426" customFormat="1" ht="12" customHeight="1">
      <c r="A135" s="537"/>
      <c r="B135" s="529"/>
      <c r="C135" s="531"/>
      <c r="D135" s="531"/>
      <c r="E135" s="531"/>
      <c r="F135" s="536"/>
      <c r="G135" s="532"/>
      <c r="H135" s="532"/>
      <c r="I135" s="532"/>
      <c r="J135" s="532"/>
      <c r="K135" s="532"/>
      <c r="L135" s="532"/>
      <c r="M135" s="425"/>
      <c r="N135" s="425"/>
      <c r="O135" s="425"/>
      <c r="P135" s="425"/>
      <c r="Q135" s="425"/>
      <c r="R135" s="425"/>
      <c r="S135" s="425"/>
      <c r="T135" s="425"/>
      <c r="U135" s="425"/>
      <c r="V135" s="425"/>
      <c r="W135" s="425"/>
      <c r="X135" s="425"/>
      <c r="Y135" s="425"/>
    </row>
    <row r="136" spans="1:25" s="426" customFormat="1" ht="12" customHeight="1" thickBot="1">
      <c r="A136" s="537"/>
      <c r="B136" s="529"/>
      <c r="C136" s="531"/>
      <c r="D136" s="531"/>
      <c r="E136" s="531"/>
      <c r="F136" s="536"/>
      <c r="G136" s="532"/>
      <c r="H136" s="532"/>
      <c r="I136" s="532"/>
      <c r="J136" s="532"/>
      <c r="K136" s="532"/>
      <c r="L136" s="532"/>
      <c r="M136" s="425"/>
      <c r="N136" s="425"/>
      <c r="O136" s="425"/>
      <c r="P136" s="425"/>
      <c r="Q136" s="425"/>
      <c r="R136" s="425"/>
      <c r="S136" s="425"/>
      <c r="T136" s="425"/>
      <c r="U136" s="425"/>
      <c r="V136" s="425"/>
      <c r="W136" s="425"/>
      <c r="X136" s="425"/>
      <c r="Y136" s="425"/>
    </row>
    <row r="137" spans="1:25" s="514" customFormat="1" ht="20.45" customHeight="1" thickBot="1">
      <c r="A137" s="537"/>
      <c r="B137" s="529"/>
      <c r="C137" s="531"/>
      <c r="D137" s="531"/>
      <c r="E137" s="531"/>
      <c r="F137" s="536"/>
      <c r="G137" s="532"/>
      <c r="H137" s="532"/>
      <c r="I137" s="532"/>
      <c r="J137" s="532"/>
      <c r="K137" s="532"/>
      <c r="L137" s="532"/>
      <c r="M137" s="425"/>
      <c r="N137" s="425"/>
      <c r="O137" s="425"/>
      <c r="P137" s="425"/>
      <c r="Q137" s="425"/>
      <c r="R137" s="425"/>
      <c r="S137" s="425"/>
      <c r="T137" s="425"/>
      <c r="U137" s="425"/>
      <c r="V137" s="425"/>
      <c r="W137" s="425"/>
      <c r="X137" s="425"/>
      <c r="Y137" s="425"/>
    </row>
    <row r="138" spans="1:25" s="426" customFormat="1" ht="24" customHeight="1">
      <c r="A138" s="537"/>
      <c r="B138" s="529"/>
      <c r="C138" s="531"/>
      <c r="D138" s="531"/>
      <c r="E138" s="531"/>
      <c r="F138" s="536"/>
      <c r="G138" s="532"/>
      <c r="H138" s="532"/>
      <c r="I138" s="532"/>
      <c r="J138" s="532"/>
      <c r="K138" s="532"/>
      <c r="L138" s="532"/>
      <c r="M138" s="425"/>
      <c r="N138" s="425"/>
      <c r="O138" s="425"/>
      <c r="P138" s="425"/>
      <c r="Q138" s="425"/>
      <c r="R138" s="425"/>
      <c r="S138" s="425"/>
      <c r="T138" s="425"/>
      <c r="U138" s="425"/>
      <c r="V138" s="425"/>
      <c r="W138" s="425"/>
      <c r="X138" s="425"/>
      <c r="Y138" s="425"/>
    </row>
    <row r="139" spans="1:25" s="426" customFormat="1" ht="12" customHeight="1">
      <c r="A139" s="537"/>
      <c r="B139" s="529"/>
      <c r="C139" s="531"/>
      <c r="D139" s="531"/>
      <c r="E139" s="531"/>
      <c r="F139" s="536"/>
      <c r="G139" s="532"/>
      <c r="H139" s="532"/>
      <c r="I139" s="532"/>
      <c r="J139" s="532"/>
      <c r="K139" s="532"/>
      <c r="L139" s="532"/>
      <c r="M139" s="425"/>
      <c r="N139" s="425"/>
      <c r="O139" s="425"/>
      <c r="P139" s="425"/>
      <c r="Q139" s="425"/>
      <c r="R139" s="425"/>
      <c r="S139" s="425"/>
      <c r="T139" s="425"/>
      <c r="U139" s="425"/>
      <c r="V139" s="425"/>
      <c r="W139" s="425"/>
      <c r="X139" s="425"/>
      <c r="Y139" s="425"/>
    </row>
    <row r="140" spans="1:25" s="426" customFormat="1" ht="12" customHeight="1">
      <c r="A140" s="537"/>
      <c r="B140" s="529"/>
      <c r="C140" s="531"/>
      <c r="D140" s="531"/>
      <c r="E140" s="531"/>
      <c r="F140" s="536"/>
      <c r="G140" s="532"/>
      <c r="H140" s="532"/>
      <c r="I140" s="532"/>
      <c r="J140" s="532"/>
      <c r="K140" s="532"/>
      <c r="L140" s="532"/>
      <c r="M140" s="425"/>
      <c r="N140" s="425"/>
      <c r="O140" s="425"/>
      <c r="P140" s="425"/>
      <c r="Q140" s="425"/>
      <c r="R140" s="425"/>
      <c r="S140" s="425"/>
      <c r="T140" s="425"/>
      <c r="U140" s="425"/>
      <c r="V140" s="425"/>
      <c r="W140" s="425"/>
      <c r="X140" s="425"/>
      <c r="Y140" s="425"/>
    </row>
    <row r="141" spans="1:25" s="426" customFormat="1" ht="12" customHeight="1">
      <c r="A141" s="537"/>
      <c r="B141" s="529"/>
      <c r="C141" s="531"/>
      <c r="D141" s="531"/>
      <c r="E141" s="531"/>
      <c r="F141" s="536"/>
      <c r="G141" s="532"/>
      <c r="H141" s="532"/>
      <c r="I141" s="532"/>
      <c r="J141" s="532"/>
      <c r="K141" s="532"/>
      <c r="L141" s="532"/>
      <c r="M141" s="425"/>
      <c r="N141" s="425"/>
      <c r="O141" s="425"/>
      <c r="P141" s="425"/>
      <c r="Q141" s="425"/>
      <c r="R141" s="425"/>
      <c r="S141" s="425"/>
      <c r="T141" s="425"/>
      <c r="U141" s="425"/>
      <c r="V141" s="425"/>
      <c r="W141" s="425"/>
      <c r="X141" s="425"/>
      <c r="Y141" s="425"/>
    </row>
    <row r="142" spans="1:25" s="426" customFormat="1" ht="12" customHeight="1">
      <c r="A142" s="537"/>
      <c r="B142" s="529"/>
      <c r="C142" s="531"/>
      <c r="D142" s="531"/>
      <c r="E142" s="531"/>
      <c r="F142" s="536"/>
      <c r="G142" s="532"/>
      <c r="H142" s="532"/>
      <c r="I142" s="532"/>
      <c r="J142" s="532"/>
      <c r="K142" s="532"/>
      <c r="L142" s="532"/>
      <c r="M142" s="425"/>
      <c r="N142" s="425"/>
      <c r="O142" s="425"/>
      <c r="P142" s="425"/>
      <c r="Q142" s="425"/>
      <c r="R142" s="425"/>
      <c r="S142" s="425"/>
      <c r="T142" s="425"/>
      <c r="U142" s="425"/>
      <c r="V142" s="425"/>
      <c r="W142" s="425"/>
      <c r="X142" s="425"/>
      <c r="Y142" s="425"/>
    </row>
    <row r="143" spans="1:25" s="426" customFormat="1" ht="12" customHeight="1">
      <c r="A143" s="537"/>
      <c r="B143" s="529"/>
      <c r="C143" s="531"/>
      <c r="D143" s="531"/>
      <c r="E143" s="531"/>
      <c r="F143" s="536"/>
      <c r="G143" s="532"/>
      <c r="H143" s="532"/>
      <c r="I143" s="532"/>
      <c r="J143" s="532"/>
      <c r="K143" s="532"/>
      <c r="L143" s="532"/>
      <c r="M143" s="425"/>
      <c r="N143" s="425"/>
      <c r="O143" s="425"/>
      <c r="P143" s="425"/>
      <c r="Q143" s="425"/>
      <c r="R143" s="425"/>
      <c r="S143" s="425"/>
      <c r="T143" s="425"/>
      <c r="U143" s="425"/>
      <c r="V143" s="425"/>
      <c r="W143" s="425"/>
      <c r="X143" s="425"/>
      <c r="Y143" s="425"/>
    </row>
    <row r="144" spans="1:25" s="426" customFormat="1" ht="12" customHeight="1">
      <c r="A144" s="537"/>
      <c r="B144" s="529"/>
      <c r="C144" s="531"/>
      <c r="D144" s="531"/>
      <c r="E144" s="531"/>
      <c r="F144" s="536"/>
      <c r="G144" s="532"/>
      <c r="H144" s="532"/>
      <c r="I144" s="532"/>
      <c r="J144" s="532"/>
      <c r="K144" s="532"/>
      <c r="L144" s="532"/>
      <c r="M144" s="425"/>
      <c r="N144" s="425"/>
      <c r="O144" s="425"/>
      <c r="P144" s="425"/>
      <c r="Q144" s="425"/>
      <c r="R144" s="425"/>
      <c r="S144" s="425"/>
      <c r="T144" s="425"/>
      <c r="U144" s="425"/>
      <c r="V144" s="425"/>
      <c r="W144" s="425"/>
      <c r="X144" s="425"/>
      <c r="Y144" s="425"/>
    </row>
    <row r="145" spans="1:25" s="426" customFormat="1" ht="12" customHeight="1">
      <c r="A145" s="537"/>
      <c r="B145" s="529"/>
      <c r="C145" s="531"/>
      <c r="D145" s="531"/>
      <c r="E145" s="531"/>
      <c r="F145" s="536"/>
      <c r="G145" s="532"/>
      <c r="H145" s="532"/>
      <c r="I145" s="532"/>
      <c r="J145" s="532"/>
      <c r="K145" s="532"/>
      <c r="L145" s="532"/>
      <c r="M145" s="425"/>
      <c r="N145" s="425"/>
      <c r="O145" s="425"/>
      <c r="P145" s="425"/>
      <c r="Q145" s="425"/>
      <c r="R145" s="425"/>
      <c r="S145" s="425"/>
      <c r="T145" s="425"/>
      <c r="U145" s="425"/>
      <c r="V145" s="425"/>
      <c r="W145" s="425"/>
      <c r="X145" s="425"/>
      <c r="Y145" s="425"/>
    </row>
    <row r="146" spans="1:25" s="426" customFormat="1" ht="12" customHeight="1">
      <c r="A146" s="537"/>
      <c r="B146" s="529"/>
      <c r="C146" s="531"/>
      <c r="D146" s="531"/>
      <c r="E146" s="531"/>
      <c r="F146" s="536"/>
      <c r="G146" s="532"/>
      <c r="H146" s="532"/>
      <c r="I146" s="532"/>
      <c r="J146" s="532"/>
      <c r="K146" s="532"/>
      <c r="L146" s="532"/>
      <c r="M146" s="425"/>
      <c r="N146" s="425"/>
      <c r="O146" s="425"/>
      <c r="P146" s="425"/>
      <c r="Q146" s="425"/>
      <c r="R146" s="425"/>
      <c r="S146" s="425"/>
      <c r="T146" s="425"/>
      <c r="U146" s="425"/>
      <c r="V146" s="425"/>
      <c r="W146" s="425"/>
      <c r="X146" s="425"/>
      <c r="Y146" s="425"/>
    </row>
    <row r="147" spans="1:25" s="426" customFormat="1" ht="12" customHeight="1">
      <c r="A147" s="537"/>
      <c r="B147" s="529"/>
      <c r="C147" s="531"/>
      <c r="D147" s="531"/>
      <c r="E147" s="531"/>
      <c r="F147" s="536"/>
      <c r="G147" s="532"/>
      <c r="H147" s="532"/>
      <c r="I147" s="532"/>
      <c r="J147" s="532"/>
      <c r="K147" s="532"/>
      <c r="L147" s="532"/>
      <c r="M147" s="425"/>
      <c r="N147" s="425"/>
      <c r="O147" s="425"/>
      <c r="P147" s="425"/>
      <c r="Q147" s="425"/>
      <c r="R147" s="425"/>
      <c r="S147" s="425"/>
      <c r="T147" s="425"/>
      <c r="U147" s="425"/>
      <c r="V147" s="425"/>
      <c r="W147" s="425"/>
      <c r="X147" s="425"/>
      <c r="Y147" s="425"/>
    </row>
    <row r="148" spans="1:25" s="426" customFormat="1" ht="12" customHeight="1" thickBot="1">
      <c r="A148" s="537"/>
      <c r="B148" s="529"/>
      <c r="C148" s="531"/>
      <c r="D148" s="531"/>
      <c r="E148" s="531"/>
      <c r="F148" s="536"/>
      <c r="G148" s="532"/>
      <c r="H148" s="532"/>
      <c r="I148" s="532"/>
      <c r="J148" s="532"/>
      <c r="K148" s="532"/>
      <c r="L148" s="532"/>
      <c r="M148" s="425"/>
      <c r="N148" s="425"/>
      <c r="O148" s="425"/>
      <c r="P148" s="425"/>
      <c r="Q148" s="425"/>
      <c r="R148" s="425"/>
      <c r="S148" s="425"/>
      <c r="T148" s="425"/>
      <c r="U148" s="425"/>
      <c r="V148" s="425"/>
      <c r="W148" s="425"/>
      <c r="X148" s="425"/>
      <c r="Y148" s="425"/>
    </row>
    <row r="149" spans="1:25" s="514" customFormat="1" ht="20.45" customHeight="1" thickBot="1">
      <c r="A149" s="537"/>
      <c r="B149" s="529"/>
      <c r="C149" s="531"/>
      <c r="D149" s="531"/>
      <c r="E149" s="531"/>
      <c r="F149" s="536"/>
      <c r="G149" s="532"/>
      <c r="H149" s="532"/>
      <c r="I149" s="532"/>
      <c r="J149" s="532"/>
      <c r="K149" s="532"/>
      <c r="L149" s="532"/>
      <c r="M149" s="425"/>
      <c r="N149" s="425"/>
      <c r="O149" s="425"/>
      <c r="P149" s="425"/>
      <c r="Q149" s="425"/>
      <c r="R149" s="425"/>
      <c r="S149" s="425"/>
      <c r="T149" s="425"/>
      <c r="U149" s="425"/>
      <c r="V149" s="425"/>
      <c r="W149" s="425"/>
      <c r="X149" s="425"/>
      <c r="Y149" s="425"/>
    </row>
    <row r="150" spans="1:25" s="426" customFormat="1" ht="24" customHeight="1">
      <c r="A150" s="537"/>
      <c r="B150" s="529"/>
      <c r="C150" s="531"/>
      <c r="D150" s="531"/>
      <c r="E150" s="531"/>
      <c r="F150" s="536"/>
      <c r="G150" s="532"/>
      <c r="H150" s="532"/>
      <c r="I150" s="532"/>
      <c r="J150" s="532"/>
      <c r="K150" s="532"/>
      <c r="L150" s="532"/>
      <c r="M150" s="425"/>
      <c r="N150" s="425"/>
      <c r="O150" s="425"/>
      <c r="P150" s="425"/>
      <c r="Q150" s="425"/>
      <c r="R150" s="425"/>
      <c r="S150" s="425"/>
      <c r="T150" s="425"/>
      <c r="U150" s="425"/>
      <c r="V150" s="425"/>
      <c r="W150" s="425"/>
      <c r="X150" s="425"/>
      <c r="Y150" s="425"/>
    </row>
    <row r="151" spans="1:25" s="426" customFormat="1" ht="12" customHeight="1">
      <c r="A151" s="537"/>
      <c r="B151" s="529"/>
      <c r="C151" s="531"/>
      <c r="D151" s="531"/>
      <c r="E151" s="531"/>
      <c r="F151" s="536"/>
      <c r="G151" s="532"/>
      <c r="H151" s="532"/>
      <c r="I151" s="532"/>
      <c r="J151" s="532"/>
      <c r="K151" s="532"/>
      <c r="L151" s="532"/>
      <c r="M151" s="425"/>
      <c r="N151" s="425"/>
      <c r="O151" s="425"/>
      <c r="P151" s="425"/>
      <c r="Q151" s="425"/>
      <c r="R151" s="425"/>
      <c r="S151" s="425"/>
      <c r="T151" s="425"/>
      <c r="U151" s="425"/>
      <c r="V151" s="425"/>
      <c r="W151" s="425"/>
      <c r="X151" s="425"/>
      <c r="Y151" s="425"/>
    </row>
    <row r="152" spans="1:25" s="426" customFormat="1" ht="12" customHeight="1">
      <c r="A152" s="537"/>
      <c r="B152" s="529"/>
      <c r="C152" s="531"/>
      <c r="D152" s="531"/>
      <c r="E152" s="531"/>
      <c r="F152" s="536"/>
      <c r="G152" s="532"/>
      <c r="H152" s="532"/>
      <c r="I152" s="532"/>
      <c r="J152" s="532"/>
      <c r="K152" s="532"/>
      <c r="L152" s="532"/>
      <c r="M152" s="425"/>
      <c r="N152" s="425"/>
      <c r="O152" s="425"/>
      <c r="P152" s="425"/>
      <c r="Q152" s="425"/>
      <c r="R152" s="425"/>
      <c r="S152" s="425"/>
      <c r="T152" s="425"/>
      <c r="U152" s="425"/>
      <c r="V152" s="425"/>
      <c r="W152" s="425"/>
      <c r="X152" s="425"/>
      <c r="Y152" s="425"/>
    </row>
    <row r="153" spans="1:25" s="426" customFormat="1" ht="12" customHeight="1">
      <c r="A153" s="537"/>
      <c r="B153" s="529"/>
      <c r="C153" s="531"/>
      <c r="D153" s="531"/>
      <c r="E153" s="531"/>
      <c r="F153" s="536"/>
      <c r="G153" s="532"/>
      <c r="H153" s="532"/>
      <c r="I153" s="532"/>
      <c r="J153" s="532"/>
      <c r="K153" s="532"/>
      <c r="L153" s="532"/>
      <c r="M153" s="425"/>
      <c r="N153" s="425"/>
      <c r="O153" s="425"/>
      <c r="P153" s="425"/>
      <c r="Q153" s="425"/>
      <c r="R153" s="425"/>
      <c r="S153" s="425"/>
      <c r="T153" s="425"/>
      <c r="U153" s="425"/>
      <c r="V153" s="425"/>
      <c r="W153" s="425"/>
      <c r="X153" s="425"/>
      <c r="Y153" s="425"/>
    </row>
    <row r="154" spans="1:25" s="426" customFormat="1" ht="12" customHeight="1">
      <c r="A154" s="537"/>
      <c r="B154" s="529"/>
      <c r="C154" s="531"/>
      <c r="D154" s="531"/>
      <c r="E154" s="531"/>
      <c r="F154" s="536"/>
      <c r="G154" s="532"/>
      <c r="H154" s="532"/>
      <c r="I154" s="532"/>
      <c r="J154" s="532"/>
      <c r="K154" s="532"/>
      <c r="L154" s="532"/>
      <c r="M154" s="425"/>
      <c r="N154" s="425"/>
      <c r="O154" s="425"/>
      <c r="P154" s="425"/>
      <c r="Q154" s="425"/>
      <c r="R154" s="425"/>
      <c r="S154" s="425"/>
      <c r="T154" s="425"/>
      <c r="U154" s="425"/>
      <c r="V154" s="425"/>
      <c r="W154" s="425"/>
      <c r="X154" s="425"/>
      <c r="Y154" s="425"/>
    </row>
    <row r="155" spans="1:25" s="426" customFormat="1" ht="12" customHeight="1">
      <c r="A155" s="537"/>
      <c r="B155" s="529"/>
      <c r="C155" s="531"/>
      <c r="D155" s="531"/>
      <c r="E155" s="531"/>
      <c r="F155" s="536"/>
      <c r="G155" s="532"/>
      <c r="H155" s="532"/>
      <c r="I155" s="532"/>
      <c r="J155" s="532"/>
      <c r="K155" s="532"/>
      <c r="L155" s="532"/>
      <c r="M155" s="425"/>
      <c r="N155" s="425"/>
      <c r="O155" s="425"/>
      <c r="P155" s="425"/>
      <c r="Q155" s="425"/>
      <c r="R155" s="425"/>
      <c r="S155" s="425"/>
      <c r="T155" s="425"/>
      <c r="U155" s="425"/>
      <c r="V155" s="425"/>
      <c r="W155" s="425"/>
      <c r="X155" s="425"/>
      <c r="Y155" s="425"/>
    </row>
    <row r="156" spans="1:25" s="426" customFormat="1" ht="12" customHeight="1">
      <c r="A156" s="537"/>
      <c r="B156" s="529"/>
      <c r="C156" s="531"/>
      <c r="D156" s="531"/>
      <c r="E156" s="531"/>
      <c r="F156" s="536"/>
      <c r="G156" s="532"/>
      <c r="H156" s="532"/>
      <c r="I156" s="532"/>
      <c r="J156" s="532"/>
      <c r="K156" s="532"/>
      <c r="L156" s="532"/>
      <c r="M156" s="425"/>
      <c r="N156" s="425"/>
      <c r="O156" s="425"/>
      <c r="P156" s="425"/>
      <c r="Q156" s="425"/>
      <c r="R156" s="425"/>
      <c r="S156" s="425"/>
      <c r="T156" s="425"/>
      <c r="U156" s="425"/>
      <c r="V156" s="425"/>
      <c r="W156" s="425"/>
      <c r="X156" s="425"/>
      <c r="Y156" s="425"/>
    </row>
    <row r="157" spans="1:25" s="426" customFormat="1" ht="20.45" customHeight="1">
      <c r="A157" s="537"/>
      <c r="B157" s="529"/>
      <c r="C157" s="531"/>
      <c r="D157" s="531"/>
      <c r="E157" s="531"/>
      <c r="F157" s="536"/>
      <c r="G157" s="532"/>
      <c r="H157" s="532"/>
      <c r="I157" s="532"/>
      <c r="J157" s="532"/>
      <c r="K157" s="532"/>
      <c r="L157" s="532"/>
      <c r="M157" s="425"/>
      <c r="N157" s="425"/>
      <c r="O157" s="425"/>
      <c r="P157" s="425"/>
      <c r="Q157" s="425"/>
      <c r="R157" s="425"/>
      <c r="S157" s="425"/>
      <c r="T157" s="425"/>
      <c r="U157" s="425"/>
      <c r="V157" s="425"/>
      <c r="W157" s="425"/>
      <c r="X157" s="425"/>
      <c r="Y157" s="425"/>
    </row>
    <row r="158" spans="1:25" s="426" customFormat="1" ht="24" customHeight="1">
      <c r="A158" s="537"/>
      <c r="B158" s="529"/>
      <c r="C158" s="531"/>
      <c r="D158" s="531"/>
      <c r="E158" s="531"/>
      <c r="F158" s="536"/>
      <c r="G158" s="532"/>
      <c r="H158" s="532"/>
      <c r="I158" s="532"/>
      <c r="J158" s="532"/>
      <c r="K158" s="532"/>
      <c r="L158" s="532"/>
      <c r="M158" s="425"/>
      <c r="N158" s="425"/>
      <c r="O158" s="425"/>
      <c r="P158" s="425"/>
      <c r="Q158" s="425"/>
      <c r="R158" s="425"/>
      <c r="S158" s="425"/>
      <c r="T158" s="425"/>
      <c r="U158" s="425"/>
      <c r="V158" s="425"/>
      <c r="W158" s="425"/>
      <c r="X158" s="425"/>
      <c r="Y158" s="425"/>
    </row>
    <row r="159" spans="1:25" s="426" customFormat="1" ht="12" customHeight="1">
      <c r="A159" s="537"/>
      <c r="B159" s="529"/>
      <c r="C159" s="531"/>
      <c r="D159" s="531"/>
      <c r="E159" s="531"/>
      <c r="F159" s="536"/>
      <c r="G159" s="532"/>
      <c r="H159" s="532"/>
      <c r="I159" s="532"/>
      <c r="J159" s="532"/>
      <c r="K159" s="532"/>
      <c r="L159" s="532"/>
      <c r="M159" s="425"/>
      <c r="N159" s="425"/>
      <c r="O159" s="425"/>
      <c r="P159" s="425"/>
      <c r="Q159" s="425"/>
      <c r="R159" s="425"/>
      <c r="S159" s="425"/>
      <c r="T159" s="425"/>
      <c r="U159" s="425"/>
      <c r="V159" s="425"/>
      <c r="W159" s="425"/>
      <c r="X159" s="425"/>
      <c r="Y159" s="425"/>
    </row>
    <row r="160" spans="1:25" s="426" customFormat="1" ht="12" customHeight="1">
      <c r="A160" s="537"/>
      <c r="B160" s="529"/>
      <c r="C160" s="531"/>
      <c r="D160" s="531"/>
      <c r="E160" s="531"/>
      <c r="F160" s="536"/>
      <c r="G160" s="532"/>
      <c r="H160" s="532"/>
      <c r="I160" s="532"/>
      <c r="J160" s="532"/>
      <c r="K160" s="532"/>
      <c r="L160" s="532"/>
      <c r="M160" s="425"/>
      <c r="N160" s="425"/>
      <c r="O160" s="425"/>
      <c r="P160" s="425"/>
      <c r="Q160" s="425"/>
      <c r="R160" s="425"/>
      <c r="S160" s="425"/>
      <c r="T160" s="425"/>
      <c r="U160" s="425"/>
      <c r="V160" s="425"/>
      <c r="W160" s="425"/>
      <c r="X160" s="425"/>
      <c r="Y160" s="425"/>
    </row>
    <row r="161" spans="1:25" s="426" customFormat="1" ht="12" customHeight="1">
      <c r="A161" s="537"/>
      <c r="B161" s="529"/>
      <c r="C161" s="531"/>
      <c r="D161" s="531"/>
      <c r="E161" s="531"/>
      <c r="F161" s="536"/>
      <c r="G161" s="532"/>
      <c r="H161" s="532"/>
      <c r="I161" s="532"/>
      <c r="J161" s="532"/>
      <c r="K161" s="532"/>
      <c r="L161" s="532"/>
      <c r="M161" s="425"/>
      <c r="N161" s="425"/>
      <c r="O161" s="425"/>
      <c r="P161" s="425"/>
      <c r="Q161" s="425"/>
      <c r="R161" s="425"/>
      <c r="S161" s="425"/>
      <c r="T161" s="425"/>
      <c r="U161" s="425"/>
      <c r="V161" s="425"/>
      <c r="W161" s="425"/>
      <c r="X161" s="425"/>
      <c r="Y161" s="425"/>
    </row>
    <row r="162" spans="1:25" s="426" customFormat="1" ht="12" customHeight="1">
      <c r="A162" s="537"/>
      <c r="B162" s="529"/>
      <c r="C162" s="531"/>
      <c r="D162" s="531"/>
      <c r="E162" s="531"/>
      <c r="F162" s="536"/>
      <c r="G162" s="532"/>
      <c r="H162" s="532"/>
      <c r="I162" s="532"/>
      <c r="J162" s="532"/>
      <c r="K162" s="532"/>
      <c r="L162" s="532"/>
      <c r="M162" s="425"/>
      <c r="N162" s="425"/>
      <c r="O162" s="425"/>
      <c r="P162" s="425"/>
      <c r="Q162" s="425"/>
      <c r="R162" s="425"/>
      <c r="S162" s="425"/>
      <c r="T162" s="425"/>
      <c r="U162" s="425"/>
      <c r="V162" s="425"/>
      <c r="W162" s="425"/>
      <c r="X162" s="425"/>
      <c r="Y162" s="425"/>
    </row>
    <row r="163" spans="1:25" s="426" customFormat="1" ht="12" customHeight="1">
      <c r="A163" s="537"/>
      <c r="B163" s="529"/>
      <c r="C163" s="531"/>
      <c r="D163" s="531"/>
      <c r="E163" s="531"/>
      <c r="F163" s="536"/>
      <c r="G163" s="532"/>
      <c r="H163" s="532"/>
      <c r="I163" s="532"/>
      <c r="J163" s="532"/>
      <c r="K163" s="532"/>
      <c r="L163" s="532"/>
      <c r="M163" s="425"/>
      <c r="N163" s="425"/>
      <c r="O163" s="425"/>
      <c r="P163" s="425"/>
      <c r="Q163" s="425"/>
      <c r="R163" s="425"/>
      <c r="S163" s="425"/>
      <c r="T163" s="425"/>
      <c r="U163" s="425"/>
      <c r="V163" s="425"/>
      <c r="W163" s="425"/>
      <c r="X163" s="425"/>
      <c r="Y163" s="425"/>
    </row>
    <row r="164" spans="1:25" s="426" customFormat="1" ht="12" customHeight="1">
      <c r="A164" s="537"/>
      <c r="B164" s="529"/>
      <c r="C164" s="531"/>
      <c r="D164" s="531"/>
      <c r="E164" s="531"/>
      <c r="F164" s="536"/>
      <c r="G164" s="532"/>
      <c r="H164" s="532"/>
      <c r="I164" s="532"/>
      <c r="J164" s="532"/>
      <c r="K164" s="532"/>
      <c r="L164" s="532"/>
      <c r="M164" s="425"/>
      <c r="N164" s="425"/>
      <c r="O164" s="425"/>
      <c r="P164" s="425"/>
      <c r="Q164" s="425"/>
      <c r="R164" s="425"/>
      <c r="S164" s="425"/>
      <c r="T164" s="425"/>
      <c r="U164" s="425"/>
      <c r="V164" s="425"/>
      <c r="W164" s="425"/>
      <c r="X164" s="425"/>
      <c r="Y164" s="425"/>
    </row>
    <row r="165" spans="1:25" s="426" customFormat="1" ht="12" customHeight="1">
      <c r="A165" s="537"/>
      <c r="B165" s="529"/>
      <c r="C165" s="531"/>
      <c r="D165" s="531"/>
      <c r="E165" s="531"/>
      <c r="F165" s="536"/>
      <c r="G165" s="532"/>
      <c r="H165" s="532"/>
      <c r="I165" s="532"/>
      <c r="J165" s="532"/>
      <c r="K165" s="532"/>
      <c r="L165" s="532"/>
      <c r="M165" s="425"/>
      <c r="N165" s="425"/>
      <c r="O165" s="425"/>
      <c r="P165" s="425"/>
      <c r="Q165" s="425"/>
      <c r="R165" s="425"/>
      <c r="S165" s="425"/>
      <c r="T165" s="425"/>
      <c r="U165" s="425"/>
      <c r="V165" s="425"/>
      <c r="W165" s="425"/>
      <c r="X165" s="425"/>
      <c r="Y165" s="425"/>
    </row>
    <row r="166" spans="1:25" s="426" customFormat="1" ht="12" customHeight="1">
      <c r="A166" s="537"/>
      <c r="B166" s="529"/>
      <c r="C166" s="531"/>
      <c r="D166" s="531"/>
      <c r="E166" s="531"/>
      <c r="F166" s="536"/>
      <c r="G166" s="532"/>
      <c r="H166" s="532"/>
      <c r="I166" s="532"/>
      <c r="J166" s="532"/>
      <c r="K166" s="532"/>
      <c r="L166" s="532"/>
      <c r="M166" s="425"/>
      <c r="N166" s="425"/>
      <c r="O166" s="425"/>
      <c r="P166" s="425"/>
      <c r="Q166" s="425"/>
      <c r="R166" s="425"/>
      <c r="S166" s="425"/>
      <c r="T166" s="425"/>
      <c r="U166" s="425"/>
      <c r="V166" s="425"/>
      <c r="W166" s="425"/>
      <c r="X166" s="425"/>
      <c r="Y166" s="425"/>
    </row>
    <row r="167" spans="1:25" s="426" customFormat="1" ht="12" customHeight="1">
      <c r="A167" s="537"/>
      <c r="B167" s="529"/>
      <c r="C167" s="531"/>
      <c r="D167" s="531"/>
      <c r="E167" s="531"/>
      <c r="F167" s="536"/>
      <c r="G167" s="532"/>
      <c r="H167" s="532"/>
      <c r="I167" s="532"/>
      <c r="J167" s="532"/>
      <c r="K167" s="532"/>
      <c r="L167" s="532"/>
      <c r="M167" s="425"/>
      <c r="N167" s="425"/>
      <c r="O167" s="425"/>
      <c r="P167" s="425"/>
      <c r="Q167" s="425"/>
      <c r="R167" s="425"/>
      <c r="S167" s="425"/>
      <c r="T167" s="425"/>
      <c r="U167" s="425"/>
      <c r="V167" s="425"/>
      <c r="W167" s="425"/>
      <c r="X167" s="425"/>
      <c r="Y167" s="425"/>
    </row>
    <row r="168" spans="1:25" s="426" customFormat="1" ht="12" customHeight="1">
      <c r="A168" s="537"/>
      <c r="B168" s="529"/>
      <c r="C168" s="531"/>
      <c r="D168" s="531"/>
      <c r="E168" s="531"/>
      <c r="F168" s="536"/>
      <c r="G168" s="532"/>
      <c r="H168" s="532"/>
      <c r="I168" s="532"/>
      <c r="J168" s="532"/>
      <c r="K168" s="532"/>
      <c r="L168" s="532"/>
      <c r="M168" s="425"/>
      <c r="N168" s="425"/>
      <c r="O168" s="425"/>
      <c r="P168" s="425"/>
      <c r="Q168" s="425"/>
      <c r="R168" s="425"/>
      <c r="S168" s="425"/>
      <c r="T168" s="425"/>
      <c r="U168" s="425"/>
      <c r="V168" s="425"/>
      <c r="W168" s="425"/>
      <c r="X168" s="425"/>
      <c r="Y168" s="425"/>
    </row>
    <row r="169" spans="1:25" s="426" customFormat="1" ht="24" customHeight="1">
      <c r="A169" s="537"/>
      <c r="B169" s="529"/>
      <c r="C169" s="531"/>
      <c r="D169" s="531"/>
      <c r="E169" s="531"/>
      <c r="F169" s="536"/>
      <c r="G169" s="532"/>
      <c r="H169" s="532"/>
      <c r="I169" s="532"/>
      <c r="J169" s="532"/>
      <c r="K169" s="532"/>
      <c r="L169" s="532"/>
      <c r="M169" s="425"/>
      <c r="N169" s="425"/>
      <c r="O169" s="425"/>
      <c r="P169" s="425"/>
      <c r="Q169" s="425"/>
      <c r="R169" s="425"/>
      <c r="S169" s="425"/>
      <c r="T169" s="425"/>
      <c r="U169" s="425"/>
      <c r="V169" s="425"/>
      <c r="W169" s="425"/>
      <c r="X169" s="425"/>
      <c r="Y169" s="425"/>
    </row>
    <row r="170" spans="1:25" s="426" customFormat="1" ht="24" customHeight="1">
      <c r="A170" s="537"/>
      <c r="B170" s="529"/>
      <c r="C170" s="531"/>
      <c r="D170" s="531"/>
      <c r="E170" s="531"/>
      <c r="F170" s="536"/>
      <c r="G170" s="532"/>
      <c r="H170" s="532"/>
      <c r="I170" s="532"/>
      <c r="J170" s="532"/>
      <c r="K170" s="532"/>
      <c r="L170" s="532"/>
      <c r="M170" s="425"/>
      <c r="N170" s="425"/>
      <c r="O170" s="425"/>
      <c r="P170" s="425"/>
      <c r="Q170" s="425"/>
      <c r="R170" s="425"/>
      <c r="S170" s="425"/>
      <c r="T170" s="425"/>
      <c r="U170" s="425"/>
      <c r="V170" s="425"/>
      <c r="W170" s="425"/>
      <c r="X170" s="425"/>
      <c r="Y170" s="425"/>
    </row>
    <row r="171" spans="1:25" s="426" customFormat="1" ht="12" customHeight="1">
      <c r="A171" s="537"/>
      <c r="B171" s="529"/>
      <c r="C171" s="531"/>
      <c r="D171" s="531"/>
      <c r="E171" s="531"/>
      <c r="F171" s="536"/>
      <c r="G171" s="532"/>
      <c r="H171" s="532"/>
      <c r="I171" s="532"/>
      <c r="J171" s="532"/>
      <c r="K171" s="532"/>
      <c r="L171" s="532"/>
      <c r="M171" s="425"/>
      <c r="N171" s="425"/>
      <c r="O171" s="425"/>
      <c r="P171" s="425"/>
      <c r="Q171" s="425"/>
      <c r="R171" s="425"/>
      <c r="S171" s="425"/>
      <c r="T171" s="425"/>
      <c r="U171" s="425"/>
      <c r="V171" s="425"/>
      <c r="W171" s="425"/>
      <c r="X171" s="425"/>
      <c r="Y171" s="425"/>
    </row>
    <row r="172" spans="1:25" s="426" customFormat="1" ht="12" customHeight="1">
      <c r="A172" s="537"/>
      <c r="B172" s="529"/>
      <c r="C172" s="531"/>
      <c r="D172" s="531"/>
      <c r="E172" s="531"/>
      <c r="F172" s="536"/>
      <c r="G172" s="532"/>
      <c r="H172" s="532"/>
      <c r="I172" s="532"/>
      <c r="J172" s="532"/>
      <c r="K172" s="532"/>
      <c r="L172" s="532"/>
      <c r="M172" s="425"/>
      <c r="N172" s="425"/>
      <c r="O172" s="425"/>
      <c r="P172" s="425"/>
      <c r="Q172" s="425"/>
      <c r="R172" s="425"/>
      <c r="S172" s="425"/>
      <c r="T172" s="425"/>
      <c r="U172" s="425"/>
      <c r="V172" s="425"/>
      <c r="W172" s="425"/>
      <c r="X172" s="425"/>
      <c r="Y172" s="425"/>
    </row>
    <row r="173" spans="1:25" s="426" customFormat="1" ht="12" customHeight="1">
      <c r="A173" s="537"/>
      <c r="B173" s="529"/>
      <c r="C173" s="531"/>
      <c r="D173" s="531"/>
      <c r="E173" s="531"/>
      <c r="F173" s="536"/>
      <c r="G173" s="532"/>
      <c r="H173" s="532"/>
      <c r="I173" s="532"/>
      <c r="J173" s="532"/>
      <c r="K173" s="532"/>
      <c r="L173" s="532"/>
      <c r="M173" s="425"/>
      <c r="N173" s="425"/>
      <c r="O173" s="425"/>
      <c r="P173" s="425"/>
      <c r="Q173" s="425"/>
      <c r="R173" s="425"/>
      <c r="S173" s="425"/>
      <c r="T173" s="425"/>
      <c r="U173" s="425"/>
      <c r="V173" s="425"/>
      <c r="W173" s="425"/>
      <c r="X173" s="425"/>
      <c r="Y173" s="425"/>
    </row>
    <row r="174" spans="1:25" s="426" customFormat="1" ht="24" customHeight="1">
      <c r="A174" s="537"/>
      <c r="B174" s="529"/>
      <c r="C174" s="531"/>
      <c r="D174" s="531"/>
      <c r="E174" s="531"/>
      <c r="F174" s="536"/>
      <c r="G174" s="532"/>
      <c r="H174" s="532"/>
      <c r="I174" s="532"/>
      <c r="J174" s="532"/>
      <c r="K174" s="532"/>
      <c r="L174" s="532"/>
      <c r="M174" s="425"/>
      <c r="N174" s="425"/>
      <c r="O174" s="425"/>
      <c r="P174" s="425"/>
      <c r="Q174" s="425"/>
      <c r="R174" s="425"/>
      <c r="S174" s="425"/>
      <c r="T174" s="425"/>
      <c r="U174" s="425"/>
      <c r="V174" s="425"/>
      <c r="W174" s="425"/>
      <c r="X174" s="425"/>
      <c r="Y174" s="425"/>
    </row>
    <row r="175" spans="1:25" s="426" customFormat="1" ht="24" customHeight="1">
      <c r="A175" s="537"/>
      <c r="B175" s="529"/>
      <c r="C175" s="531"/>
      <c r="D175" s="531"/>
      <c r="E175" s="531"/>
      <c r="F175" s="536"/>
      <c r="G175" s="532"/>
      <c r="H175" s="532"/>
      <c r="I175" s="532"/>
      <c r="J175" s="532"/>
      <c r="K175" s="532"/>
      <c r="L175" s="532"/>
      <c r="M175" s="425"/>
      <c r="N175" s="425"/>
      <c r="O175" s="425"/>
      <c r="P175" s="425"/>
      <c r="Q175" s="425"/>
      <c r="R175" s="425"/>
      <c r="S175" s="425"/>
      <c r="T175" s="425"/>
      <c r="U175" s="425"/>
      <c r="V175" s="425"/>
      <c r="W175" s="425"/>
      <c r="X175" s="425"/>
      <c r="Y175" s="425"/>
    </row>
    <row r="176" spans="1:25" s="426" customFormat="1" ht="24" customHeight="1">
      <c r="A176" s="537"/>
      <c r="B176" s="529"/>
      <c r="C176" s="531"/>
      <c r="D176" s="531"/>
      <c r="E176" s="531"/>
      <c r="F176" s="536"/>
      <c r="G176" s="532"/>
      <c r="H176" s="532"/>
      <c r="I176" s="532"/>
      <c r="J176" s="532"/>
      <c r="K176" s="532"/>
      <c r="L176" s="532"/>
      <c r="M176" s="425"/>
      <c r="N176" s="425"/>
      <c r="O176" s="425"/>
      <c r="P176" s="425"/>
      <c r="Q176" s="425"/>
      <c r="R176" s="425"/>
      <c r="S176" s="425"/>
      <c r="T176" s="425"/>
      <c r="U176" s="425"/>
      <c r="V176" s="425"/>
      <c r="W176" s="425"/>
      <c r="X176" s="425"/>
      <c r="Y176" s="425"/>
    </row>
    <row r="177" spans="1:25" s="426" customFormat="1" ht="24" customHeight="1">
      <c r="A177" s="537"/>
      <c r="B177" s="529"/>
      <c r="C177" s="531"/>
      <c r="D177" s="531"/>
      <c r="E177" s="531"/>
      <c r="F177" s="536"/>
      <c r="G177" s="532"/>
      <c r="H177" s="532"/>
      <c r="I177" s="532"/>
      <c r="J177" s="532"/>
      <c r="K177" s="532"/>
      <c r="L177" s="532"/>
      <c r="M177" s="425"/>
      <c r="N177" s="425"/>
      <c r="O177" s="425"/>
      <c r="P177" s="425"/>
      <c r="Q177" s="425"/>
      <c r="R177" s="425"/>
      <c r="S177" s="425"/>
      <c r="T177" s="425"/>
      <c r="U177" s="425"/>
      <c r="V177" s="425"/>
      <c r="W177" s="425"/>
      <c r="X177" s="425"/>
      <c r="Y177" s="425"/>
    </row>
    <row r="178" spans="1:25" s="426" customFormat="1" ht="24" customHeight="1">
      <c r="A178" s="537"/>
      <c r="B178" s="529"/>
      <c r="C178" s="531"/>
      <c r="D178" s="531"/>
      <c r="E178" s="531"/>
      <c r="F178" s="536"/>
      <c r="G178" s="532"/>
      <c r="H178" s="532"/>
      <c r="I178" s="532"/>
      <c r="J178" s="532"/>
      <c r="K178" s="532"/>
      <c r="L178" s="532"/>
      <c r="M178" s="425"/>
      <c r="N178" s="425"/>
      <c r="O178" s="425"/>
      <c r="P178" s="425"/>
      <c r="Q178" s="425"/>
      <c r="R178" s="425"/>
      <c r="S178" s="425"/>
      <c r="T178" s="425"/>
      <c r="U178" s="425"/>
      <c r="V178" s="425"/>
      <c r="W178" s="425"/>
      <c r="X178" s="425"/>
      <c r="Y178" s="425"/>
    </row>
    <row r="179" spans="1:25" s="426" customFormat="1" ht="12" customHeight="1">
      <c r="A179" s="537"/>
      <c r="B179" s="529"/>
      <c r="C179" s="531"/>
      <c r="D179" s="531"/>
      <c r="E179" s="531"/>
      <c r="F179" s="536"/>
      <c r="G179" s="532"/>
      <c r="H179" s="532"/>
      <c r="I179" s="532"/>
      <c r="J179" s="532"/>
      <c r="K179" s="532"/>
      <c r="L179" s="532"/>
      <c r="M179" s="425"/>
      <c r="N179" s="425"/>
      <c r="O179" s="425"/>
      <c r="P179" s="425"/>
      <c r="Q179" s="425"/>
      <c r="R179" s="425"/>
      <c r="S179" s="425"/>
      <c r="T179" s="425"/>
      <c r="U179" s="425"/>
      <c r="V179" s="425"/>
      <c r="W179" s="425"/>
      <c r="X179" s="425"/>
      <c r="Y179" s="425"/>
    </row>
    <row r="180" spans="1:25" s="426" customFormat="1" ht="12" customHeight="1">
      <c r="A180" s="537"/>
      <c r="B180" s="529"/>
      <c r="C180" s="531"/>
      <c r="D180" s="531"/>
      <c r="E180" s="531"/>
      <c r="F180" s="536"/>
      <c r="G180" s="532"/>
      <c r="H180" s="532"/>
      <c r="I180" s="532"/>
      <c r="J180" s="532"/>
      <c r="K180" s="532"/>
      <c r="L180" s="532"/>
      <c r="M180" s="425"/>
      <c r="N180" s="425"/>
      <c r="O180" s="425"/>
      <c r="P180" s="425"/>
      <c r="Q180" s="425"/>
      <c r="R180" s="425"/>
      <c r="S180" s="425"/>
      <c r="T180" s="425"/>
      <c r="U180" s="425"/>
      <c r="V180" s="425"/>
      <c r="W180" s="425"/>
      <c r="X180" s="425"/>
      <c r="Y180" s="425"/>
    </row>
    <row r="181" spans="1:25" s="426" customFormat="1" ht="12" customHeight="1">
      <c r="A181" s="537"/>
      <c r="B181" s="529"/>
      <c r="C181" s="531"/>
      <c r="D181" s="531"/>
      <c r="E181" s="531"/>
      <c r="F181" s="536"/>
      <c r="G181" s="532"/>
      <c r="H181" s="532"/>
      <c r="I181" s="532"/>
      <c r="J181" s="532"/>
      <c r="K181" s="532"/>
      <c r="L181" s="532"/>
      <c r="M181" s="425"/>
      <c r="N181" s="425"/>
      <c r="O181" s="425"/>
      <c r="P181" s="425"/>
      <c r="Q181" s="425"/>
      <c r="R181" s="425"/>
      <c r="S181" s="425"/>
      <c r="T181" s="425"/>
      <c r="U181" s="425"/>
      <c r="V181" s="425"/>
      <c r="W181" s="425"/>
      <c r="X181" s="425"/>
      <c r="Y181" s="425"/>
    </row>
    <row r="182" spans="1:25" s="426" customFormat="1" ht="12" customHeight="1">
      <c r="A182" s="537"/>
      <c r="B182" s="529"/>
      <c r="C182" s="531"/>
      <c r="D182" s="531"/>
      <c r="E182" s="531"/>
      <c r="F182" s="536"/>
      <c r="G182" s="532"/>
      <c r="H182" s="532"/>
      <c r="I182" s="532"/>
      <c r="J182" s="532"/>
      <c r="K182" s="532"/>
      <c r="L182" s="532"/>
      <c r="M182" s="425"/>
      <c r="N182" s="425"/>
      <c r="O182" s="425"/>
      <c r="P182" s="425"/>
      <c r="Q182" s="425"/>
      <c r="R182" s="425"/>
      <c r="S182" s="425"/>
      <c r="T182" s="425"/>
      <c r="U182" s="425"/>
      <c r="V182" s="425"/>
      <c r="W182" s="425"/>
      <c r="X182" s="425"/>
      <c r="Y182" s="425"/>
    </row>
    <row r="183" spans="1:25" s="426" customFormat="1" ht="12" customHeight="1">
      <c r="A183" s="537"/>
      <c r="B183" s="529"/>
      <c r="C183" s="531"/>
      <c r="D183" s="531"/>
      <c r="E183" s="531"/>
      <c r="F183" s="536"/>
      <c r="G183" s="532"/>
      <c r="H183" s="532"/>
      <c r="I183" s="532"/>
      <c r="J183" s="532"/>
      <c r="K183" s="532"/>
      <c r="L183" s="532"/>
      <c r="M183" s="425"/>
      <c r="N183" s="425"/>
      <c r="O183" s="425"/>
      <c r="P183" s="425"/>
      <c r="Q183" s="425"/>
      <c r="R183" s="425"/>
      <c r="S183" s="425"/>
      <c r="T183" s="425"/>
      <c r="U183" s="425"/>
      <c r="V183" s="425"/>
      <c r="W183" s="425"/>
      <c r="X183" s="425"/>
      <c r="Y183" s="425"/>
    </row>
    <row r="184" spans="1:25" s="426" customFormat="1" ht="12" customHeight="1">
      <c r="A184" s="537"/>
      <c r="B184" s="529"/>
      <c r="C184" s="531"/>
      <c r="D184" s="531"/>
      <c r="E184" s="531"/>
      <c r="F184" s="536"/>
      <c r="G184" s="532"/>
      <c r="H184" s="532"/>
      <c r="I184" s="532"/>
      <c r="J184" s="532"/>
      <c r="K184" s="532"/>
      <c r="L184" s="532"/>
      <c r="M184" s="425"/>
      <c r="N184" s="425"/>
      <c r="O184" s="425"/>
      <c r="P184" s="425"/>
      <c r="Q184" s="425"/>
      <c r="R184" s="425"/>
      <c r="S184" s="425"/>
      <c r="T184" s="425"/>
      <c r="U184" s="425"/>
      <c r="V184" s="425"/>
      <c r="W184" s="425"/>
      <c r="X184" s="425"/>
      <c r="Y184" s="425"/>
    </row>
    <row r="185" spans="1:25" s="426" customFormat="1" ht="24" customHeight="1">
      <c r="A185" s="537"/>
      <c r="B185" s="529"/>
      <c r="C185" s="531"/>
      <c r="D185" s="531"/>
      <c r="E185" s="531"/>
      <c r="F185" s="536"/>
      <c r="G185" s="532"/>
      <c r="H185" s="532"/>
      <c r="I185" s="532"/>
      <c r="J185" s="532"/>
      <c r="K185" s="532"/>
      <c r="L185" s="532"/>
      <c r="M185" s="425"/>
      <c r="N185" s="425"/>
      <c r="O185" s="425"/>
      <c r="P185" s="425"/>
      <c r="Q185" s="425"/>
      <c r="R185" s="425"/>
      <c r="S185" s="425"/>
      <c r="T185" s="425"/>
      <c r="U185" s="425"/>
      <c r="V185" s="425"/>
      <c r="W185" s="425"/>
      <c r="X185" s="425"/>
      <c r="Y185" s="425"/>
    </row>
    <row r="186" spans="1:25" s="426" customFormat="1" ht="12" customHeight="1">
      <c r="A186" s="537"/>
      <c r="B186" s="529"/>
      <c r="C186" s="531"/>
      <c r="D186" s="531"/>
      <c r="E186" s="531"/>
      <c r="F186" s="536"/>
      <c r="G186" s="532"/>
      <c r="H186" s="532"/>
      <c r="I186" s="532"/>
      <c r="J186" s="532"/>
      <c r="K186" s="532"/>
      <c r="L186" s="532"/>
      <c r="M186" s="425"/>
      <c r="N186" s="425"/>
      <c r="O186" s="425"/>
      <c r="P186" s="425"/>
      <c r="Q186" s="425"/>
      <c r="R186" s="425"/>
      <c r="S186" s="425"/>
      <c r="T186" s="425"/>
      <c r="U186" s="425"/>
      <c r="V186" s="425"/>
      <c r="W186" s="425"/>
      <c r="X186" s="425"/>
      <c r="Y186" s="425"/>
    </row>
    <row r="187" spans="1:25" s="426" customFormat="1" ht="12" customHeight="1">
      <c r="A187" s="537"/>
      <c r="B187" s="529"/>
      <c r="C187" s="531"/>
      <c r="D187" s="531"/>
      <c r="E187" s="531"/>
      <c r="F187" s="536"/>
      <c r="G187" s="532"/>
      <c r="H187" s="532"/>
      <c r="I187" s="532"/>
      <c r="J187" s="532"/>
      <c r="K187" s="532"/>
      <c r="L187" s="532"/>
      <c r="M187" s="425"/>
      <c r="N187" s="425"/>
      <c r="O187" s="425"/>
      <c r="P187" s="425"/>
      <c r="Q187" s="425"/>
      <c r="R187" s="425"/>
      <c r="S187" s="425"/>
      <c r="T187" s="425"/>
      <c r="U187" s="425"/>
      <c r="V187" s="425"/>
      <c r="W187" s="425"/>
      <c r="X187" s="425"/>
      <c r="Y187" s="425"/>
    </row>
    <row r="188" spans="1:25" s="426" customFormat="1" ht="12" customHeight="1">
      <c r="A188" s="537"/>
      <c r="B188" s="529"/>
      <c r="C188" s="531"/>
      <c r="D188" s="531"/>
      <c r="E188" s="531"/>
      <c r="F188" s="536"/>
      <c r="G188" s="532"/>
      <c r="H188" s="532"/>
      <c r="I188" s="532"/>
      <c r="J188" s="532"/>
      <c r="K188" s="532"/>
      <c r="L188" s="532"/>
      <c r="M188" s="425"/>
      <c r="N188" s="425"/>
      <c r="O188" s="425"/>
      <c r="P188" s="425"/>
      <c r="Q188" s="425"/>
      <c r="R188" s="425"/>
      <c r="S188" s="425"/>
      <c r="T188" s="425"/>
      <c r="U188" s="425"/>
      <c r="V188" s="425"/>
      <c r="W188" s="425"/>
      <c r="X188" s="425"/>
      <c r="Y188" s="425"/>
    </row>
    <row r="189" spans="1:25" s="426" customFormat="1" ht="12" customHeight="1">
      <c r="A189" s="537"/>
      <c r="B189" s="529"/>
      <c r="C189" s="531"/>
      <c r="D189" s="531"/>
      <c r="E189" s="531"/>
      <c r="F189" s="536"/>
      <c r="G189" s="532"/>
      <c r="H189" s="532"/>
      <c r="I189" s="532"/>
      <c r="J189" s="532"/>
      <c r="K189" s="532"/>
      <c r="L189" s="532"/>
      <c r="M189" s="425"/>
      <c r="N189" s="425"/>
      <c r="O189" s="425"/>
      <c r="P189" s="425"/>
      <c r="Q189" s="425"/>
      <c r="R189" s="425"/>
      <c r="S189" s="425"/>
      <c r="T189" s="425"/>
      <c r="U189" s="425"/>
      <c r="V189" s="425"/>
      <c r="W189" s="425"/>
      <c r="X189" s="425"/>
      <c r="Y189" s="425"/>
    </row>
    <row r="190" spans="1:25" s="426" customFormat="1" ht="12" customHeight="1" thickBot="1">
      <c r="A190" s="537"/>
      <c r="B190" s="529"/>
      <c r="C190" s="531"/>
      <c r="D190" s="531"/>
      <c r="E190" s="531"/>
      <c r="F190" s="536"/>
      <c r="G190" s="532"/>
      <c r="H190" s="532"/>
      <c r="I190" s="532"/>
      <c r="J190" s="532"/>
      <c r="K190" s="532"/>
      <c r="L190" s="532"/>
      <c r="M190" s="425"/>
      <c r="N190" s="425"/>
      <c r="O190" s="425"/>
      <c r="P190" s="425"/>
      <c r="Q190" s="425"/>
      <c r="R190" s="425"/>
      <c r="S190" s="425"/>
      <c r="T190" s="425"/>
      <c r="U190" s="425"/>
      <c r="V190" s="425"/>
      <c r="W190" s="425"/>
      <c r="X190" s="425"/>
      <c r="Y190" s="425"/>
    </row>
    <row r="191" spans="1:25" s="514" customFormat="1" ht="20.45" customHeight="1" thickBot="1">
      <c r="A191" s="537"/>
      <c r="B191" s="529"/>
      <c r="C191" s="531"/>
      <c r="D191" s="531"/>
      <c r="E191" s="531"/>
      <c r="F191" s="536"/>
      <c r="G191" s="532"/>
      <c r="H191" s="532"/>
      <c r="I191" s="532"/>
      <c r="J191" s="532"/>
      <c r="K191" s="532"/>
      <c r="L191" s="532"/>
      <c r="M191" s="425"/>
      <c r="N191" s="425"/>
      <c r="O191" s="425"/>
      <c r="P191" s="425"/>
      <c r="Q191" s="425"/>
      <c r="R191" s="425"/>
      <c r="S191" s="425"/>
      <c r="T191" s="425"/>
      <c r="U191" s="425"/>
      <c r="V191" s="425"/>
      <c r="W191" s="425"/>
      <c r="X191" s="425"/>
      <c r="Y191" s="425"/>
    </row>
    <row r="192" spans="1:25" s="426" customFormat="1" ht="24" customHeight="1">
      <c r="A192" s="537"/>
      <c r="B192" s="529"/>
      <c r="C192" s="531"/>
      <c r="D192" s="531"/>
      <c r="E192" s="531"/>
      <c r="F192" s="536"/>
      <c r="G192" s="532"/>
      <c r="H192" s="532"/>
      <c r="I192" s="532"/>
      <c r="J192" s="532"/>
      <c r="K192" s="532"/>
      <c r="L192" s="532"/>
      <c r="M192" s="425"/>
      <c r="N192" s="425"/>
      <c r="O192" s="425"/>
      <c r="P192" s="425"/>
      <c r="Q192" s="425"/>
      <c r="R192" s="425"/>
      <c r="S192" s="425"/>
      <c r="T192" s="425"/>
      <c r="U192" s="425"/>
      <c r="V192" s="425"/>
      <c r="W192" s="425"/>
      <c r="X192" s="425"/>
      <c r="Y192" s="425"/>
    </row>
    <row r="193" spans="1:25" s="426" customFormat="1" ht="12" customHeight="1">
      <c r="A193" s="537"/>
      <c r="B193" s="529"/>
      <c r="C193" s="531"/>
      <c r="D193" s="531"/>
      <c r="E193" s="531"/>
      <c r="F193" s="536"/>
      <c r="G193" s="532"/>
      <c r="H193" s="532"/>
      <c r="I193" s="532"/>
      <c r="J193" s="532"/>
      <c r="K193" s="532"/>
      <c r="L193" s="532"/>
      <c r="M193" s="425"/>
      <c r="N193" s="425"/>
      <c r="O193" s="425"/>
      <c r="P193" s="425"/>
      <c r="Q193" s="425"/>
      <c r="R193" s="425"/>
      <c r="S193" s="425"/>
      <c r="T193" s="425"/>
      <c r="U193" s="425"/>
      <c r="V193" s="425"/>
      <c r="W193" s="425"/>
      <c r="X193" s="425"/>
      <c r="Y193" s="425"/>
    </row>
    <row r="194" spans="1:25" s="426" customFormat="1" ht="12" customHeight="1">
      <c r="A194" s="537"/>
      <c r="B194" s="529"/>
      <c r="C194" s="531"/>
      <c r="D194" s="531"/>
      <c r="E194" s="531"/>
      <c r="F194" s="536"/>
      <c r="G194" s="532"/>
      <c r="H194" s="532"/>
      <c r="I194" s="532"/>
      <c r="J194" s="532"/>
      <c r="K194" s="532"/>
      <c r="L194" s="532"/>
      <c r="M194" s="425"/>
      <c r="N194" s="425"/>
      <c r="O194" s="425"/>
      <c r="P194" s="425"/>
      <c r="Q194" s="425"/>
      <c r="R194" s="425"/>
      <c r="S194" s="425"/>
      <c r="T194" s="425"/>
      <c r="U194" s="425"/>
      <c r="V194" s="425"/>
      <c r="W194" s="425"/>
      <c r="X194" s="425"/>
      <c r="Y194" s="425"/>
    </row>
    <row r="195" spans="1:25" s="426" customFormat="1" ht="12" customHeight="1">
      <c r="A195" s="537"/>
      <c r="B195" s="529"/>
      <c r="C195" s="531"/>
      <c r="D195" s="531"/>
      <c r="E195" s="531"/>
      <c r="F195" s="536"/>
      <c r="G195" s="532"/>
      <c r="H195" s="532"/>
      <c r="I195" s="532"/>
      <c r="J195" s="532"/>
      <c r="K195" s="532"/>
      <c r="L195" s="532"/>
      <c r="M195" s="425"/>
      <c r="N195" s="425"/>
      <c r="O195" s="425"/>
      <c r="P195" s="425"/>
      <c r="Q195" s="425"/>
      <c r="R195" s="425"/>
      <c r="S195" s="425"/>
      <c r="T195" s="425"/>
      <c r="U195" s="425"/>
      <c r="V195" s="425"/>
      <c r="W195" s="425"/>
      <c r="X195" s="425"/>
      <c r="Y195" s="425"/>
    </row>
    <row r="196" spans="1:25" s="426" customFormat="1" ht="12" customHeight="1">
      <c r="A196" s="537"/>
      <c r="B196" s="529"/>
      <c r="C196" s="531"/>
      <c r="D196" s="531"/>
      <c r="E196" s="531"/>
      <c r="F196" s="536"/>
      <c r="G196" s="532"/>
      <c r="H196" s="532"/>
      <c r="I196" s="532"/>
      <c r="J196" s="532"/>
      <c r="K196" s="532"/>
      <c r="L196" s="532"/>
      <c r="M196" s="425"/>
      <c r="N196" s="425"/>
      <c r="O196" s="425"/>
      <c r="P196" s="425"/>
      <c r="Q196" s="425"/>
      <c r="R196" s="425"/>
      <c r="S196" s="425"/>
      <c r="T196" s="425"/>
      <c r="U196" s="425"/>
      <c r="V196" s="425"/>
      <c r="W196" s="425"/>
      <c r="X196" s="425"/>
      <c r="Y196" s="425"/>
    </row>
    <row r="197" spans="1:25" s="426" customFormat="1" ht="12" customHeight="1">
      <c r="A197" s="537"/>
      <c r="B197" s="529"/>
      <c r="C197" s="531"/>
      <c r="D197" s="531"/>
      <c r="E197" s="531"/>
      <c r="F197" s="536"/>
      <c r="G197" s="532"/>
      <c r="H197" s="532"/>
      <c r="I197" s="532"/>
      <c r="J197" s="532"/>
      <c r="K197" s="532"/>
      <c r="L197" s="532"/>
      <c r="M197" s="425"/>
      <c r="N197" s="425"/>
      <c r="O197" s="425"/>
      <c r="P197" s="425"/>
      <c r="Q197" s="425"/>
      <c r="R197" s="425"/>
      <c r="S197" s="425"/>
      <c r="T197" s="425"/>
      <c r="U197" s="425"/>
      <c r="V197" s="425"/>
      <c r="W197" s="425"/>
      <c r="X197" s="425"/>
      <c r="Y197" s="425"/>
    </row>
    <row r="198" spans="1:25" s="426" customFormat="1" ht="12" customHeight="1">
      <c r="A198" s="537"/>
      <c r="B198" s="529"/>
      <c r="C198" s="531"/>
      <c r="D198" s="531"/>
      <c r="E198" s="531"/>
      <c r="F198" s="536"/>
      <c r="G198" s="532"/>
      <c r="H198" s="532"/>
      <c r="I198" s="532"/>
      <c r="J198" s="532"/>
      <c r="K198" s="532"/>
      <c r="L198" s="532"/>
      <c r="M198" s="425"/>
      <c r="N198" s="425"/>
      <c r="O198" s="425"/>
      <c r="P198" s="425"/>
      <c r="Q198" s="425"/>
      <c r="R198" s="425"/>
      <c r="S198" s="425"/>
      <c r="T198" s="425"/>
      <c r="U198" s="425"/>
      <c r="V198" s="425"/>
      <c r="W198" s="425"/>
      <c r="X198" s="425"/>
      <c r="Y198" s="425"/>
    </row>
    <row r="199" spans="1:25" s="426" customFormat="1" ht="12" customHeight="1">
      <c r="A199" s="537"/>
      <c r="B199" s="529"/>
      <c r="C199" s="531"/>
      <c r="D199" s="531"/>
      <c r="E199" s="531"/>
      <c r="F199" s="536"/>
      <c r="G199" s="532"/>
      <c r="H199" s="532"/>
      <c r="I199" s="532"/>
      <c r="J199" s="532"/>
      <c r="K199" s="532"/>
      <c r="L199" s="532"/>
      <c r="M199" s="425"/>
      <c r="N199" s="425"/>
      <c r="O199" s="425"/>
      <c r="P199" s="425"/>
      <c r="Q199" s="425"/>
      <c r="R199" s="425"/>
      <c r="S199" s="425"/>
      <c r="T199" s="425"/>
      <c r="U199" s="425"/>
      <c r="V199" s="425"/>
      <c r="W199" s="425"/>
      <c r="X199" s="425"/>
      <c r="Y199" s="425"/>
    </row>
    <row r="200" spans="1:25" s="426" customFormat="1" ht="12" customHeight="1">
      <c r="A200" s="537"/>
      <c r="B200" s="529"/>
      <c r="C200" s="531"/>
      <c r="D200" s="531"/>
      <c r="E200" s="531"/>
      <c r="F200" s="536"/>
      <c r="G200" s="532"/>
      <c r="H200" s="532"/>
      <c r="I200" s="532"/>
      <c r="J200" s="532"/>
      <c r="K200" s="532"/>
      <c r="L200" s="532"/>
      <c r="M200" s="425"/>
      <c r="N200" s="425"/>
      <c r="O200" s="425"/>
      <c r="P200" s="425"/>
      <c r="Q200" s="425"/>
      <c r="R200" s="425"/>
      <c r="S200" s="425"/>
      <c r="T200" s="425"/>
      <c r="U200" s="425"/>
      <c r="V200" s="425"/>
      <c r="W200" s="425"/>
      <c r="X200" s="425"/>
      <c r="Y200" s="425"/>
    </row>
    <row r="201" spans="1:25" s="426" customFormat="1" ht="20.45" customHeight="1">
      <c r="A201" s="537"/>
      <c r="B201" s="529"/>
      <c r="C201" s="531"/>
      <c r="D201" s="531"/>
      <c r="E201" s="531"/>
      <c r="F201" s="536"/>
      <c r="G201" s="532"/>
      <c r="H201" s="532"/>
      <c r="I201" s="532"/>
      <c r="J201" s="532"/>
      <c r="K201" s="532"/>
      <c r="L201" s="532"/>
      <c r="M201" s="425"/>
      <c r="N201" s="425"/>
      <c r="O201" s="425"/>
      <c r="P201" s="425"/>
      <c r="Q201" s="425"/>
      <c r="R201" s="425"/>
      <c r="S201" s="425"/>
      <c r="T201" s="425"/>
      <c r="U201" s="425"/>
      <c r="V201" s="425"/>
      <c r="W201" s="425"/>
      <c r="X201" s="425"/>
      <c r="Y201" s="425"/>
    </row>
    <row r="202" spans="1:25" s="425" customFormat="1" ht="12" customHeight="1">
      <c r="A202" s="537"/>
      <c r="B202" s="529"/>
      <c r="C202" s="531"/>
      <c r="D202" s="531"/>
      <c r="E202" s="531"/>
      <c r="F202" s="536"/>
      <c r="G202" s="532"/>
      <c r="H202" s="532"/>
      <c r="I202" s="532"/>
      <c r="J202" s="532"/>
      <c r="K202" s="532"/>
      <c r="L202" s="532"/>
    </row>
    <row r="203" spans="1:25" s="426" customFormat="1" ht="24" customHeight="1">
      <c r="A203" s="537"/>
      <c r="B203" s="529"/>
      <c r="C203" s="531"/>
      <c r="D203" s="531"/>
      <c r="E203" s="531"/>
      <c r="F203" s="536"/>
      <c r="G203" s="532"/>
      <c r="H203" s="532"/>
      <c r="I203" s="532"/>
      <c r="J203" s="532"/>
      <c r="K203" s="532"/>
      <c r="L203" s="532"/>
      <c r="M203" s="425"/>
      <c r="N203" s="425"/>
      <c r="O203" s="425"/>
      <c r="P203" s="425"/>
      <c r="Q203" s="425"/>
      <c r="R203" s="425"/>
      <c r="S203" s="425"/>
      <c r="T203" s="425"/>
      <c r="U203" s="425"/>
      <c r="V203" s="425"/>
      <c r="W203" s="425"/>
      <c r="X203" s="425"/>
      <c r="Y203" s="425"/>
    </row>
    <row r="204" spans="1:25" s="426" customFormat="1" ht="12" customHeight="1">
      <c r="A204" s="537"/>
      <c r="B204" s="529"/>
      <c r="C204" s="531"/>
      <c r="D204" s="531"/>
      <c r="E204" s="531"/>
      <c r="F204" s="536"/>
      <c r="G204" s="532"/>
      <c r="H204" s="532"/>
      <c r="I204" s="532"/>
      <c r="J204" s="532"/>
      <c r="K204" s="532"/>
      <c r="L204" s="532"/>
      <c r="M204" s="425"/>
      <c r="N204" s="425"/>
      <c r="O204" s="425"/>
      <c r="P204" s="425"/>
      <c r="Q204" s="425"/>
      <c r="R204" s="425"/>
      <c r="S204" s="425"/>
      <c r="T204" s="425"/>
      <c r="U204" s="425"/>
      <c r="V204" s="425"/>
      <c r="W204" s="425"/>
      <c r="X204" s="425"/>
      <c r="Y204" s="425"/>
    </row>
    <row r="205" spans="1:25" s="426" customFormat="1" ht="12" customHeight="1">
      <c r="A205" s="537"/>
      <c r="B205" s="529"/>
      <c r="C205" s="531"/>
      <c r="D205" s="531"/>
      <c r="E205" s="531"/>
      <c r="F205" s="536"/>
      <c r="G205" s="532"/>
      <c r="H205" s="532"/>
      <c r="I205" s="532"/>
      <c r="J205" s="532"/>
      <c r="K205" s="532"/>
      <c r="L205" s="532"/>
      <c r="M205" s="425"/>
      <c r="N205" s="425"/>
      <c r="O205" s="425"/>
      <c r="P205" s="425"/>
      <c r="Q205" s="425"/>
      <c r="R205" s="425"/>
      <c r="S205" s="425"/>
      <c r="T205" s="425"/>
      <c r="U205" s="425"/>
      <c r="V205" s="425"/>
      <c r="W205" s="425"/>
      <c r="X205" s="425"/>
      <c r="Y205" s="425"/>
    </row>
    <row r="206" spans="1:25" s="426" customFormat="1" ht="12" customHeight="1">
      <c r="A206" s="537"/>
      <c r="B206" s="529"/>
      <c r="C206" s="531"/>
      <c r="D206" s="531"/>
      <c r="E206" s="531"/>
      <c r="F206" s="536"/>
      <c r="G206" s="532"/>
      <c r="H206" s="532"/>
      <c r="I206" s="532"/>
      <c r="J206" s="532"/>
      <c r="K206" s="532"/>
      <c r="L206" s="532"/>
      <c r="M206" s="425"/>
      <c r="N206" s="425"/>
      <c r="O206" s="425"/>
      <c r="P206" s="425"/>
      <c r="Q206" s="425"/>
      <c r="R206" s="425"/>
      <c r="S206" s="425"/>
      <c r="T206" s="425"/>
      <c r="U206" s="425"/>
      <c r="V206" s="425"/>
      <c r="W206" s="425"/>
      <c r="X206" s="425"/>
      <c r="Y206" s="425"/>
    </row>
    <row r="207" spans="1:25" s="426" customFormat="1" ht="12" customHeight="1" thickBot="1">
      <c r="A207" s="537"/>
      <c r="B207" s="529"/>
      <c r="C207" s="531"/>
      <c r="D207" s="531"/>
      <c r="E207" s="531"/>
      <c r="F207" s="536"/>
      <c r="G207" s="532"/>
      <c r="H207" s="532"/>
      <c r="I207" s="532"/>
      <c r="J207" s="532"/>
      <c r="K207" s="532"/>
      <c r="L207" s="532"/>
      <c r="M207" s="425"/>
      <c r="N207" s="425"/>
      <c r="O207" s="425"/>
      <c r="P207" s="425"/>
      <c r="Q207" s="425"/>
      <c r="R207" s="425"/>
      <c r="S207" s="425"/>
      <c r="T207" s="425"/>
      <c r="U207" s="425"/>
      <c r="V207" s="425"/>
      <c r="W207" s="425"/>
      <c r="X207" s="425"/>
      <c r="Y207" s="425"/>
    </row>
    <row r="208" spans="1:25" s="514" customFormat="1" ht="20.45" customHeight="1" thickBot="1">
      <c r="A208" s="537"/>
      <c r="B208" s="529"/>
      <c r="C208" s="531"/>
      <c r="D208" s="531"/>
      <c r="E208" s="531"/>
      <c r="F208" s="536"/>
      <c r="G208" s="532"/>
      <c r="H208" s="532"/>
      <c r="I208" s="532"/>
      <c r="J208" s="532"/>
      <c r="K208" s="532"/>
      <c r="L208" s="532"/>
      <c r="M208" s="425"/>
      <c r="N208" s="425"/>
      <c r="O208" s="425"/>
      <c r="P208" s="425"/>
      <c r="Q208" s="425"/>
      <c r="R208" s="425"/>
      <c r="S208" s="425"/>
      <c r="T208" s="425"/>
      <c r="U208" s="425"/>
      <c r="V208" s="425"/>
      <c r="W208" s="425"/>
      <c r="X208" s="425"/>
      <c r="Y208" s="425"/>
    </row>
    <row r="209" spans="1:25" s="426" customFormat="1" ht="24" customHeight="1">
      <c r="A209" s="537"/>
      <c r="B209" s="529"/>
      <c r="C209" s="531"/>
      <c r="D209" s="531"/>
      <c r="E209" s="531"/>
      <c r="F209" s="536"/>
      <c r="G209" s="532"/>
      <c r="H209" s="532"/>
      <c r="I209" s="532"/>
      <c r="J209" s="532"/>
      <c r="K209" s="532"/>
      <c r="L209" s="532"/>
      <c r="M209" s="425"/>
      <c r="N209" s="425"/>
      <c r="O209" s="425"/>
      <c r="P209" s="425"/>
      <c r="Q209" s="425"/>
      <c r="R209" s="425"/>
      <c r="S209" s="425"/>
      <c r="T209" s="425"/>
      <c r="U209" s="425"/>
      <c r="V209" s="425"/>
      <c r="W209" s="425"/>
      <c r="X209" s="425"/>
      <c r="Y209" s="425"/>
    </row>
    <row r="210" spans="1:25" s="426" customFormat="1" ht="12" customHeight="1">
      <c r="A210" s="537"/>
      <c r="B210" s="529"/>
      <c r="C210" s="531"/>
      <c r="D210" s="531"/>
      <c r="E210" s="531"/>
      <c r="F210" s="536"/>
      <c r="G210" s="532"/>
      <c r="H210" s="532"/>
      <c r="I210" s="532"/>
      <c r="J210" s="532"/>
      <c r="K210" s="532"/>
      <c r="L210" s="532"/>
      <c r="M210" s="425"/>
      <c r="N210" s="425"/>
      <c r="O210" s="425"/>
      <c r="P210" s="425"/>
      <c r="Q210" s="425"/>
      <c r="R210" s="425"/>
      <c r="S210" s="425"/>
      <c r="T210" s="425"/>
      <c r="U210" s="425"/>
      <c r="V210" s="425"/>
      <c r="W210" s="425"/>
      <c r="X210" s="425"/>
      <c r="Y210" s="425"/>
    </row>
    <row r="211" spans="1:25" s="426" customFormat="1" ht="12" customHeight="1">
      <c r="A211" s="537"/>
      <c r="B211" s="529"/>
      <c r="C211" s="531"/>
      <c r="D211" s="531"/>
      <c r="E211" s="531"/>
      <c r="F211" s="536"/>
      <c r="G211" s="532"/>
      <c r="H211" s="532"/>
      <c r="I211" s="532"/>
      <c r="J211" s="532"/>
      <c r="K211" s="532"/>
      <c r="L211" s="532"/>
      <c r="M211" s="425"/>
      <c r="N211" s="425"/>
      <c r="O211" s="425"/>
      <c r="P211" s="425"/>
      <c r="Q211" s="425"/>
      <c r="R211" s="425"/>
      <c r="S211" s="425"/>
      <c r="T211" s="425"/>
      <c r="U211" s="425"/>
      <c r="V211" s="425"/>
      <c r="W211" s="425"/>
      <c r="X211" s="425"/>
      <c r="Y211" s="425"/>
    </row>
    <row r="212" spans="1:25" s="426" customFormat="1" ht="12" customHeight="1">
      <c r="A212" s="537"/>
      <c r="B212" s="529"/>
      <c r="C212" s="531"/>
      <c r="D212" s="531"/>
      <c r="E212" s="531"/>
      <c r="F212" s="536"/>
      <c r="G212" s="532"/>
      <c r="H212" s="532"/>
      <c r="I212" s="532"/>
      <c r="J212" s="532"/>
      <c r="K212" s="532"/>
      <c r="L212" s="532"/>
      <c r="M212" s="425"/>
      <c r="N212" s="425"/>
      <c r="O212" s="425"/>
      <c r="P212" s="425"/>
      <c r="Q212" s="425"/>
      <c r="R212" s="425"/>
      <c r="S212" s="425"/>
      <c r="T212" s="425"/>
      <c r="U212" s="425"/>
      <c r="V212" s="425"/>
      <c r="W212" s="425"/>
      <c r="X212" s="425"/>
      <c r="Y212" s="425"/>
    </row>
    <row r="213" spans="1:25" s="426" customFormat="1" ht="12" customHeight="1">
      <c r="A213" s="537"/>
      <c r="B213" s="529"/>
      <c r="C213" s="531"/>
      <c r="D213" s="531"/>
      <c r="E213" s="531"/>
      <c r="F213" s="536"/>
      <c r="G213" s="532"/>
      <c r="H213" s="532"/>
      <c r="I213" s="532"/>
      <c r="J213" s="532"/>
      <c r="K213" s="532"/>
      <c r="L213" s="532"/>
      <c r="M213" s="425"/>
      <c r="N213" s="425"/>
      <c r="O213" s="425"/>
      <c r="P213" s="425"/>
      <c r="Q213" s="425"/>
      <c r="R213" s="425"/>
      <c r="S213" s="425"/>
      <c r="T213" s="425"/>
      <c r="U213" s="425"/>
      <c r="V213" s="425"/>
      <c r="W213" s="425"/>
      <c r="X213" s="425"/>
      <c r="Y213" s="425"/>
    </row>
    <row r="214" spans="1:25" s="426" customFormat="1" ht="12" customHeight="1">
      <c r="A214" s="537"/>
      <c r="B214" s="529"/>
      <c r="C214" s="531"/>
      <c r="D214" s="531"/>
      <c r="E214" s="531"/>
      <c r="F214" s="536"/>
      <c r="G214" s="532"/>
      <c r="H214" s="532"/>
      <c r="I214" s="532"/>
      <c r="J214" s="532"/>
      <c r="K214" s="532"/>
      <c r="L214" s="532"/>
      <c r="M214" s="425"/>
      <c r="N214" s="425"/>
      <c r="O214" s="425"/>
      <c r="P214" s="425"/>
      <c r="Q214" s="425"/>
      <c r="R214" s="425"/>
      <c r="S214" s="425"/>
      <c r="T214" s="425"/>
      <c r="U214" s="425"/>
      <c r="V214" s="425"/>
      <c r="W214" s="425"/>
      <c r="X214" s="425"/>
      <c r="Y214" s="425"/>
    </row>
    <row r="215" spans="1:25" s="426" customFormat="1" ht="12" customHeight="1">
      <c r="A215" s="537"/>
      <c r="B215" s="529"/>
      <c r="C215" s="531"/>
      <c r="D215" s="531"/>
      <c r="E215" s="531"/>
      <c r="F215" s="536"/>
      <c r="G215" s="532"/>
      <c r="H215" s="532"/>
      <c r="I215" s="532"/>
      <c r="J215" s="532"/>
      <c r="K215" s="532"/>
      <c r="L215" s="532"/>
      <c r="M215" s="425"/>
      <c r="N215" s="425"/>
      <c r="O215" s="425"/>
      <c r="P215" s="425"/>
      <c r="Q215" s="425"/>
      <c r="R215" s="425"/>
      <c r="S215" s="425"/>
      <c r="T215" s="425"/>
      <c r="U215" s="425"/>
      <c r="V215" s="425"/>
      <c r="W215" s="425"/>
      <c r="X215" s="425"/>
      <c r="Y215" s="425"/>
    </row>
    <row r="216" spans="1:25" s="426" customFormat="1" ht="12" customHeight="1">
      <c r="A216" s="537"/>
      <c r="B216" s="529"/>
      <c r="C216" s="531"/>
      <c r="D216" s="531"/>
      <c r="E216" s="531"/>
      <c r="F216" s="536"/>
      <c r="G216" s="532"/>
      <c r="H216" s="532"/>
      <c r="I216" s="532"/>
      <c r="J216" s="532"/>
      <c r="K216" s="532"/>
      <c r="L216" s="532"/>
      <c r="M216" s="425"/>
      <c r="N216" s="425"/>
      <c r="O216" s="425"/>
      <c r="P216" s="425"/>
      <c r="Q216" s="425"/>
      <c r="R216" s="425"/>
      <c r="S216" s="425"/>
      <c r="T216" s="425"/>
      <c r="U216" s="425"/>
      <c r="V216" s="425"/>
      <c r="W216" s="425"/>
      <c r="X216" s="425"/>
      <c r="Y216" s="425"/>
    </row>
    <row r="217" spans="1:25" s="426" customFormat="1" ht="12" customHeight="1" thickBot="1">
      <c r="A217" s="537"/>
      <c r="B217" s="529"/>
      <c r="C217" s="531"/>
      <c r="D217" s="531"/>
      <c r="E217" s="531"/>
      <c r="F217" s="536"/>
      <c r="G217" s="532"/>
      <c r="H217" s="532"/>
      <c r="I217" s="532"/>
      <c r="J217" s="532"/>
      <c r="K217" s="532"/>
      <c r="L217" s="532"/>
      <c r="M217" s="425"/>
      <c r="N217" s="425"/>
      <c r="O217" s="425"/>
      <c r="P217" s="425"/>
      <c r="Q217" s="425"/>
      <c r="R217" s="425"/>
      <c r="S217" s="425"/>
      <c r="T217" s="425"/>
      <c r="U217" s="425"/>
      <c r="V217" s="425"/>
      <c r="W217" s="425"/>
      <c r="X217" s="425"/>
      <c r="Y217" s="425"/>
    </row>
    <row r="218" spans="1:25" s="514" customFormat="1" ht="20.45" customHeight="1" thickBot="1">
      <c r="A218" s="537"/>
      <c r="B218" s="529"/>
      <c r="C218" s="531"/>
      <c r="D218" s="531"/>
      <c r="E218" s="531"/>
      <c r="F218" s="536"/>
      <c r="G218" s="532"/>
      <c r="H218" s="532"/>
      <c r="I218" s="532"/>
      <c r="J218" s="532"/>
      <c r="K218" s="532"/>
      <c r="L218" s="532"/>
      <c r="M218" s="425"/>
      <c r="N218" s="425"/>
      <c r="O218" s="425"/>
      <c r="P218" s="425"/>
      <c r="Q218" s="425"/>
      <c r="R218" s="425"/>
      <c r="S218" s="425"/>
      <c r="T218" s="425"/>
      <c r="U218" s="425"/>
      <c r="V218" s="425"/>
      <c r="W218" s="425"/>
      <c r="X218" s="425"/>
      <c r="Y218" s="425"/>
    </row>
    <row r="219" spans="1:25" s="426" customFormat="1" ht="24" customHeight="1">
      <c r="A219" s="537"/>
      <c r="B219" s="529"/>
      <c r="C219" s="531"/>
      <c r="D219" s="531"/>
      <c r="E219" s="531"/>
      <c r="F219" s="536"/>
      <c r="G219" s="532"/>
      <c r="H219" s="532"/>
      <c r="I219" s="532"/>
      <c r="J219" s="532"/>
      <c r="K219" s="532"/>
      <c r="L219" s="532"/>
      <c r="M219" s="425"/>
      <c r="N219" s="425"/>
      <c r="O219" s="425"/>
      <c r="P219" s="425"/>
      <c r="Q219" s="425"/>
      <c r="R219" s="425"/>
      <c r="S219" s="425"/>
      <c r="T219" s="425"/>
      <c r="U219" s="425"/>
      <c r="V219" s="425"/>
      <c r="W219" s="425"/>
      <c r="X219" s="425"/>
      <c r="Y219" s="425"/>
    </row>
    <row r="220" spans="1:25" s="426" customFormat="1" ht="12" customHeight="1">
      <c r="A220" s="537"/>
      <c r="B220" s="529"/>
      <c r="C220" s="531"/>
      <c r="D220" s="531"/>
      <c r="E220" s="531"/>
      <c r="F220" s="536"/>
      <c r="G220" s="532"/>
      <c r="H220" s="532"/>
      <c r="I220" s="532"/>
      <c r="J220" s="532"/>
      <c r="K220" s="532"/>
      <c r="L220" s="532"/>
      <c r="M220" s="425"/>
      <c r="N220" s="425"/>
      <c r="O220" s="425"/>
      <c r="P220" s="425"/>
      <c r="Q220" s="425"/>
      <c r="R220" s="425"/>
      <c r="S220" s="425"/>
      <c r="T220" s="425"/>
      <c r="U220" s="425"/>
      <c r="V220" s="425"/>
      <c r="W220" s="425"/>
      <c r="X220" s="425"/>
      <c r="Y220" s="425"/>
    </row>
    <row r="221" spans="1:25" s="426" customFormat="1" ht="12" customHeight="1">
      <c r="A221" s="537"/>
      <c r="B221" s="529"/>
      <c r="C221" s="531"/>
      <c r="D221" s="531"/>
      <c r="E221" s="531"/>
      <c r="F221" s="536"/>
      <c r="G221" s="532"/>
      <c r="H221" s="532"/>
      <c r="I221" s="532"/>
      <c r="J221" s="532"/>
      <c r="K221" s="532"/>
      <c r="L221" s="532"/>
      <c r="M221" s="425"/>
      <c r="N221" s="425"/>
      <c r="O221" s="425"/>
      <c r="P221" s="425"/>
      <c r="Q221" s="425"/>
      <c r="R221" s="425"/>
      <c r="S221" s="425"/>
      <c r="T221" s="425"/>
      <c r="U221" s="425"/>
      <c r="V221" s="425"/>
      <c r="W221" s="425"/>
      <c r="X221" s="425"/>
      <c r="Y221" s="425"/>
    </row>
    <row r="222" spans="1:25" s="426" customFormat="1" ht="12" customHeight="1">
      <c r="A222" s="537"/>
      <c r="B222" s="529"/>
      <c r="C222" s="531"/>
      <c r="D222" s="531"/>
      <c r="E222" s="531"/>
      <c r="F222" s="536"/>
      <c r="G222" s="532"/>
      <c r="H222" s="532"/>
      <c r="I222" s="532"/>
      <c r="J222" s="532"/>
      <c r="K222" s="532"/>
      <c r="L222" s="532"/>
      <c r="M222" s="425"/>
      <c r="N222" s="425"/>
      <c r="O222" s="425"/>
      <c r="P222" s="425"/>
      <c r="Q222" s="425"/>
      <c r="R222" s="425"/>
      <c r="S222" s="425"/>
      <c r="T222" s="425"/>
      <c r="U222" s="425"/>
      <c r="V222" s="425"/>
      <c r="W222" s="425"/>
      <c r="X222" s="425"/>
      <c r="Y222" s="425"/>
    </row>
    <row r="223" spans="1:25" s="426" customFormat="1" ht="12" customHeight="1">
      <c r="A223" s="537"/>
      <c r="B223" s="529"/>
      <c r="C223" s="531"/>
      <c r="D223" s="531"/>
      <c r="E223" s="531"/>
      <c r="F223" s="536"/>
      <c r="G223" s="532"/>
      <c r="H223" s="532"/>
      <c r="I223" s="532"/>
      <c r="J223" s="532"/>
      <c r="K223" s="532"/>
      <c r="L223" s="532"/>
      <c r="M223" s="425"/>
      <c r="N223" s="425"/>
      <c r="O223" s="425"/>
      <c r="P223" s="425"/>
      <c r="Q223" s="425"/>
      <c r="R223" s="425"/>
      <c r="S223" s="425"/>
      <c r="T223" s="425"/>
      <c r="U223" s="425"/>
      <c r="V223" s="425"/>
      <c r="W223" s="425"/>
      <c r="X223" s="425"/>
      <c r="Y223" s="425"/>
    </row>
    <row r="224" spans="1:25" s="426" customFormat="1" ht="12" customHeight="1">
      <c r="A224" s="537"/>
      <c r="B224" s="529"/>
      <c r="C224" s="531"/>
      <c r="D224" s="531"/>
      <c r="E224" s="531"/>
      <c r="F224" s="536"/>
      <c r="G224" s="532"/>
      <c r="H224" s="532"/>
      <c r="I224" s="532"/>
      <c r="J224" s="532"/>
      <c r="K224" s="532"/>
      <c r="L224" s="532"/>
      <c r="M224" s="425"/>
      <c r="N224" s="425"/>
      <c r="O224" s="425"/>
      <c r="P224" s="425"/>
      <c r="Q224" s="425"/>
      <c r="R224" s="425"/>
      <c r="S224" s="425"/>
      <c r="T224" s="425"/>
      <c r="U224" s="425"/>
      <c r="V224" s="425"/>
      <c r="W224" s="425"/>
      <c r="X224" s="425"/>
      <c r="Y224" s="425"/>
    </row>
    <row r="225" spans="1:25" s="426" customFormat="1" ht="12" customHeight="1">
      <c r="A225" s="537"/>
      <c r="B225" s="529"/>
      <c r="C225" s="531"/>
      <c r="D225" s="531"/>
      <c r="E225" s="531"/>
      <c r="F225" s="536"/>
      <c r="G225" s="532"/>
      <c r="H225" s="532"/>
      <c r="I225" s="532"/>
      <c r="J225" s="532"/>
      <c r="K225" s="532"/>
      <c r="L225" s="532"/>
      <c r="M225" s="425"/>
      <c r="N225" s="425"/>
      <c r="O225" s="425"/>
      <c r="P225" s="425"/>
      <c r="Q225" s="425"/>
      <c r="R225" s="425"/>
      <c r="S225" s="425"/>
      <c r="T225" s="425"/>
      <c r="U225" s="425"/>
      <c r="V225" s="425"/>
      <c r="W225" s="425"/>
      <c r="X225" s="425"/>
      <c r="Y225" s="425"/>
    </row>
    <row r="226" spans="1:25" s="426" customFormat="1" ht="12" customHeight="1">
      <c r="A226" s="537"/>
      <c r="B226" s="529"/>
      <c r="C226" s="531"/>
      <c r="D226" s="531"/>
      <c r="E226" s="531"/>
      <c r="F226" s="536"/>
      <c r="G226" s="532"/>
      <c r="H226" s="532"/>
      <c r="I226" s="532"/>
      <c r="J226" s="532"/>
      <c r="K226" s="532"/>
      <c r="L226" s="532"/>
      <c r="M226" s="425"/>
      <c r="N226" s="425"/>
      <c r="O226" s="425"/>
      <c r="P226" s="425"/>
      <c r="Q226" s="425"/>
      <c r="R226" s="425"/>
      <c r="S226" s="425"/>
      <c r="T226" s="425"/>
      <c r="U226" s="425"/>
      <c r="V226" s="425"/>
      <c r="W226" s="425"/>
      <c r="X226" s="425"/>
      <c r="Y226" s="425"/>
    </row>
    <row r="227" spans="1:25" s="426" customFormat="1" ht="12" customHeight="1">
      <c r="A227" s="537"/>
      <c r="B227" s="529"/>
      <c r="C227" s="531"/>
      <c r="D227" s="531"/>
      <c r="E227" s="531"/>
      <c r="F227" s="536"/>
      <c r="G227" s="532"/>
      <c r="H227" s="532"/>
      <c r="I227" s="532"/>
      <c r="J227" s="532"/>
      <c r="K227" s="532"/>
      <c r="L227" s="532"/>
      <c r="M227" s="425"/>
      <c r="N227" s="425"/>
      <c r="O227" s="425"/>
      <c r="P227" s="425"/>
      <c r="Q227" s="425"/>
      <c r="R227" s="425"/>
      <c r="S227" s="425"/>
      <c r="T227" s="425"/>
      <c r="U227" s="425"/>
      <c r="V227" s="425"/>
      <c r="W227" s="425"/>
      <c r="X227" s="425"/>
      <c r="Y227" s="425"/>
    </row>
    <row r="228" spans="1:25" s="426" customFormat="1" ht="12" customHeight="1">
      <c r="A228" s="537"/>
      <c r="B228" s="529"/>
      <c r="C228" s="531"/>
      <c r="D228" s="531"/>
      <c r="E228" s="531"/>
      <c r="F228" s="536"/>
      <c r="G228" s="532"/>
      <c r="H228" s="532"/>
      <c r="I228" s="532"/>
      <c r="J228" s="532"/>
      <c r="K228" s="532"/>
      <c r="L228" s="532"/>
      <c r="M228" s="425"/>
      <c r="N228" s="425"/>
      <c r="O228" s="425"/>
      <c r="P228" s="425"/>
      <c r="Q228" s="425"/>
      <c r="R228" s="425"/>
      <c r="S228" s="425"/>
      <c r="T228" s="425"/>
      <c r="U228" s="425"/>
      <c r="V228" s="425"/>
      <c r="W228" s="425"/>
      <c r="X228" s="425"/>
      <c r="Y228" s="425"/>
    </row>
    <row r="229" spans="1:25" s="426" customFormat="1" ht="24" customHeight="1">
      <c r="A229" s="537"/>
      <c r="B229" s="529"/>
      <c r="C229" s="531"/>
      <c r="D229" s="531"/>
      <c r="E229" s="531"/>
      <c r="F229" s="536"/>
      <c r="G229" s="532"/>
      <c r="H229" s="532"/>
      <c r="I229" s="532"/>
      <c r="J229" s="532"/>
      <c r="K229" s="532"/>
      <c r="L229" s="532"/>
      <c r="M229" s="425"/>
      <c r="N229" s="425"/>
      <c r="O229" s="425"/>
      <c r="P229" s="425"/>
      <c r="Q229" s="425"/>
      <c r="R229" s="425"/>
      <c r="S229" s="425"/>
      <c r="T229" s="425"/>
      <c r="U229" s="425"/>
      <c r="V229" s="425"/>
      <c r="W229" s="425"/>
      <c r="X229" s="425"/>
      <c r="Y229" s="425"/>
    </row>
    <row r="230" spans="1:25" s="426" customFormat="1" ht="12" customHeight="1">
      <c r="A230" s="537"/>
      <c r="B230" s="529"/>
      <c r="C230" s="531"/>
      <c r="D230" s="531"/>
      <c r="E230" s="531"/>
      <c r="F230" s="536"/>
      <c r="G230" s="532"/>
      <c r="H230" s="532"/>
      <c r="I230" s="532"/>
      <c r="J230" s="532"/>
      <c r="K230" s="532"/>
      <c r="L230" s="532"/>
      <c r="M230" s="425"/>
      <c r="N230" s="425"/>
      <c r="O230" s="425"/>
      <c r="P230" s="425"/>
      <c r="Q230" s="425"/>
      <c r="R230" s="425"/>
      <c r="S230" s="425"/>
      <c r="T230" s="425"/>
      <c r="U230" s="425"/>
      <c r="V230" s="425"/>
      <c r="W230" s="425"/>
      <c r="X230" s="425"/>
      <c r="Y230" s="425"/>
    </row>
    <row r="231" spans="1:25" s="426" customFormat="1" ht="12" customHeight="1">
      <c r="A231" s="537"/>
      <c r="B231" s="529"/>
      <c r="C231" s="531"/>
      <c r="D231" s="531"/>
      <c r="E231" s="531"/>
      <c r="F231" s="536"/>
      <c r="G231" s="532"/>
      <c r="H231" s="532"/>
      <c r="I231" s="532"/>
      <c r="J231" s="532"/>
      <c r="K231" s="532"/>
      <c r="L231" s="532"/>
      <c r="M231" s="425"/>
      <c r="N231" s="425"/>
      <c r="O231" s="425"/>
      <c r="P231" s="425"/>
      <c r="Q231" s="425"/>
      <c r="R231" s="425"/>
      <c r="S231" s="425"/>
      <c r="T231" s="425"/>
      <c r="U231" s="425"/>
      <c r="V231" s="425"/>
      <c r="W231" s="425"/>
      <c r="X231" s="425"/>
      <c r="Y231" s="425"/>
    </row>
    <row r="232" spans="1:25" s="426" customFormat="1" ht="12" customHeight="1">
      <c r="A232" s="537"/>
      <c r="B232" s="529"/>
      <c r="C232" s="531"/>
      <c r="D232" s="531"/>
      <c r="E232" s="531"/>
      <c r="F232" s="536"/>
      <c r="G232" s="532"/>
      <c r="H232" s="532"/>
      <c r="I232" s="532"/>
      <c r="J232" s="532"/>
      <c r="K232" s="532"/>
      <c r="L232" s="532"/>
      <c r="M232" s="425"/>
      <c r="N232" s="425"/>
      <c r="O232" s="425"/>
      <c r="P232" s="425"/>
      <c r="Q232" s="425"/>
      <c r="R232" s="425"/>
      <c r="S232" s="425"/>
      <c r="T232" s="425"/>
      <c r="U232" s="425"/>
      <c r="V232" s="425"/>
      <c r="W232" s="425"/>
      <c r="X232" s="425"/>
      <c r="Y232" s="425"/>
    </row>
    <row r="233" spans="1:25" s="426" customFormat="1" ht="12" customHeight="1">
      <c r="A233" s="537"/>
      <c r="B233" s="529"/>
      <c r="C233" s="531"/>
      <c r="D233" s="531"/>
      <c r="E233" s="531"/>
      <c r="F233" s="536"/>
      <c r="G233" s="532"/>
      <c r="H233" s="532"/>
      <c r="I233" s="532"/>
      <c r="J233" s="532"/>
      <c r="K233" s="532"/>
      <c r="L233" s="532"/>
      <c r="M233" s="425"/>
      <c r="N233" s="425"/>
      <c r="O233" s="425"/>
      <c r="P233" s="425"/>
      <c r="Q233" s="425"/>
      <c r="R233" s="425"/>
      <c r="S233" s="425"/>
      <c r="T233" s="425"/>
      <c r="U233" s="425"/>
      <c r="V233" s="425"/>
      <c r="W233" s="425"/>
      <c r="X233" s="425"/>
      <c r="Y233" s="425"/>
    </row>
    <row r="234" spans="1:25" s="426" customFormat="1" ht="12" customHeight="1" thickBot="1">
      <c r="A234" s="537"/>
      <c r="B234" s="529"/>
      <c r="C234" s="531"/>
      <c r="D234" s="531"/>
      <c r="E234" s="531"/>
      <c r="F234" s="536"/>
      <c r="G234" s="532"/>
      <c r="H234" s="532"/>
      <c r="I234" s="532"/>
      <c r="J234" s="532"/>
      <c r="K234" s="532"/>
      <c r="L234" s="532"/>
      <c r="M234" s="425"/>
      <c r="N234" s="425"/>
      <c r="O234" s="425"/>
      <c r="P234" s="425"/>
      <c r="Q234" s="425"/>
      <c r="R234" s="425"/>
      <c r="S234" s="425"/>
      <c r="T234" s="425"/>
      <c r="U234" s="425"/>
      <c r="V234" s="425"/>
      <c r="W234" s="425"/>
      <c r="X234" s="425"/>
      <c r="Y234" s="425"/>
    </row>
    <row r="235" spans="1:25" s="514" customFormat="1" ht="20.45" customHeight="1" thickBot="1">
      <c r="A235" s="537"/>
      <c r="B235" s="529"/>
      <c r="C235" s="531"/>
      <c r="D235" s="531"/>
      <c r="E235" s="531"/>
      <c r="F235" s="536"/>
      <c r="G235" s="532"/>
      <c r="H235" s="532"/>
      <c r="I235" s="532"/>
      <c r="J235" s="532"/>
      <c r="K235" s="532"/>
      <c r="L235" s="532"/>
      <c r="M235" s="425"/>
      <c r="N235" s="425"/>
      <c r="O235" s="425"/>
      <c r="P235" s="425"/>
      <c r="Q235" s="425"/>
      <c r="R235" s="425"/>
      <c r="S235" s="425"/>
      <c r="T235" s="425"/>
      <c r="U235" s="425"/>
      <c r="V235" s="425"/>
      <c r="W235" s="425"/>
      <c r="X235" s="425"/>
      <c r="Y235" s="425"/>
    </row>
    <row r="236" spans="1:25" s="426" customFormat="1" ht="12" customHeight="1">
      <c r="A236" s="537"/>
      <c r="B236" s="529"/>
      <c r="C236" s="531"/>
      <c r="D236" s="531"/>
      <c r="E236" s="531"/>
      <c r="F236" s="536"/>
      <c r="G236" s="532"/>
      <c r="H236" s="532"/>
      <c r="I236" s="532"/>
      <c r="J236" s="532"/>
      <c r="K236" s="532"/>
      <c r="L236" s="532"/>
      <c r="M236" s="425"/>
      <c r="N236" s="425"/>
      <c r="O236" s="425"/>
      <c r="P236" s="425"/>
      <c r="Q236" s="425"/>
      <c r="R236" s="425"/>
      <c r="S236" s="425"/>
      <c r="T236" s="425"/>
      <c r="U236" s="425"/>
      <c r="V236" s="425"/>
      <c r="W236" s="425"/>
      <c r="X236" s="425"/>
      <c r="Y236" s="425"/>
    </row>
    <row r="237" spans="1:25" s="426" customFormat="1" ht="12" customHeight="1">
      <c r="A237" s="537"/>
      <c r="B237" s="529"/>
      <c r="C237" s="531"/>
      <c r="D237" s="531"/>
      <c r="E237" s="531"/>
      <c r="F237" s="536"/>
      <c r="G237" s="532"/>
      <c r="H237" s="532"/>
      <c r="I237" s="532"/>
      <c r="J237" s="532"/>
      <c r="K237" s="532"/>
      <c r="L237" s="532"/>
      <c r="M237" s="425"/>
      <c r="N237" s="425"/>
      <c r="O237" s="425"/>
      <c r="P237" s="425"/>
      <c r="Q237" s="425"/>
      <c r="R237" s="425"/>
      <c r="S237" s="425"/>
      <c r="T237" s="425"/>
      <c r="U237" s="425"/>
      <c r="V237" s="425"/>
      <c r="W237" s="425"/>
      <c r="X237" s="425"/>
      <c r="Y237" s="425"/>
    </row>
    <row r="238" spans="1:25" s="426" customFormat="1" ht="12" customHeight="1">
      <c r="A238" s="537"/>
      <c r="B238" s="529"/>
      <c r="C238" s="531"/>
      <c r="D238" s="531"/>
      <c r="E238" s="531"/>
      <c r="F238" s="536"/>
      <c r="G238" s="532"/>
      <c r="H238" s="532"/>
      <c r="I238" s="532"/>
      <c r="J238" s="532"/>
      <c r="K238" s="532"/>
      <c r="L238" s="532"/>
      <c r="M238" s="538"/>
      <c r="N238" s="538"/>
      <c r="O238" s="538"/>
      <c r="P238" s="538"/>
      <c r="Q238" s="538"/>
      <c r="R238" s="538"/>
      <c r="S238" s="538"/>
      <c r="T238" s="538"/>
      <c r="U238" s="538"/>
      <c r="V238" s="538"/>
      <c r="W238" s="538"/>
      <c r="X238" s="425"/>
      <c r="Y238" s="425"/>
    </row>
    <row r="239" spans="1:25" s="426" customFormat="1" ht="12" customHeight="1">
      <c r="A239" s="537"/>
      <c r="B239" s="529"/>
      <c r="C239" s="531"/>
      <c r="D239" s="531"/>
      <c r="E239" s="531"/>
      <c r="F239" s="536"/>
      <c r="G239" s="532"/>
      <c r="H239" s="532"/>
      <c r="I239" s="532"/>
      <c r="J239" s="532"/>
      <c r="K239" s="532"/>
      <c r="L239" s="532"/>
      <c r="M239" s="425"/>
      <c r="N239" s="425"/>
      <c r="O239" s="425"/>
      <c r="P239" s="425"/>
      <c r="Q239" s="425"/>
      <c r="R239" s="425"/>
      <c r="S239" s="425"/>
      <c r="T239" s="425"/>
      <c r="U239" s="425"/>
      <c r="V239" s="425"/>
      <c r="W239" s="425"/>
      <c r="X239" s="425"/>
      <c r="Y239" s="425"/>
    </row>
    <row r="240" spans="1:25" s="538" customFormat="1" ht="12" customHeight="1">
      <c r="A240" s="537"/>
      <c r="B240" s="529"/>
      <c r="C240" s="531"/>
      <c r="D240" s="531"/>
      <c r="E240" s="531"/>
      <c r="F240" s="536"/>
      <c r="G240" s="532"/>
      <c r="H240" s="532"/>
      <c r="I240" s="532"/>
      <c r="J240" s="532"/>
      <c r="K240" s="532"/>
      <c r="L240" s="532"/>
      <c r="M240" s="425"/>
      <c r="N240" s="425"/>
      <c r="O240" s="425"/>
      <c r="P240" s="425"/>
      <c r="Q240" s="425"/>
      <c r="R240" s="425"/>
      <c r="S240" s="425"/>
      <c r="T240" s="425"/>
      <c r="U240" s="425"/>
      <c r="V240" s="425"/>
      <c r="W240" s="425"/>
    </row>
    <row r="241" spans="1:25" s="426" customFormat="1" ht="12" customHeight="1">
      <c r="A241" s="537"/>
      <c r="B241" s="529"/>
      <c r="C241" s="531"/>
      <c r="D241" s="531"/>
      <c r="E241" s="531"/>
      <c r="F241" s="536"/>
      <c r="G241" s="532"/>
      <c r="H241" s="532"/>
      <c r="I241" s="532"/>
      <c r="J241" s="532"/>
      <c r="K241" s="532"/>
      <c r="L241" s="532"/>
      <c r="M241" s="425"/>
      <c r="N241" s="425"/>
      <c r="O241" s="425"/>
      <c r="P241" s="425"/>
      <c r="Q241" s="425"/>
      <c r="R241" s="425"/>
      <c r="S241" s="425"/>
      <c r="T241" s="425"/>
      <c r="U241" s="425"/>
      <c r="V241" s="425"/>
      <c r="W241" s="425"/>
      <c r="X241" s="425"/>
      <c r="Y241" s="425"/>
    </row>
    <row r="242" spans="1:25" s="426" customFormat="1" ht="12" customHeight="1">
      <c r="A242" s="537"/>
      <c r="B242" s="529"/>
      <c r="C242" s="531"/>
      <c r="D242" s="531"/>
      <c r="E242" s="531"/>
      <c r="F242" s="536"/>
      <c r="G242" s="532"/>
      <c r="H242" s="532"/>
      <c r="I242" s="532"/>
      <c r="J242" s="532"/>
      <c r="K242" s="532"/>
      <c r="L242" s="532"/>
      <c r="M242" s="425"/>
      <c r="N242" s="425"/>
      <c r="O242" s="425"/>
      <c r="P242" s="425"/>
      <c r="Q242" s="425"/>
      <c r="R242" s="425"/>
      <c r="S242" s="425"/>
      <c r="T242" s="425"/>
      <c r="U242" s="425"/>
      <c r="V242" s="425"/>
      <c r="W242" s="425"/>
      <c r="X242" s="425"/>
      <c r="Y242" s="425"/>
    </row>
    <row r="243" spans="1:25" s="426" customFormat="1" ht="12" customHeight="1">
      <c r="A243" s="537"/>
      <c r="B243" s="529"/>
      <c r="C243" s="531"/>
      <c r="D243" s="531"/>
      <c r="E243" s="531"/>
      <c r="F243" s="536"/>
      <c r="G243" s="532"/>
      <c r="H243" s="532"/>
      <c r="I243" s="532"/>
      <c r="J243" s="532"/>
      <c r="K243" s="532"/>
      <c r="L243" s="532"/>
      <c r="M243" s="425"/>
      <c r="N243" s="425"/>
      <c r="O243" s="425"/>
      <c r="P243" s="425"/>
      <c r="Q243" s="425"/>
      <c r="R243" s="425"/>
      <c r="S243" s="425"/>
      <c r="T243" s="425"/>
      <c r="U243" s="425"/>
      <c r="V243" s="425"/>
      <c r="W243" s="425"/>
      <c r="X243" s="425"/>
      <c r="Y243" s="425"/>
    </row>
    <row r="244" spans="1:25" s="426" customFormat="1" ht="12" customHeight="1">
      <c r="A244" s="537"/>
      <c r="B244" s="529"/>
      <c r="C244" s="531"/>
      <c r="D244" s="531"/>
      <c r="E244" s="531"/>
      <c r="F244" s="536"/>
      <c r="G244" s="532"/>
      <c r="H244" s="532"/>
      <c r="I244" s="532"/>
      <c r="J244" s="532"/>
      <c r="K244" s="532"/>
      <c r="L244" s="532"/>
      <c r="M244" s="425"/>
      <c r="N244" s="425"/>
      <c r="O244" s="425"/>
      <c r="P244" s="425"/>
      <c r="Q244" s="425"/>
      <c r="R244" s="425"/>
      <c r="S244" s="425"/>
      <c r="T244" s="425"/>
      <c r="U244" s="425"/>
      <c r="V244" s="425"/>
      <c r="W244" s="425"/>
      <c r="X244" s="425"/>
      <c r="Y244" s="425"/>
    </row>
    <row r="245" spans="1:25" s="426" customFormat="1" ht="12" customHeight="1">
      <c r="A245" s="537"/>
      <c r="B245" s="529"/>
      <c r="C245" s="531"/>
      <c r="D245" s="531"/>
      <c r="E245" s="531"/>
      <c r="F245" s="536"/>
      <c r="G245" s="532"/>
      <c r="H245" s="532"/>
      <c r="I245" s="532"/>
      <c r="J245" s="532"/>
      <c r="K245" s="532"/>
      <c r="L245" s="532"/>
      <c r="M245" s="425"/>
      <c r="N245" s="425"/>
      <c r="O245" s="425"/>
      <c r="P245" s="425"/>
      <c r="Q245" s="425"/>
      <c r="R245" s="425"/>
      <c r="S245" s="425"/>
      <c r="T245" s="425"/>
      <c r="U245" s="425"/>
      <c r="V245" s="425"/>
      <c r="W245" s="425"/>
      <c r="X245" s="425"/>
      <c r="Y245" s="425"/>
    </row>
    <row r="246" spans="1:25" s="426" customFormat="1" ht="12" customHeight="1">
      <c r="A246" s="537"/>
      <c r="B246" s="529"/>
      <c r="C246" s="531"/>
      <c r="D246" s="531"/>
      <c r="E246" s="531"/>
      <c r="F246" s="536"/>
      <c r="G246" s="532"/>
      <c r="H246" s="532"/>
      <c r="I246" s="532"/>
      <c r="J246" s="532"/>
      <c r="K246" s="532"/>
      <c r="L246" s="532"/>
      <c r="M246" s="425"/>
      <c r="N246" s="425"/>
      <c r="O246" s="425"/>
      <c r="P246" s="425"/>
      <c r="Q246" s="425"/>
      <c r="R246" s="425"/>
      <c r="S246" s="425"/>
      <c r="T246" s="425"/>
      <c r="U246" s="425"/>
      <c r="V246" s="425"/>
      <c r="W246" s="425"/>
      <c r="X246" s="425"/>
      <c r="Y246" s="425"/>
    </row>
    <row r="247" spans="1:25" s="426" customFormat="1" ht="12" customHeight="1">
      <c r="A247" s="537"/>
      <c r="B247" s="529"/>
      <c r="C247" s="531"/>
      <c r="D247" s="531"/>
      <c r="E247" s="531"/>
      <c r="F247" s="536"/>
      <c r="G247" s="532"/>
      <c r="H247" s="532"/>
      <c r="I247" s="532"/>
      <c r="J247" s="532"/>
      <c r="K247" s="532"/>
      <c r="L247" s="532"/>
      <c r="M247" s="425"/>
      <c r="N247" s="425"/>
      <c r="O247" s="425"/>
      <c r="P247" s="425"/>
      <c r="Q247" s="425"/>
      <c r="R247" s="425"/>
      <c r="S247" s="425"/>
      <c r="T247" s="425"/>
      <c r="U247" s="425"/>
      <c r="V247" s="425"/>
      <c r="W247" s="425"/>
      <c r="X247" s="425"/>
      <c r="Y247" s="425"/>
    </row>
    <row r="248" spans="1:25" s="426" customFormat="1" ht="12" customHeight="1" thickBot="1">
      <c r="A248" s="537"/>
      <c r="B248" s="529"/>
      <c r="C248" s="531"/>
      <c r="D248" s="531"/>
      <c r="E248" s="531"/>
      <c r="F248" s="536"/>
      <c r="G248" s="532"/>
      <c r="H248" s="532"/>
      <c r="I248" s="532"/>
      <c r="J248" s="532"/>
      <c r="K248" s="532"/>
      <c r="L248" s="532"/>
      <c r="M248" s="425"/>
      <c r="N248" s="425"/>
      <c r="O248" s="425"/>
      <c r="P248" s="425"/>
      <c r="Q248" s="425"/>
      <c r="R248" s="425"/>
      <c r="S248" s="425"/>
      <c r="T248" s="425"/>
      <c r="U248" s="425"/>
      <c r="V248" s="425"/>
      <c r="W248" s="425"/>
      <c r="X248" s="425"/>
      <c r="Y248" s="425"/>
    </row>
    <row r="249" spans="1:25" s="514" customFormat="1" ht="20.45" customHeight="1" thickBot="1">
      <c r="A249" s="537"/>
      <c r="B249" s="529"/>
      <c r="C249" s="531"/>
      <c r="D249" s="531"/>
      <c r="E249" s="531"/>
      <c r="F249" s="536"/>
      <c r="G249" s="532"/>
      <c r="H249" s="532"/>
      <c r="I249" s="532"/>
      <c r="J249" s="532"/>
      <c r="K249" s="532"/>
      <c r="L249" s="532"/>
      <c r="M249" s="425"/>
      <c r="N249" s="425"/>
      <c r="O249" s="425"/>
      <c r="P249" s="425"/>
      <c r="Q249" s="425"/>
      <c r="R249" s="425"/>
      <c r="S249" s="425"/>
      <c r="T249" s="425"/>
      <c r="U249" s="425"/>
      <c r="V249" s="425"/>
      <c r="W249" s="425"/>
      <c r="X249" s="425"/>
      <c r="Y249" s="425"/>
    </row>
    <row r="250" spans="1:25" s="426" customFormat="1" ht="24" customHeight="1">
      <c r="A250" s="537"/>
      <c r="B250" s="529"/>
      <c r="C250" s="531"/>
      <c r="D250" s="531"/>
      <c r="E250" s="531"/>
      <c r="F250" s="536"/>
      <c r="G250" s="532"/>
      <c r="H250" s="532"/>
      <c r="I250" s="532"/>
      <c r="J250" s="532"/>
      <c r="K250" s="532"/>
      <c r="L250" s="532"/>
      <c r="M250" s="425"/>
      <c r="N250" s="425"/>
      <c r="O250" s="425"/>
      <c r="P250" s="425"/>
      <c r="Q250" s="425"/>
      <c r="R250" s="425"/>
      <c r="S250" s="425"/>
      <c r="T250" s="425"/>
      <c r="U250" s="425"/>
      <c r="V250" s="425"/>
      <c r="W250" s="425"/>
      <c r="X250" s="425"/>
      <c r="Y250" s="425"/>
    </row>
    <row r="251" spans="1:25" s="426" customFormat="1" ht="12" customHeight="1">
      <c r="A251" s="537"/>
      <c r="B251" s="529"/>
      <c r="C251" s="531"/>
      <c r="D251" s="531"/>
      <c r="E251" s="531"/>
      <c r="F251" s="536"/>
      <c r="G251" s="532"/>
      <c r="H251" s="532"/>
      <c r="I251" s="532"/>
      <c r="J251" s="532"/>
      <c r="K251" s="532"/>
      <c r="L251" s="532"/>
      <c r="M251" s="425"/>
      <c r="N251" s="425"/>
      <c r="O251" s="425"/>
      <c r="P251" s="425"/>
      <c r="Q251" s="425"/>
      <c r="R251" s="425"/>
      <c r="S251" s="425"/>
      <c r="T251" s="425"/>
      <c r="U251" s="425"/>
      <c r="V251" s="425"/>
      <c r="W251" s="425"/>
      <c r="X251" s="425"/>
      <c r="Y251" s="425"/>
    </row>
    <row r="252" spans="1:25" s="426" customFormat="1" ht="12" customHeight="1">
      <c r="A252" s="537"/>
      <c r="B252" s="529"/>
      <c r="C252" s="531"/>
      <c r="D252" s="531"/>
      <c r="E252" s="531"/>
      <c r="F252" s="536"/>
      <c r="G252" s="532"/>
      <c r="H252" s="532"/>
      <c r="I252" s="532"/>
      <c r="J252" s="532"/>
      <c r="K252" s="532"/>
      <c r="L252" s="532"/>
      <c r="M252" s="425"/>
      <c r="N252" s="425"/>
      <c r="O252" s="425"/>
      <c r="P252" s="425"/>
      <c r="Q252" s="425"/>
      <c r="R252" s="425"/>
      <c r="S252" s="425"/>
      <c r="T252" s="425"/>
      <c r="U252" s="425"/>
      <c r="V252" s="425"/>
      <c r="W252" s="425"/>
      <c r="X252" s="425"/>
      <c r="Y252" s="425"/>
    </row>
    <row r="253" spans="1:25" s="426" customFormat="1" ht="12" customHeight="1">
      <c r="A253" s="537"/>
      <c r="B253" s="529"/>
      <c r="C253" s="531"/>
      <c r="D253" s="531"/>
      <c r="E253" s="531"/>
      <c r="F253" s="536"/>
      <c r="G253" s="532"/>
      <c r="H253" s="532"/>
      <c r="I253" s="532"/>
      <c r="J253" s="532"/>
      <c r="K253" s="532"/>
      <c r="L253" s="532"/>
      <c r="M253" s="425"/>
      <c r="N253" s="425"/>
      <c r="O253" s="425"/>
      <c r="P253" s="425"/>
      <c r="Q253" s="425"/>
      <c r="R253" s="425"/>
      <c r="S253" s="425"/>
      <c r="T253" s="425"/>
      <c r="U253" s="425"/>
      <c r="V253" s="425"/>
      <c r="W253" s="425"/>
      <c r="X253" s="425"/>
      <c r="Y253" s="425"/>
    </row>
    <row r="254" spans="1:25" s="426" customFormat="1" ht="24" customHeight="1">
      <c r="A254" s="537"/>
      <c r="B254" s="529"/>
      <c r="C254" s="531"/>
      <c r="D254" s="531"/>
      <c r="E254" s="531"/>
      <c r="F254" s="536"/>
      <c r="G254" s="532"/>
      <c r="H254" s="532"/>
      <c r="I254" s="532"/>
      <c r="J254" s="532"/>
      <c r="K254" s="532"/>
      <c r="L254" s="532"/>
      <c r="M254" s="425"/>
      <c r="N254" s="425"/>
      <c r="O254" s="425"/>
      <c r="P254" s="425"/>
      <c r="Q254" s="425"/>
      <c r="R254" s="425"/>
      <c r="S254" s="425"/>
      <c r="T254" s="425"/>
      <c r="U254" s="425"/>
      <c r="V254" s="425"/>
      <c r="W254" s="425"/>
      <c r="X254" s="425"/>
      <c r="Y254" s="425"/>
    </row>
    <row r="255" spans="1:25" s="426" customFormat="1" ht="12" customHeight="1">
      <c r="A255" s="537"/>
      <c r="B255" s="529"/>
      <c r="C255" s="531"/>
      <c r="D255" s="531"/>
      <c r="E255" s="531"/>
      <c r="F255" s="536"/>
      <c r="G255" s="532"/>
      <c r="H255" s="532"/>
      <c r="I255" s="532"/>
      <c r="J255" s="532"/>
      <c r="K255" s="532"/>
      <c r="L255" s="532"/>
      <c r="M255" s="425"/>
      <c r="N255" s="425"/>
      <c r="O255" s="425"/>
      <c r="P255" s="425"/>
      <c r="Q255" s="425"/>
      <c r="R255" s="425"/>
      <c r="S255" s="425"/>
      <c r="T255" s="425"/>
      <c r="U255" s="425"/>
      <c r="V255" s="425"/>
      <c r="W255" s="425"/>
      <c r="X255" s="425"/>
      <c r="Y255" s="425"/>
    </row>
    <row r="256" spans="1:25" s="426" customFormat="1" ht="12" customHeight="1">
      <c r="A256" s="537"/>
      <c r="B256" s="529"/>
      <c r="C256" s="531"/>
      <c r="D256" s="531"/>
      <c r="E256" s="531"/>
      <c r="F256" s="536"/>
      <c r="G256" s="532"/>
      <c r="H256" s="532"/>
      <c r="I256" s="532"/>
      <c r="J256" s="532"/>
      <c r="K256" s="532"/>
      <c r="L256" s="532"/>
      <c r="M256" s="425"/>
      <c r="N256" s="425"/>
      <c r="O256" s="425"/>
      <c r="P256" s="425"/>
      <c r="Q256" s="425"/>
      <c r="R256" s="425"/>
      <c r="S256" s="425"/>
      <c r="T256" s="425"/>
      <c r="U256" s="425"/>
      <c r="V256" s="425"/>
      <c r="W256" s="425"/>
      <c r="X256" s="425"/>
      <c r="Y256" s="425"/>
    </row>
    <row r="257" spans="1:25" s="426" customFormat="1" ht="24" customHeight="1">
      <c r="A257" s="537"/>
      <c r="B257" s="529"/>
      <c r="C257" s="531"/>
      <c r="D257" s="531"/>
      <c r="E257" s="531"/>
      <c r="F257" s="536"/>
      <c r="G257" s="532"/>
      <c r="H257" s="532"/>
      <c r="I257" s="532"/>
      <c r="J257" s="532"/>
      <c r="K257" s="532"/>
      <c r="L257" s="532"/>
      <c r="M257" s="425"/>
      <c r="N257" s="425"/>
      <c r="O257" s="425"/>
      <c r="P257" s="425"/>
      <c r="Q257" s="425"/>
      <c r="R257" s="425"/>
      <c r="S257" s="425"/>
      <c r="T257" s="425"/>
      <c r="U257" s="425"/>
      <c r="V257" s="425"/>
      <c r="W257" s="425"/>
      <c r="X257" s="425"/>
      <c r="Y257" s="425"/>
    </row>
    <row r="258" spans="1:25" s="426" customFormat="1" ht="12" customHeight="1">
      <c r="A258" s="537"/>
      <c r="B258" s="529"/>
      <c r="C258" s="531"/>
      <c r="D258" s="531"/>
      <c r="E258" s="531"/>
      <c r="F258" s="536"/>
      <c r="G258" s="532"/>
      <c r="H258" s="532"/>
      <c r="I258" s="532"/>
      <c r="J258" s="532"/>
      <c r="K258" s="532"/>
      <c r="L258" s="532"/>
      <c r="M258" s="425"/>
      <c r="N258" s="425"/>
      <c r="O258" s="425"/>
      <c r="P258" s="425"/>
      <c r="Q258" s="425"/>
      <c r="R258" s="425"/>
      <c r="S258" s="425"/>
      <c r="T258" s="425"/>
      <c r="U258" s="425"/>
      <c r="V258" s="425"/>
      <c r="W258" s="425"/>
      <c r="X258" s="425"/>
      <c r="Y258" s="425"/>
    </row>
    <row r="259" spans="1:25" s="426" customFormat="1" ht="12" customHeight="1">
      <c r="A259" s="537"/>
      <c r="B259" s="529"/>
      <c r="C259" s="531"/>
      <c r="D259" s="531"/>
      <c r="E259" s="531"/>
      <c r="F259" s="536"/>
      <c r="G259" s="532"/>
      <c r="H259" s="532"/>
      <c r="I259" s="532"/>
      <c r="J259" s="532"/>
      <c r="K259" s="532"/>
      <c r="L259" s="532"/>
      <c r="M259" s="425"/>
      <c r="N259" s="425"/>
      <c r="O259" s="425"/>
      <c r="P259" s="425"/>
      <c r="Q259" s="425"/>
      <c r="R259" s="425"/>
      <c r="S259" s="425"/>
      <c r="T259" s="425"/>
      <c r="U259" s="425"/>
      <c r="V259" s="425"/>
      <c r="W259" s="425"/>
      <c r="X259" s="425"/>
      <c r="Y259" s="425"/>
    </row>
    <row r="260" spans="1:25" s="426" customFormat="1" ht="12" customHeight="1">
      <c r="A260" s="537"/>
      <c r="B260" s="529"/>
      <c r="C260" s="531"/>
      <c r="D260" s="531"/>
      <c r="E260" s="531"/>
      <c r="F260" s="536"/>
      <c r="G260" s="532"/>
      <c r="H260" s="532"/>
      <c r="I260" s="532"/>
      <c r="J260" s="532"/>
      <c r="K260" s="532"/>
      <c r="L260" s="532"/>
      <c r="M260" s="425"/>
      <c r="N260" s="425"/>
      <c r="O260" s="425"/>
      <c r="P260" s="425"/>
      <c r="Q260" s="425"/>
      <c r="R260" s="425"/>
      <c r="S260" s="425"/>
      <c r="T260" s="425"/>
      <c r="U260" s="425"/>
      <c r="V260" s="425"/>
      <c r="W260" s="425"/>
      <c r="X260" s="425"/>
      <c r="Y260" s="425"/>
    </row>
    <row r="261" spans="1:25" s="426" customFormat="1" ht="12" customHeight="1" thickBot="1">
      <c r="A261" s="537"/>
      <c r="B261" s="529"/>
      <c r="C261" s="531"/>
      <c r="D261" s="531"/>
      <c r="E261" s="531"/>
      <c r="F261" s="536"/>
      <c r="G261" s="532"/>
      <c r="H261" s="532"/>
      <c r="I261" s="532"/>
      <c r="J261" s="532"/>
      <c r="K261" s="532"/>
      <c r="L261" s="532"/>
      <c r="M261" s="425"/>
      <c r="N261" s="425"/>
      <c r="O261" s="425"/>
      <c r="P261" s="425"/>
      <c r="Q261" s="425"/>
      <c r="R261" s="425"/>
      <c r="S261" s="425"/>
      <c r="T261" s="425"/>
      <c r="U261" s="425"/>
      <c r="V261" s="425"/>
      <c r="W261" s="425"/>
      <c r="X261" s="425"/>
      <c r="Y261" s="425"/>
    </row>
    <row r="262" spans="1:25" s="514" customFormat="1" ht="20.45" customHeight="1" thickBot="1">
      <c r="A262" s="537"/>
      <c r="B262" s="529"/>
      <c r="C262" s="531"/>
      <c r="D262" s="531"/>
      <c r="E262" s="531"/>
      <c r="F262" s="536"/>
      <c r="G262" s="532"/>
      <c r="H262" s="532"/>
      <c r="I262" s="532"/>
      <c r="J262" s="532"/>
      <c r="K262" s="532"/>
      <c r="L262" s="532"/>
      <c r="M262" s="425"/>
      <c r="N262" s="425"/>
      <c r="O262" s="425"/>
      <c r="P262" s="425"/>
      <c r="Q262" s="425"/>
      <c r="R262" s="425"/>
      <c r="S262" s="425"/>
      <c r="T262" s="425"/>
      <c r="U262" s="425"/>
      <c r="V262" s="425"/>
      <c r="W262" s="425"/>
      <c r="X262" s="425"/>
      <c r="Y262" s="425"/>
    </row>
    <row r="263" spans="1:25" s="426" customFormat="1" ht="24" customHeight="1">
      <c r="A263" s="537"/>
      <c r="B263" s="529"/>
      <c r="C263" s="531"/>
      <c r="D263" s="531"/>
      <c r="E263" s="531"/>
      <c r="F263" s="536"/>
      <c r="G263" s="532"/>
      <c r="H263" s="532"/>
      <c r="I263" s="532"/>
      <c r="J263" s="532"/>
      <c r="K263" s="532"/>
      <c r="L263" s="532"/>
      <c r="M263" s="425"/>
      <c r="N263" s="425"/>
      <c r="O263" s="425"/>
      <c r="P263" s="425"/>
      <c r="Q263" s="425"/>
      <c r="R263" s="425"/>
      <c r="S263" s="425"/>
      <c r="T263" s="425"/>
      <c r="U263" s="425"/>
      <c r="V263" s="425"/>
      <c r="W263" s="425"/>
      <c r="X263" s="425"/>
      <c r="Y263" s="425"/>
    </row>
    <row r="264" spans="1:25" s="426" customFormat="1" ht="12" customHeight="1">
      <c r="A264" s="537"/>
      <c r="B264" s="529"/>
      <c r="C264" s="531"/>
      <c r="D264" s="531"/>
      <c r="E264" s="531"/>
      <c r="F264" s="536"/>
      <c r="G264" s="532"/>
      <c r="H264" s="532"/>
      <c r="I264" s="532"/>
      <c r="J264" s="532"/>
      <c r="K264" s="532"/>
      <c r="L264" s="532"/>
      <c r="M264" s="425"/>
      <c r="N264" s="425"/>
      <c r="O264" s="425"/>
      <c r="P264" s="425"/>
      <c r="Q264" s="425"/>
      <c r="R264" s="425"/>
      <c r="S264" s="425"/>
      <c r="T264" s="425"/>
      <c r="U264" s="425"/>
      <c r="V264" s="425"/>
      <c r="W264" s="425"/>
      <c r="X264" s="425"/>
      <c r="Y264" s="425"/>
    </row>
    <row r="265" spans="1:25" s="426" customFormat="1" ht="12" customHeight="1">
      <c r="A265" s="537"/>
      <c r="B265" s="529"/>
      <c r="C265" s="531"/>
      <c r="D265" s="531"/>
      <c r="E265" s="531"/>
      <c r="F265" s="536"/>
      <c r="G265" s="532"/>
      <c r="H265" s="532"/>
      <c r="I265" s="532"/>
      <c r="J265" s="532"/>
      <c r="K265" s="532"/>
      <c r="L265" s="532"/>
      <c r="M265" s="425"/>
      <c r="N265" s="425"/>
      <c r="O265" s="425"/>
      <c r="P265" s="425"/>
      <c r="Q265" s="425"/>
      <c r="R265" s="425"/>
      <c r="S265" s="425"/>
      <c r="T265" s="425"/>
      <c r="U265" s="425"/>
      <c r="V265" s="425"/>
      <c r="W265" s="425"/>
      <c r="X265" s="425"/>
      <c r="Y265" s="425"/>
    </row>
    <row r="266" spans="1:25" s="426" customFormat="1" ht="12" customHeight="1">
      <c r="A266" s="537"/>
      <c r="B266" s="529"/>
      <c r="C266" s="531"/>
      <c r="D266" s="531"/>
      <c r="E266" s="531"/>
      <c r="F266" s="536"/>
      <c r="G266" s="532"/>
      <c r="H266" s="532"/>
      <c r="I266" s="532"/>
      <c r="J266" s="532"/>
      <c r="K266" s="532"/>
      <c r="L266" s="532"/>
      <c r="M266" s="425"/>
      <c r="N266" s="425"/>
      <c r="O266" s="425"/>
      <c r="P266" s="425"/>
      <c r="Q266" s="425"/>
      <c r="R266" s="425"/>
      <c r="S266" s="425"/>
      <c r="T266" s="425"/>
      <c r="U266" s="425"/>
      <c r="V266" s="425"/>
      <c r="W266" s="425"/>
      <c r="X266" s="425"/>
      <c r="Y266" s="425"/>
    </row>
    <row r="267" spans="1:25" s="426" customFormat="1" ht="12" customHeight="1">
      <c r="A267" s="537"/>
      <c r="B267" s="529"/>
      <c r="C267" s="531"/>
      <c r="D267" s="531"/>
      <c r="E267" s="531"/>
      <c r="F267" s="536"/>
      <c r="G267" s="532"/>
      <c r="H267" s="532"/>
      <c r="I267" s="532"/>
      <c r="J267" s="532"/>
      <c r="K267" s="532"/>
      <c r="L267" s="532"/>
      <c r="M267" s="425"/>
      <c r="N267" s="425"/>
      <c r="O267" s="425"/>
      <c r="P267" s="425"/>
      <c r="Q267" s="425"/>
      <c r="R267" s="425"/>
      <c r="S267" s="425"/>
      <c r="T267" s="425"/>
      <c r="U267" s="425"/>
      <c r="V267" s="425"/>
      <c r="W267" s="425"/>
      <c r="X267" s="425"/>
      <c r="Y267" s="425"/>
    </row>
    <row r="268" spans="1:25" s="426" customFormat="1" ht="12" customHeight="1">
      <c r="A268" s="537"/>
      <c r="B268" s="529"/>
      <c r="C268" s="531"/>
      <c r="D268" s="531"/>
      <c r="E268" s="531"/>
      <c r="F268" s="536"/>
      <c r="G268" s="532"/>
      <c r="H268" s="532"/>
      <c r="I268" s="532"/>
      <c r="J268" s="532"/>
      <c r="K268" s="532"/>
      <c r="L268" s="532"/>
      <c r="M268" s="425"/>
      <c r="N268" s="425"/>
      <c r="O268" s="425"/>
      <c r="P268" s="425"/>
      <c r="Q268" s="425"/>
      <c r="R268" s="425"/>
      <c r="S268" s="425"/>
      <c r="T268" s="425"/>
      <c r="U268" s="425"/>
      <c r="V268" s="425"/>
      <c r="W268" s="425"/>
      <c r="X268" s="425"/>
      <c r="Y268" s="425"/>
    </row>
    <row r="269" spans="1:25" s="426" customFormat="1" ht="12" customHeight="1">
      <c r="A269" s="537"/>
      <c r="B269" s="529"/>
      <c r="C269" s="531"/>
      <c r="D269" s="531"/>
      <c r="E269" s="531"/>
      <c r="F269" s="536"/>
      <c r="G269" s="532"/>
      <c r="H269" s="532"/>
      <c r="I269" s="532"/>
      <c r="J269" s="532"/>
      <c r="K269" s="532"/>
      <c r="L269" s="532"/>
      <c r="M269" s="425"/>
      <c r="N269" s="425"/>
      <c r="O269" s="425"/>
      <c r="P269" s="425"/>
      <c r="Q269" s="425"/>
      <c r="R269" s="425"/>
      <c r="S269" s="425"/>
      <c r="T269" s="425"/>
      <c r="U269" s="425"/>
      <c r="V269" s="425"/>
      <c r="W269" s="425"/>
      <c r="X269" s="425"/>
      <c r="Y269" s="425"/>
    </row>
    <row r="270" spans="1:25" s="426" customFormat="1" ht="24" customHeight="1">
      <c r="A270" s="537"/>
      <c r="B270" s="529"/>
      <c r="C270" s="531"/>
      <c r="D270" s="531"/>
      <c r="E270" s="531"/>
      <c r="F270" s="536"/>
      <c r="G270" s="532"/>
      <c r="H270" s="532"/>
      <c r="I270" s="532"/>
      <c r="J270" s="532"/>
      <c r="K270" s="532"/>
      <c r="L270" s="532"/>
      <c r="M270" s="425"/>
      <c r="N270" s="425"/>
      <c r="O270" s="425"/>
      <c r="P270" s="425"/>
      <c r="Q270" s="425"/>
      <c r="R270" s="425"/>
      <c r="S270" s="425"/>
      <c r="T270" s="425"/>
      <c r="U270" s="425"/>
      <c r="V270" s="425"/>
      <c r="W270" s="425"/>
      <c r="X270" s="425"/>
      <c r="Y270" s="425"/>
    </row>
    <row r="271" spans="1:25" s="426" customFormat="1" ht="24" customHeight="1">
      <c r="A271" s="537"/>
      <c r="B271" s="529"/>
      <c r="C271" s="531"/>
      <c r="D271" s="531"/>
      <c r="E271" s="531"/>
      <c r="F271" s="536"/>
      <c r="G271" s="532"/>
      <c r="H271" s="532"/>
      <c r="I271" s="532"/>
      <c r="J271" s="532"/>
      <c r="K271" s="532"/>
      <c r="L271" s="532"/>
      <c r="M271" s="425"/>
      <c r="N271" s="425"/>
      <c r="O271" s="425"/>
      <c r="P271" s="425"/>
      <c r="Q271" s="425"/>
      <c r="R271" s="425"/>
      <c r="S271" s="425"/>
      <c r="T271" s="425"/>
      <c r="U271" s="425"/>
      <c r="V271" s="425"/>
      <c r="W271" s="425"/>
      <c r="X271" s="425"/>
      <c r="Y271" s="425"/>
    </row>
    <row r="272" spans="1:25" s="426" customFormat="1" ht="12" customHeight="1">
      <c r="A272" s="537"/>
      <c r="B272" s="529"/>
      <c r="C272" s="531"/>
      <c r="D272" s="531"/>
      <c r="E272" s="531"/>
      <c r="F272" s="536"/>
      <c r="G272" s="532"/>
      <c r="H272" s="532"/>
      <c r="I272" s="532"/>
      <c r="J272" s="532"/>
      <c r="K272" s="532"/>
      <c r="L272" s="532"/>
      <c r="M272" s="425"/>
      <c r="N272" s="425"/>
      <c r="O272" s="425"/>
      <c r="P272" s="425"/>
      <c r="Q272" s="425"/>
      <c r="R272" s="425"/>
      <c r="S272" s="425"/>
      <c r="T272" s="425"/>
      <c r="U272" s="425"/>
      <c r="V272" s="425"/>
      <c r="W272" s="425"/>
      <c r="X272" s="425"/>
      <c r="Y272" s="425"/>
    </row>
    <row r="273" spans="1:25" s="426" customFormat="1" ht="12" customHeight="1">
      <c r="A273" s="537"/>
      <c r="B273" s="529"/>
      <c r="C273" s="531"/>
      <c r="D273" s="531"/>
      <c r="E273" s="531"/>
      <c r="F273" s="536"/>
      <c r="G273" s="532"/>
      <c r="H273" s="532"/>
      <c r="I273" s="532"/>
      <c r="J273" s="532"/>
      <c r="K273" s="532"/>
      <c r="L273" s="532"/>
      <c r="M273" s="425"/>
      <c r="N273" s="425"/>
      <c r="O273" s="425"/>
      <c r="P273" s="425"/>
      <c r="Q273" s="425"/>
      <c r="R273" s="425"/>
      <c r="S273" s="425"/>
      <c r="T273" s="425"/>
      <c r="U273" s="425"/>
      <c r="V273" s="425"/>
      <c r="W273" s="425"/>
      <c r="X273" s="425"/>
      <c r="Y273" s="425"/>
    </row>
    <row r="274" spans="1:25" s="426" customFormat="1" ht="24" customHeight="1">
      <c r="A274" s="537"/>
      <c r="B274" s="529"/>
      <c r="C274" s="531"/>
      <c r="D274" s="531"/>
      <c r="E274" s="531"/>
      <c r="F274" s="536"/>
      <c r="G274" s="532"/>
      <c r="H274" s="532"/>
      <c r="I274" s="532"/>
      <c r="J274" s="532"/>
      <c r="K274" s="532"/>
      <c r="L274" s="532"/>
      <c r="M274" s="425"/>
      <c r="N274" s="425"/>
      <c r="O274" s="425"/>
      <c r="P274" s="425"/>
      <c r="Q274" s="425"/>
      <c r="R274" s="425"/>
      <c r="S274" s="425"/>
      <c r="T274" s="425"/>
      <c r="U274" s="425"/>
      <c r="V274" s="425"/>
      <c r="W274" s="425"/>
      <c r="X274" s="425"/>
      <c r="Y274" s="425"/>
    </row>
    <row r="275" spans="1:25" s="426" customFormat="1" ht="12" customHeight="1">
      <c r="A275" s="537"/>
      <c r="B275" s="529"/>
      <c r="C275" s="531"/>
      <c r="D275" s="531"/>
      <c r="E275" s="531"/>
      <c r="F275" s="536"/>
      <c r="G275" s="532"/>
      <c r="H275" s="532"/>
      <c r="I275" s="532"/>
      <c r="J275" s="532"/>
      <c r="K275" s="532"/>
      <c r="L275" s="532"/>
      <c r="M275" s="425"/>
      <c r="N275" s="425"/>
      <c r="O275" s="425"/>
      <c r="P275" s="425"/>
      <c r="Q275" s="425"/>
      <c r="R275" s="425"/>
      <c r="S275" s="425"/>
      <c r="T275" s="425"/>
      <c r="U275" s="425"/>
      <c r="V275" s="425"/>
      <c r="W275" s="425"/>
      <c r="X275" s="425"/>
      <c r="Y275" s="425"/>
    </row>
    <row r="276" spans="1:25" s="426" customFormat="1" ht="12" customHeight="1">
      <c r="A276" s="537"/>
      <c r="B276" s="529"/>
      <c r="C276" s="531"/>
      <c r="D276" s="531"/>
      <c r="E276" s="531"/>
      <c r="F276" s="536"/>
      <c r="G276" s="532"/>
      <c r="H276" s="532"/>
      <c r="I276" s="532"/>
      <c r="J276" s="532"/>
      <c r="K276" s="532"/>
      <c r="L276" s="532"/>
      <c r="M276" s="425"/>
      <c r="N276" s="425"/>
      <c r="O276" s="425"/>
      <c r="P276" s="425"/>
      <c r="Q276" s="425"/>
      <c r="R276" s="425"/>
      <c r="S276" s="425"/>
      <c r="T276" s="425"/>
      <c r="U276" s="425"/>
      <c r="V276" s="425"/>
      <c r="W276" s="425"/>
      <c r="X276" s="425"/>
      <c r="Y276" s="425"/>
    </row>
    <row r="277" spans="1:25" s="426" customFormat="1" ht="12" customHeight="1">
      <c r="A277" s="537"/>
      <c r="B277" s="529"/>
      <c r="C277" s="531"/>
      <c r="D277" s="531"/>
      <c r="E277" s="531"/>
      <c r="F277" s="536"/>
      <c r="G277" s="532"/>
      <c r="H277" s="532"/>
      <c r="I277" s="532"/>
      <c r="J277" s="532"/>
      <c r="K277" s="532"/>
      <c r="L277" s="532"/>
      <c r="M277" s="425"/>
      <c r="N277" s="425"/>
      <c r="O277" s="425"/>
      <c r="P277" s="425"/>
      <c r="Q277" s="425"/>
      <c r="R277" s="425"/>
      <c r="S277" s="425"/>
      <c r="T277" s="425"/>
      <c r="U277" s="425"/>
      <c r="V277" s="425"/>
      <c r="W277" s="425"/>
      <c r="X277" s="425"/>
      <c r="Y277" s="425"/>
    </row>
    <row r="278" spans="1:25" s="426" customFormat="1" ht="12" customHeight="1">
      <c r="A278" s="537"/>
      <c r="B278" s="529"/>
      <c r="C278" s="531"/>
      <c r="D278" s="531"/>
      <c r="E278" s="531"/>
      <c r="F278" s="536"/>
      <c r="G278" s="532"/>
      <c r="H278" s="532"/>
      <c r="I278" s="532"/>
      <c r="J278" s="532"/>
      <c r="K278" s="532"/>
      <c r="L278" s="532"/>
      <c r="M278" s="425"/>
      <c r="N278" s="425"/>
      <c r="O278" s="425"/>
      <c r="P278" s="425"/>
      <c r="Q278" s="425"/>
      <c r="R278" s="425"/>
      <c r="S278" s="425"/>
      <c r="T278" s="425"/>
      <c r="U278" s="425"/>
      <c r="V278" s="425"/>
      <c r="W278" s="425"/>
      <c r="X278" s="425"/>
      <c r="Y278" s="425"/>
    </row>
    <row r="279" spans="1:25" s="426" customFormat="1" ht="12" customHeight="1">
      <c r="A279" s="537"/>
      <c r="B279" s="529"/>
      <c r="C279" s="531"/>
      <c r="D279" s="531"/>
      <c r="E279" s="531"/>
      <c r="F279" s="536"/>
      <c r="G279" s="532"/>
      <c r="H279" s="532"/>
      <c r="I279" s="532"/>
      <c r="J279" s="532"/>
      <c r="K279" s="532"/>
      <c r="L279" s="532"/>
      <c r="M279" s="425"/>
      <c r="N279" s="425"/>
      <c r="O279" s="425"/>
      <c r="P279" s="425"/>
      <c r="Q279" s="425"/>
      <c r="R279" s="425"/>
      <c r="S279" s="425"/>
      <c r="T279" s="425"/>
      <c r="U279" s="425"/>
      <c r="V279" s="425"/>
      <c r="W279" s="425"/>
      <c r="X279" s="425"/>
      <c r="Y279" s="425"/>
    </row>
    <row r="280" spans="1:25" s="426" customFormat="1" ht="12" customHeight="1">
      <c r="A280" s="537"/>
      <c r="B280" s="529"/>
      <c r="C280" s="531"/>
      <c r="D280" s="531"/>
      <c r="E280" s="531"/>
      <c r="F280" s="536"/>
      <c r="G280" s="532"/>
      <c r="H280" s="532"/>
      <c r="I280" s="532"/>
      <c r="J280" s="532"/>
      <c r="K280" s="532"/>
      <c r="L280" s="532"/>
      <c r="M280" s="425"/>
      <c r="N280" s="425"/>
      <c r="O280" s="425"/>
      <c r="P280" s="425"/>
      <c r="Q280" s="425"/>
      <c r="R280" s="425"/>
      <c r="S280" s="425"/>
      <c r="T280" s="425"/>
      <c r="U280" s="425"/>
      <c r="V280" s="425"/>
      <c r="W280" s="425"/>
      <c r="X280" s="425"/>
      <c r="Y280" s="425"/>
    </row>
    <row r="281" spans="1:25" s="426" customFormat="1" ht="12" customHeight="1">
      <c r="A281" s="537"/>
      <c r="B281" s="529"/>
      <c r="C281" s="531"/>
      <c r="D281" s="531"/>
      <c r="E281" s="531"/>
      <c r="F281" s="536"/>
      <c r="G281" s="532"/>
      <c r="H281" s="532"/>
      <c r="I281" s="532"/>
      <c r="J281" s="532"/>
      <c r="K281" s="532"/>
      <c r="L281" s="532"/>
      <c r="M281" s="425"/>
      <c r="N281" s="425"/>
      <c r="O281" s="425"/>
      <c r="P281" s="425"/>
      <c r="Q281" s="425"/>
      <c r="R281" s="425"/>
      <c r="S281" s="425"/>
      <c r="T281" s="425"/>
      <c r="U281" s="425"/>
      <c r="V281" s="425"/>
      <c r="W281" s="425"/>
      <c r="X281" s="425"/>
      <c r="Y281" s="425"/>
    </row>
    <row r="282" spans="1:25" s="426" customFormat="1" ht="12" customHeight="1">
      <c r="A282" s="537"/>
      <c r="B282" s="529"/>
      <c r="C282" s="531"/>
      <c r="D282" s="531"/>
      <c r="E282" s="531"/>
      <c r="F282" s="536"/>
      <c r="G282" s="532"/>
      <c r="H282" s="532"/>
      <c r="I282" s="532"/>
      <c r="J282" s="532"/>
      <c r="K282" s="532"/>
      <c r="L282" s="532"/>
      <c r="M282" s="425"/>
      <c r="N282" s="425"/>
      <c r="O282" s="425"/>
      <c r="P282" s="425"/>
      <c r="Q282" s="425"/>
      <c r="R282" s="425"/>
      <c r="S282" s="425"/>
      <c r="T282" s="425"/>
      <c r="U282" s="425"/>
      <c r="V282" s="425"/>
      <c r="W282" s="425"/>
      <c r="X282" s="425"/>
      <c r="Y282" s="425"/>
    </row>
    <row r="283" spans="1:25" s="426" customFormat="1" ht="12" customHeight="1">
      <c r="A283" s="537"/>
      <c r="B283" s="529"/>
      <c r="C283" s="531"/>
      <c r="D283" s="531"/>
      <c r="E283" s="531"/>
      <c r="F283" s="536"/>
      <c r="G283" s="532"/>
      <c r="H283" s="532"/>
      <c r="I283" s="532"/>
      <c r="J283" s="532"/>
      <c r="K283" s="532"/>
      <c r="L283" s="532"/>
      <c r="M283" s="425"/>
      <c r="N283" s="425"/>
      <c r="O283" s="425"/>
      <c r="P283" s="425"/>
      <c r="Q283" s="425"/>
      <c r="R283" s="425"/>
      <c r="S283" s="425"/>
      <c r="T283" s="425"/>
      <c r="U283" s="425"/>
      <c r="V283" s="425"/>
      <c r="W283" s="425"/>
      <c r="X283" s="425"/>
      <c r="Y283" s="425"/>
    </row>
    <row r="284" spans="1:25" s="426" customFormat="1" ht="12" customHeight="1" thickBot="1">
      <c r="A284" s="537"/>
      <c r="B284" s="529"/>
      <c r="C284" s="531"/>
      <c r="D284" s="531"/>
      <c r="E284" s="531"/>
      <c r="F284" s="536"/>
      <c r="G284" s="532"/>
      <c r="H284" s="532"/>
      <c r="I284" s="532"/>
      <c r="J284" s="532"/>
      <c r="K284" s="532"/>
      <c r="L284" s="532"/>
      <c r="M284" s="425"/>
      <c r="N284" s="425"/>
      <c r="O284" s="425"/>
      <c r="P284" s="425"/>
      <c r="Q284" s="425"/>
      <c r="R284" s="425"/>
      <c r="S284" s="425"/>
      <c r="T284" s="425"/>
      <c r="U284" s="425"/>
      <c r="V284" s="425"/>
      <c r="W284" s="425"/>
      <c r="X284" s="425"/>
      <c r="Y284" s="425"/>
    </row>
    <row r="285" spans="1:25" s="514" customFormat="1" ht="20.45" customHeight="1" thickBot="1">
      <c r="A285" s="537"/>
      <c r="B285" s="529"/>
      <c r="C285" s="531"/>
      <c r="D285" s="531"/>
      <c r="E285" s="531"/>
      <c r="F285" s="536"/>
      <c r="G285" s="532"/>
      <c r="H285" s="532"/>
      <c r="I285" s="532"/>
      <c r="J285" s="532"/>
      <c r="K285" s="532"/>
      <c r="L285" s="532"/>
      <c r="M285" s="425"/>
      <c r="N285" s="425"/>
      <c r="O285" s="425"/>
      <c r="P285" s="425"/>
      <c r="Q285" s="425"/>
      <c r="R285" s="425"/>
      <c r="S285" s="425"/>
      <c r="T285" s="425"/>
      <c r="U285" s="425"/>
      <c r="V285" s="425"/>
      <c r="W285" s="425"/>
      <c r="X285" s="425"/>
      <c r="Y285" s="425"/>
    </row>
    <row r="286" spans="1:25" s="425" customFormat="1" ht="12" customHeight="1">
      <c r="A286" s="537"/>
      <c r="B286" s="529"/>
      <c r="C286" s="531"/>
      <c r="D286" s="531"/>
      <c r="E286" s="531"/>
      <c r="F286" s="536"/>
      <c r="G286" s="532"/>
      <c r="H286" s="532"/>
      <c r="I286" s="532"/>
      <c r="J286" s="532"/>
      <c r="K286" s="532"/>
      <c r="L286" s="532"/>
    </row>
    <row r="287" spans="1:25" s="426" customFormat="1" ht="24" customHeight="1">
      <c r="A287" s="537"/>
      <c r="B287" s="529"/>
      <c r="C287" s="531"/>
      <c r="D287" s="531"/>
      <c r="E287" s="531"/>
      <c r="F287" s="536"/>
      <c r="G287" s="532"/>
      <c r="H287" s="532"/>
      <c r="I287" s="532"/>
      <c r="J287" s="532"/>
      <c r="K287" s="532"/>
      <c r="L287" s="532"/>
      <c r="M287" s="425"/>
      <c r="N287" s="425"/>
      <c r="O287" s="425"/>
      <c r="P287" s="425"/>
      <c r="Q287" s="425"/>
      <c r="R287" s="425"/>
      <c r="S287" s="425"/>
      <c r="T287" s="425"/>
      <c r="U287" s="425"/>
      <c r="V287" s="425"/>
      <c r="W287" s="425"/>
      <c r="X287" s="425"/>
      <c r="Y287" s="425"/>
    </row>
    <row r="288" spans="1:25" s="426" customFormat="1" ht="12" customHeight="1">
      <c r="A288" s="537"/>
      <c r="B288" s="529"/>
      <c r="C288" s="531"/>
      <c r="D288" s="531"/>
      <c r="E288" s="531"/>
      <c r="F288" s="536"/>
      <c r="G288" s="532"/>
      <c r="H288" s="532"/>
      <c r="I288" s="532"/>
      <c r="J288" s="532"/>
      <c r="K288" s="532"/>
      <c r="L288" s="532"/>
      <c r="M288" s="425"/>
      <c r="N288" s="425"/>
      <c r="O288" s="425"/>
      <c r="P288" s="425"/>
      <c r="Q288" s="425"/>
      <c r="R288" s="425"/>
      <c r="S288" s="425"/>
      <c r="T288" s="425"/>
      <c r="U288" s="425"/>
      <c r="V288" s="425"/>
      <c r="W288" s="425"/>
      <c r="X288" s="425"/>
      <c r="Y288" s="425"/>
    </row>
    <row r="289" spans="1:25" s="426" customFormat="1" ht="12" customHeight="1">
      <c r="A289" s="537"/>
      <c r="B289" s="529"/>
      <c r="C289" s="531"/>
      <c r="D289" s="531"/>
      <c r="E289" s="531"/>
      <c r="F289" s="536"/>
      <c r="G289" s="532"/>
      <c r="H289" s="532"/>
      <c r="I289" s="532"/>
      <c r="J289" s="532"/>
      <c r="K289" s="532"/>
      <c r="L289" s="532"/>
      <c r="M289" s="425"/>
      <c r="N289" s="425"/>
      <c r="O289" s="425"/>
      <c r="P289" s="425"/>
      <c r="Q289" s="425"/>
      <c r="R289" s="425"/>
      <c r="S289" s="425"/>
      <c r="T289" s="425"/>
      <c r="U289" s="425"/>
      <c r="V289" s="425"/>
      <c r="W289" s="425"/>
      <c r="X289" s="425"/>
      <c r="Y289" s="425"/>
    </row>
    <row r="290" spans="1:25" s="426" customFormat="1" ht="12" customHeight="1">
      <c r="A290" s="537"/>
      <c r="B290" s="529"/>
      <c r="C290" s="531"/>
      <c r="D290" s="531"/>
      <c r="E290" s="531"/>
      <c r="F290" s="536"/>
      <c r="G290" s="532"/>
      <c r="H290" s="532"/>
      <c r="I290" s="532"/>
      <c r="J290" s="532"/>
      <c r="K290" s="532"/>
      <c r="L290" s="532"/>
      <c r="M290" s="425"/>
      <c r="N290" s="425"/>
      <c r="O290" s="425"/>
      <c r="P290" s="425"/>
      <c r="Q290" s="425"/>
      <c r="R290" s="425"/>
      <c r="S290" s="425"/>
      <c r="T290" s="425"/>
      <c r="U290" s="425"/>
      <c r="V290" s="425"/>
      <c r="W290" s="425"/>
      <c r="X290" s="425"/>
      <c r="Y290" s="425"/>
    </row>
    <row r="291" spans="1:25" s="426" customFormat="1" ht="12" customHeight="1" thickBot="1">
      <c r="A291" s="537"/>
      <c r="B291" s="529"/>
      <c r="C291" s="531"/>
      <c r="D291" s="531"/>
      <c r="E291" s="531"/>
      <c r="F291" s="536"/>
      <c r="G291" s="532"/>
      <c r="H291" s="532"/>
      <c r="I291" s="532"/>
      <c r="J291" s="532"/>
      <c r="K291" s="532"/>
      <c r="L291" s="532"/>
      <c r="M291" s="425"/>
      <c r="N291" s="425"/>
      <c r="O291" s="425"/>
      <c r="P291" s="425"/>
      <c r="Q291" s="425"/>
      <c r="R291" s="425"/>
      <c r="S291" s="425"/>
      <c r="T291" s="425"/>
      <c r="U291" s="425"/>
      <c r="V291" s="425"/>
      <c r="W291" s="425"/>
      <c r="X291" s="425"/>
      <c r="Y291" s="425"/>
    </row>
    <row r="292" spans="1:25" s="514" customFormat="1" ht="20.45" customHeight="1" thickBot="1">
      <c r="A292" s="537"/>
      <c r="B292" s="529"/>
      <c r="C292" s="531"/>
      <c r="D292" s="531"/>
      <c r="E292" s="531"/>
      <c r="F292" s="536"/>
      <c r="G292" s="532"/>
      <c r="H292" s="532"/>
      <c r="I292" s="532"/>
      <c r="J292" s="532"/>
      <c r="K292" s="532"/>
      <c r="L292" s="532"/>
      <c r="M292" s="425"/>
      <c r="N292" s="425"/>
      <c r="O292" s="425"/>
      <c r="P292" s="425"/>
      <c r="Q292" s="425"/>
      <c r="R292" s="425"/>
      <c r="S292" s="425"/>
      <c r="T292" s="425"/>
      <c r="U292" s="425"/>
      <c r="V292" s="425"/>
      <c r="W292" s="425"/>
      <c r="X292" s="425"/>
      <c r="Y292" s="425"/>
    </row>
    <row r="293" spans="1:25" s="426" customFormat="1" ht="24" customHeight="1">
      <c r="A293" s="537"/>
      <c r="B293" s="529"/>
      <c r="C293" s="531"/>
      <c r="D293" s="531"/>
      <c r="E293" s="531"/>
      <c r="F293" s="536"/>
      <c r="G293" s="532"/>
      <c r="H293" s="532"/>
      <c r="I293" s="532"/>
      <c r="J293" s="532"/>
      <c r="K293" s="532"/>
      <c r="L293" s="532"/>
      <c r="M293" s="425"/>
      <c r="N293" s="425"/>
      <c r="O293" s="425"/>
      <c r="P293" s="425"/>
      <c r="Q293" s="425"/>
      <c r="R293" s="425"/>
      <c r="S293" s="425"/>
      <c r="T293" s="425"/>
      <c r="U293" s="425"/>
      <c r="V293" s="425"/>
      <c r="W293" s="425"/>
      <c r="X293" s="425"/>
      <c r="Y293" s="425"/>
    </row>
    <row r="294" spans="1:25" s="426" customFormat="1" ht="12" customHeight="1">
      <c r="A294" s="537"/>
      <c r="B294" s="529"/>
      <c r="C294" s="531"/>
      <c r="D294" s="531"/>
      <c r="E294" s="531"/>
      <c r="F294" s="536"/>
      <c r="G294" s="532"/>
      <c r="H294" s="532"/>
      <c r="I294" s="532"/>
      <c r="J294" s="532"/>
      <c r="K294" s="532"/>
      <c r="L294" s="532"/>
      <c r="M294" s="425"/>
      <c r="N294" s="425"/>
      <c r="O294" s="425"/>
      <c r="P294" s="425"/>
      <c r="Q294" s="425"/>
      <c r="R294" s="425"/>
      <c r="S294" s="425"/>
      <c r="T294" s="425"/>
      <c r="U294" s="425"/>
      <c r="V294" s="425"/>
      <c r="W294" s="425"/>
      <c r="X294" s="425"/>
      <c r="Y294" s="425"/>
    </row>
    <row r="295" spans="1:25" s="426" customFormat="1" ht="12" customHeight="1">
      <c r="A295" s="537"/>
      <c r="B295" s="529"/>
      <c r="C295" s="531"/>
      <c r="D295" s="531"/>
      <c r="E295" s="531"/>
      <c r="F295" s="536"/>
      <c r="G295" s="532"/>
      <c r="H295" s="532"/>
      <c r="I295" s="532"/>
      <c r="J295" s="532"/>
      <c r="K295" s="532"/>
      <c r="L295" s="532"/>
      <c r="M295" s="425"/>
      <c r="N295" s="425"/>
      <c r="O295" s="425"/>
      <c r="P295" s="425"/>
      <c r="Q295" s="425"/>
      <c r="R295" s="425"/>
      <c r="S295" s="425"/>
      <c r="T295" s="425"/>
      <c r="U295" s="425"/>
      <c r="V295" s="425"/>
      <c r="W295" s="425"/>
      <c r="X295" s="425"/>
      <c r="Y295" s="425"/>
    </row>
    <row r="296" spans="1:25" s="426" customFormat="1" ht="12" customHeight="1">
      <c r="A296" s="537"/>
      <c r="B296" s="529"/>
      <c r="C296" s="531"/>
      <c r="D296" s="531"/>
      <c r="E296" s="531"/>
      <c r="F296" s="536"/>
      <c r="G296" s="532"/>
      <c r="H296" s="532"/>
      <c r="I296" s="532"/>
      <c r="J296" s="532"/>
      <c r="K296" s="532"/>
      <c r="L296" s="532"/>
      <c r="M296" s="425"/>
      <c r="N296" s="425"/>
      <c r="O296" s="425"/>
      <c r="P296" s="425"/>
      <c r="Q296" s="425"/>
      <c r="R296" s="425"/>
      <c r="S296" s="425"/>
      <c r="T296" s="425"/>
      <c r="U296" s="425"/>
      <c r="V296" s="425"/>
      <c r="W296" s="425"/>
      <c r="X296" s="425"/>
      <c r="Y296" s="425"/>
    </row>
    <row r="297" spans="1:25" s="426" customFormat="1" ht="12" customHeight="1">
      <c r="A297" s="537"/>
      <c r="B297" s="529"/>
      <c r="C297" s="531"/>
      <c r="D297" s="531"/>
      <c r="E297" s="531"/>
      <c r="F297" s="536"/>
      <c r="G297" s="532"/>
      <c r="H297" s="532"/>
      <c r="I297" s="532"/>
      <c r="J297" s="532"/>
      <c r="K297" s="532"/>
      <c r="L297" s="532"/>
      <c r="M297" s="425"/>
      <c r="N297" s="425"/>
      <c r="O297" s="425"/>
      <c r="P297" s="425"/>
      <c r="Q297" s="425"/>
      <c r="R297" s="425"/>
      <c r="S297" s="425"/>
      <c r="T297" s="425"/>
      <c r="U297" s="425"/>
      <c r="V297" s="425"/>
      <c r="W297" s="425"/>
      <c r="X297" s="425"/>
      <c r="Y297" s="425"/>
    </row>
    <row r="298" spans="1:25" s="426" customFormat="1" ht="12" customHeight="1">
      <c r="A298" s="537"/>
      <c r="B298" s="529"/>
      <c r="C298" s="531"/>
      <c r="D298" s="531"/>
      <c r="E298" s="531"/>
      <c r="F298" s="536"/>
      <c r="G298" s="532"/>
      <c r="H298" s="532"/>
      <c r="I298" s="532"/>
      <c r="J298" s="532"/>
      <c r="K298" s="532"/>
      <c r="L298" s="532"/>
      <c r="M298" s="425"/>
      <c r="N298" s="425"/>
      <c r="O298" s="425"/>
      <c r="P298" s="425"/>
      <c r="Q298" s="425"/>
      <c r="R298" s="425"/>
      <c r="S298" s="425"/>
      <c r="T298" s="425"/>
      <c r="U298" s="425"/>
      <c r="V298" s="425"/>
      <c r="W298" s="425"/>
      <c r="X298" s="425"/>
      <c r="Y298" s="425"/>
    </row>
    <row r="299" spans="1:25" s="426" customFormat="1" ht="12" customHeight="1">
      <c r="A299" s="537"/>
      <c r="B299" s="529"/>
      <c r="C299" s="531"/>
      <c r="D299" s="531"/>
      <c r="E299" s="531"/>
      <c r="F299" s="536"/>
      <c r="G299" s="532"/>
      <c r="H299" s="532"/>
      <c r="I299" s="532"/>
      <c r="J299" s="532"/>
      <c r="K299" s="532"/>
      <c r="L299" s="532"/>
      <c r="M299" s="425"/>
      <c r="N299" s="425"/>
      <c r="O299" s="425"/>
      <c r="P299" s="425"/>
      <c r="Q299" s="425"/>
      <c r="R299" s="425"/>
      <c r="S299" s="425"/>
      <c r="T299" s="425"/>
      <c r="U299" s="425"/>
      <c r="V299" s="425"/>
      <c r="W299" s="425"/>
      <c r="X299" s="425"/>
      <c r="Y299" s="425"/>
    </row>
    <row r="300" spans="1:25" s="426" customFormat="1" ht="12" customHeight="1" thickBot="1">
      <c r="A300" s="537"/>
      <c r="B300" s="529"/>
      <c r="C300" s="531"/>
      <c r="D300" s="531"/>
      <c r="E300" s="531"/>
      <c r="F300" s="536"/>
      <c r="G300" s="532"/>
      <c r="H300" s="532"/>
      <c r="I300" s="532"/>
      <c r="J300" s="532"/>
      <c r="K300" s="532"/>
      <c r="L300" s="532"/>
      <c r="M300" s="425"/>
      <c r="N300" s="425"/>
      <c r="O300" s="425"/>
      <c r="P300" s="425"/>
      <c r="Q300" s="425"/>
      <c r="R300" s="425"/>
      <c r="S300" s="425"/>
      <c r="T300" s="425"/>
      <c r="U300" s="425"/>
      <c r="V300" s="425"/>
      <c r="W300" s="425"/>
      <c r="X300" s="425"/>
      <c r="Y300" s="425"/>
    </row>
    <row r="301" spans="1:25" s="514" customFormat="1" ht="20.45" customHeight="1" thickBot="1">
      <c r="A301" s="537"/>
      <c r="B301" s="529"/>
      <c r="C301" s="531"/>
      <c r="D301" s="531"/>
      <c r="E301" s="531"/>
      <c r="F301" s="536"/>
      <c r="G301" s="532"/>
      <c r="H301" s="532"/>
      <c r="I301" s="532"/>
      <c r="J301" s="532"/>
      <c r="K301" s="532"/>
      <c r="L301" s="532"/>
      <c r="M301" s="425"/>
      <c r="N301" s="425"/>
      <c r="O301" s="425"/>
      <c r="P301" s="425"/>
      <c r="Q301" s="425"/>
      <c r="R301" s="425"/>
      <c r="S301" s="425"/>
      <c r="T301" s="425"/>
      <c r="U301" s="425"/>
      <c r="V301" s="425"/>
      <c r="W301" s="425"/>
      <c r="X301" s="425"/>
      <c r="Y301" s="425"/>
    </row>
    <row r="302" spans="1:25" s="425" customFormat="1" ht="12" customHeight="1">
      <c r="A302" s="537"/>
      <c r="B302" s="529"/>
      <c r="C302" s="531"/>
      <c r="D302" s="531"/>
      <c r="E302" s="531"/>
      <c r="F302" s="536"/>
      <c r="G302" s="532"/>
      <c r="H302" s="532"/>
      <c r="I302" s="532"/>
      <c r="J302" s="532"/>
      <c r="K302" s="532"/>
      <c r="L302" s="532"/>
    </row>
    <row r="303" spans="1:25" s="426" customFormat="1" ht="24" customHeight="1">
      <c r="A303" s="537"/>
      <c r="B303" s="529"/>
      <c r="C303" s="531"/>
      <c r="D303" s="531"/>
      <c r="E303" s="531"/>
      <c r="F303" s="536"/>
      <c r="G303" s="532"/>
      <c r="H303" s="532"/>
      <c r="I303" s="532"/>
      <c r="J303" s="532"/>
      <c r="K303" s="532"/>
      <c r="L303" s="532"/>
      <c r="M303" s="425"/>
      <c r="N303" s="425"/>
      <c r="O303" s="425"/>
      <c r="P303" s="425"/>
      <c r="Q303" s="425"/>
      <c r="R303" s="425"/>
      <c r="S303" s="425"/>
      <c r="T303" s="425"/>
      <c r="U303" s="425"/>
      <c r="V303" s="425"/>
      <c r="W303" s="425"/>
      <c r="X303" s="425"/>
      <c r="Y303" s="425"/>
    </row>
    <row r="304" spans="1:25" s="426" customFormat="1" ht="12" customHeight="1">
      <c r="A304" s="537"/>
      <c r="B304" s="529"/>
      <c r="C304" s="531"/>
      <c r="D304" s="531"/>
      <c r="E304" s="531"/>
      <c r="F304" s="536"/>
      <c r="G304" s="532"/>
      <c r="H304" s="532"/>
      <c r="I304" s="532"/>
      <c r="J304" s="532"/>
      <c r="K304" s="532"/>
      <c r="L304" s="532"/>
      <c r="M304" s="425"/>
      <c r="N304" s="425"/>
      <c r="O304" s="425"/>
      <c r="P304" s="425"/>
      <c r="Q304" s="425"/>
      <c r="R304" s="425"/>
      <c r="S304" s="425"/>
      <c r="T304" s="425"/>
      <c r="U304" s="425"/>
      <c r="V304" s="425"/>
      <c r="W304" s="425"/>
      <c r="X304" s="425"/>
      <c r="Y304" s="425"/>
    </row>
    <row r="305" spans="1:25" s="426" customFormat="1" ht="12" customHeight="1">
      <c r="A305" s="537"/>
      <c r="B305" s="529"/>
      <c r="C305" s="531"/>
      <c r="D305" s="531"/>
      <c r="E305" s="531"/>
      <c r="F305" s="536"/>
      <c r="G305" s="532"/>
      <c r="H305" s="532"/>
      <c r="I305" s="532"/>
      <c r="J305" s="532"/>
      <c r="K305" s="532"/>
      <c r="L305" s="532"/>
      <c r="M305" s="425"/>
      <c r="N305" s="425"/>
      <c r="O305" s="425"/>
      <c r="P305" s="425"/>
      <c r="Q305" s="425"/>
      <c r="R305" s="425"/>
      <c r="S305" s="425"/>
      <c r="T305" s="425"/>
      <c r="U305" s="425"/>
      <c r="V305" s="425"/>
      <c r="W305" s="425"/>
      <c r="X305" s="425"/>
      <c r="Y305" s="425"/>
    </row>
    <row r="306" spans="1:25" s="426" customFormat="1" ht="12" customHeight="1">
      <c r="A306" s="537"/>
      <c r="B306" s="529"/>
      <c r="C306" s="531"/>
      <c r="D306" s="531"/>
      <c r="E306" s="531"/>
      <c r="F306" s="536"/>
      <c r="G306" s="532"/>
      <c r="H306" s="532"/>
      <c r="I306" s="532"/>
      <c r="J306" s="532"/>
      <c r="K306" s="532"/>
      <c r="L306" s="532"/>
      <c r="M306" s="425"/>
      <c r="N306" s="425"/>
      <c r="O306" s="425"/>
      <c r="P306" s="425"/>
      <c r="Q306" s="425"/>
      <c r="R306" s="425"/>
      <c r="S306" s="425"/>
      <c r="T306" s="425"/>
      <c r="U306" s="425"/>
      <c r="V306" s="425"/>
      <c r="W306" s="425"/>
      <c r="X306" s="425"/>
      <c r="Y306" s="425"/>
    </row>
    <row r="307" spans="1:25" s="426" customFormat="1" ht="12" customHeight="1" thickBot="1">
      <c r="A307" s="537"/>
      <c r="B307" s="529"/>
      <c r="C307" s="531"/>
      <c r="D307" s="531"/>
      <c r="E307" s="531"/>
      <c r="F307" s="536"/>
      <c r="G307" s="532"/>
      <c r="H307" s="532"/>
      <c r="I307" s="532"/>
      <c r="J307" s="532"/>
      <c r="K307" s="532"/>
      <c r="L307" s="532"/>
      <c r="M307" s="425"/>
      <c r="N307" s="425"/>
      <c r="O307" s="425"/>
      <c r="P307" s="425"/>
      <c r="Q307" s="425"/>
      <c r="R307" s="425"/>
      <c r="S307" s="425"/>
      <c r="T307" s="425"/>
      <c r="U307" s="425"/>
      <c r="V307" s="425"/>
      <c r="W307" s="425"/>
      <c r="X307" s="425"/>
      <c r="Y307" s="425"/>
    </row>
    <row r="308" spans="1:25" s="514" customFormat="1" ht="20.45" customHeight="1" thickBot="1">
      <c r="A308" s="537"/>
      <c r="B308" s="529"/>
      <c r="C308" s="531"/>
      <c r="D308" s="531"/>
      <c r="E308" s="531"/>
      <c r="F308" s="536"/>
      <c r="G308" s="532"/>
      <c r="H308" s="532"/>
      <c r="I308" s="532"/>
      <c r="J308" s="532"/>
      <c r="K308" s="532"/>
      <c r="L308" s="532"/>
      <c r="M308" s="425"/>
      <c r="N308" s="425"/>
      <c r="O308" s="425"/>
      <c r="P308" s="425"/>
      <c r="Q308" s="425"/>
      <c r="R308" s="425"/>
      <c r="S308" s="425"/>
      <c r="T308" s="425"/>
      <c r="U308" s="425"/>
      <c r="V308" s="425"/>
      <c r="W308" s="425"/>
      <c r="X308" s="425"/>
      <c r="Y308" s="425"/>
    </row>
    <row r="309" spans="1:25" s="426" customFormat="1" ht="12" customHeight="1">
      <c r="A309" s="537"/>
      <c r="B309" s="529"/>
      <c r="C309" s="531"/>
      <c r="D309" s="531"/>
      <c r="E309" s="531"/>
      <c r="F309" s="536"/>
      <c r="G309" s="532"/>
      <c r="H309" s="532"/>
      <c r="I309" s="532"/>
      <c r="J309" s="532"/>
      <c r="K309" s="532"/>
      <c r="L309" s="532"/>
      <c r="M309" s="425"/>
      <c r="N309" s="425"/>
      <c r="O309" s="425"/>
      <c r="P309" s="425"/>
      <c r="Q309" s="425"/>
      <c r="R309" s="425"/>
      <c r="S309" s="425"/>
      <c r="T309" s="425"/>
      <c r="U309" s="425"/>
      <c r="V309" s="425"/>
      <c r="W309" s="425"/>
      <c r="X309" s="425"/>
      <c r="Y309" s="425"/>
    </row>
    <row r="310" spans="1:25" s="426" customFormat="1" ht="12" customHeight="1">
      <c r="A310" s="537"/>
      <c r="B310" s="529"/>
      <c r="C310" s="531"/>
      <c r="D310" s="531"/>
      <c r="E310" s="531"/>
      <c r="F310" s="536"/>
      <c r="G310" s="532"/>
      <c r="H310" s="532"/>
      <c r="I310" s="532"/>
      <c r="J310" s="532"/>
      <c r="K310" s="532"/>
      <c r="L310" s="532"/>
      <c r="M310" s="425"/>
      <c r="N310" s="425"/>
      <c r="O310" s="425"/>
      <c r="P310" s="425"/>
      <c r="Q310" s="425"/>
      <c r="R310" s="425"/>
      <c r="S310" s="425"/>
      <c r="T310" s="425"/>
      <c r="U310" s="425"/>
      <c r="V310" s="425"/>
      <c r="W310" s="425"/>
      <c r="X310" s="425"/>
      <c r="Y310" s="425"/>
    </row>
    <row r="311" spans="1:25" s="426" customFormat="1" ht="12" customHeight="1">
      <c r="A311" s="537"/>
      <c r="B311" s="529"/>
      <c r="C311" s="531"/>
      <c r="D311" s="531"/>
      <c r="E311" s="531"/>
      <c r="F311" s="536"/>
      <c r="G311" s="532"/>
      <c r="H311" s="532"/>
      <c r="I311" s="532"/>
      <c r="J311" s="532"/>
      <c r="K311" s="532"/>
      <c r="L311" s="532"/>
      <c r="M311" s="425"/>
      <c r="N311" s="425"/>
      <c r="O311" s="425"/>
      <c r="P311" s="425"/>
      <c r="Q311" s="425"/>
      <c r="R311" s="425"/>
      <c r="S311" s="425"/>
      <c r="T311" s="425"/>
      <c r="U311" s="425"/>
      <c r="V311" s="425"/>
      <c r="W311" s="425"/>
      <c r="X311" s="425"/>
      <c r="Y311" s="425"/>
    </row>
    <row r="312" spans="1:25" s="426" customFormat="1" ht="12" customHeight="1">
      <c r="A312" s="537"/>
      <c r="B312" s="529"/>
      <c r="C312" s="531"/>
      <c r="D312" s="531"/>
      <c r="E312" s="531"/>
      <c r="F312" s="536"/>
      <c r="G312" s="532"/>
      <c r="H312" s="532"/>
      <c r="I312" s="532"/>
      <c r="J312" s="532"/>
      <c r="K312" s="532"/>
      <c r="L312" s="532"/>
      <c r="M312" s="425"/>
      <c r="N312" s="425"/>
      <c r="O312" s="425"/>
      <c r="P312" s="425"/>
      <c r="Q312" s="425"/>
      <c r="R312" s="425"/>
      <c r="S312" s="425"/>
      <c r="T312" s="425"/>
      <c r="U312" s="425"/>
      <c r="V312" s="425"/>
      <c r="W312" s="425"/>
      <c r="X312" s="425"/>
      <c r="Y312" s="425"/>
    </row>
    <row r="313" spans="1:25" s="426" customFormat="1" ht="12" customHeight="1">
      <c r="A313" s="537"/>
      <c r="B313" s="529"/>
      <c r="C313" s="531"/>
      <c r="D313" s="531"/>
      <c r="E313" s="531"/>
      <c r="F313" s="536"/>
      <c r="G313" s="532"/>
      <c r="H313" s="532"/>
      <c r="I313" s="532"/>
      <c r="J313" s="532"/>
      <c r="K313" s="532"/>
      <c r="L313" s="532"/>
      <c r="M313" s="425"/>
      <c r="N313" s="425"/>
      <c r="O313" s="425"/>
      <c r="P313" s="425"/>
      <c r="Q313" s="425"/>
      <c r="R313" s="425"/>
      <c r="S313" s="425"/>
      <c r="T313" s="425"/>
      <c r="U313" s="425"/>
      <c r="V313" s="425"/>
      <c r="W313" s="425"/>
      <c r="X313" s="425"/>
      <c r="Y313" s="425"/>
    </row>
    <row r="314" spans="1:25" s="426" customFormat="1" ht="12" customHeight="1">
      <c r="A314" s="537"/>
      <c r="B314" s="529"/>
      <c r="C314" s="531"/>
      <c r="D314" s="531"/>
      <c r="E314" s="531"/>
      <c r="F314" s="536"/>
      <c r="G314" s="532"/>
      <c r="H314" s="532"/>
      <c r="I314" s="532"/>
      <c r="J314" s="532"/>
      <c r="K314" s="532"/>
      <c r="L314" s="532"/>
      <c r="M314" s="425"/>
      <c r="N314" s="425"/>
      <c r="O314" s="425"/>
      <c r="P314" s="425"/>
      <c r="Q314" s="425"/>
      <c r="R314" s="425"/>
      <c r="S314" s="425"/>
      <c r="T314" s="425"/>
      <c r="U314" s="425"/>
      <c r="V314" s="425"/>
      <c r="W314" s="425"/>
      <c r="X314" s="425"/>
      <c r="Y314" s="425"/>
    </row>
    <row r="315" spans="1:25" s="426" customFormat="1" ht="24" customHeight="1">
      <c r="A315" s="537"/>
      <c r="B315" s="529"/>
      <c r="C315" s="531"/>
      <c r="D315" s="531"/>
      <c r="E315" s="531"/>
      <c r="F315" s="536"/>
      <c r="G315" s="532"/>
      <c r="H315" s="532"/>
      <c r="I315" s="532"/>
      <c r="J315" s="532"/>
      <c r="K315" s="532"/>
      <c r="L315" s="532"/>
      <c r="M315" s="425"/>
      <c r="N315" s="425"/>
      <c r="O315" s="425"/>
      <c r="P315" s="425"/>
      <c r="Q315" s="425"/>
      <c r="R315" s="425"/>
      <c r="S315" s="425"/>
      <c r="T315" s="425"/>
      <c r="U315" s="425"/>
      <c r="V315" s="425"/>
      <c r="W315" s="425"/>
      <c r="X315" s="425"/>
      <c r="Y315" s="425"/>
    </row>
    <row r="316" spans="1:25" s="426" customFormat="1" ht="12" customHeight="1">
      <c r="A316" s="537"/>
      <c r="B316" s="529"/>
      <c r="C316" s="531"/>
      <c r="D316" s="531"/>
      <c r="E316" s="531"/>
      <c r="F316" s="536"/>
      <c r="G316" s="532"/>
      <c r="H316" s="532"/>
      <c r="I316" s="532"/>
      <c r="J316" s="532"/>
      <c r="K316" s="532"/>
      <c r="L316" s="532"/>
      <c r="M316" s="425"/>
      <c r="N316" s="425"/>
      <c r="O316" s="425"/>
      <c r="P316" s="425"/>
      <c r="Q316" s="425"/>
      <c r="R316" s="425"/>
      <c r="S316" s="425"/>
      <c r="T316" s="425"/>
      <c r="U316" s="425"/>
      <c r="V316" s="425"/>
      <c r="W316" s="425"/>
      <c r="X316" s="425"/>
      <c r="Y316" s="425"/>
    </row>
    <row r="317" spans="1:25" s="426" customFormat="1" ht="12" customHeight="1" thickBot="1">
      <c r="A317" s="537"/>
      <c r="B317" s="529"/>
      <c r="C317" s="531"/>
      <c r="D317" s="531"/>
      <c r="E317" s="531"/>
      <c r="F317" s="536"/>
      <c r="G317" s="532"/>
      <c r="H317" s="532"/>
      <c r="I317" s="532"/>
      <c r="J317" s="532"/>
      <c r="K317" s="532"/>
      <c r="L317" s="532"/>
      <c r="M317" s="425"/>
      <c r="N317" s="425"/>
      <c r="O317" s="425"/>
      <c r="P317" s="425"/>
      <c r="Q317" s="425"/>
      <c r="R317" s="425"/>
      <c r="S317" s="425"/>
      <c r="T317" s="425"/>
      <c r="U317" s="425"/>
      <c r="V317" s="425"/>
      <c r="W317" s="425"/>
      <c r="X317" s="425"/>
      <c r="Y317" s="425"/>
    </row>
    <row r="318" spans="1:25" s="514" customFormat="1" ht="20.45" customHeight="1" thickBot="1">
      <c r="A318" s="537"/>
      <c r="B318" s="529"/>
      <c r="C318" s="531"/>
      <c r="D318" s="531"/>
      <c r="E318" s="531"/>
      <c r="F318" s="536"/>
      <c r="G318" s="532"/>
      <c r="H318" s="532"/>
      <c r="I318" s="532"/>
      <c r="J318" s="532"/>
      <c r="K318" s="532"/>
      <c r="L318" s="532"/>
      <c r="M318" s="425"/>
      <c r="N318" s="425"/>
      <c r="O318" s="425"/>
      <c r="P318" s="425"/>
      <c r="Q318" s="425"/>
      <c r="R318" s="425"/>
      <c r="S318" s="425"/>
      <c r="T318" s="425"/>
      <c r="U318" s="425"/>
      <c r="V318" s="425"/>
      <c r="W318" s="425"/>
      <c r="X318" s="425"/>
      <c r="Y318" s="425"/>
    </row>
    <row r="319" spans="1:25" s="426" customFormat="1" ht="12" customHeight="1">
      <c r="A319" s="537"/>
      <c r="B319" s="529"/>
      <c r="C319" s="531"/>
      <c r="D319" s="531"/>
      <c r="E319" s="531"/>
      <c r="F319" s="536"/>
      <c r="G319" s="532"/>
      <c r="H319" s="532"/>
      <c r="I319" s="532"/>
      <c r="J319" s="532"/>
      <c r="K319" s="532"/>
      <c r="L319" s="532"/>
      <c r="M319" s="425"/>
      <c r="N319" s="425"/>
      <c r="O319" s="425"/>
      <c r="P319" s="425"/>
      <c r="Q319" s="425"/>
      <c r="R319" s="425"/>
      <c r="S319" s="425"/>
      <c r="T319" s="425"/>
      <c r="U319" s="425"/>
      <c r="V319" s="425"/>
      <c r="W319" s="425"/>
      <c r="X319" s="425"/>
      <c r="Y319" s="425"/>
    </row>
    <row r="320" spans="1:25" s="426" customFormat="1" ht="12" customHeight="1">
      <c r="A320" s="537"/>
      <c r="B320" s="529"/>
      <c r="C320" s="531"/>
      <c r="D320" s="531"/>
      <c r="E320" s="531"/>
      <c r="F320" s="536"/>
      <c r="G320" s="532"/>
      <c r="H320" s="532"/>
      <c r="I320" s="532"/>
      <c r="J320" s="532"/>
      <c r="K320" s="532"/>
      <c r="L320" s="532"/>
      <c r="M320" s="425"/>
      <c r="N320" s="425"/>
      <c r="O320" s="425"/>
      <c r="P320" s="425"/>
      <c r="Q320" s="425"/>
      <c r="R320" s="425"/>
      <c r="S320" s="425"/>
      <c r="T320" s="425"/>
      <c r="U320" s="425"/>
      <c r="V320" s="425"/>
      <c r="W320" s="425"/>
      <c r="X320" s="425"/>
      <c r="Y320" s="425"/>
    </row>
    <row r="321" spans="1:25" s="426" customFormat="1" ht="20.45" customHeight="1">
      <c r="A321" s="537"/>
      <c r="B321" s="529"/>
      <c r="C321" s="531"/>
      <c r="D321" s="531"/>
      <c r="E321" s="531"/>
      <c r="F321" s="536"/>
      <c r="G321" s="532"/>
      <c r="H321" s="532"/>
      <c r="I321" s="532"/>
      <c r="J321" s="532"/>
      <c r="K321" s="532"/>
      <c r="L321" s="532"/>
      <c r="M321" s="425"/>
      <c r="N321" s="425"/>
      <c r="O321" s="425"/>
      <c r="P321" s="425"/>
      <c r="Q321" s="425"/>
      <c r="R321" s="425"/>
      <c r="S321" s="425"/>
      <c r="T321" s="425"/>
      <c r="U321" s="425"/>
      <c r="V321" s="425"/>
      <c r="W321" s="425"/>
      <c r="X321" s="425"/>
      <c r="Y321" s="425"/>
    </row>
    <row r="322" spans="1:25" s="426" customFormat="1" ht="12" customHeight="1">
      <c r="A322" s="537"/>
      <c r="B322" s="529"/>
      <c r="C322" s="531"/>
      <c r="D322" s="531"/>
      <c r="E322" s="531"/>
      <c r="F322" s="536"/>
      <c r="G322" s="532"/>
      <c r="H322" s="532"/>
      <c r="I322" s="532"/>
      <c r="J322" s="532"/>
      <c r="K322" s="532"/>
      <c r="L322" s="532"/>
      <c r="M322" s="425"/>
      <c r="N322" s="425"/>
      <c r="O322" s="425"/>
      <c r="P322" s="425"/>
      <c r="Q322" s="425"/>
      <c r="R322" s="425"/>
      <c r="S322" s="425"/>
      <c r="T322" s="425"/>
      <c r="U322" s="425"/>
      <c r="V322" s="425"/>
      <c r="W322" s="425"/>
      <c r="X322" s="425"/>
      <c r="Y322" s="425"/>
    </row>
    <row r="323" spans="1:25" s="426" customFormat="1" ht="20.45" customHeight="1">
      <c r="A323" s="537"/>
      <c r="B323" s="529"/>
      <c r="C323" s="531"/>
      <c r="D323" s="531"/>
      <c r="E323" s="531"/>
      <c r="F323" s="536"/>
      <c r="G323" s="532"/>
      <c r="H323" s="532"/>
      <c r="I323" s="532"/>
      <c r="J323" s="532"/>
      <c r="K323" s="532"/>
      <c r="L323" s="532"/>
      <c r="M323" s="425"/>
      <c r="N323" s="425"/>
      <c r="O323" s="425"/>
      <c r="P323" s="425"/>
      <c r="Q323" s="425"/>
      <c r="R323" s="425"/>
      <c r="S323" s="425"/>
      <c r="T323" s="425"/>
      <c r="U323" s="425"/>
      <c r="V323" s="425"/>
      <c r="W323" s="425"/>
      <c r="X323" s="425"/>
      <c r="Y323" s="425"/>
    </row>
    <row r="324" spans="1:25" s="426" customFormat="1" ht="12" customHeight="1">
      <c r="A324" s="537"/>
      <c r="B324" s="529"/>
      <c r="C324" s="531"/>
      <c r="D324" s="531"/>
      <c r="E324" s="531"/>
      <c r="F324" s="536"/>
      <c r="G324" s="532"/>
      <c r="H324" s="532"/>
      <c r="I324" s="532"/>
      <c r="J324" s="532"/>
      <c r="K324" s="532"/>
      <c r="L324" s="532"/>
      <c r="M324" s="425"/>
      <c r="N324" s="425"/>
      <c r="O324" s="425"/>
      <c r="P324" s="425"/>
      <c r="Q324" s="425"/>
      <c r="R324" s="425"/>
      <c r="S324" s="425"/>
      <c r="T324" s="425"/>
      <c r="U324" s="425"/>
      <c r="V324" s="425"/>
      <c r="W324" s="425"/>
      <c r="X324" s="425"/>
      <c r="Y324" s="425"/>
    </row>
    <row r="325" spans="1:25" s="426" customFormat="1" ht="20.45" customHeight="1">
      <c r="A325" s="537"/>
      <c r="B325" s="529"/>
      <c r="C325" s="531"/>
      <c r="D325" s="531"/>
      <c r="E325" s="531"/>
      <c r="F325" s="536"/>
      <c r="G325" s="532"/>
      <c r="H325" s="532"/>
      <c r="I325" s="532"/>
      <c r="J325" s="532"/>
      <c r="K325" s="532"/>
      <c r="L325" s="532"/>
      <c r="M325" s="425"/>
      <c r="N325" s="425"/>
      <c r="O325" s="425"/>
      <c r="P325" s="425"/>
      <c r="Q325" s="425"/>
      <c r="R325" s="425"/>
      <c r="S325" s="425"/>
      <c r="T325" s="425"/>
      <c r="U325" s="425"/>
      <c r="V325" s="425"/>
      <c r="W325" s="425"/>
      <c r="X325" s="425"/>
      <c r="Y325" s="425"/>
    </row>
    <row r="326" spans="1:25" s="426" customFormat="1" ht="12" customHeight="1">
      <c r="A326" s="537"/>
      <c r="B326" s="529"/>
      <c r="C326" s="531"/>
      <c r="D326" s="531"/>
      <c r="E326" s="531"/>
      <c r="F326" s="536"/>
      <c r="G326" s="532"/>
      <c r="H326" s="532"/>
      <c r="I326" s="532"/>
      <c r="J326" s="532"/>
      <c r="K326" s="532"/>
      <c r="L326" s="532"/>
      <c r="M326" s="425"/>
      <c r="N326" s="425"/>
      <c r="O326" s="425"/>
      <c r="P326" s="425"/>
      <c r="Q326" s="425"/>
      <c r="R326" s="425"/>
      <c r="S326" s="425"/>
      <c r="T326" s="425"/>
      <c r="U326" s="425"/>
      <c r="V326" s="425"/>
      <c r="W326" s="425"/>
      <c r="X326" s="425"/>
      <c r="Y326" s="425"/>
    </row>
    <row r="327" spans="1:25" s="426" customFormat="1" ht="24" customHeight="1">
      <c r="A327" s="537"/>
      <c r="B327" s="529"/>
      <c r="C327" s="531"/>
      <c r="D327" s="531"/>
      <c r="E327" s="531"/>
      <c r="F327" s="536"/>
      <c r="G327" s="532"/>
      <c r="H327" s="532"/>
      <c r="I327" s="532"/>
      <c r="J327" s="532"/>
      <c r="K327" s="532"/>
      <c r="L327" s="532"/>
      <c r="M327" s="425"/>
      <c r="N327" s="425"/>
      <c r="O327" s="425"/>
      <c r="P327" s="425"/>
      <c r="Q327" s="425"/>
      <c r="R327" s="425"/>
      <c r="S327" s="425"/>
      <c r="T327" s="425"/>
      <c r="U327" s="425"/>
      <c r="V327" s="425"/>
      <c r="W327" s="425"/>
      <c r="X327" s="425"/>
      <c r="Y327" s="425"/>
    </row>
    <row r="328" spans="1:25" s="426" customFormat="1" ht="20.45" customHeight="1">
      <c r="A328" s="537"/>
      <c r="B328" s="529"/>
      <c r="C328" s="531"/>
      <c r="D328" s="531"/>
      <c r="E328" s="531"/>
      <c r="F328" s="536"/>
      <c r="G328" s="532"/>
      <c r="H328" s="532"/>
      <c r="I328" s="532"/>
      <c r="J328" s="532"/>
      <c r="K328" s="532"/>
      <c r="L328" s="532"/>
      <c r="M328" s="425"/>
      <c r="N328" s="425"/>
      <c r="O328" s="425"/>
      <c r="P328" s="425"/>
      <c r="Q328" s="425"/>
      <c r="R328" s="425"/>
      <c r="S328" s="425"/>
      <c r="T328" s="425"/>
      <c r="U328" s="425"/>
      <c r="V328" s="425"/>
      <c r="W328" s="425"/>
      <c r="X328" s="425"/>
      <c r="Y328" s="425"/>
    </row>
    <row r="329" spans="1:25" s="426" customFormat="1" ht="12" customHeight="1">
      <c r="A329" s="537"/>
      <c r="B329" s="529"/>
      <c r="C329" s="531"/>
      <c r="D329" s="531"/>
      <c r="E329" s="531"/>
      <c r="F329" s="536"/>
      <c r="G329" s="532"/>
      <c r="H329" s="532"/>
      <c r="I329" s="532"/>
      <c r="J329" s="532"/>
      <c r="K329" s="532"/>
      <c r="L329" s="532"/>
      <c r="M329" s="425"/>
      <c r="N329" s="425"/>
      <c r="O329" s="425"/>
      <c r="P329" s="425"/>
      <c r="Q329" s="425"/>
      <c r="R329" s="425"/>
      <c r="S329" s="425"/>
      <c r="T329" s="425"/>
      <c r="U329" s="425"/>
      <c r="V329" s="425"/>
      <c r="W329" s="425"/>
      <c r="X329" s="425"/>
      <c r="Y329" s="425"/>
    </row>
    <row r="330" spans="1:25" s="426" customFormat="1" ht="12" customHeight="1">
      <c r="A330" s="537"/>
      <c r="B330" s="529"/>
      <c r="C330" s="531"/>
      <c r="D330" s="531"/>
      <c r="E330" s="531"/>
      <c r="F330" s="536"/>
      <c r="G330" s="532"/>
      <c r="H330" s="532"/>
      <c r="I330" s="532"/>
      <c r="J330" s="532"/>
      <c r="K330" s="532"/>
      <c r="L330" s="532"/>
      <c r="M330" s="425"/>
      <c r="N330" s="425"/>
      <c r="O330" s="425"/>
      <c r="P330" s="425"/>
      <c r="Q330" s="425"/>
      <c r="R330" s="425"/>
      <c r="S330" s="425"/>
      <c r="T330" s="425"/>
      <c r="U330" s="425"/>
      <c r="V330" s="425"/>
      <c r="W330" s="425"/>
      <c r="X330" s="425"/>
      <c r="Y330" s="425"/>
    </row>
    <row r="331" spans="1:25" s="426" customFormat="1" ht="12" customHeight="1">
      <c r="A331" s="537"/>
      <c r="B331" s="529"/>
      <c r="C331" s="531"/>
      <c r="D331" s="531"/>
      <c r="E331" s="531"/>
      <c r="F331" s="536"/>
      <c r="G331" s="532"/>
      <c r="H331" s="532"/>
      <c r="I331" s="532"/>
      <c r="J331" s="532"/>
      <c r="K331" s="532"/>
      <c r="L331" s="532"/>
      <c r="M331" s="425"/>
      <c r="N331" s="425"/>
      <c r="O331" s="425"/>
      <c r="P331" s="425"/>
      <c r="Q331" s="425"/>
      <c r="R331" s="425"/>
      <c r="S331" s="425"/>
      <c r="T331" s="425"/>
      <c r="U331" s="425"/>
      <c r="V331" s="425"/>
      <c r="W331" s="425"/>
      <c r="X331" s="425"/>
      <c r="Y331" s="425"/>
    </row>
    <row r="332" spans="1:25" s="426" customFormat="1" ht="20.45" customHeight="1">
      <c r="A332" s="537"/>
      <c r="B332" s="529"/>
      <c r="C332" s="531"/>
      <c r="D332" s="531"/>
      <c r="E332" s="531"/>
      <c r="F332" s="536"/>
      <c r="G332" s="532"/>
      <c r="H332" s="532"/>
      <c r="I332" s="532"/>
      <c r="J332" s="532"/>
      <c r="K332" s="532"/>
      <c r="L332" s="532"/>
      <c r="M332" s="425"/>
      <c r="N332" s="425"/>
      <c r="O332" s="425"/>
      <c r="P332" s="425"/>
      <c r="Q332" s="425"/>
      <c r="R332" s="425"/>
      <c r="S332" s="425"/>
      <c r="T332" s="425"/>
      <c r="U332" s="425"/>
      <c r="V332" s="425"/>
      <c r="W332" s="425"/>
      <c r="X332" s="425"/>
      <c r="Y332" s="425"/>
    </row>
    <row r="333" spans="1:25" s="426" customFormat="1" ht="12" customHeight="1">
      <c r="A333" s="537"/>
      <c r="B333" s="529"/>
      <c r="C333" s="531"/>
      <c r="D333" s="531"/>
      <c r="E333" s="531"/>
      <c r="F333" s="536"/>
      <c r="G333" s="532"/>
      <c r="H333" s="532"/>
      <c r="I333" s="532"/>
      <c r="J333" s="532"/>
      <c r="K333" s="532"/>
      <c r="L333" s="532"/>
      <c r="M333" s="425"/>
      <c r="N333" s="425"/>
      <c r="O333" s="425"/>
      <c r="P333" s="425"/>
      <c r="Q333" s="425"/>
      <c r="R333" s="425"/>
      <c r="S333" s="425"/>
      <c r="T333" s="425"/>
      <c r="U333" s="425"/>
      <c r="V333" s="425"/>
      <c r="W333" s="425"/>
      <c r="X333" s="425"/>
      <c r="Y333" s="425"/>
    </row>
    <row r="334" spans="1:25" s="426" customFormat="1" ht="12" customHeight="1">
      <c r="A334" s="537"/>
      <c r="B334" s="529"/>
      <c r="C334" s="531"/>
      <c r="D334" s="531"/>
      <c r="E334" s="531"/>
      <c r="F334" s="536"/>
      <c r="G334" s="532"/>
      <c r="H334" s="532"/>
      <c r="I334" s="532"/>
      <c r="J334" s="532"/>
      <c r="K334" s="532"/>
      <c r="L334" s="532"/>
      <c r="M334" s="425"/>
      <c r="N334" s="425"/>
      <c r="O334" s="425"/>
      <c r="P334" s="425"/>
      <c r="Q334" s="425"/>
      <c r="R334" s="425"/>
      <c r="S334" s="425"/>
      <c r="T334" s="425"/>
      <c r="U334" s="425"/>
      <c r="V334" s="425"/>
      <c r="W334" s="425"/>
      <c r="X334" s="425"/>
      <c r="Y334" s="425"/>
    </row>
    <row r="335" spans="1:25" s="426" customFormat="1" ht="12" customHeight="1">
      <c r="A335" s="537"/>
      <c r="B335" s="529"/>
      <c r="C335" s="531"/>
      <c r="D335" s="531"/>
      <c r="E335" s="531"/>
      <c r="F335" s="536"/>
      <c r="G335" s="532"/>
      <c r="H335" s="532"/>
      <c r="I335" s="532"/>
      <c r="J335" s="532"/>
      <c r="K335" s="532"/>
      <c r="L335" s="532"/>
      <c r="M335" s="539"/>
      <c r="N335" s="539"/>
      <c r="O335" s="539"/>
      <c r="P335" s="539"/>
      <c r="Q335" s="539"/>
      <c r="R335" s="539"/>
      <c r="S335" s="539"/>
      <c r="T335" s="539"/>
      <c r="U335" s="539"/>
      <c r="V335" s="539"/>
      <c r="W335" s="539"/>
      <c r="X335" s="425"/>
      <c r="Y335" s="425"/>
    </row>
    <row r="336" spans="1:25" s="426" customFormat="1" ht="21" customHeight="1">
      <c r="A336" s="537"/>
      <c r="B336" s="529"/>
      <c r="C336" s="531"/>
      <c r="D336" s="531"/>
      <c r="E336" s="531"/>
      <c r="F336" s="536"/>
      <c r="G336" s="532"/>
      <c r="H336" s="532"/>
      <c r="I336" s="532"/>
      <c r="J336" s="532"/>
      <c r="K336" s="532"/>
      <c r="L336" s="532"/>
      <c r="M336" s="539"/>
      <c r="N336" s="539"/>
      <c r="O336" s="539"/>
      <c r="P336" s="539"/>
      <c r="Q336" s="539"/>
      <c r="R336" s="539"/>
      <c r="S336" s="539"/>
      <c r="T336" s="539"/>
      <c r="U336" s="539"/>
      <c r="V336" s="539"/>
      <c r="W336" s="539"/>
      <c r="X336" s="425"/>
      <c r="Y336" s="425"/>
    </row>
    <row r="337" spans="13:25" ht="9.6" customHeight="1">
      <c r="M337" s="539"/>
      <c r="N337" s="539"/>
      <c r="O337" s="539"/>
      <c r="P337" s="539"/>
      <c r="Q337" s="539"/>
      <c r="R337" s="539"/>
      <c r="S337" s="539"/>
      <c r="T337" s="539"/>
      <c r="U337" s="539"/>
      <c r="V337" s="539"/>
      <c r="W337" s="539"/>
      <c r="X337" s="539"/>
      <c r="Y337" s="539"/>
    </row>
    <row r="338" spans="13:25" ht="9.6" customHeight="1">
      <c r="M338" s="539"/>
      <c r="N338" s="539"/>
      <c r="O338" s="539"/>
      <c r="P338" s="539"/>
      <c r="Q338" s="539"/>
      <c r="R338" s="539"/>
      <c r="S338" s="539"/>
      <c r="T338" s="539"/>
      <c r="U338" s="539"/>
      <c r="V338" s="539"/>
      <c r="W338" s="539"/>
      <c r="X338" s="539"/>
      <c r="Y338" s="539"/>
    </row>
    <row r="339" spans="13:25" ht="9.6" customHeight="1">
      <c r="M339" s="539"/>
      <c r="N339" s="539"/>
      <c r="O339" s="539"/>
      <c r="P339" s="539"/>
      <c r="Q339" s="539"/>
      <c r="R339" s="539"/>
      <c r="S339" s="539"/>
      <c r="T339" s="539"/>
      <c r="U339" s="539"/>
      <c r="V339" s="539"/>
      <c r="W339" s="539"/>
      <c r="X339" s="539"/>
      <c r="Y339" s="539"/>
    </row>
    <row r="340" spans="13:25" ht="9.6" customHeight="1">
      <c r="M340" s="539"/>
      <c r="N340" s="539"/>
      <c r="O340" s="539"/>
      <c r="P340" s="539"/>
      <c r="Q340" s="539"/>
      <c r="R340" s="539"/>
      <c r="S340" s="539"/>
      <c r="T340" s="539"/>
      <c r="U340" s="539"/>
      <c r="V340" s="539"/>
      <c r="W340" s="539"/>
      <c r="X340" s="539"/>
      <c r="Y340" s="539"/>
    </row>
    <row r="341" spans="13:25" ht="9.6" customHeight="1">
      <c r="M341" s="539"/>
      <c r="N341" s="539"/>
      <c r="O341" s="539"/>
      <c r="P341" s="539"/>
      <c r="Q341" s="539"/>
      <c r="R341" s="539"/>
      <c r="S341" s="539"/>
      <c r="T341" s="539"/>
      <c r="U341" s="539"/>
      <c r="V341" s="539"/>
      <c r="W341" s="539"/>
      <c r="X341" s="539"/>
      <c r="Y341" s="539"/>
    </row>
    <row r="342" spans="13:25" ht="9.6" customHeight="1">
      <c r="M342" s="539"/>
      <c r="N342" s="539"/>
      <c r="O342" s="539"/>
      <c r="P342" s="539"/>
      <c r="Q342" s="539"/>
      <c r="R342" s="539"/>
      <c r="S342" s="539"/>
      <c r="T342" s="539"/>
      <c r="U342" s="539"/>
      <c r="V342" s="539"/>
      <c r="W342" s="539"/>
      <c r="X342" s="539"/>
      <c r="Y342" s="539"/>
    </row>
    <row r="343" spans="13:25" ht="9.6" customHeight="1">
      <c r="M343" s="539"/>
      <c r="N343" s="539"/>
      <c r="O343" s="539"/>
      <c r="P343" s="539"/>
      <c r="Q343" s="539"/>
      <c r="R343" s="539"/>
      <c r="S343" s="539"/>
      <c r="T343" s="539"/>
      <c r="U343" s="539"/>
      <c r="V343" s="539"/>
      <c r="W343" s="539"/>
      <c r="X343" s="539"/>
      <c r="Y343" s="539"/>
    </row>
    <row r="344" spans="13:25" ht="9.6" customHeight="1">
      <c r="M344" s="539"/>
      <c r="N344" s="539"/>
      <c r="O344" s="539"/>
      <c r="P344" s="539"/>
      <c r="Q344" s="539"/>
      <c r="R344" s="539"/>
      <c r="S344" s="539"/>
      <c r="T344" s="539"/>
      <c r="U344" s="539"/>
      <c r="V344" s="539"/>
      <c r="W344" s="539"/>
      <c r="X344" s="539"/>
      <c r="Y344" s="539"/>
    </row>
    <row r="345" spans="13:25" ht="9.6" customHeight="1">
      <c r="M345" s="539"/>
      <c r="N345" s="539"/>
      <c r="O345" s="539"/>
      <c r="P345" s="539"/>
      <c r="Q345" s="539"/>
      <c r="R345" s="539"/>
      <c r="S345" s="539"/>
      <c r="T345" s="539"/>
      <c r="U345" s="539"/>
      <c r="V345" s="539"/>
      <c r="W345" s="539"/>
      <c r="X345" s="539"/>
      <c r="Y345" s="539"/>
    </row>
    <row r="346" spans="13:25" ht="9.6" customHeight="1">
      <c r="M346" s="539"/>
      <c r="N346" s="539"/>
      <c r="O346" s="539"/>
      <c r="P346" s="539"/>
      <c r="Q346" s="539"/>
      <c r="R346" s="539"/>
      <c r="S346" s="539"/>
      <c r="T346" s="539"/>
      <c r="U346" s="539"/>
      <c r="V346" s="539"/>
      <c r="W346" s="539"/>
      <c r="X346" s="539"/>
      <c r="Y346" s="539"/>
    </row>
    <row r="347" spans="13:25" ht="9.6" customHeight="1">
      <c r="M347" s="539"/>
      <c r="N347" s="539"/>
      <c r="O347" s="539"/>
      <c r="P347" s="539"/>
      <c r="Q347" s="539"/>
      <c r="R347" s="539"/>
      <c r="S347" s="539"/>
      <c r="T347" s="539"/>
      <c r="U347" s="539"/>
      <c r="V347" s="539"/>
      <c r="W347" s="539"/>
      <c r="X347" s="539"/>
      <c r="Y347" s="539"/>
    </row>
    <row r="348" spans="13:25" ht="9.6" customHeight="1">
      <c r="M348" s="539"/>
      <c r="N348" s="539"/>
      <c r="O348" s="539"/>
      <c r="P348" s="539"/>
      <c r="Q348" s="539"/>
      <c r="R348" s="539"/>
      <c r="S348" s="539"/>
      <c r="T348" s="539"/>
      <c r="U348" s="539"/>
      <c r="V348" s="539"/>
      <c r="W348" s="539"/>
      <c r="X348" s="539"/>
      <c r="Y348" s="539"/>
    </row>
    <row r="349" spans="13:25" ht="9.6" customHeight="1">
      <c r="M349" s="539"/>
      <c r="N349" s="539"/>
      <c r="O349" s="539"/>
      <c r="P349" s="539"/>
      <c r="Q349" s="539"/>
      <c r="R349" s="539"/>
      <c r="S349" s="539"/>
      <c r="T349" s="539"/>
      <c r="U349" s="539"/>
      <c r="V349" s="539"/>
      <c r="W349" s="539"/>
      <c r="X349" s="539"/>
      <c r="Y349" s="539"/>
    </row>
    <row r="350" spans="13:25" ht="9.6" customHeight="1">
      <c r="M350" s="539"/>
      <c r="N350" s="539"/>
      <c r="O350" s="539"/>
      <c r="P350" s="539"/>
      <c r="Q350" s="539"/>
      <c r="R350" s="539"/>
      <c r="S350" s="539"/>
      <c r="T350" s="539"/>
      <c r="U350" s="539"/>
      <c r="V350" s="539"/>
      <c r="W350" s="539"/>
      <c r="X350" s="539"/>
      <c r="Y350" s="539"/>
    </row>
    <row r="351" spans="13:25" ht="9.6" customHeight="1">
      <c r="M351" s="425"/>
      <c r="N351" s="425"/>
      <c r="O351" s="425"/>
      <c r="P351" s="425"/>
      <c r="Q351" s="425"/>
      <c r="R351" s="425"/>
      <c r="S351" s="425"/>
      <c r="T351" s="425"/>
      <c r="U351" s="425"/>
      <c r="V351" s="425"/>
      <c r="W351" s="425"/>
      <c r="X351" s="539"/>
      <c r="Y351" s="539"/>
    </row>
    <row r="352" spans="13:25" ht="9.6" customHeight="1">
      <c r="M352" s="425"/>
      <c r="N352" s="425"/>
      <c r="O352" s="425"/>
      <c r="P352" s="425"/>
      <c r="Q352" s="425"/>
      <c r="R352" s="425"/>
      <c r="S352" s="425"/>
      <c r="T352" s="425"/>
      <c r="U352" s="425"/>
      <c r="V352" s="425"/>
      <c r="W352" s="425"/>
      <c r="X352" s="539"/>
      <c r="Y352" s="539"/>
    </row>
    <row r="353" spans="1:25" s="426" customFormat="1" ht="20.45" customHeight="1">
      <c r="A353" s="537"/>
      <c r="B353" s="529"/>
      <c r="C353" s="531"/>
      <c r="D353" s="531"/>
      <c r="E353" s="531"/>
      <c r="F353" s="536"/>
      <c r="G353" s="532"/>
      <c r="H353" s="532"/>
      <c r="I353" s="532"/>
      <c r="J353" s="532"/>
      <c r="K353" s="532"/>
      <c r="L353" s="532"/>
      <c r="X353" s="425"/>
      <c r="Y353" s="425"/>
    </row>
    <row r="354" spans="1:25" s="426" customFormat="1" ht="12" customHeight="1">
      <c r="A354" s="537"/>
      <c r="B354" s="529"/>
      <c r="C354" s="531"/>
      <c r="D354" s="531"/>
      <c r="E354" s="531"/>
      <c r="F354" s="536"/>
      <c r="G354" s="532"/>
      <c r="H354" s="532"/>
      <c r="I354" s="532"/>
      <c r="J354" s="532"/>
      <c r="K354" s="532"/>
      <c r="L354" s="532"/>
      <c r="X354" s="425"/>
      <c r="Y354" s="425"/>
    </row>
    <row r="355" spans="1:25" s="426" customFormat="1" ht="12" customHeight="1">
      <c r="A355" s="537"/>
      <c r="B355" s="529"/>
      <c r="C355" s="531"/>
      <c r="D355" s="531"/>
      <c r="E355" s="531"/>
      <c r="F355" s="536"/>
      <c r="G355" s="532"/>
      <c r="H355" s="532"/>
      <c r="I355" s="532"/>
      <c r="J355" s="532"/>
      <c r="K355" s="532"/>
      <c r="L355" s="532"/>
    </row>
    <row r="356" spans="1:25" s="426" customFormat="1" ht="12" customHeight="1">
      <c r="A356" s="537"/>
      <c r="B356" s="529"/>
      <c r="C356" s="531"/>
      <c r="D356" s="531"/>
      <c r="E356" s="531"/>
      <c r="F356" s="536"/>
      <c r="G356" s="532"/>
      <c r="H356" s="532"/>
      <c r="I356" s="532"/>
      <c r="J356" s="532"/>
      <c r="K356" s="532"/>
      <c r="L356" s="532"/>
    </row>
    <row r="357" spans="1:25" s="426" customFormat="1" ht="12" customHeight="1">
      <c r="A357" s="537"/>
      <c r="B357" s="529"/>
      <c r="C357" s="531"/>
      <c r="D357" s="531"/>
      <c r="E357" s="531"/>
      <c r="F357" s="536"/>
      <c r="G357" s="532"/>
      <c r="H357" s="532"/>
      <c r="I357" s="532"/>
      <c r="J357" s="532"/>
      <c r="K357" s="532"/>
      <c r="L357" s="532"/>
    </row>
    <row r="358" spans="1:25" s="426" customFormat="1" ht="20.45" customHeight="1">
      <c r="A358" s="537"/>
      <c r="B358" s="529"/>
      <c r="C358" s="531"/>
      <c r="D358" s="531"/>
      <c r="E358" s="531"/>
      <c r="F358" s="536"/>
      <c r="G358" s="532"/>
      <c r="H358" s="532"/>
      <c r="I358" s="532"/>
      <c r="J358" s="532"/>
      <c r="K358" s="532"/>
      <c r="L358" s="532"/>
    </row>
    <row r="359" spans="1:25" s="426" customFormat="1" ht="12" customHeight="1">
      <c r="A359" s="537"/>
      <c r="B359" s="529"/>
      <c r="C359" s="531"/>
      <c r="D359" s="531"/>
      <c r="E359" s="531"/>
      <c r="F359" s="536"/>
      <c r="G359" s="532"/>
      <c r="H359" s="532"/>
      <c r="I359" s="532"/>
      <c r="J359" s="532"/>
      <c r="K359" s="532"/>
      <c r="L359" s="532"/>
    </row>
    <row r="360" spans="1:25" s="426" customFormat="1" ht="12" customHeight="1">
      <c r="A360" s="537"/>
      <c r="B360" s="529"/>
      <c r="C360" s="531"/>
      <c r="D360" s="531"/>
      <c r="E360" s="531"/>
      <c r="F360" s="536"/>
      <c r="G360" s="532"/>
      <c r="H360" s="532"/>
      <c r="I360" s="532"/>
      <c r="J360" s="532"/>
      <c r="K360" s="532"/>
      <c r="L360" s="532"/>
    </row>
    <row r="361" spans="1:25" s="426" customFormat="1" ht="12" customHeight="1">
      <c r="A361" s="537"/>
      <c r="B361" s="529"/>
      <c r="C361" s="531"/>
      <c r="D361" s="531"/>
      <c r="E361" s="531"/>
      <c r="F361" s="536"/>
      <c r="G361" s="532"/>
      <c r="H361" s="532"/>
      <c r="I361" s="532"/>
      <c r="J361" s="532"/>
      <c r="K361" s="532"/>
      <c r="L361" s="532"/>
    </row>
    <row r="362" spans="1:25" s="426" customFormat="1" ht="12" customHeight="1">
      <c r="A362" s="537"/>
      <c r="B362" s="529"/>
      <c r="C362" s="531"/>
      <c r="D362" s="531"/>
      <c r="E362" s="531"/>
      <c r="F362" s="536"/>
      <c r="G362" s="532"/>
      <c r="H362" s="532"/>
      <c r="I362" s="532"/>
      <c r="J362" s="532"/>
      <c r="K362" s="532"/>
      <c r="L362" s="532"/>
    </row>
    <row r="363" spans="1:25" s="426" customFormat="1" ht="12" customHeight="1">
      <c r="A363" s="537"/>
      <c r="B363" s="529"/>
      <c r="C363" s="531"/>
      <c r="D363" s="531"/>
      <c r="E363" s="531"/>
      <c r="F363" s="536"/>
      <c r="G363" s="532"/>
      <c r="H363" s="532"/>
      <c r="I363" s="532"/>
      <c r="J363" s="532"/>
      <c r="K363" s="532"/>
      <c r="L363" s="532"/>
      <c r="M363" s="533"/>
      <c r="N363" s="533"/>
      <c r="O363" s="533"/>
      <c r="P363" s="533"/>
      <c r="Q363" s="533"/>
      <c r="R363" s="533"/>
      <c r="S363" s="533"/>
      <c r="T363" s="533"/>
      <c r="U363" s="533"/>
      <c r="V363" s="533"/>
      <c r="W363" s="533"/>
    </row>
    <row r="364" spans="1:25" s="426" customFormat="1" ht="12" customHeight="1">
      <c r="A364" s="537"/>
      <c r="B364" s="529"/>
      <c r="C364" s="531"/>
      <c r="D364" s="531"/>
      <c r="E364" s="531"/>
      <c r="F364" s="536"/>
      <c r="G364" s="532"/>
      <c r="H364" s="532"/>
      <c r="I364" s="532"/>
      <c r="J364" s="532"/>
      <c r="K364" s="532"/>
      <c r="L364" s="532"/>
      <c r="M364" s="533"/>
      <c r="N364" s="533"/>
      <c r="O364" s="533"/>
      <c r="P364" s="533"/>
      <c r="Q364" s="533"/>
      <c r="R364" s="533"/>
      <c r="S364" s="533"/>
      <c r="T364" s="533"/>
      <c r="U364" s="533"/>
      <c r="V364" s="533"/>
      <c r="W364" s="533"/>
    </row>
  </sheetData>
  <sheetProtection algorithmName="SHA-512" hashValue="9iPomXz6jrIAE8Hi05iXgoQN8H7Tb15/e4eMjwRn1TILXauCqFj9J6ECA3SA/PEUyjWMiKnnvc7/U9PU4fPBnA==" saltValue="1o/jXWEA7XMxASNNd83R3A==" spinCount="100000" sheet="1" objects="1" scenarios="1"/>
  <mergeCells count="1">
    <mergeCell ref="B2:D2"/>
  </mergeCells>
  <pageMargins left="0.39370079040527345" right="0.39370079040527345" top="0.7874015808105469" bottom="0.7874015808105469" header="0" footer="0"/>
  <pageSetup paperSize="9" scale="80" fitToHeight="100" orientation="landscape" r:id="rId1"/>
  <headerFooter alignWithMargins="0">
    <oddFooter>&amp;C   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F79" sqref="F7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92</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2588</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RAV8606 - Vytápění</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2589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RAV8606 - Vytápění</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0.30499999999999999</v>
      </c>
      <c r="Q78" s="216"/>
      <c r="R78" s="270">
        <f>R79</f>
        <v>2.5190000000000001E-2</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0.30499999999999999</v>
      </c>
      <c r="Q79" s="279"/>
      <c r="R79" s="280">
        <f>R80</f>
        <v>2.5190000000000001E-2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2590</v>
      </c>
      <c r="F80" s="284" t="s">
        <v>2591</v>
      </c>
      <c r="J80" s="285">
        <f>BK80</f>
        <v>0</v>
      </c>
      <c r="L80" s="273"/>
      <c r="M80" s="278"/>
      <c r="N80" s="279"/>
      <c r="O80" s="279"/>
      <c r="P80" s="280">
        <f>P81</f>
        <v>0.30499999999999999</v>
      </c>
      <c r="Q80" s="279"/>
      <c r="R80" s="280">
        <f>R81</f>
        <v>2.5190000000000001E-2</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2592</v>
      </c>
      <c r="F81" s="288" t="s">
        <v>2593</v>
      </c>
      <c r="G81" s="289" t="s">
        <v>187</v>
      </c>
      <c r="H81" s="290">
        <v>1</v>
      </c>
      <c r="I81" s="291">
        <f>'vytápění-1'!C15</f>
        <v>0</v>
      </c>
      <c r="J81" s="291">
        <f>ROUND(I81*H81,2)</f>
        <v>0</v>
      </c>
      <c r="K81" s="288" t="s">
        <v>5</v>
      </c>
      <c r="L81" s="207"/>
      <c r="M81" s="292" t="s">
        <v>5</v>
      </c>
      <c r="N81" s="341" t="s">
        <v>39</v>
      </c>
      <c r="O81" s="342">
        <v>0.30499999999999999</v>
      </c>
      <c r="P81" s="342">
        <f>O81*H81</f>
        <v>0.30499999999999999</v>
      </c>
      <c r="Q81" s="342">
        <v>2.5190000000000001E-2</v>
      </c>
      <c r="R81" s="342">
        <f>Q81*H81</f>
        <v>2.5190000000000001E-2</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2594</v>
      </c>
    </row>
    <row r="82" spans="2:65" s="206" customFormat="1" ht="6.95" customHeight="1">
      <c r="B82" s="231"/>
      <c r="C82" s="232"/>
      <c r="D82" s="232"/>
      <c r="E82" s="232"/>
      <c r="F82" s="232"/>
      <c r="G82" s="232"/>
      <c r="H82" s="232"/>
      <c r="I82" s="232"/>
      <c r="J82" s="232"/>
      <c r="K82" s="232"/>
      <c r="L82" s="207"/>
    </row>
  </sheetData>
  <sheetProtection algorithmName="SHA-512" hashValue="mmf8FP2fLphUGpSaEv2b81ZM4RBxUWbQ4QGsncbMzTKAjYMC3Ta29TcckionGgfVl5C6Frf+U/FAGUSLFa+Z1w==" saltValue="Dljv0zO66ErXBhS+LWaVO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5"/>
  <sheetViews>
    <sheetView zoomScaleNormal="100" workbookViewId="0">
      <pane ySplit="3" topLeftCell="A4" activePane="bottomLeft" state="frozen"/>
      <selection activeCell="B37" sqref="B37"/>
      <selection pane="bottomLeft" activeCell="B12" sqref="B1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94"/>
      <c r="D4" s="94"/>
      <c r="E4" s="92"/>
    </row>
    <row r="5" spans="1:5" s="95" customFormat="1" ht="15.75" customHeight="1">
      <c r="B5" s="96" t="str">
        <f>IF('vytápění-2'!$J$5=0,"",'vytápění-2'!$J$5)</f>
        <v>D.1.4.d  Vytápění</v>
      </c>
      <c r="C5" s="807" t="str">
        <f>IF('vytápění-2'!$P$5=0,"",'vytápění-2'!$P$5)</f>
        <v/>
      </c>
      <c r="D5" s="98">
        <f>IF('vytápění-2'!$R$5=0,"",'vytápění-2'!$R$5)</f>
        <v>3.9659500000000003</v>
      </c>
    </row>
    <row r="6" spans="1:5" s="99" customFormat="1" ht="15" customHeight="1" outlineLevel="1">
      <c r="B6" s="100" t="str">
        <f>IF('vytápění-2'!$J$6=0,"",'vytápění-2'!$J$6)</f>
        <v>009: Ostatní konstrukce a práce</v>
      </c>
      <c r="C6" s="808" t="str">
        <f>IF('vytápění-2'!$P$6=0,"",'vytápění-2'!$P$6)</f>
        <v/>
      </c>
      <c r="D6" s="102" t="str">
        <f>IF('vytápění-2'!$R$6=0,"",'vytápění-2'!$R$6)</f>
        <v/>
      </c>
    </row>
    <row r="7" spans="1:5" s="99" customFormat="1" ht="15" customHeight="1" outlineLevel="1">
      <c r="B7" s="100" t="str">
        <f>IF('vytápění-2'!$J$10=0,"",'vytápění-2'!$J$10)</f>
        <v>713: Izolace tepelné</v>
      </c>
      <c r="C7" s="808" t="str">
        <f>IF('vytápění-2'!$P$10=0,"",'vytápění-2'!$P$10)</f>
        <v/>
      </c>
      <c r="D7" s="102">
        <f>IF('vytápění-2'!$R$10=0,"",'vytápění-2'!$R$10)</f>
        <v>8.4000000000000005E-2</v>
      </c>
    </row>
    <row r="8" spans="1:5" s="99" customFormat="1" ht="15" customHeight="1" outlineLevel="1">
      <c r="B8" s="100" t="str">
        <f>IF('vytápění-2'!$J$20=0,"",'vytápění-2'!$J$20)</f>
        <v>732: Ústřední vytápění - strojovny</v>
      </c>
      <c r="C8" s="808" t="str">
        <f>IF('vytápění-2'!$P$20=0,"",'vytápění-2'!$P$20)</f>
        <v/>
      </c>
      <c r="D8" s="102">
        <f>IF('vytápění-2'!$R$20=0,"",'vytápění-2'!$R$20)</f>
        <v>0.54264000000000012</v>
      </c>
    </row>
    <row r="9" spans="1:5" s="99" customFormat="1" ht="15" customHeight="1" outlineLevel="1">
      <c r="B9" s="100" t="str">
        <f>IF('vytápění-2'!$J$28=0,"",'vytápění-2'!$J$28)</f>
        <v>733: Ústřední vytápění - rozvodné potrubí</v>
      </c>
      <c r="C9" s="808" t="str">
        <f>IF('vytápění-2'!$P$28=0,"",'vytápění-2'!$P$28)</f>
        <v/>
      </c>
      <c r="D9" s="102">
        <f>IF('vytápění-2'!$R$28=0,"",'vytápění-2'!$R$28)</f>
        <v>1.07375</v>
      </c>
    </row>
    <row r="10" spans="1:5" s="99" customFormat="1" ht="15" customHeight="1" outlineLevel="1">
      <c r="B10" s="100" t="str">
        <f>IF('vytápění-2'!$J$41=0,"",'vytápění-2'!$J$41)</f>
        <v>734: Ústřední vytápění - armatury</v>
      </c>
      <c r="C10" s="808" t="str">
        <f>IF('vytápění-2'!$P$41=0,"",'vytápění-2'!$P$41)</f>
        <v/>
      </c>
      <c r="D10" s="102">
        <f>IF('vytápění-2'!$R$41=0,"",'vytápění-2'!$R$41)</f>
        <v>5.4760000000000003E-2</v>
      </c>
    </row>
    <row r="11" spans="1:5" s="99" customFormat="1" ht="15" customHeight="1" outlineLevel="1">
      <c r="B11" s="100" t="str">
        <f>IF('vytápění-2'!$J$66=0,"",'vytápění-2'!$J$66)</f>
        <v>735: Ústřední vytápění - otopná tělesa</v>
      </c>
      <c r="C11" s="808" t="str">
        <f>IF('vytápění-2'!$P$66=0,"",'vytápění-2'!$P$66)</f>
        <v/>
      </c>
      <c r="D11" s="102">
        <f>IF('vytápění-2'!$R$66=0,"",'vytápění-2'!$R$66)</f>
        <v>2.1748999999999996</v>
      </c>
    </row>
    <row r="12" spans="1:5" s="99" customFormat="1" ht="15" customHeight="1" outlineLevel="1">
      <c r="B12" s="100" t="str">
        <f>IF('vytápění-2'!$J$86=0,"",'vytápění-2'!$J$86)</f>
        <v>767: Konstrukce zámečnické</v>
      </c>
      <c r="C12" s="808" t="str">
        <f>IF('vytápění-2'!$P$86=0,"",'vytápění-2'!$P$86)</f>
        <v/>
      </c>
      <c r="D12" s="102">
        <f>IF('vytápění-2'!$R$86=0,"",'vytápění-2'!$R$86)</f>
        <v>1.8200000000000001E-2</v>
      </c>
    </row>
    <row r="13" spans="1:5" s="99" customFormat="1" ht="15" customHeight="1" outlineLevel="1">
      <c r="B13" s="100" t="str">
        <f>IF('vytápění-2'!$J$92=0,"",'vytápění-2'!$J$92)</f>
        <v>783: Nátěry</v>
      </c>
      <c r="C13" s="808" t="str">
        <f>IF('vytápění-2'!$P$92=0,"",'vytápění-2'!$P$92)</f>
        <v/>
      </c>
      <c r="D13" s="102">
        <f>IF('vytápění-2'!$R$92=0,"",'vytápění-2'!$R$92)</f>
        <v>1.77E-2</v>
      </c>
    </row>
    <row r="14" spans="1:5" ht="13.5" outlineLevel="1" thickBot="1">
      <c r="B14" s="103"/>
      <c r="C14" s="809"/>
    </row>
    <row r="15" spans="1:5" s="104" customFormat="1" ht="15">
      <c r="A15" s="104" t="e">
        <f>SUM(#REF!)</f>
        <v>#REF!</v>
      </c>
      <c r="B15" s="105" t="s">
        <v>2961</v>
      </c>
      <c r="C15" s="810">
        <f>SUBTOTAL(9,C5:C14)/2</f>
        <v>0</v>
      </c>
      <c r="D15" s="106"/>
    </row>
  </sheetData>
  <sheetProtection algorithmName="SHA-512" hashValue="m9PVWKzFKdvTYrdnJC74fxe+8t24lxZu/J/rRudbJGboLb1Wz2+b6z9XCR5u0TJObmzg7Nm0dDWogNPr00rU1Q==" saltValue="4ZMQz3cYlmO7toLBTHPkQ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95"/>
  <sheetViews>
    <sheetView topLeftCell="F1" zoomScaleNormal="100" zoomScaleSheetLayoutView="100" workbookViewId="0">
      <pane ySplit="3" topLeftCell="A62" activePane="bottomLeft" state="frozen"/>
      <selection activeCell="B37" sqref="B37"/>
      <selection pane="bottomLeft" activeCell="J86" sqref="J86"/>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2962</v>
      </c>
      <c r="G3" s="117" t="s">
        <v>53</v>
      </c>
      <c r="H3" s="118" t="s">
        <v>49</v>
      </c>
      <c r="I3" s="118" t="s">
        <v>2963</v>
      </c>
      <c r="J3" s="119" t="s">
        <v>163</v>
      </c>
      <c r="K3" s="117" t="s">
        <v>164</v>
      </c>
      <c r="L3" s="116" t="s">
        <v>2964</v>
      </c>
      <c r="M3" s="116" t="s">
        <v>2965</v>
      </c>
      <c r="N3" s="116" t="s">
        <v>2966</v>
      </c>
      <c r="O3" s="116" t="s">
        <v>2967</v>
      </c>
      <c r="P3" s="116" t="s">
        <v>2960</v>
      </c>
      <c r="Q3" s="116" t="s">
        <v>2968</v>
      </c>
      <c r="R3" s="116" t="s">
        <v>2849</v>
      </c>
      <c r="S3" s="116" t="s">
        <v>2969</v>
      </c>
      <c r="T3" s="116" t="s">
        <v>2851</v>
      </c>
      <c r="U3" s="116" t="s">
        <v>2787</v>
      </c>
      <c r="V3" s="116" t="s">
        <v>38</v>
      </c>
      <c r="W3" s="116" t="s">
        <v>44</v>
      </c>
      <c r="X3" s="119" t="s">
        <v>2970</v>
      </c>
      <c r="Y3" s="118" t="s">
        <v>2806</v>
      </c>
      <c r="Z3" s="118" t="s">
        <v>2971</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3396</v>
      </c>
      <c r="K5" s="127"/>
      <c r="L5" s="129"/>
      <c r="M5" s="130"/>
      <c r="N5" s="129"/>
      <c r="O5" s="130"/>
      <c r="P5" s="131">
        <f>SUBTOTAL(9,P6:P95)</f>
        <v>0</v>
      </c>
      <c r="Q5" s="132"/>
      <c r="R5" s="133">
        <f>SUBTOTAL(9,R6:R95)</f>
        <v>3.9659500000000003</v>
      </c>
      <c r="S5" s="130"/>
      <c r="T5" s="133">
        <f>SUBTOTAL(9,T6:T95)</f>
        <v>0</v>
      </c>
      <c r="U5" s="130"/>
      <c r="V5" s="131">
        <f>SUBTOTAL(9,V6:V95)</f>
        <v>0</v>
      </c>
      <c r="W5" s="131">
        <f>SUBTOTAL(9,W6:W95)</f>
        <v>0</v>
      </c>
      <c r="X5" s="134"/>
      <c r="Y5" s="135"/>
      <c r="Z5" s="135"/>
    </row>
    <row r="6" spans="1:26" s="136" customFormat="1" ht="16.5" customHeight="1" outlineLevel="1">
      <c r="F6" s="137"/>
      <c r="G6" s="121"/>
      <c r="H6" s="138"/>
      <c r="I6" s="138"/>
      <c r="J6" s="138" t="s">
        <v>2973</v>
      </c>
      <c r="K6" s="121"/>
      <c r="L6" s="139"/>
      <c r="M6" s="140"/>
      <c r="N6" s="139"/>
      <c r="O6" s="140"/>
      <c r="P6" s="141">
        <f>SUBTOTAL(9,P7:P9)</f>
        <v>0</v>
      </c>
      <c r="Q6" s="142"/>
      <c r="R6" s="143">
        <f>SUBTOTAL(9,R7:R9)</f>
        <v>0</v>
      </c>
      <c r="S6" s="140"/>
      <c r="T6" s="143">
        <f>SUBTOTAL(9,T7:T9)</f>
        <v>0</v>
      </c>
      <c r="U6" s="140"/>
      <c r="V6" s="141">
        <f>SUBTOTAL(9,V7:V9)</f>
        <v>0</v>
      </c>
      <c r="W6" s="141">
        <f>SUBTOTAL(9,W7:W9)</f>
        <v>0</v>
      </c>
      <c r="X6" s="144"/>
      <c r="Y6" s="122"/>
      <c r="Z6" s="122"/>
    </row>
    <row r="7" spans="1:26" s="145" customFormat="1" ht="12" outlineLevel="2">
      <c r="A7" s="145" t="s">
        <v>2974</v>
      </c>
      <c r="B7" s="145" t="s">
        <v>2975</v>
      </c>
      <c r="C7" s="145" t="s">
        <v>2976</v>
      </c>
      <c r="D7" s="145" t="s">
        <v>2977</v>
      </c>
      <c r="E7" s="145" t="s">
        <v>2978</v>
      </c>
      <c r="F7" s="146">
        <v>1</v>
      </c>
      <c r="G7" s="147" t="s">
        <v>2979</v>
      </c>
      <c r="H7" s="148" t="s">
        <v>3397</v>
      </c>
      <c r="I7" s="148"/>
      <c r="J7" s="149" t="s">
        <v>3398</v>
      </c>
      <c r="K7" s="147" t="s">
        <v>2955</v>
      </c>
      <c r="L7" s="150">
        <v>80</v>
      </c>
      <c r="M7" s="151">
        <v>0</v>
      </c>
      <c r="N7" s="150">
        <f>L7*(1+M7/100)</f>
        <v>80</v>
      </c>
      <c r="O7" s="811"/>
      <c r="P7" s="152">
        <f>ROUND(N7*O7,2)</f>
        <v>0</v>
      </c>
      <c r="Q7" s="153"/>
      <c r="R7" s="151">
        <f>N7*Q7</f>
        <v>0</v>
      </c>
      <c r="S7" s="153"/>
      <c r="T7" s="151">
        <f>N7*S7</f>
        <v>0</v>
      </c>
      <c r="U7" s="152">
        <v>21</v>
      </c>
      <c r="V7" s="152">
        <f>P7*(U7/100)</f>
        <v>0</v>
      </c>
      <c r="W7" s="152">
        <f>P7+V7</f>
        <v>0</v>
      </c>
      <c r="X7" s="149"/>
      <c r="Y7" s="148" t="s">
        <v>2982</v>
      </c>
      <c r="Z7" s="148" t="s">
        <v>2983</v>
      </c>
    </row>
    <row r="8" spans="1:26" s="145" customFormat="1" ht="12" outlineLevel="2">
      <c r="F8" s="146">
        <v>2</v>
      </c>
      <c r="G8" s="147" t="s">
        <v>2979</v>
      </c>
      <c r="H8" s="148" t="s">
        <v>3399</v>
      </c>
      <c r="I8" s="148"/>
      <c r="J8" s="149" t="s">
        <v>3400</v>
      </c>
      <c r="K8" s="147" t="s">
        <v>187</v>
      </c>
      <c r="L8" s="150">
        <v>50</v>
      </c>
      <c r="M8" s="151">
        <v>0</v>
      </c>
      <c r="N8" s="150">
        <f>L8*(1+M8/100)</f>
        <v>50</v>
      </c>
      <c r="O8" s="811"/>
      <c r="P8" s="152">
        <f>ROUND(N8*O8,2)</f>
        <v>0</v>
      </c>
      <c r="Q8" s="153"/>
      <c r="R8" s="151">
        <f>N8*Q8</f>
        <v>0</v>
      </c>
      <c r="S8" s="153"/>
      <c r="T8" s="151">
        <f>N8*S8</f>
        <v>0</v>
      </c>
      <c r="U8" s="152">
        <v>21</v>
      </c>
      <c r="V8" s="152">
        <f>P8*(U8/100)</f>
        <v>0</v>
      </c>
      <c r="W8" s="152">
        <f>P8+V8</f>
        <v>0</v>
      </c>
      <c r="X8" s="149"/>
      <c r="Y8" s="148" t="s">
        <v>2982</v>
      </c>
      <c r="Z8" s="148" t="s">
        <v>2983</v>
      </c>
    </row>
    <row r="9" spans="1:26" outlineLevel="2"/>
    <row r="10" spans="1:26" s="136" customFormat="1" ht="16.5" customHeight="1" outlineLevel="1">
      <c r="F10" s="137"/>
      <c r="G10" s="121"/>
      <c r="H10" s="138"/>
      <c r="I10" s="138"/>
      <c r="J10" s="138" t="s">
        <v>2984</v>
      </c>
      <c r="K10" s="121"/>
      <c r="L10" s="139"/>
      <c r="M10" s="140"/>
      <c r="N10" s="139"/>
      <c r="O10" s="140"/>
      <c r="P10" s="141">
        <f>SUBTOTAL(9,P11:P19)</f>
        <v>0</v>
      </c>
      <c r="Q10" s="142"/>
      <c r="R10" s="143">
        <f>SUBTOTAL(9,R11:R19)</f>
        <v>8.4000000000000005E-2</v>
      </c>
      <c r="S10" s="140"/>
      <c r="T10" s="143">
        <f>SUBTOTAL(9,T11:T19)</f>
        <v>0</v>
      </c>
      <c r="U10" s="140"/>
      <c r="V10" s="141">
        <f>SUBTOTAL(9,V11:V19)</f>
        <v>0</v>
      </c>
      <c r="W10" s="141">
        <f>SUBTOTAL(9,W11:W19)</f>
        <v>0</v>
      </c>
      <c r="X10" s="144"/>
      <c r="Y10" s="122"/>
      <c r="Z10" s="122"/>
    </row>
    <row r="11" spans="1:26" s="145" customFormat="1" ht="12" outlineLevel="2">
      <c r="F11" s="146">
        <v>3</v>
      </c>
      <c r="G11" s="147" t="s">
        <v>2995</v>
      </c>
      <c r="H11" s="148" t="s">
        <v>3002</v>
      </c>
      <c r="I11" s="148" t="s">
        <v>3003</v>
      </c>
      <c r="J11" s="149" t="s">
        <v>3004</v>
      </c>
      <c r="K11" s="147" t="s">
        <v>3005</v>
      </c>
      <c r="L11" s="150">
        <v>2.2000000000000002</v>
      </c>
      <c r="M11" s="151">
        <v>0</v>
      </c>
      <c r="N11" s="150">
        <f t="shared" ref="N11:N18" si="0">L11*(1+M11/100)</f>
        <v>2.2000000000000002</v>
      </c>
      <c r="O11" s="811"/>
      <c r="P11" s="152">
        <f>ROUND(N11*O11,2)</f>
        <v>0</v>
      </c>
      <c r="Q11" s="153"/>
      <c r="R11" s="151">
        <f t="shared" ref="R11:R18" si="1">N11*Q11</f>
        <v>0</v>
      </c>
      <c r="S11" s="153"/>
      <c r="T11" s="151">
        <f t="shared" ref="T11:T18" si="2">N11*S11</f>
        <v>0</v>
      </c>
      <c r="U11" s="152">
        <v>21</v>
      </c>
      <c r="V11" s="152">
        <f t="shared" ref="V11:V18" si="3">P11*(U11/100)</f>
        <v>0</v>
      </c>
      <c r="W11" s="152">
        <f t="shared" ref="W11:W18" si="4">P11+V11</f>
        <v>0</v>
      </c>
      <c r="X11" s="149"/>
      <c r="Y11" s="148" t="s">
        <v>2982</v>
      </c>
      <c r="Z11" s="148" t="s">
        <v>1372</v>
      </c>
    </row>
    <row r="12" spans="1:26" s="145" customFormat="1" ht="36" outlineLevel="2">
      <c r="F12" s="146">
        <v>4</v>
      </c>
      <c r="G12" s="147" t="s">
        <v>2995</v>
      </c>
      <c r="H12" s="148" t="s">
        <v>2999</v>
      </c>
      <c r="I12" s="148" t="s">
        <v>3000</v>
      </c>
      <c r="J12" s="149" t="s">
        <v>3001</v>
      </c>
      <c r="K12" s="147" t="s">
        <v>886</v>
      </c>
      <c r="L12" s="150">
        <v>420</v>
      </c>
      <c r="M12" s="151">
        <v>0</v>
      </c>
      <c r="N12" s="150">
        <f t="shared" si="0"/>
        <v>420</v>
      </c>
      <c r="O12" s="811"/>
      <c r="P12" s="152">
        <f t="shared" ref="P12:P18" si="5">ROUND(N12*O12,2)</f>
        <v>0</v>
      </c>
      <c r="Q12" s="153">
        <v>2.0000000000000001E-4</v>
      </c>
      <c r="R12" s="151">
        <f t="shared" si="1"/>
        <v>8.4000000000000005E-2</v>
      </c>
      <c r="S12" s="153"/>
      <c r="T12" s="151">
        <f t="shared" si="2"/>
        <v>0</v>
      </c>
      <c r="U12" s="152">
        <v>21</v>
      </c>
      <c r="V12" s="152">
        <f t="shared" si="3"/>
        <v>0</v>
      </c>
      <c r="W12" s="152">
        <f t="shared" si="4"/>
        <v>0</v>
      </c>
      <c r="X12" s="149"/>
      <c r="Y12" s="148" t="s">
        <v>2982</v>
      </c>
      <c r="Z12" s="148" t="s">
        <v>1372</v>
      </c>
    </row>
    <row r="13" spans="1:26" s="145" customFormat="1" ht="12" outlineLevel="2">
      <c r="F13" s="146">
        <v>5</v>
      </c>
      <c r="G13" s="147" t="s">
        <v>2979</v>
      </c>
      <c r="H13" s="148" t="s">
        <v>3401</v>
      </c>
      <c r="I13" s="148"/>
      <c r="J13" s="149" t="s">
        <v>3402</v>
      </c>
      <c r="K13" s="147" t="s">
        <v>886</v>
      </c>
      <c r="L13" s="150">
        <v>50</v>
      </c>
      <c r="M13" s="151">
        <v>0</v>
      </c>
      <c r="N13" s="150">
        <f t="shared" si="0"/>
        <v>50</v>
      </c>
      <c r="O13" s="811"/>
      <c r="P13" s="152">
        <f t="shared" si="5"/>
        <v>0</v>
      </c>
      <c r="Q13" s="153"/>
      <c r="R13" s="151">
        <f t="shared" si="1"/>
        <v>0</v>
      </c>
      <c r="S13" s="153"/>
      <c r="T13" s="151">
        <f t="shared" si="2"/>
        <v>0</v>
      </c>
      <c r="U13" s="152">
        <v>21</v>
      </c>
      <c r="V13" s="152">
        <f t="shared" si="3"/>
        <v>0</v>
      </c>
      <c r="W13" s="152">
        <f t="shared" si="4"/>
        <v>0</v>
      </c>
      <c r="X13" s="149"/>
      <c r="Y13" s="148" t="s">
        <v>2982</v>
      </c>
      <c r="Z13" s="148" t="s">
        <v>1372</v>
      </c>
    </row>
    <row r="14" spans="1:26" s="145" customFormat="1" ht="12" outlineLevel="2">
      <c r="F14" s="146">
        <v>6</v>
      </c>
      <c r="G14" s="147" t="s">
        <v>2979</v>
      </c>
      <c r="H14" s="148" t="s">
        <v>3403</v>
      </c>
      <c r="I14" s="148"/>
      <c r="J14" s="149" t="s">
        <v>3404</v>
      </c>
      <c r="K14" s="147" t="s">
        <v>886</v>
      </c>
      <c r="L14" s="150">
        <v>95</v>
      </c>
      <c r="M14" s="151">
        <v>0</v>
      </c>
      <c r="N14" s="150">
        <f t="shared" si="0"/>
        <v>95</v>
      </c>
      <c r="O14" s="811"/>
      <c r="P14" s="152">
        <f t="shared" si="5"/>
        <v>0</v>
      </c>
      <c r="Q14" s="153"/>
      <c r="R14" s="151">
        <f t="shared" si="1"/>
        <v>0</v>
      </c>
      <c r="S14" s="153"/>
      <c r="T14" s="151">
        <f t="shared" si="2"/>
        <v>0</v>
      </c>
      <c r="U14" s="152">
        <v>21</v>
      </c>
      <c r="V14" s="152">
        <f t="shared" si="3"/>
        <v>0</v>
      </c>
      <c r="W14" s="152">
        <f t="shared" si="4"/>
        <v>0</v>
      </c>
      <c r="X14" s="149"/>
      <c r="Y14" s="148" t="s">
        <v>2982</v>
      </c>
      <c r="Z14" s="148" t="s">
        <v>1372</v>
      </c>
    </row>
    <row r="15" spans="1:26" s="145" customFormat="1" ht="12" outlineLevel="2">
      <c r="F15" s="146">
        <v>7</v>
      </c>
      <c r="G15" s="147" t="s">
        <v>2979</v>
      </c>
      <c r="H15" s="148" t="s">
        <v>3405</v>
      </c>
      <c r="I15" s="148"/>
      <c r="J15" s="149" t="s">
        <v>3406</v>
      </c>
      <c r="K15" s="147" t="s">
        <v>886</v>
      </c>
      <c r="L15" s="150">
        <v>135</v>
      </c>
      <c r="M15" s="151">
        <v>0</v>
      </c>
      <c r="N15" s="150">
        <f t="shared" si="0"/>
        <v>135</v>
      </c>
      <c r="O15" s="811"/>
      <c r="P15" s="152">
        <f t="shared" si="5"/>
        <v>0</v>
      </c>
      <c r="Q15" s="153"/>
      <c r="R15" s="151">
        <f t="shared" si="1"/>
        <v>0</v>
      </c>
      <c r="S15" s="153"/>
      <c r="T15" s="151">
        <f t="shared" si="2"/>
        <v>0</v>
      </c>
      <c r="U15" s="152">
        <v>21</v>
      </c>
      <c r="V15" s="152">
        <f t="shared" si="3"/>
        <v>0</v>
      </c>
      <c r="W15" s="152">
        <f t="shared" si="4"/>
        <v>0</v>
      </c>
      <c r="X15" s="149"/>
      <c r="Y15" s="148" t="s">
        <v>2982</v>
      </c>
      <c r="Z15" s="148" t="s">
        <v>1372</v>
      </c>
    </row>
    <row r="16" spans="1:26" s="145" customFormat="1" ht="12" outlineLevel="2">
      <c r="F16" s="146">
        <v>8</v>
      </c>
      <c r="G16" s="147" t="s">
        <v>2979</v>
      </c>
      <c r="H16" s="148" t="s">
        <v>2987</v>
      </c>
      <c r="I16" s="148"/>
      <c r="J16" s="149" t="s">
        <v>3407</v>
      </c>
      <c r="K16" s="147" t="s">
        <v>886</v>
      </c>
      <c r="L16" s="150">
        <v>30</v>
      </c>
      <c r="M16" s="151">
        <v>0</v>
      </c>
      <c r="N16" s="150">
        <f t="shared" si="0"/>
        <v>30</v>
      </c>
      <c r="O16" s="811"/>
      <c r="P16" s="152">
        <f t="shared" si="5"/>
        <v>0</v>
      </c>
      <c r="Q16" s="153"/>
      <c r="R16" s="151">
        <f t="shared" si="1"/>
        <v>0</v>
      </c>
      <c r="S16" s="153"/>
      <c r="T16" s="151">
        <f t="shared" si="2"/>
        <v>0</v>
      </c>
      <c r="U16" s="152">
        <v>21</v>
      </c>
      <c r="V16" s="152">
        <f t="shared" si="3"/>
        <v>0</v>
      </c>
      <c r="W16" s="152">
        <f t="shared" si="4"/>
        <v>0</v>
      </c>
      <c r="X16" s="149"/>
      <c r="Y16" s="148" t="s">
        <v>2982</v>
      </c>
      <c r="Z16" s="148" t="s">
        <v>1372</v>
      </c>
    </row>
    <row r="17" spans="6:26" s="145" customFormat="1" ht="12" outlineLevel="2">
      <c r="F17" s="146">
        <v>9</v>
      </c>
      <c r="G17" s="147" t="s">
        <v>2979</v>
      </c>
      <c r="H17" s="148" t="s">
        <v>2989</v>
      </c>
      <c r="I17" s="148"/>
      <c r="J17" s="149" t="s">
        <v>3408</v>
      </c>
      <c r="K17" s="147" t="s">
        <v>886</v>
      </c>
      <c r="L17" s="150">
        <v>65</v>
      </c>
      <c r="M17" s="151">
        <v>0</v>
      </c>
      <c r="N17" s="150">
        <f t="shared" si="0"/>
        <v>65</v>
      </c>
      <c r="O17" s="811"/>
      <c r="P17" s="152">
        <f t="shared" si="5"/>
        <v>0</v>
      </c>
      <c r="Q17" s="153"/>
      <c r="R17" s="151">
        <f t="shared" si="1"/>
        <v>0</v>
      </c>
      <c r="S17" s="153"/>
      <c r="T17" s="151">
        <f t="shared" si="2"/>
        <v>0</v>
      </c>
      <c r="U17" s="152">
        <v>21</v>
      </c>
      <c r="V17" s="152">
        <f t="shared" si="3"/>
        <v>0</v>
      </c>
      <c r="W17" s="152">
        <f t="shared" si="4"/>
        <v>0</v>
      </c>
      <c r="X17" s="149"/>
      <c r="Y17" s="148" t="s">
        <v>2982</v>
      </c>
      <c r="Z17" s="148" t="s">
        <v>1372</v>
      </c>
    </row>
    <row r="18" spans="6:26" s="145" customFormat="1" ht="12" outlineLevel="2">
      <c r="F18" s="146">
        <v>10</v>
      </c>
      <c r="G18" s="147" t="s">
        <v>2979</v>
      </c>
      <c r="H18" s="148" t="s">
        <v>2993</v>
      </c>
      <c r="I18" s="148"/>
      <c r="J18" s="149" t="s">
        <v>3409</v>
      </c>
      <c r="K18" s="147" t="s">
        <v>886</v>
      </c>
      <c r="L18" s="150">
        <v>45</v>
      </c>
      <c r="M18" s="151">
        <v>0</v>
      </c>
      <c r="N18" s="150">
        <f t="shared" si="0"/>
        <v>45</v>
      </c>
      <c r="O18" s="811"/>
      <c r="P18" s="152">
        <f t="shared" si="5"/>
        <v>0</v>
      </c>
      <c r="Q18" s="153"/>
      <c r="R18" s="151">
        <f t="shared" si="1"/>
        <v>0</v>
      </c>
      <c r="S18" s="153"/>
      <c r="T18" s="151">
        <f t="shared" si="2"/>
        <v>0</v>
      </c>
      <c r="U18" s="152">
        <v>21</v>
      </c>
      <c r="V18" s="152">
        <f t="shared" si="3"/>
        <v>0</v>
      </c>
      <c r="W18" s="152">
        <f t="shared" si="4"/>
        <v>0</v>
      </c>
      <c r="X18" s="149"/>
      <c r="Y18" s="148" t="s">
        <v>2982</v>
      </c>
      <c r="Z18" s="148" t="s">
        <v>1372</v>
      </c>
    </row>
    <row r="19" spans="6:26" outlineLevel="2"/>
    <row r="20" spans="6:26" s="136" customFormat="1" ht="16.5" customHeight="1" outlineLevel="1">
      <c r="F20" s="137"/>
      <c r="G20" s="121"/>
      <c r="H20" s="138"/>
      <c r="I20" s="138"/>
      <c r="J20" s="138" t="s">
        <v>3410</v>
      </c>
      <c r="K20" s="121"/>
      <c r="L20" s="139"/>
      <c r="M20" s="140"/>
      <c r="N20" s="139"/>
      <c r="O20" s="140"/>
      <c r="P20" s="141">
        <f>SUBTOTAL(9,P21:P27)</f>
        <v>0</v>
      </c>
      <c r="Q20" s="142"/>
      <c r="R20" s="143">
        <f>SUBTOTAL(9,R21:R27)</f>
        <v>0.54264000000000012</v>
      </c>
      <c r="S20" s="140"/>
      <c r="T20" s="143">
        <f>SUBTOTAL(9,T21:T27)</f>
        <v>0</v>
      </c>
      <c r="U20" s="140"/>
      <c r="V20" s="141">
        <f>SUBTOTAL(9,V21:V27)</f>
        <v>0</v>
      </c>
      <c r="W20" s="141">
        <f>SUBTOTAL(9,W21:W27)</f>
        <v>0</v>
      </c>
      <c r="X20" s="144"/>
      <c r="Y20" s="122"/>
      <c r="Z20" s="122"/>
    </row>
    <row r="21" spans="6:26" s="145" customFormat="1" ht="12" outlineLevel="2">
      <c r="F21" s="146">
        <v>11</v>
      </c>
      <c r="G21" s="147" t="s">
        <v>2995</v>
      </c>
      <c r="H21" s="148" t="s">
        <v>3411</v>
      </c>
      <c r="I21" s="148" t="s">
        <v>3412</v>
      </c>
      <c r="J21" s="149" t="s">
        <v>3413</v>
      </c>
      <c r="K21" s="147" t="s">
        <v>3005</v>
      </c>
      <c r="L21" s="150">
        <v>1.59</v>
      </c>
      <c r="M21" s="151">
        <v>0</v>
      </c>
      <c r="N21" s="150">
        <f t="shared" ref="N21:N26" si="6">L21*(1+M21/100)</f>
        <v>1.59</v>
      </c>
      <c r="O21" s="811"/>
      <c r="P21" s="152">
        <f t="shared" ref="P21:P39" si="7">ROUND(N21*O21,2)</f>
        <v>0</v>
      </c>
      <c r="Q21" s="153"/>
      <c r="R21" s="151">
        <f t="shared" ref="R21:R26" si="8">N21*Q21</f>
        <v>0</v>
      </c>
      <c r="S21" s="153"/>
      <c r="T21" s="151">
        <f t="shared" ref="T21:T26" si="9">N21*S21</f>
        <v>0</v>
      </c>
      <c r="U21" s="152">
        <v>21</v>
      </c>
      <c r="V21" s="152">
        <f t="shared" ref="V21:V26" si="10">P21*(U21/100)</f>
        <v>0</v>
      </c>
      <c r="W21" s="152">
        <f t="shared" ref="W21:W26" si="11">P21+V21</f>
        <v>0</v>
      </c>
      <c r="X21" s="149"/>
      <c r="Y21" s="148" t="s">
        <v>2982</v>
      </c>
      <c r="Z21" s="148" t="s">
        <v>3414</v>
      </c>
    </row>
    <row r="22" spans="6:26" s="145" customFormat="1" ht="12" outlineLevel="2">
      <c r="F22" s="146">
        <v>12</v>
      </c>
      <c r="G22" s="147" t="s">
        <v>2995</v>
      </c>
      <c r="H22" s="148" t="s">
        <v>3415</v>
      </c>
      <c r="I22" s="148" t="s">
        <v>3416</v>
      </c>
      <c r="J22" s="149" t="s">
        <v>3417</v>
      </c>
      <c r="K22" s="147" t="s">
        <v>1233</v>
      </c>
      <c r="L22" s="150">
        <v>1</v>
      </c>
      <c r="M22" s="151">
        <v>0</v>
      </c>
      <c r="N22" s="150">
        <f t="shared" si="6"/>
        <v>1</v>
      </c>
      <c r="O22" s="811"/>
      <c r="P22" s="152">
        <f t="shared" si="7"/>
        <v>0</v>
      </c>
      <c r="Q22" s="153">
        <v>0.40168999999999999</v>
      </c>
      <c r="R22" s="151">
        <f t="shared" si="8"/>
        <v>0.40168999999999999</v>
      </c>
      <c r="S22" s="153"/>
      <c r="T22" s="151">
        <f t="shared" si="9"/>
        <v>0</v>
      </c>
      <c r="U22" s="152">
        <v>21</v>
      </c>
      <c r="V22" s="152">
        <f t="shared" si="10"/>
        <v>0</v>
      </c>
      <c r="W22" s="152">
        <f t="shared" si="11"/>
        <v>0</v>
      </c>
      <c r="X22" s="149"/>
      <c r="Y22" s="148" t="s">
        <v>2982</v>
      </c>
      <c r="Z22" s="148" t="s">
        <v>3414</v>
      </c>
    </row>
    <row r="23" spans="6:26" s="145" customFormat="1" ht="24" outlineLevel="2">
      <c r="F23" s="146">
        <v>13</v>
      </c>
      <c r="G23" s="147" t="s">
        <v>2995</v>
      </c>
      <c r="H23" s="148" t="s">
        <v>3418</v>
      </c>
      <c r="I23" s="148" t="s">
        <v>3419</v>
      </c>
      <c r="J23" s="149" t="s">
        <v>3420</v>
      </c>
      <c r="K23" s="147" t="s">
        <v>1233</v>
      </c>
      <c r="L23" s="150">
        <v>1</v>
      </c>
      <c r="M23" s="151">
        <v>0</v>
      </c>
      <c r="N23" s="150">
        <f t="shared" si="6"/>
        <v>1</v>
      </c>
      <c r="O23" s="811"/>
      <c r="P23" s="152">
        <f t="shared" si="7"/>
        <v>0</v>
      </c>
      <c r="Q23" s="153">
        <v>2.2880000000000001E-2</v>
      </c>
      <c r="R23" s="151">
        <f t="shared" si="8"/>
        <v>2.2880000000000001E-2</v>
      </c>
      <c r="S23" s="153"/>
      <c r="T23" s="151">
        <f t="shared" si="9"/>
        <v>0</v>
      </c>
      <c r="U23" s="152">
        <v>21</v>
      </c>
      <c r="V23" s="152">
        <f t="shared" si="10"/>
        <v>0</v>
      </c>
      <c r="W23" s="152">
        <f t="shared" si="11"/>
        <v>0</v>
      </c>
      <c r="X23" s="149"/>
      <c r="Y23" s="148" t="s">
        <v>2982</v>
      </c>
      <c r="Z23" s="148" t="s">
        <v>3414</v>
      </c>
    </row>
    <row r="24" spans="6:26" s="145" customFormat="1" ht="12" outlineLevel="2">
      <c r="F24" s="146">
        <v>14</v>
      </c>
      <c r="G24" s="147" t="s">
        <v>2995</v>
      </c>
      <c r="H24" s="148" t="s">
        <v>3421</v>
      </c>
      <c r="I24" s="148" t="s">
        <v>3422</v>
      </c>
      <c r="J24" s="149" t="s">
        <v>3423</v>
      </c>
      <c r="K24" s="147" t="s">
        <v>1233</v>
      </c>
      <c r="L24" s="150">
        <v>1</v>
      </c>
      <c r="M24" s="151">
        <v>0</v>
      </c>
      <c r="N24" s="150">
        <f t="shared" si="6"/>
        <v>1</v>
      </c>
      <c r="O24" s="811"/>
      <c r="P24" s="152">
        <f t="shared" si="7"/>
        <v>0</v>
      </c>
      <c r="Q24" s="153">
        <v>1.107E-2</v>
      </c>
      <c r="R24" s="151">
        <f t="shared" si="8"/>
        <v>1.107E-2</v>
      </c>
      <c r="S24" s="153"/>
      <c r="T24" s="151">
        <f t="shared" si="9"/>
        <v>0</v>
      </c>
      <c r="U24" s="152">
        <v>21</v>
      </c>
      <c r="V24" s="152">
        <f t="shared" si="10"/>
        <v>0</v>
      </c>
      <c r="W24" s="152">
        <f t="shared" si="11"/>
        <v>0</v>
      </c>
      <c r="X24" s="149"/>
      <c r="Y24" s="148" t="s">
        <v>2982</v>
      </c>
      <c r="Z24" s="148" t="s">
        <v>3414</v>
      </c>
    </row>
    <row r="25" spans="6:26" s="145" customFormat="1" ht="24" outlineLevel="2">
      <c r="F25" s="146">
        <v>15</v>
      </c>
      <c r="G25" s="147" t="s">
        <v>2995</v>
      </c>
      <c r="H25" s="148" t="s">
        <v>3424</v>
      </c>
      <c r="I25" s="148" t="s">
        <v>3425</v>
      </c>
      <c r="J25" s="149" t="s">
        <v>3426</v>
      </c>
      <c r="K25" s="147" t="s">
        <v>187</v>
      </c>
      <c r="L25" s="150">
        <v>1</v>
      </c>
      <c r="M25" s="151">
        <v>0</v>
      </c>
      <c r="N25" s="150">
        <f t="shared" si="6"/>
        <v>1</v>
      </c>
      <c r="O25" s="811"/>
      <c r="P25" s="152">
        <f t="shared" si="7"/>
        <v>0</v>
      </c>
      <c r="Q25" s="153">
        <v>9.7519999999999996E-2</v>
      </c>
      <c r="R25" s="151">
        <f t="shared" si="8"/>
        <v>9.7519999999999996E-2</v>
      </c>
      <c r="S25" s="153"/>
      <c r="T25" s="151">
        <f t="shared" si="9"/>
        <v>0</v>
      </c>
      <c r="U25" s="152">
        <v>21</v>
      </c>
      <c r="V25" s="152">
        <f t="shared" si="10"/>
        <v>0</v>
      </c>
      <c r="W25" s="152">
        <f t="shared" si="11"/>
        <v>0</v>
      </c>
      <c r="X25" s="149"/>
      <c r="Y25" s="148" t="s">
        <v>2982</v>
      </c>
      <c r="Z25" s="148" t="s">
        <v>3414</v>
      </c>
    </row>
    <row r="26" spans="6:26" s="145" customFormat="1" ht="36" outlineLevel="2">
      <c r="F26" s="146">
        <v>16</v>
      </c>
      <c r="G26" s="147" t="s">
        <v>2995</v>
      </c>
      <c r="H26" s="148" t="s">
        <v>3427</v>
      </c>
      <c r="I26" s="148" t="s">
        <v>3428</v>
      </c>
      <c r="J26" s="149" t="s">
        <v>3429</v>
      </c>
      <c r="K26" s="147" t="s">
        <v>1233</v>
      </c>
      <c r="L26" s="150">
        <v>3</v>
      </c>
      <c r="M26" s="151">
        <v>0</v>
      </c>
      <c r="N26" s="150">
        <f t="shared" si="6"/>
        <v>3</v>
      </c>
      <c r="O26" s="811"/>
      <c r="P26" s="152">
        <f t="shared" si="7"/>
        <v>0</v>
      </c>
      <c r="Q26" s="153">
        <v>3.16E-3</v>
      </c>
      <c r="R26" s="151">
        <f t="shared" si="8"/>
        <v>9.4800000000000006E-3</v>
      </c>
      <c r="S26" s="153"/>
      <c r="T26" s="151">
        <f t="shared" si="9"/>
        <v>0</v>
      </c>
      <c r="U26" s="152">
        <v>21</v>
      </c>
      <c r="V26" s="152">
        <f t="shared" si="10"/>
        <v>0</v>
      </c>
      <c r="W26" s="152">
        <f t="shared" si="11"/>
        <v>0</v>
      </c>
      <c r="X26" s="149"/>
      <c r="Y26" s="148" t="s">
        <v>2982</v>
      </c>
      <c r="Z26" s="148" t="s">
        <v>3414</v>
      </c>
    </row>
    <row r="27" spans="6:26" outlineLevel="2">
      <c r="P27" s="152"/>
    </row>
    <row r="28" spans="6:26" s="136" customFormat="1" ht="16.5" customHeight="1" outlineLevel="1">
      <c r="F28" s="137"/>
      <c r="G28" s="121"/>
      <c r="H28" s="138"/>
      <c r="I28" s="138"/>
      <c r="J28" s="138" t="s">
        <v>3430</v>
      </c>
      <c r="K28" s="121"/>
      <c r="L28" s="139"/>
      <c r="M28" s="140"/>
      <c r="N28" s="139"/>
      <c r="O28" s="140"/>
      <c r="P28" s="141">
        <f>SUBTOTAL(9,P29:P40)</f>
        <v>0</v>
      </c>
      <c r="Q28" s="142"/>
      <c r="R28" s="143">
        <f>SUBTOTAL(9,R29:R40)</f>
        <v>1.07375</v>
      </c>
      <c r="S28" s="140"/>
      <c r="T28" s="143">
        <f>SUBTOTAL(9,T29:T40)</f>
        <v>0</v>
      </c>
      <c r="U28" s="140"/>
      <c r="V28" s="141">
        <f>SUBTOTAL(9,V29:V40)</f>
        <v>0</v>
      </c>
      <c r="W28" s="141">
        <f>SUBTOTAL(9,W29:W40)</f>
        <v>0</v>
      </c>
      <c r="X28" s="144"/>
      <c r="Y28" s="122"/>
      <c r="Z28" s="122"/>
    </row>
    <row r="29" spans="6:26" s="145" customFormat="1" ht="12" outlineLevel="2">
      <c r="F29" s="146">
        <v>17</v>
      </c>
      <c r="G29" s="147" t="s">
        <v>2995</v>
      </c>
      <c r="H29" s="148" t="s">
        <v>3431</v>
      </c>
      <c r="I29" s="148" t="s">
        <v>3432</v>
      </c>
      <c r="J29" s="149" t="s">
        <v>3433</v>
      </c>
      <c r="K29" s="147" t="s">
        <v>3005</v>
      </c>
      <c r="L29" s="150">
        <v>3.67</v>
      </c>
      <c r="M29" s="151">
        <v>0</v>
      </c>
      <c r="N29" s="150">
        <f t="shared" ref="N29:N39" si="12">L29*(1+M29/100)</f>
        <v>3.67</v>
      </c>
      <c r="O29" s="811"/>
      <c r="P29" s="152">
        <f t="shared" si="7"/>
        <v>0</v>
      </c>
      <c r="Q29" s="153"/>
      <c r="R29" s="151">
        <f t="shared" ref="R29:R39" si="13">N29*Q29</f>
        <v>0</v>
      </c>
      <c r="S29" s="153"/>
      <c r="T29" s="151">
        <f t="shared" ref="T29:T39" si="14">N29*S29</f>
        <v>0</v>
      </c>
      <c r="U29" s="152">
        <v>21</v>
      </c>
      <c r="V29" s="152">
        <f t="shared" ref="V29:V39" si="15">P29*(U29/100)</f>
        <v>0</v>
      </c>
      <c r="W29" s="152">
        <f t="shared" ref="W29:W39" si="16">P29+V29</f>
        <v>0</v>
      </c>
      <c r="X29" s="149"/>
      <c r="Y29" s="148" t="s">
        <v>2982</v>
      </c>
      <c r="Z29" s="148" t="s">
        <v>3434</v>
      </c>
    </row>
    <row r="30" spans="6:26" s="145" customFormat="1" ht="24" outlineLevel="2">
      <c r="F30" s="146">
        <v>18</v>
      </c>
      <c r="G30" s="147" t="s">
        <v>2995</v>
      </c>
      <c r="H30" s="148" t="s">
        <v>3435</v>
      </c>
      <c r="I30" s="148" t="s">
        <v>3436</v>
      </c>
      <c r="J30" s="149" t="s">
        <v>3437</v>
      </c>
      <c r="K30" s="147" t="s">
        <v>886</v>
      </c>
      <c r="L30" s="150">
        <v>210</v>
      </c>
      <c r="M30" s="151">
        <v>0</v>
      </c>
      <c r="N30" s="150">
        <f t="shared" si="12"/>
        <v>210</v>
      </c>
      <c r="O30" s="811"/>
      <c r="P30" s="152">
        <f t="shared" si="7"/>
        <v>0</v>
      </c>
      <c r="Q30" s="153">
        <v>9.8999999999999999E-4</v>
      </c>
      <c r="R30" s="151">
        <f t="shared" si="13"/>
        <v>0.2079</v>
      </c>
      <c r="S30" s="153"/>
      <c r="T30" s="151">
        <f t="shared" si="14"/>
        <v>0</v>
      </c>
      <c r="U30" s="152">
        <v>21</v>
      </c>
      <c r="V30" s="152">
        <f t="shared" si="15"/>
        <v>0</v>
      </c>
      <c r="W30" s="152">
        <f t="shared" si="16"/>
        <v>0</v>
      </c>
      <c r="X30" s="149"/>
      <c r="Y30" s="148" t="s">
        <v>2982</v>
      </c>
      <c r="Z30" s="148" t="s">
        <v>3434</v>
      </c>
    </row>
    <row r="31" spans="6:26" s="145" customFormat="1" ht="24" outlineLevel="2">
      <c r="F31" s="146">
        <v>19</v>
      </c>
      <c r="G31" s="147" t="s">
        <v>2995</v>
      </c>
      <c r="H31" s="148" t="s">
        <v>3438</v>
      </c>
      <c r="I31" s="148" t="s">
        <v>3439</v>
      </c>
      <c r="J31" s="149" t="s">
        <v>3440</v>
      </c>
      <c r="K31" s="147" t="s">
        <v>886</v>
      </c>
      <c r="L31" s="150">
        <v>200</v>
      </c>
      <c r="M31" s="151">
        <v>0</v>
      </c>
      <c r="N31" s="150">
        <f t="shared" si="12"/>
        <v>200</v>
      </c>
      <c r="O31" s="811"/>
      <c r="P31" s="152">
        <f t="shared" si="7"/>
        <v>0</v>
      </c>
      <c r="Q31" s="153">
        <v>1.1000000000000001E-3</v>
      </c>
      <c r="R31" s="151">
        <f t="shared" si="13"/>
        <v>0.22</v>
      </c>
      <c r="S31" s="153"/>
      <c r="T31" s="151">
        <f t="shared" si="14"/>
        <v>0</v>
      </c>
      <c r="U31" s="152">
        <v>21</v>
      </c>
      <c r="V31" s="152">
        <f t="shared" si="15"/>
        <v>0</v>
      </c>
      <c r="W31" s="152">
        <f t="shared" si="16"/>
        <v>0</v>
      </c>
      <c r="X31" s="149"/>
      <c r="Y31" s="148" t="s">
        <v>2982</v>
      </c>
      <c r="Z31" s="148" t="s">
        <v>3434</v>
      </c>
    </row>
    <row r="32" spans="6:26" s="145" customFormat="1" ht="24" outlineLevel="2">
      <c r="F32" s="146">
        <v>20</v>
      </c>
      <c r="G32" s="147" t="s">
        <v>2995</v>
      </c>
      <c r="H32" s="148" t="s">
        <v>3441</v>
      </c>
      <c r="I32" s="148" t="s">
        <v>3442</v>
      </c>
      <c r="J32" s="149" t="s">
        <v>3443</v>
      </c>
      <c r="K32" s="147" t="s">
        <v>886</v>
      </c>
      <c r="L32" s="150">
        <v>155</v>
      </c>
      <c r="M32" s="151">
        <v>0</v>
      </c>
      <c r="N32" s="150">
        <f t="shared" si="12"/>
        <v>155</v>
      </c>
      <c r="O32" s="811"/>
      <c r="P32" s="152">
        <f t="shared" si="7"/>
        <v>0</v>
      </c>
      <c r="Q32" s="153">
        <v>1.83E-3</v>
      </c>
      <c r="R32" s="151">
        <f t="shared" si="13"/>
        <v>0.28365000000000001</v>
      </c>
      <c r="S32" s="153"/>
      <c r="T32" s="151">
        <f t="shared" si="14"/>
        <v>0</v>
      </c>
      <c r="U32" s="152">
        <v>21</v>
      </c>
      <c r="V32" s="152">
        <f t="shared" si="15"/>
        <v>0</v>
      </c>
      <c r="W32" s="152">
        <f t="shared" si="16"/>
        <v>0</v>
      </c>
      <c r="X32" s="149"/>
      <c r="Y32" s="148" t="s">
        <v>2982</v>
      </c>
      <c r="Z32" s="148" t="s">
        <v>3434</v>
      </c>
    </row>
    <row r="33" spans="6:26" s="145" customFormat="1" ht="24" outlineLevel="2">
      <c r="F33" s="146">
        <v>21</v>
      </c>
      <c r="G33" s="147" t="s">
        <v>2995</v>
      </c>
      <c r="H33" s="148" t="s">
        <v>3444</v>
      </c>
      <c r="I33" s="148" t="s">
        <v>3445</v>
      </c>
      <c r="J33" s="149" t="s">
        <v>3446</v>
      </c>
      <c r="K33" s="147" t="s">
        <v>886</v>
      </c>
      <c r="L33" s="150">
        <v>25</v>
      </c>
      <c r="M33" s="151">
        <v>0</v>
      </c>
      <c r="N33" s="150">
        <f t="shared" si="12"/>
        <v>25</v>
      </c>
      <c r="O33" s="811"/>
      <c r="P33" s="152">
        <f t="shared" si="7"/>
        <v>0</v>
      </c>
      <c r="Q33" s="153">
        <v>2.0999999999999999E-3</v>
      </c>
      <c r="R33" s="151">
        <f t="shared" si="13"/>
        <v>5.2499999999999998E-2</v>
      </c>
      <c r="S33" s="153"/>
      <c r="T33" s="151">
        <f t="shared" si="14"/>
        <v>0</v>
      </c>
      <c r="U33" s="152">
        <v>21</v>
      </c>
      <c r="V33" s="152">
        <f t="shared" si="15"/>
        <v>0</v>
      </c>
      <c r="W33" s="152">
        <f t="shared" si="16"/>
        <v>0</v>
      </c>
      <c r="X33" s="149"/>
      <c r="Y33" s="148" t="s">
        <v>2982</v>
      </c>
      <c r="Z33" s="148" t="s">
        <v>3434</v>
      </c>
    </row>
    <row r="34" spans="6:26" s="145" customFormat="1" ht="24" outlineLevel="2">
      <c r="F34" s="146">
        <v>22</v>
      </c>
      <c r="G34" s="147" t="s">
        <v>2995</v>
      </c>
      <c r="H34" s="148" t="s">
        <v>3447</v>
      </c>
      <c r="I34" s="148" t="s">
        <v>3448</v>
      </c>
      <c r="J34" s="149" t="s">
        <v>3449</v>
      </c>
      <c r="K34" s="147" t="s">
        <v>886</v>
      </c>
      <c r="L34" s="150">
        <v>65</v>
      </c>
      <c r="M34" s="151">
        <v>0</v>
      </c>
      <c r="N34" s="150">
        <f t="shared" si="12"/>
        <v>65</v>
      </c>
      <c r="O34" s="811"/>
      <c r="P34" s="152">
        <f t="shared" si="7"/>
        <v>0</v>
      </c>
      <c r="Q34" s="153">
        <v>2.4199999999999998E-3</v>
      </c>
      <c r="R34" s="151">
        <f t="shared" si="13"/>
        <v>0.1573</v>
      </c>
      <c r="S34" s="153"/>
      <c r="T34" s="151">
        <f t="shared" si="14"/>
        <v>0</v>
      </c>
      <c r="U34" s="152">
        <v>21</v>
      </c>
      <c r="V34" s="152">
        <f t="shared" si="15"/>
        <v>0</v>
      </c>
      <c r="W34" s="152">
        <f t="shared" si="16"/>
        <v>0</v>
      </c>
      <c r="X34" s="149"/>
      <c r="Y34" s="148" t="s">
        <v>2982</v>
      </c>
      <c r="Z34" s="148" t="s">
        <v>3434</v>
      </c>
    </row>
    <row r="35" spans="6:26" s="145" customFormat="1" ht="24" outlineLevel="2">
      <c r="F35" s="146">
        <v>23</v>
      </c>
      <c r="G35" s="147" t="s">
        <v>2995</v>
      </c>
      <c r="H35" s="148" t="s">
        <v>3450</v>
      </c>
      <c r="I35" s="148" t="s">
        <v>3451</v>
      </c>
      <c r="J35" s="149" t="s">
        <v>3452</v>
      </c>
      <c r="K35" s="147" t="s">
        <v>886</v>
      </c>
      <c r="L35" s="150">
        <v>40</v>
      </c>
      <c r="M35" s="151">
        <v>0</v>
      </c>
      <c r="N35" s="150">
        <f t="shared" si="12"/>
        <v>40</v>
      </c>
      <c r="O35" s="811"/>
      <c r="P35" s="152">
        <f t="shared" si="7"/>
        <v>0</v>
      </c>
      <c r="Q35" s="153">
        <v>3.81E-3</v>
      </c>
      <c r="R35" s="151">
        <f t="shared" si="13"/>
        <v>0.15240000000000001</v>
      </c>
      <c r="S35" s="153"/>
      <c r="T35" s="151">
        <f t="shared" si="14"/>
        <v>0</v>
      </c>
      <c r="U35" s="152">
        <v>21</v>
      </c>
      <c r="V35" s="152">
        <f t="shared" si="15"/>
        <v>0</v>
      </c>
      <c r="W35" s="152">
        <f t="shared" si="16"/>
        <v>0</v>
      </c>
      <c r="X35" s="149"/>
      <c r="Y35" s="148" t="s">
        <v>2982</v>
      </c>
      <c r="Z35" s="148" t="s">
        <v>3434</v>
      </c>
    </row>
    <row r="36" spans="6:26" s="145" customFormat="1" ht="24" outlineLevel="2">
      <c r="F36" s="146">
        <v>24</v>
      </c>
      <c r="G36" s="147" t="s">
        <v>2995</v>
      </c>
      <c r="H36" s="148" t="s">
        <v>3453</v>
      </c>
      <c r="I36" s="148" t="s">
        <v>3454</v>
      </c>
      <c r="J36" s="149" t="s">
        <v>3455</v>
      </c>
      <c r="K36" s="147" t="s">
        <v>187</v>
      </c>
      <c r="L36" s="150">
        <v>146</v>
      </c>
      <c r="M36" s="151">
        <v>0</v>
      </c>
      <c r="N36" s="150">
        <f t="shared" si="12"/>
        <v>146</v>
      </c>
      <c r="O36" s="811"/>
      <c r="P36" s="152">
        <f t="shared" si="7"/>
        <v>0</v>
      </c>
      <c r="Q36" s="153"/>
      <c r="R36" s="151">
        <f t="shared" si="13"/>
        <v>0</v>
      </c>
      <c r="S36" s="153"/>
      <c r="T36" s="151">
        <f t="shared" si="14"/>
        <v>0</v>
      </c>
      <c r="U36" s="152">
        <v>21</v>
      </c>
      <c r="V36" s="152">
        <f t="shared" si="15"/>
        <v>0</v>
      </c>
      <c r="W36" s="152">
        <f t="shared" si="16"/>
        <v>0</v>
      </c>
      <c r="X36" s="149"/>
      <c r="Y36" s="148" t="s">
        <v>2982</v>
      </c>
      <c r="Z36" s="148" t="s">
        <v>3434</v>
      </c>
    </row>
    <row r="37" spans="6:26" s="145" customFormat="1" ht="24" outlineLevel="2">
      <c r="F37" s="146">
        <v>25</v>
      </c>
      <c r="G37" s="147" t="s">
        <v>2995</v>
      </c>
      <c r="H37" s="148" t="s">
        <v>3456</v>
      </c>
      <c r="I37" s="148" t="s">
        <v>3457</v>
      </c>
      <c r="J37" s="149" t="s">
        <v>3458</v>
      </c>
      <c r="K37" s="147" t="s">
        <v>187</v>
      </c>
      <c r="L37" s="150">
        <v>1</v>
      </c>
      <c r="M37" s="151">
        <v>0</v>
      </c>
      <c r="N37" s="150">
        <f t="shared" si="12"/>
        <v>1</v>
      </c>
      <c r="O37" s="811"/>
      <c r="P37" s="152">
        <f t="shared" si="7"/>
        <v>0</v>
      </c>
      <c r="Q37" s="153"/>
      <c r="R37" s="151">
        <f t="shared" si="13"/>
        <v>0</v>
      </c>
      <c r="S37" s="153"/>
      <c r="T37" s="151">
        <f t="shared" si="14"/>
        <v>0</v>
      </c>
      <c r="U37" s="152">
        <v>21</v>
      </c>
      <c r="V37" s="152">
        <f t="shared" si="15"/>
        <v>0</v>
      </c>
      <c r="W37" s="152">
        <f t="shared" si="16"/>
        <v>0</v>
      </c>
      <c r="X37" s="149"/>
      <c r="Y37" s="148" t="s">
        <v>2982</v>
      </c>
      <c r="Z37" s="148" t="s">
        <v>3434</v>
      </c>
    </row>
    <row r="38" spans="6:26" s="145" customFormat="1" ht="24" outlineLevel="2">
      <c r="F38" s="146">
        <v>26</v>
      </c>
      <c r="G38" s="147" t="s">
        <v>2995</v>
      </c>
      <c r="H38" s="148" t="s">
        <v>3459</v>
      </c>
      <c r="I38" s="148" t="s">
        <v>3460</v>
      </c>
      <c r="J38" s="149" t="s">
        <v>3461</v>
      </c>
      <c r="K38" s="147" t="s">
        <v>187</v>
      </c>
      <c r="L38" s="150">
        <v>6</v>
      </c>
      <c r="M38" s="151">
        <v>0</v>
      </c>
      <c r="N38" s="150">
        <f t="shared" si="12"/>
        <v>6</v>
      </c>
      <c r="O38" s="811"/>
      <c r="P38" s="152">
        <f t="shared" si="7"/>
        <v>0</v>
      </c>
      <c r="Q38" s="153"/>
      <c r="R38" s="151">
        <f t="shared" si="13"/>
        <v>0</v>
      </c>
      <c r="S38" s="153"/>
      <c r="T38" s="151">
        <f t="shared" si="14"/>
        <v>0</v>
      </c>
      <c r="U38" s="152">
        <v>21</v>
      </c>
      <c r="V38" s="152">
        <f t="shared" si="15"/>
        <v>0</v>
      </c>
      <c r="W38" s="152">
        <f t="shared" si="16"/>
        <v>0</v>
      </c>
      <c r="X38" s="149"/>
      <c r="Y38" s="148" t="s">
        <v>2982</v>
      </c>
      <c r="Z38" s="148" t="s">
        <v>3434</v>
      </c>
    </row>
    <row r="39" spans="6:26" s="145" customFormat="1" ht="24" outlineLevel="2">
      <c r="F39" s="146">
        <v>27</v>
      </c>
      <c r="G39" s="147" t="s">
        <v>2995</v>
      </c>
      <c r="H39" s="148" t="s">
        <v>3462</v>
      </c>
      <c r="I39" s="148" t="s">
        <v>3463</v>
      </c>
      <c r="J39" s="149" t="s">
        <v>3464</v>
      </c>
      <c r="K39" s="147" t="s">
        <v>886</v>
      </c>
      <c r="L39" s="150">
        <v>695</v>
      </c>
      <c r="M39" s="151">
        <v>0</v>
      </c>
      <c r="N39" s="150">
        <f t="shared" si="12"/>
        <v>695</v>
      </c>
      <c r="O39" s="811"/>
      <c r="P39" s="152">
        <f t="shared" si="7"/>
        <v>0</v>
      </c>
      <c r="Q39" s="153"/>
      <c r="R39" s="151">
        <f t="shared" si="13"/>
        <v>0</v>
      </c>
      <c r="S39" s="153"/>
      <c r="T39" s="151">
        <f t="shared" si="14"/>
        <v>0</v>
      </c>
      <c r="U39" s="152">
        <v>21</v>
      </c>
      <c r="V39" s="152">
        <f t="shared" si="15"/>
        <v>0</v>
      </c>
      <c r="W39" s="152">
        <f t="shared" si="16"/>
        <v>0</v>
      </c>
      <c r="X39" s="149"/>
      <c r="Y39" s="148" t="s">
        <v>2982</v>
      </c>
      <c r="Z39" s="148" t="s">
        <v>3434</v>
      </c>
    </row>
    <row r="40" spans="6:26" outlineLevel="2"/>
    <row r="41" spans="6:26" s="136" customFormat="1" ht="16.5" customHeight="1" outlineLevel="1">
      <c r="F41" s="137"/>
      <c r="G41" s="121"/>
      <c r="H41" s="138"/>
      <c r="I41" s="138"/>
      <c r="J41" s="138" t="s">
        <v>3465</v>
      </c>
      <c r="K41" s="121"/>
      <c r="L41" s="139"/>
      <c r="M41" s="140"/>
      <c r="N41" s="139"/>
      <c r="O41" s="140"/>
      <c r="P41" s="141">
        <f>SUBTOTAL(9,P42:P65)</f>
        <v>0</v>
      </c>
      <c r="Q41" s="142"/>
      <c r="R41" s="143">
        <f>SUBTOTAL(9,R42:R65)</f>
        <v>5.4760000000000003E-2</v>
      </c>
      <c r="S41" s="140"/>
      <c r="T41" s="143">
        <f>SUBTOTAL(9,T42:T65)</f>
        <v>0</v>
      </c>
      <c r="U41" s="140"/>
      <c r="V41" s="141">
        <f>SUBTOTAL(9,V42:V65)</f>
        <v>0</v>
      </c>
      <c r="W41" s="141">
        <f>SUBTOTAL(9,W42:W65)</f>
        <v>0</v>
      </c>
      <c r="X41" s="144"/>
      <c r="Y41" s="122"/>
      <c r="Z41" s="122"/>
    </row>
    <row r="42" spans="6:26" s="145" customFormat="1" ht="12" outlineLevel="2">
      <c r="F42" s="146">
        <v>28</v>
      </c>
      <c r="G42" s="147" t="s">
        <v>2995</v>
      </c>
      <c r="H42" s="148" t="s">
        <v>3466</v>
      </c>
      <c r="I42" s="148" t="s">
        <v>3467</v>
      </c>
      <c r="J42" s="149" t="s">
        <v>3468</v>
      </c>
      <c r="K42" s="147" t="s">
        <v>187</v>
      </c>
      <c r="L42" s="150">
        <v>6</v>
      </c>
      <c r="M42" s="151">
        <v>0</v>
      </c>
      <c r="N42" s="150">
        <f t="shared" ref="N42:N64" si="17">L42*(1+M42/100)</f>
        <v>6</v>
      </c>
      <c r="O42" s="811"/>
      <c r="P42" s="152">
        <f t="shared" ref="P42:P64" si="18">ROUND(N42*O42,2)</f>
        <v>0</v>
      </c>
      <c r="Q42" s="153">
        <v>7.2000000000000005E-4</v>
      </c>
      <c r="R42" s="151">
        <f t="shared" ref="R42:R64" si="19">N42*Q42</f>
        <v>4.3200000000000001E-3</v>
      </c>
      <c r="S42" s="153"/>
      <c r="T42" s="151">
        <f t="shared" ref="T42:T64" si="20">N42*S42</f>
        <v>0</v>
      </c>
      <c r="U42" s="152">
        <v>21</v>
      </c>
      <c r="V42" s="152">
        <f t="shared" ref="V42:V64" si="21">P42*(U42/100)</f>
        <v>0</v>
      </c>
      <c r="W42" s="152">
        <f t="shared" ref="W42:W64" si="22">P42+V42</f>
        <v>0</v>
      </c>
      <c r="X42" s="149"/>
      <c r="Y42" s="148" t="s">
        <v>2982</v>
      </c>
      <c r="Z42" s="148" t="s">
        <v>3469</v>
      </c>
    </row>
    <row r="43" spans="6:26" s="145" customFormat="1" ht="24" outlineLevel="2">
      <c r="F43" s="146">
        <v>29</v>
      </c>
      <c r="G43" s="147" t="s">
        <v>2995</v>
      </c>
      <c r="H43" s="148" t="s">
        <v>3470</v>
      </c>
      <c r="I43" s="148" t="s">
        <v>3471</v>
      </c>
      <c r="J43" s="149" t="s">
        <v>3472</v>
      </c>
      <c r="K43" s="147" t="s">
        <v>187</v>
      </c>
      <c r="L43" s="150">
        <v>4</v>
      </c>
      <c r="M43" s="151">
        <v>0</v>
      </c>
      <c r="N43" s="150">
        <f t="shared" si="17"/>
        <v>4</v>
      </c>
      <c r="O43" s="811"/>
      <c r="P43" s="152">
        <f t="shared" si="18"/>
        <v>0</v>
      </c>
      <c r="Q43" s="153">
        <v>2.1800000000000001E-3</v>
      </c>
      <c r="R43" s="151">
        <f t="shared" si="19"/>
        <v>8.7200000000000003E-3</v>
      </c>
      <c r="S43" s="153"/>
      <c r="T43" s="151">
        <f t="shared" si="20"/>
        <v>0</v>
      </c>
      <c r="U43" s="152">
        <v>21</v>
      </c>
      <c r="V43" s="152">
        <f t="shared" si="21"/>
        <v>0</v>
      </c>
      <c r="W43" s="152">
        <f t="shared" si="22"/>
        <v>0</v>
      </c>
      <c r="X43" s="149"/>
      <c r="Y43" s="148" t="s">
        <v>2982</v>
      </c>
      <c r="Z43" s="148" t="s">
        <v>3469</v>
      </c>
    </row>
    <row r="44" spans="6:26" s="145" customFormat="1" ht="12" outlineLevel="2">
      <c r="F44" s="146">
        <v>30</v>
      </c>
      <c r="G44" s="147" t="s">
        <v>2995</v>
      </c>
      <c r="H44" s="148" t="s">
        <v>3473</v>
      </c>
      <c r="I44" s="148" t="s">
        <v>3474</v>
      </c>
      <c r="J44" s="149" t="s">
        <v>3475</v>
      </c>
      <c r="K44" s="147" t="s">
        <v>3005</v>
      </c>
      <c r="L44" s="150">
        <v>0.3</v>
      </c>
      <c r="M44" s="151">
        <v>0</v>
      </c>
      <c r="N44" s="150">
        <f t="shared" si="17"/>
        <v>0.3</v>
      </c>
      <c r="O44" s="811"/>
      <c r="P44" s="152">
        <f t="shared" si="18"/>
        <v>0</v>
      </c>
      <c r="Q44" s="153"/>
      <c r="R44" s="151">
        <f t="shared" si="19"/>
        <v>0</v>
      </c>
      <c r="S44" s="153"/>
      <c r="T44" s="151">
        <f t="shared" si="20"/>
        <v>0</v>
      </c>
      <c r="U44" s="152">
        <v>21</v>
      </c>
      <c r="V44" s="152">
        <f t="shared" si="21"/>
        <v>0</v>
      </c>
      <c r="W44" s="152">
        <f t="shared" si="22"/>
        <v>0</v>
      </c>
      <c r="X44" s="149"/>
      <c r="Y44" s="148" t="s">
        <v>2982</v>
      </c>
      <c r="Z44" s="148" t="s">
        <v>3469</v>
      </c>
    </row>
    <row r="45" spans="6:26" s="145" customFormat="1" ht="12" outlineLevel="2">
      <c r="F45" s="146">
        <v>31</v>
      </c>
      <c r="G45" s="147" t="s">
        <v>2995</v>
      </c>
      <c r="H45" s="148" t="s">
        <v>3476</v>
      </c>
      <c r="I45" s="148" t="s">
        <v>3477</v>
      </c>
      <c r="J45" s="149" t="s">
        <v>3478</v>
      </c>
      <c r="K45" s="147" t="s">
        <v>187</v>
      </c>
      <c r="L45" s="150">
        <v>168</v>
      </c>
      <c r="M45" s="151">
        <v>0</v>
      </c>
      <c r="N45" s="150">
        <f t="shared" si="17"/>
        <v>168</v>
      </c>
      <c r="O45" s="811"/>
      <c r="P45" s="152">
        <f t="shared" si="18"/>
        <v>0</v>
      </c>
      <c r="Q45" s="153">
        <v>8.0000000000000007E-5</v>
      </c>
      <c r="R45" s="151">
        <f t="shared" si="19"/>
        <v>1.3440000000000001E-2</v>
      </c>
      <c r="S45" s="153"/>
      <c r="T45" s="151">
        <f t="shared" si="20"/>
        <v>0</v>
      </c>
      <c r="U45" s="152">
        <v>21</v>
      </c>
      <c r="V45" s="152">
        <f t="shared" si="21"/>
        <v>0</v>
      </c>
      <c r="W45" s="152">
        <f t="shared" si="22"/>
        <v>0</v>
      </c>
      <c r="X45" s="149"/>
      <c r="Y45" s="148" t="s">
        <v>2982</v>
      </c>
      <c r="Z45" s="148" t="s">
        <v>3469</v>
      </c>
    </row>
    <row r="46" spans="6:26" s="145" customFormat="1" ht="12" outlineLevel="2">
      <c r="F46" s="146">
        <v>32</v>
      </c>
      <c r="G46" s="147" t="s">
        <v>2995</v>
      </c>
      <c r="H46" s="148" t="s">
        <v>3479</v>
      </c>
      <c r="I46" s="148" t="s">
        <v>3480</v>
      </c>
      <c r="J46" s="149" t="s">
        <v>3481</v>
      </c>
      <c r="K46" s="147" t="s">
        <v>187</v>
      </c>
      <c r="L46" s="150">
        <v>10</v>
      </c>
      <c r="M46" s="151">
        <v>0</v>
      </c>
      <c r="N46" s="150">
        <f t="shared" si="17"/>
        <v>10</v>
      </c>
      <c r="O46" s="811"/>
      <c r="P46" s="152">
        <f t="shared" si="18"/>
        <v>0</v>
      </c>
      <c r="Q46" s="153">
        <v>1.1E-4</v>
      </c>
      <c r="R46" s="151">
        <f t="shared" si="19"/>
        <v>1.1000000000000001E-3</v>
      </c>
      <c r="S46" s="153"/>
      <c r="T46" s="151">
        <f t="shared" si="20"/>
        <v>0</v>
      </c>
      <c r="U46" s="152">
        <v>21</v>
      </c>
      <c r="V46" s="152">
        <f t="shared" si="21"/>
        <v>0</v>
      </c>
      <c r="W46" s="152">
        <f t="shared" si="22"/>
        <v>0</v>
      </c>
      <c r="X46" s="149"/>
      <c r="Y46" s="148" t="s">
        <v>2982</v>
      </c>
      <c r="Z46" s="148" t="s">
        <v>3469</v>
      </c>
    </row>
    <row r="47" spans="6:26" s="145" customFormat="1" ht="12" outlineLevel="2">
      <c r="F47" s="146">
        <v>33</v>
      </c>
      <c r="G47" s="147" t="s">
        <v>2995</v>
      </c>
      <c r="H47" s="148" t="s">
        <v>3482</v>
      </c>
      <c r="I47" s="148" t="s">
        <v>3483</v>
      </c>
      <c r="J47" s="149" t="s">
        <v>3484</v>
      </c>
      <c r="K47" s="147" t="s">
        <v>187</v>
      </c>
      <c r="L47" s="150">
        <v>2</v>
      </c>
      <c r="M47" s="151">
        <v>0</v>
      </c>
      <c r="N47" s="150">
        <f t="shared" si="17"/>
        <v>2</v>
      </c>
      <c r="O47" s="811"/>
      <c r="P47" s="152">
        <f t="shared" si="18"/>
        <v>0</v>
      </c>
      <c r="Q47" s="153">
        <v>2.2000000000000001E-4</v>
      </c>
      <c r="R47" s="151">
        <f t="shared" si="19"/>
        <v>4.4000000000000002E-4</v>
      </c>
      <c r="S47" s="153"/>
      <c r="T47" s="151">
        <f t="shared" si="20"/>
        <v>0</v>
      </c>
      <c r="U47" s="152">
        <v>21</v>
      </c>
      <c r="V47" s="152">
        <f t="shared" si="21"/>
        <v>0</v>
      </c>
      <c r="W47" s="152">
        <f t="shared" si="22"/>
        <v>0</v>
      </c>
      <c r="X47" s="149"/>
      <c r="Y47" s="148" t="s">
        <v>2982</v>
      </c>
      <c r="Z47" s="148" t="s">
        <v>3469</v>
      </c>
    </row>
    <row r="48" spans="6:26" s="145" customFormat="1" ht="24" outlineLevel="2">
      <c r="F48" s="146">
        <v>34</v>
      </c>
      <c r="G48" s="147" t="s">
        <v>2995</v>
      </c>
      <c r="H48" s="148" t="s">
        <v>3485</v>
      </c>
      <c r="I48" s="148" t="s">
        <v>3486</v>
      </c>
      <c r="J48" s="149" t="s">
        <v>3487</v>
      </c>
      <c r="K48" s="147" t="s">
        <v>187</v>
      </c>
      <c r="L48" s="150">
        <v>10</v>
      </c>
      <c r="M48" s="151">
        <v>0</v>
      </c>
      <c r="N48" s="150">
        <f t="shared" si="17"/>
        <v>10</v>
      </c>
      <c r="O48" s="811"/>
      <c r="P48" s="152">
        <f t="shared" si="18"/>
        <v>0</v>
      </c>
      <c r="Q48" s="153">
        <v>2.7E-4</v>
      </c>
      <c r="R48" s="151">
        <f t="shared" si="19"/>
        <v>2.7000000000000001E-3</v>
      </c>
      <c r="S48" s="153"/>
      <c r="T48" s="151">
        <f t="shared" si="20"/>
        <v>0</v>
      </c>
      <c r="U48" s="152">
        <v>21</v>
      </c>
      <c r="V48" s="152">
        <f t="shared" si="21"/>
        <v>0</v>
      </c>
      <c r="W48" s="152">
        <f t="shared" si="22"/>
        <v>0</v>
      </c>
      <c r="X48" s="149"/>
      <c r="Y48" s="148" t="s">
        <v>2982</v>
      </c>
      <c r="Z48" s="148" t="s">
        <v>3469</v>
      </c>
    </row>
    <row r="49" spans="6:26" s="145" customFormat="1" ht="12" outlineLevel="2">
      <c r="F49" s="146">
        <v>35</v>
      </c>
      <c r="G49" s="147" t="s">
        <v>2995</v>
      </c>
      <c r="H49" s="148" t="s">
        <v>3488</v>
      </c>
      <c r="I49" s="148" t="s">
        <v>3489</v>
      </c>
      <c r="J49" s="149" t="s">
        <v>3490</v>
      </c>
      <c r="K49" s="147" t="s">
        <v>187</v>
      </c>
      <c r="L49" s="150">
        <v>2</v>
      </c>
      <c r="M49" s="151">
        <v>0</v>
      </c>
      <c r="N49" s="150">
        <f t="shared" si="17"/>
        <v>2</v>
      </c>
      <c r="O49" s="811"/>
      <c r="P49" s="152">
        <f t="shared" si="18"/>
        <v>0</v>
      </c>
      <c r="Q49" s="153">
        <v>5.1999999999999995E-4</v>
      </c>
      <c r="R49" s="151">
        <f t="shared" si="19"/>
        <v>1.0399999999999999E-3</v>
      </c>
      <c r="S49" s="153"/>
      <c r="T49" s="151">
        <f t="shared" si="20"/>
        <v>0</v>
      </c>
      <c r="U49" s="152">
        <v>21</v>
      </c>
      <c r="V49" s="152">
        <f t="shared" si="21"/>
        <v>0</v>
      </c>
      <c r="W49" s="152">
        <f t="shared" si="22"/>
        <v>0</v>
      </c>
      <c r="X49" s="149"/>
      <c r="Y49" s="148" t="s">
        <v>2982</v>
      </c>
      <c r="Z49" s="148" t="s">
        <v>3469</v>
      </c>
    </row>
    <row r="50" spans="6:26" s="145" customFormat="1" ht="24" outlineLevel="2">
      <c r="F50" s="146">
        <v>36</v>
      </c>
      <c r="G50" s="147" t="s">
        <v>2995</v>
      </c>
      <c r="H50" s="148" t="s">
        <v>3491</v>
      </c>
      <c r="I50" s="148" t="s">
        <v>3492</v>
      </c>
      <c r="J50" s="149" t="s">
        <v>3493</v>
      </c>
      <c r="K50" s="147" t="s">
        <v>187</v>
      </c>
      <c r="L50" s="150">
        <v>40</v>
      </c>
      <c r="M50" s="151">
        <v>0</v>
      </c>
      <c r="N50" s="150">
        <f t="shared" si="17"/>
        <v>40</v>
      </c>
      <c r="O50" s="811"/>
      <c r="P50" s="152">
        <f t="shared" si="18"/>
        <v>0</v>
      </c>
      <c r="Q50" s="153">
        <v>2.2000000000000001E-4</v>
      </c>
      <c r="R50" s="151">
        <f t="shared" si="19"/>
        <v>8.8000000000000005E-3</v>
      </c>
      <c r="S50" s="153"/>
      <c r="T50" s="151">
        <f t="shared" si="20"/>
        <v>0</v>
      </c>
      <c r="U50" s="152">
        <v>21</v>
      </c>
      <c r="V50" s="152">
        <f t="shared" si="21"/>
        <v>0</v>
      </c>
      <c r="W50" s="152">
        <f t="shared" si="22"/>
        <v>0</v>
      </c>
      <c r="X50" s="149"/>
      <c r="Y50" s="148" t="s">
        <v>2982</v>
      </c>
      <c r="Z50" s="148" t="s">
        <v>3469</v>
      </c>
    </row>
    <row r="51" spans="6:26" s="145" customFormat="1" ht="24" outlineLevel="2">
      <c r="F51" s="146">
        <v>37</v>
      </c>
      <c r="G51" s="147" t="s">
        <v>2995</v>
      </c>
      <c r="H51" s="148" t="s">
        <v>3494</v>
      </c>
      <c r="I51" s="148" t="s">
        <v>3495</v>
      </c>
      <c r="J51" s="149" t="s">
        <v>3496</v>
      </c>
      <c r="K51" s="147" t="s">
        <v>187</v>
      </c>
      <c r="L51" s="150">
        <v>2</v>
      </c>
      <c r="M51" s="151">
        <v>0</v>
      </c>
      <c r="N51" s="150">
        <f t="shared" si="17"/>
        <v>2</v>
      </c>
      <c r="O51" s="811"/>
      <c r="P51" s="152">
        <f t="shared" si="18"/>
        <v>0</v>
      </c>
      <c r="Q51" s="153">
        <v>1.14E-3</v>
      </c>
      <c r="R51" s="151">
        <f t="shared" si="19"/>
        <v>2.2799999999999999E-3</v>
      </c>
      <c r="S51" s="153"/>
      <c r="T51" s="151">
        <f t="shared" si="20"/>
        <v>0</v>
      </c>
      <c r="U51" s="152">
        <v>21</v>
      </c>
      <c r="V51" s="152">
        <f t="shared" si="21"/>
        <v>0</v>
      </c>
      <c r="W51" s="152">
        <f t="shared" si="22"/>
        <v>0</v>
      </c>
      <c r="X51" s="149"/>
      <c r="Y51" s="148" t="s">
        <v>2982</v>
      </c>
      <c r="Z51" s="148" t="s">
        <v>3469</v>
      </c>
    </row>
    <row r="52" spans="6:26" s="145" customFormat="1" ht="24" outlineLevel="2">
      <c r="F52" s="146">
        <v>38</v>
      </c>
      <c r="G52" s="147" t="s">
        <v>2995</v>
      </c>
      <c r="H52" s="148" t="s">
        <v>3497</v>
      </c>
      <c r="I52" s="148" t="s">
        <v>3498</v>
      </c>
      <c r="J52" s="149" t="s">
        <v>3499</v>
      </c>
      <c r="K52" s="147" t="s">
        <v>187</v>
      </c>
      <c r="L52" s="150">
        <v>8</v>
      </c>
      <c r="M52" s="151">
        <v>0</v>
      </c>
      <c r="N52" s="150">
        <f t="shared" si="17"/>
        <v>8</v>
      </c>
      <c r="O52" s="811"/>
      <c r="P52" s="152">
        <f t="shared" si="18"/>
        <v>0</v>
      </c>
      <c r="Q52" s="153">
        <v>1.07E-3</v>
      </c>
      <c r="R52" s="151">
        <f t="shared" si="19"/>
        <v>8.5599999999999999E-3</v>
      </c>
      <c r="S52" s="153"/>
      <c r="T52" s="151">
        <f t="shared" si="20"/>
        <v>0</v>
      </c>
      <c r="U52" s="152">
        <v>21</v>
      </c>
      <c r="V52" s="152">
        <f t="shared" si="21"/>
        <v>0</v>
      </c>
      <c r="W52" s="152">
        <f t="shared" si="22"/>
        <v>0</v>
      </c>
      <c r="X52" s="149"/>
      <c r="Y52" s="148" t="s">
        <v>2982</v>
      </c>
      <c r="Z52" s="148" t="s">
        <v>3469</v>
      </c>
    </row>
    <row r="53" spans="6:26" s="145" customFormat="1" ht="24" outlineLevel="2">
      <c r="F53" s="146">
        <v>39</v>
      </c>
      <c r="G53" s="147" t="s">
        <v>2995</v>
      </c>
      <c r="H53" s="148" t="s">
        <v>3500</v>
      </c>
      <c r="I53" s="148" t="s">
        <v>3501</v>
      </c>
      <c r="J53" s="149" t="s">
        <v>3502</v>
      </c>
      <c r="K53" s="147" t="s">
        <v>187</v>
      </c>
      <c r="L53" s="150">
        <v>2</v>
      </c>
      <c r="M53" s="151">
        <v>0</v>
      </c>
      <c r="N53" s="150">
        <f t="shared" si="17"/>
        <v>2</v>
      </c>
      <c r="O53" s="811"/>
      <c r="P53" s="152">
        <f t="shared" si="18"/>
        <v>0</v>
      </c>
      <c r="Q53" s="153">
        <v>1.6800000000000001E-3</v>
      </c>
      <c r="R53" s="151">
        <f t="shared" si="19"/>
        <v>3.3600000000000001E-3</v>
      </c>
      <c r="S53" s="153"/>
      <c r="T53" s="151">
        <f t="shared" si="20"/>
        <v>0</v>
      </c>
      <c r="U53" s="152">
        <v>21</v>
      </c>
      <c r="V53" s="152">
        <f t="shared" si="21"/>
        <v>0</v>
      </c>
      <c r="W53" s="152">
        <f t="shared" si="22"/>
        <v>0</v>
      </c>
      <c r="X53" s="149"/>
      <c r="Y53" s="148" t="s">
        <v>2982</v>
      </c>
      <c r="Z53" s="148" t="s">
        <v>3469</v>
      </c>
    </row>
    <row r="54" spans="6:26" s="145" customFormat="1" ht="12" outlineLevel="2">
      <c r="F54" s="146">
        <v>40</v>
      </c>
      <c r="G54" s="147" t="s">
        <v>2979</v>
      </c>
      <c r="H54" s="148" t="s">
        <v>3503</v>
      </c>
      <c r="I54" s="148"/>
      <c r="J54" s="149" t="s">
        <v>3504</v>
      </c>
      <c r="K54" s="147" t="s">
        <v>187</v>
      </c>
      <c r="L54" s="150">
        <v>67</v>
      </c>
      <c r="M54" s="151">
        <v>0</v>
      </c>
      <c r="N54" s="150">
        <f t="shared" si="17"/>
        <v>67</v>
      </c>
      <c r="O54" s="811"/>
      <c r="P54" s="152">
        <f t="shared" si="18"/>
        <v>0</v>
      </c>
      <c r="Q54" s="153"/>
      <c r="R54" s="151">
        <f t="shared" si="19"/>
        <v>0</v>
      </c>
      <c r="S54" s="153"/>
      <c r="T54" s="151">
        <f t="shared" si="20"/>
        <v>0</v>
      </c>
      <c r="U54" s="152">
        <v>21</v>
      </c>
      <c r="V54" s="152">
        <f t="shared" si="21"/>
        <v>0</v>
      </c>
      <c r="W54" s="152">
        <f t="shared" si="22"/>
        <v>0</v>
      </c>
      <c r="X54" s="149"/>
      <c r="Y54" s="148" t="s">
        <v>2982</v>
      </c>
      <c r="Z54" s="148" t="s">
        <v>3469</v>
      </c>
    </row>
    <row r="55" spans="6:26" s="145" customFormat="1" ht="12" outlineLevel="2">
      <c r="F55" s="146">
        <v>41</v>
      </c>
      <c r="G55" s="147" t="s">
        <v>2979</v>
      </c>
      <c r="H55" s="148" t="s">
        <v>3505</v>
      </c>
      <c r="I55" s="148"/>
      <c r="J55" s="149" t="s">
        <v>3506</v>
      </c>
      <c r="K55" s="147" t="s">
        <v>187</v>
      </c>
      <c r="L55" s="150">
        <v>148</v>
      </c>
      <c r="M55" s="151">
        <v>0</v>
      </c>
      <c r="N55" s="150">
        <f t="shared" si="17"/>
        <v>148</v>
      </c>
      <c r="O55" s="811"/>
      <c r="P55" s="152">
        <f t="shared" si="18"/>
        <v>0</v>
      </c>
      <c r="Q55" s="153"/>
      <c r="R55" s="151">
        <f t="shared" si="19"/>
        <v>0</v>
      </c>
      <c r="S55" s="153"/>
      <c r="T55" s="151">
        <f t="shared" si="20"/>
        <v>0</v>
      </c>
      <c r="U55" s="152">
        <v>21</v>
      </c>
      <c r="V55" s="152">
        <f t="shared" si="21"/>
        <v>0</v>
      </c>
      <c r="W55" s="152">
        <f t="shared" si="22"/>
        <v>0</v>
      </c>
      <c r="X55" s="149"/>
      <c r="Y55" s="148" t="s">
        <v>2982</v>
      </c>
      <c r="Z55" s="148" t="s">
        <v>3469</v>
      </c>
    </row>
    <row r="56" spans="6:26" s="145" customFormat="1" ht="24" outlineLevel="2">
      <c r="F56" s="146">
        <v>42</v>
      </c>
      <c r="G56" s="147" t="s">
        <v>2979</v>
      </c>
      <c r="H56" s="148" t="s">
        <v>3507</v>
      </c>
      <c r="I56" s="148"/>
      <c r="J56" s="149" t="s">
        <v>3508</v>
      </c>
      <c r="K56" s="147" t="s">
        <v>187</v>
      </c>
      <c r="L56" s="150">
        <v>7</v>
      </c>
      <c r="M56" s="151">
        <v>0</v>
      </c>
      <c r="N56" s="150">
        <f t="shared" si="17"/>
        <v>7</v>
      </c>
      <c r="O56" s="811"/>
      <c r="P56" s="152">
        <f t="shared" si="18"/>
        <v>0</v>
      </c>
      <c r="Q56" s="153"/>
      <c r="R56" s="151">
        <f t="shared" si="19"/>
        <v>0</v>
      </c>
      <c r="S56" s="153"/>
      <c r="T56" s="151">
        <f t="shared" si="20"/>
        <v>0</v>
      </c>
      <c r="U56" s="152">
        <v>21</v>
      </c>
      <c r="V56" s="152">
        <f t="shared" si="21"/>
        <v>0</v>
      </c>
      <c r="W56" s="152">
        <f t="shared" si="22"/>
        <v>0</v>
      </c>
      <c r="X56" s="149"/>
      <c r="Y56" s="148" t="s">
        <v>2982</v>
      </c>
      <c r="Z56" s="148" t="s">
        <v>3469</v>
      </c>
    </row>
    <row r="57" spans="6:26" s="145" customFormat="1" ht="24" outlineLevel="2">
      <c r="F57" s="146">
        <v>43</v>
      </c>
      <c r="G57" s="147" t="s">
        <v>2979</v>
      </c>
      <c r="H57" s="148" t="s">
        <v>3509</v>
      </c>
      <c r="I57" s="148"/>
      <c r="J57" s="149" t="s">
        <v>3510</v>
      </c>
      <c r="K57" s="147" t="s">
        <v>187</v>
      </c>
      <c r="L57" s="150">
        <v>67</v>
      </c>
      <c r="M57" s="151">
        <v>0</v>
      </c>
      <c r="N57" s="150">
        <f t="shared" si="17"/>
        <v>67</v>
      </c>
      <c r="O57" s="811"/>
      <c r="P57" s="152">
        <f t="shared" si="18"/>
        <v>0</v>
      </c>
      <c r="Q57" s="153"/>
      <c r="R57" s="151">
        <f t="shared" si="19"/>
        <v>0</v>
      </c>
      <c r="S57" s="153"/>
      <c r="T57" s="151">
        <f t="shared" si="20"/>
        <v>0</v>
      </c>
      <c r="U57" s="152">
        <v>21</v>
      </c>
      <c r="V57" s="152">
        <f t="shared" si="21"/>
        <v>0</v>
      </c>
      <c r="W57" s="152">
        <f t="shared" si="22"/>
        <v>0</v>
      </c>
      <c r="X57" s="149"/>
      <c r="Y57" s="148" t="s">
        <v>2982</v>
      </c>
      <c r="Z57" s="148" t="s">
        <v>3469</v>
      </c>
    </row>
    <row r="58" spans="6:26" s="145" customFormat="1" ht="12" outlineLevel="2">
      <c r="F58" s="146">
        <v>44</v>
      </c>
      <c r="G58" s="147" t="s">
        <v>2979</v>
      </c>
      <c r="H58" s="148" t="s">
        <v>3511</v>
      </c>
      <c r="I58" s="148"/>
      <c r="J58" s="149" t="s">
        <v>3512</v>
      </c>
      <c r="K58" s="147" t="s">
        <v>187</v>
      </c>
      <c r="L58" s="150">
        <v>4</v>
      </c>
      <c r="M58" s="151">
        <v>0</v>
      </c>
      <c r="N58" s="150">
        <f t="shared" si="17"/>
        <v>4</v>
      </c>
      <c r="O58" s="811"/>
      <c r="P58" s="152">
        <f t="shared" si="18"/>
        <v>0</v>
      </c>
      <c r="Q58" s="153"/>
      <c r="R58" s="151">
        <f t="shared" si="19"/>
        <v>0</v>
      </c>
      <c r="S58" s="153"/>
      <c r="T58" s="151">
        <f t="shared" si="20"/>
        <v>0</v>
      </c>
      <c r="U58" s="152">
        <v>21</v>
      </c>
      <c r="V58" s="152">
        <f t="shared" si="21"/>
        <v>0</v>
      </c>
      <c r="W58" s="152">
        <f t="shared" si="22"/>
        <v>0</v>
      </c>
      <c r="X58" s="149"/>
      <c r="Y58" s="148" t="s">
        <v>2982</v>
      </c>
      <c r="Z58" s="148" t="s">
        <v>3469</v>
      </c>
    </row>
    <row r="59" spans="6:26" s="145" customFormat="1" ht="12" outlineLevel="2">
      <c r="F59" s="146">
        <v>45</v>
      </c>
      <c r="G59" s="147" t="s">
        <v>2979</v>
      </c>
      <c r="H59" s="148" t="s">
        <v>3513</v>
      </c>
      <c r="I59" s="148"/>
      <c r="J59" s="149" t="s">
        <v>3514</v>
      </c>
      <c r="K59" s="147" t="s">
        <v>187</v>
      </c>
      <c r="L59" s="150">
        <v>3</v>
      </c>
      <c r="M59" s="151">
        <v>0</v>
      </c>
      <c r="N59" s="150">
        <f t="shared" si="17"/>
        <v>3</v>
      </c>
      <c r="O59" s="811"/>
      <c r="P59" s="152">
        <f t="shared" si="18"/>
        <v>0</v>
      </c>
      <c r="Q59" s="153"/>
      <c r="R59" s="151">
        <f t="shared" si="19"/>
        <v>0</v>
      </c>
      <c r="S59" s="153"/>
      <c r="T59" s="151">
        <f t="shared" si="20"/>
        <v>0</v>
      </c>
      <c r="U59" s="152">
        <v>21</v>
      </c>
      <c r="V59" s="152">
        <f t="shared" si="21"/>
        <v>0</v>
      </c>
      <c r="W59" s="152">
        <f t="shared" si="22"/>
        <v>0</v>
      </c>
      <c r="X59" s="149"/>
      <c r="Y59" s="148" t="s">
        <v>2982</v>
      </c>
      <c r="Z59" s="148" t="s">
        <v>3469</v>
      </c>
    </row>
    <row r="60" spans="6:26" s="145" customFormat="1" ht="12" outlineLevel="2">
      <c r="F60" s="146">
        <v>46</v>
      </c>
      <c r="G60" s="147" t="s">
        <v>2979</v>
      </c>
      <c r="H60" s="148" t="s">
        <v>3515</v>
      </c>
      <c r="I60" s="148"/>
      <c r="J60" s="149" t="s">
        <v>3516</v>
      </c>
      <c r="K60" s="147" t="s">
        <v>187</v>
      </c>
      <c r="L60" s="150">
        <v>2</v>
      </c>
      <c r="M60" s="151">
        <v>0</v>
      </c>
      <c r="N60" s="150">
        <f t="shared" si="17"/>
        <v>2</v>
      </c>
      <c r="O60" s="811"/>
      <c r="P60" s="152">
        <f t="shared" si="18"/>
        <v>0</v>
      </c>
      <c r="Q60" s="153"/>
      <c r="R60" s="151">
        <f t="shared" si="19"/>
        <v>0</v>
      </c>
      <c r="S60" s="153"/>
      <c r="T60" s="151">
        <f t="shared" si="20"/>
        <v>0</v>
      </c>
      <c r="U60" s="152">
        <v>21</v>
      </c>
      <c r="V60" s="152">
        <f t="shared" si="21"/>
        <v>0</v>
      </c>
      <c r="W60" s="152">
        <f t="shared" si="22"/>
        <v>0</v>
      </c>
      <c r="X60" s="149"/>
      <c r="Y60" s="148" t="s">
        <v>2982</v>
      </c>
      <c r="Z60" s="148" t="s">
        <v>3469</v>
      </c>
    </row>
    <row r="61" spans="6:26" s="145" customFormat="1" ht="12" outlineLevel="2">
      <c r="F61" s="146">
        <v>47</v>
      </c>
      <c r="G61" s="147" t="s">
        <v>2979</v>
      </c>
      <c r="H61" s="148" t="s">
        <v>3517</v>
      </c>
      <c r="I61" s="148"/>
      <c r="J61" s="149" t="s">
        <v>3518</v>
      </c>
      <c r="K61" s="147" t="s">
        <v>187</v>
      </c>
      <c r="L61" s="150">
        <v>5</v>
      </c>
      <c r="M61" s="151">
        <v>0</v>
      </c>
      <c r="N61" s="150">
        <f t="shared" si="17"/>
        <v>5</v>
      </c>
      <c r="O61" s="811"/>
      <c r="P61" s="152">
        <f t="shared" si="18"/>
        <v>0</v>
      </c>
      <c r="Q61" s="153"/>
      <c r="R61" s="151">
        <f t="shared" si="19"/>
        <v>0</v>
      </c>
      <c r="S61" s="153"/>
      <c r="T61" s="151">
        <f t="shared" si="20"/>
        <v>0</v>
      </c>
      <c r="U61" s="152">
        <v>21</v>
      </c>
      <c r="V61" s="152">
        <f t="shared" si="21"/>
        <v>0</v>
      </c>
      <c r="W61" s="152">
        <f t="shared" si="22"/>
        <v>0</v>
      </c>
      <c r="X61" s="149"/>
      <c r="Y61" s="148" t="s">
        <v>2982</v>
      </c>
      <c r="Z61" s="148" t="s">
        <v>3469</v>
      </c>
    </row>
    <row r="62" spans="6:26" s="145" customFormat="1" ht="24" outlineLevel="2">
      <c r="F62" s="146">
        <v>48</v>
      </c>
      <c r="G62" s="147" t="s">
        <v>2979</v>
      </c>
      <c r="H62" s="148" t="s">
        <v>3519</v>
      </c>
      <c r="I62" s="148"/>
      <c r="J62" s="149" t="s">
        <v>3520</v>
      </c>
      <c r="K62" s="147" t="s">
        <v>1233</v>
      </c>
      <c r="L62" s="150">
        <v>1</v>
      </c>
      <c r="M62" s="151">
        <v>0</v>
      </c>
      <c r="N62" s="150">
        <f t="shared" si="17"/>
        <v>1</v>
      </c>
      <c r="O62" s="811"/>
      <c r="P62" s="152">
        <f t="shared" si="18"/>
        <v>0</v>
      </c>
      <c r="Q62" s="153"/>
      <c r="R62" s="151">
        <f t="shared" si="19"/>
        <v>0</v>
      </c>
      <c r="S62" s="153"/>
      <c r="T62" s="151">
        <f t="shared" si="20"/>
        <v>0</v>
      </c>
      <c r="U62" s="152">
        <v>21</v>
      </c>
      <c r="V62" s="152">
        <f t="shared" si="21"/>
        <v>0</v>
      </c>
      <c r="W62" s="152">
        <f t="shared" si="22"/>
        <v>0</v>
      </c>
      <c r="X62" s="149"/>
      <c r="Y62" s="148" t="s">
        <v>2982</v>
      </c>
      <c r="Z62" s="148" t="s">
        <v>3469</v>
      </c>
    </row>
    <row r="63" spans="6:26" s="145" customFormat="1" ht="24" outlineLevel="2">
      <c r="F63" s="146">
        <v>49</v>
      </c>
      <c r="G63" s="147" t="s">
        <v>2979</v>
      </c>
      <c r="H63" s="148" t="s">
        <v>3521</v>
      </c>
      <c r="I63" s="148"/>
      <c r="J63" s="149" t="s">
        <v>3522</v>
      </c>
      <c r="K63" s="147" t="s">
        <v>1233</v>
      </c>
      <c r="L63" s="150">
        <v>1</v>
      </c>
      <c r="M63" s="151">
        <v>0</v>
      </c>
      <c r="N63" s="150">
        <f t="shared" si="17"/>
        <v>1</v>
      </c>
      <c r="O63" s="811"/>
      <c r="P63" s="152">
        <f t="shared" si="18"/>
        <v>0</v>
      </c>
      <c r="Q63" s="153"/>
      <c r="R63" s="151">
        <f t="shared" si="19"/>
        <v>0</v>
      </c>
      <c r="S63" s="153"/>
      <c r="T63" s="151">
        <f t="shared" si="20"/>
        <v>0</v>
      </c>
      <c r="U63" s="152">
        <v>21</v>
      </c>
      <c r="V63" s="152">
        <f t="shared" si="21"/>
        <v>0</v>
      </c>
      <c r="W63" s="152">
        <f t="shared" si="22"/>
        <v>0</v>
      </c>
      <c r="X63" s="149"/>
      <c r="Y63" s="148" t="s">
        <v>2982</v>
      </c>
      <c r="Z63" s="148" t="s">
        <v>3469</v>
      </c>
    </row>
    <row r="64" spans="6:26" s="145" customFormat="1" ht="12" outlineLevel="2">
      <c r="F64" s="146">
        <v>50</v>
      </c>
      <c r="G64" s="147" t="s">
        <v>2979</v>
      </c>
      <c r="H64" s="148" t="s">
        <v>3523</v>
      </c>
      <c r="I64" s="148"/>
      <c r="J64" s="149" t="s">
        <v>3524</v>
      </c>
      <c r="K64" s="147" t="s">
        <v>187</v>
      </c>
      <c r="L64" s="150">
        <v>1</v>
      </c>
      <c r="M64" s="151">
        <v>0</v>
      </c>
      <c r="N64" s="150">
        <f t="shared" si="17"/>
        <v>1</v>
      </c>
      <c r="O64" s="811"/>
      <c r="P64" s="152">
        <f t="shared" si="18"/>
        <v>0</v>
      </c>
      <c r="Q64" s="153"/>
      <c r="R64" s="151">
        <f t="shared" si="19"/>
        <v>0</v>
      </c>
      <c r="S64" s="153"/>
      <c r="T64" s="151">
        <f t="shared" si="20"/>
        <v>0</v>
      </c>
      <c r="U64" s="152">
        <v>21</v>
      </c>
      <c r="V64" s="152">
        <f t="shared" si="21"/>
        <v>0</v>
      </c>
      <c r="W64" s="152">
        <f t="shared" si="22"/>
        <v>0</v>
      </c>
      <c r="X64" s="149"/>
      <c r="Y64" s="148" t="s">
        <v>2982</v>
      </c>
      <c r="Z64" s="148" t="s">
        <v>3469</v>
      </c>
    </row>
    <row r="65" spans="6:26" outlineLevel="2"/>
    <row r="66" spans="6:26" s="136" customFormat="1" ht="16.5" customHeight="1" outlineLevel="1">
      <c r="F66" s="137"/>
      <c r="G66" s="121"/>
      <c r="H66" s="138"/>
      <c r="I66" s="138"/>
      <c r="J66" s="138" t="s">
        <v>3525</v>
      </c>
      <c r="K66" s="121"/>
      <c r="L66" s="139"/>
      <c r="M66" s="140"/>
      <c r="N66" s="139"/>
      <c r="O66" s="140"/>
      <c r="P66" s="141">
        <f>SUBTOTAL(9,P67:P85)</f>
        <v>0</v>
      </c>
      <c r="Q66" s="142"/>
      <c r="R66" s="143">
        <f>SUBTOTAL(9,R67:R85)</f>
        <v>2.1748999999999996</v>
      </c>
      <c r="S66" s="140"/>
      <c r="T66" s="143">
        <f>SUBTOTAL(9,T67:T85)</f>
        <v>0</v>
      </c>
      <c r="U66" s="140"/>
      <c r="V66" s="141">
        <f>SUBTOTAL(9,V67:V85)</f>
        <v>0</v>
      </c>
      <c r="W66" s="141">
        <f>SUBTOTAL(9,W67:W85)</f>
        <v>0</v>
      </c>
      <c r="X66" s="144"/>
      <c r="Y66" s="122"/>
      <c r="Z66" s="122"/>
    </row>
    <row r="67" spans="6:26" s="145" customFormat="1" ht="12" outlineLevel="2">
      <c r="F67" s="146">
        <v>51</v>
      </c>
      <c r="G67" s="147" t="s">
        <v>2995</v>
      </c>
      <c r="H67" s="148" t="s">
        <v>3526</v>
      </c>
      <c r="I67" s="148" t="s">
        <v>3527</v>
      </c>
      <c r="J67" s="149" t="s">
        <v>3528</v>
      </c>
      <c r="K67" s="147" t="s">
        <v>3005</v>
      </c>
      <c r="L67" s="150">
        <v>2.39</v>
      </c>
      <c r="M67" s="151">
        <v>0</v>
      </c>
      <c r="N67" s="150">
        <f t="shared" ref="N67:N84" si="23">L67*(1+M67/100)</f>
        <v>2.39</v>
      </c>
      <c r="O67" s="811"/>
      <c r="P67" s="152">
        <f t="shared" ref="P67:P84" si="24">ROUND(N67*O67,2)</f>
        <v>0</v>
      </c>
      <c r="Q67" s="153"/>
      <c r="R67" s="151">
        <f t="shared" ref="R67:R84" si="25">N67*Q67</f>
        <v>0</v>
      </c>
      <c r="S67" s="153"/>
      <c r="T67" s="151">
        <f t="shared" ref="T67:T84" si="26">N67*S67</f>
        <v>0</v>
      </c>
      <c r="U67" s="152">
        <v>21</v>
      </c>
      <c r="V67" s="152">
        <f t="shared" ref="V67:V84" si="27">P67*(U67/100)</f>
        <v>0</v>
      </c>
      <c r="W67" s="152">
        <f t="shared" ref="W67:W84" si="28">P67+V67</f>
        <v>0</v>
      </c>
      <c r="X67" s="149"/>
      <c r="Y67" s="148" t="s">
        <v>2982</v>
      </c>
      <c r="Z67" s="148" t="s">
        <v>2590</v>
      </c>
    </row>
    <row r="68" spans="6:26" s="145" customFormat="1" ht="24" outlineLevel="2">
      <c r="F68" s="146">
        <v>52</v>
      </c>
      <c r="G68" s="147" t="s">
        <v>2995</v>
      </c>
      <c r="H68" s="148" t="s">
        <v>3529</v>
      </c>
      <c r="I68" s="148" t="s">
        <v>3530</v>
      </c>
      <c r="J68" s="149" t="s">
        <v>3531</v>
      </c>
      <c r="K68" s="147" t="s">
        <v>187</v>
      </c>
      <c r="L68" s="150">
        <v>5</v>
      </c>
      <c r="M68" s="151">
        <v>0</v>
      </c>
      <c r="N68" s="150">
        <f t="shared" si="23"/>
        <v>5</v>
      </c>
      <c r="O68" s="811"/>
      <c r="P68" s="152">
        <f t="shared" si="24"/>
        <v>0</v>
      </c>
      <c r="Q68" s="153">
        <v>1.4149999999999999E-2</v>
      </c>
      <c r="R68" s="151">
        <f t="shared" si="25"/>
        <v>7.0749999999999993E-2</v>
      </c>
      <c r="S68" s="153"/>
      <c r="T68" s="151">
        <f t="shared" si="26"/>
        <v>0</v>
      </c>
      <c r="U68" s="152">
        <v>21</v>
      </c>
      <c r="V68" s="152">
        <f t="shared" si="27"/>
        <v>0</v>
      </c>
      <c r="W68" s="152">
        <f t="shared" si="28"/>
        <v>0</v>
      </c>
      <c r="X68" s="149"/>
      <c r="Y68" s="148" t="s">
        <v>2982</v>
      </c>
      <c r="Z68" s="148" t="s">
        <v>2590</v>
      </c>
    </row>
    <row r="69" spans="6:26" s="145" customFormat="1" ht="24" outlineLevel="2">
      <c r="F69" s="146">
        <v>53</v>
      </c>
      <c r="G69" s="147" t="s">
        <v>2995</v>
      </c>
      <c r="H69" s="148" t="s">
        <v>3532</v>
      </c>
      <c r="I69" s="148" t="s">
        <v>3533</v>
      </c>
      <c r="J69" s="149" t="s">
        <v>3534</v>
      </c>
      <c r="K69" s="147" t="s">
        <v>187</v>
      </c>
      <c r="L69" s="150">
        <v>6</v>
      </c>
      <c r="M69" s="151">
        <v>0</v>
      </c>
      <c r="N69" s="150">
        <f t="shared" si="23"/>
        <v>6</v>
      </c>
      <c r="O69" s="811"/>
      <c r="P69" s="152">
        <f t="shared" si="24"/>
        <v>0</v>
      </c>
      <c r="Q69" s="153">
        <v>2.7199999999999998E-2</v>
      </c>
      <c r="R69" s="151">
        <f t="shared" si="25"/>
        <v>0.16319999999999998</v>
      </c>
      <c r="S69" s="153"/>
      <c r="T69" s="151">
        <f t="shared" si="26"/>
        <v>0</v>
      </c>
      <c r="U69" s="152">
        <v>21</v>
      </c>
      <c r="V69" s="152">
        <f t="shared" si="27"/>
        <v>0</v>
      </c>
      <c r="W69" s="152">
        <f t="shared" si="28"/>
        <v>0</v>
      </c>
      <c r="X69" s="149"/>
      <c r="Y69" s="148" t="s">
        <v>2982</v>
      </c>
      <c r="Z69" s="148" t="s">
        <v>2590</v>
      </c>
    </row>
    <row r="70" spans="6:26" s="145" customFormat="1" ht="24" outlineLevel="2">
      <c r="F70" s="146">
        <v>54</v>
      </c>
      <c r="G70" s="147" t="s">
        <v>2995</v>
      </c>
      <c r="H70" s="148" t="s">
        <v>3535</v>
      </c>
      <c r="I70" s="148" t="s">
        <v>3536</v>
      </c>
      <c r="J70" s="149" t="s">
        <v>3537</v>
      </c>
      <c r="K70" s="147" t="s">
        <v>187</v>
      </c>
      <c r="L70" s="150">
        <v>6</v>
      </c>
      <c r="M70" s="151">
        <v>0</v>
      </c>
      <c r="N70" s="150">
        <f t="shared" si="23"/>
        <v>6</v>
      </c>
      <c r="O70" s="811"/>
      <c r="P70" s="152">
        <f t="shared" si="24"/>
        <v>0</v>
      </c>
      <c r="Q70" s="153">
        <v>3.0880000000000001E-2</v>
      </c>
      <c r="R70" s="151">
        <f t="shared" si="25"/>
        <v>0.18528</v>
      </c>
      <c r="S70" s="153"/>
      <c r="T70" s="151">
        <f t="shared" si="26"/>
        <v>0</v>
      </c>
      <c r="U70" s="152">
        <v>21</v>
      </c>
      <c r="V70" s="152">
        <f t="shared" si="27"/>
        <v>0</v>
      </c>
      <c r="W70" s="152">
        <f t="shared" si="28"/>
        <v>0</v>
      </c>
      <c r="X70" s="149"/>
      <c r="Y70" s="148" t="s">
        <v>2982</v>
      </c>
      <c r="Z70" s="148" t="s">
        <v>2590</v>
      </c>
    </row>
    <row r="71" spans="6:26" s="145" customFormat="1" ht="24" outlineLevel="2">
      <c r="F71" s="146">
        <v>55</v>
      </c>
      <c r="G71" s="147" t="s">
        <v>2995</v>
      </c>
      <c r="H71" s="148" t="s">
        <v>3538</v>
      </c>
      <c r="I71" s="148" t="s">
        <v>3539</v>
      </c>
      <c r="J71" s="149" t="s">
        <v>3540</v>
      </c>
      <c r="K71" s="147" t="s">
        <v>187</v>
      </c>
      <c r="L71" s="150">
        <v>10</v>
      </c>
      <c r="M71" s="151">
        <v>0</v>
      </c>
      <c r="N71" s="150">
        <f t="shared" si="23"/>
        <v>10</v>
      </c>
      <c r="O71" s="811"/>
      <c r="P71" s="152">
        <f t="shared" si="24"/>
        <v>0</v>
      </c>
      <c r="Q71" s="153">
        <v>3.5659999999999997E-2</v>
      </c>
      <c r="R71" s="151">
        <f t="shared" si="25"/>
        <v>0.35659999999999997</v>
      </c>
      <c r="S71" s="153"/>
      <c r="T71" s="151">
        <f t="shared" si="26"/>
        <v>0</v>
      </c>
      <c r="U71" s="152">
        <v>21</v>
      </c>
      <c r="V71" s="152">
        <f t="shared" si="27"/>
        <v>0</v>
      </c>
      <c r="W71" s="152">
        <f t="shared" si="28"/>
        <v>0</v>
      </c>
      <c r="X71" s="149"/>
      <c r="Y71" s="148" t="s">
        <v>2982</v>
      </c>
      <c r="Z71" s="148" t="s">
        <v>2590</v>
      </c>
    </row>
    <row r="72" spans="6:26" s="145" customFormat="1" ht="24" outlineLevel="2">
      <c r="F72" s="146">
        <v>56</v>
      </c>
      <c r="G72" s="147" t="s">
        <v>2995</v>
      </c>
      <c r="H72" s="148" t="s">
        <v>3541</v>
      </c>
      <c r="I72" s="148" t="s">
        <v>3542</v>
      </c>
      <c r="J72" s="149" t="s">
        <v>3543</v>
      </c>
      <c r="K72" s="147" t="s">
        <v>187</v>
      </c>
      <c r="L72" s="150">
        <v>6</v>
      </c>
      <c r="M72" s="151">
        <v>0</v>
      </c>
      <c r="N72" s="150">
        <f t="shared" si="23"/>
        <v>6</v>
      </c>
      <c r="O72" s="811"/>
      <c r="P72" s="152">
        <f t="shared" si="24"/>
        <v>0</v>
      </c>
      <c r="Q72" s="153">
        <v>4.0439999999999997E-2</v>
      </c>
      <c r="R72" s="151">
        <f t="shared" si="25"/>
        <v>0.24263999999999997</v>
      </c>
      <c r="S72" s="153"/>
      <c r="T72" s="151">
        <f t="shared" si="26"/>
        <v>0</v>
      </c>
      <c r="U72" s="152">
        <v>21</v>
      </c>
      <c r="V72" s="152">
        <f t="shared" si="27"/>
        <v>0</v>
      </c>
      <c r="W72" s="152">
        <f t="shared" si="28"/>
        <v>0</v>
      </c>
      <c r="X72" s="149"/>
      <c r="Y72" s="148" t="s">
        <v>2982</v>
      </c>
      <c r="Z72" s="148" t="s">
        <v>2590</v>
      </c>
    </row>
    <row r="73" spans="6:26" s="145" customFormat="1" ht="24" outlineLevel="2">
      <c r="F73" s="146">
        <v>57</v>
      </c>
      <c r="G73" s="147" t="s">
        <v>2995</v>
      </c>
      <c r="H73" s="148" t="s">
        <v>3544</v>
      </c>
      <c r="I73" s="148" t="s">
        <v>3545</v>
      </c>
      <c r="J73" s="149" t="s">
        <v>3546</v>
      </c>
      <c r="K73" s="147" t="s">
        <v>187</v>
      </c>
      <c r="L73" s="150">
        <v>7</v>
      </c>
      <c r="M73" s="151">
        <v>0</v>
      </c>
      <c r="N73" s="150">
        <f t="shared" si="23"/>
        <v>7</v>
      </c>
      <c r="O73" s="811"/>
      <c r="P73" s="152">
        <f t="shared" si="24"/>
        <v>0</v>
      </c>
      <c r="Q73" s="153">
        <v>1.6549999999999999E-2</v>
      </c>
      <c r="R73" s="151">
        <f t="shared" si="25"/>
        <v>0.11584999999999999</v>
      </c>
      <c r="S73" s="153"/>
      <c r="T73" s="151">
        <f t="shared" si="26"/>
        <v>0</v>
      </c>
      <c r="U73" s="152">
        <v>21</v>
      </c>
      <c r="V73" s="152">
        <f t="shared" si="27"/>
        <v>0</v>
      </c>
      <c r="W73" s="152">
        <f t="shared" si="28"/>
        <v>0</v>
      </c>
      <c r="X73" s="149"/>
      <c r="Y73" s="148" t="s">
        <v>2982</v>
      </c>
      <c r="Z73" s="148" t="s">
        <v>2590</v>
      </c>
    </row>
    <row r="74" spans="6:26" s="145" customFormat="1" ht="24" outlineLevel="2">
      <c r="F74" s="146">
        <v>58</v>
      </c>
      <c r="G74" s="147" t="s">
        <v>2995</v>
      </c>
      <c r="H74" s="148" t="s">
        <v>3547</v>
      </c>
      <c r="I74" s="148" t="s">
        <v>3548</v>
      </c>
      <c r="J74" s="149" t="s">
        <v>3549</v>
      </c>
      <c r="K74" s="147" t="s">
        <v>187</v>
      </c>
      <c r="L74" s="150">
        <v>1</v>
      </c>
      <c r="M74" s="151">
        <v>0</v>
      </c>
      <c r="N74" s="150">
        <f t="shared" si="23"/>
        <v>1</v>
      </c>
      <c r="O74" s="811"/>
      <c r="P74" s="152">
        <f t="shared" si="24"/>
        <v>0</v>
      </c>
      <c r="Q74" s="153">
        <v>1.942E-2</v>
      </c>
      <c r="R74" s="151">
        <f t="shared" si="25"/>
        <v>1.942E-2</v>
      </c>
      <c r="S74" s="153"/>
      <c r="T74" s="151">
        <f t="shared" si="26"/>
        <v>0</v>
      </c>
      <c r="U74" s="152">
        <v>21</v>
      </c>
      <c r="V74" s="152">
        <f t="shared" si="27"/>
        <v>0</v>
      </c>
      <c r="W74" s="152">
        <f t="shared" si="28"/>
        <v>0</v>
      </c>
      <c r="X74" s="149"/>
      <c r="Y74" s="148" t="s">
        <v>2982</v>
      </c>
      <c r="Z74" s="148" t="s">
        <v>2590</v>
      </c>
    </row>
    <row r="75" spans="6:26" s="145" customFormat="1" ht="24" outlineLevel="2">
      <c r="F75" s="146">
        <v>59</v>
      </c>
      <c r="G75" s="147" t="s">
        <v>2995</v>
      </c>
      <c r="H75" s="148" t="s">
        <v>3550</v>
      </c>
      <c r="I75" s="148" t="s">
        <v>3551</v>
      </c>
      <c r="J75" s="149" t="s">
        <v>3552</v>
      </c>
      <c r="K75" s="147" t="s">
        <v>187</v>
      </c>
      <c r="L75" s="150">
        <v>4</v>
      </c>
      <c r="M75" s="151">
        <v>0</v>
      </c>
      <c r="N75" s="150">
        <f t="shared" si="23"/>
        <v>4</v>
      </c>
      <c r="O75" s="811"/>
      <c r="P75" s="152">
        <f t="shared" si="24"/>
        <v>0</v>
      </c>
      <c r="Q75" s="153">
        <v>2.5700000000000001E-2</v>
      </c>
      <c r="R75" s="151">
        <f t="shared" si="25"/>
        <v>0.1028</v>
      </c>
      <c r="S75" s="153"/>
      <c r="T75" s="151">
        <f t="shared" si="26"/>
        <v>0</v>
      </c>
      <c r="U75" s="152">
        <v>21</v>
      </c>
      <c r="V75" s="152">
        <f t="shared" si="27"/>
        <v>0</v>
      </c>
      <c r="W75" s="152">
        <f t="shared" si="28"/>
        <v>0</v>
      </c>
      <c r="X75" s="149"/>
      <c r="Y75" s="148" t="s">
        <v>2982</v>
      </c>
      <c r="Z75" s="148" t="s">
        <v>2590</v>
      </c>
    </row>
    <row r="76" spans="6:26" s="145" customFormat="1" ht="24" outlineLevel="2">
      <c r="F76" s="146">
        <v>60</v>
      </c>
      <c r="G76" s="147" t="s">
        <v>2995</v>
      </c>
      <c r="H76" s="148" t="s">
        <v>3553</v>
      </c>
      <c r="I76" s="148" t="s">
        <v>3554</v>
      </c>
      <c r="J76" s="149" t="s">
        <v>3555</v>
      </c>
      <c r="K76" s="147" t="s">
        <v>187</v>
      </c>
      <c r="L76" s="150">
        <v>2</v>
      </c>
      <c r="M76" s="151">
        <v>0</v>
      </c>
      <c r="N76" s="150">
        <f t="shared" si="23"/>
        <v>2</v>
      </c>
      <c r="O76" s="811"/>
      <c r="P76" s="152">
        <f t="shared" si="24"/>
        <v>0</v>
      </c>
      <c r="Q76" s="153">
        <v>3.5099999999999999E-2</v>
      </c>
      <c r="R76" s="151">
        <f t="shared" si="25"/>
        <v>7.0199999999999999E-2</v>
      </c>
      <c r="S76" s="153"/>
      <c r="T76" s="151">
        <f t="shared" si="26"/>
        <v>0</v>
      </c>
      <c r="U76" s="152">
        <v>21</v>
      </c>
      <c r="V76" s="152">
        <f t="shared" si="27"/>
        <v>0</v>
      </c>
      <c r="W76" s="152">
        <f t="shared" si="28"/>
        <v>0</v>
      </c>
      <c r="X76" s="149"/>
      <c r="Y76" s="148" t="s">
        <v>2982</v>
      </c>
      <c r="Z76" s="148" t="s">
        <v>2590</v>
      </c>
    </row>
    <row r="77" spans="6:26" s="145" customFormat="1" ht="24" outlineLevel="2">
      <c r="F77" s="146">
        <v>61</v>
      </c>
      <c r="G77" s="147" t="s">
        <v>2995</v>
      </c>
      <c r="H77" s="148" t="s">
        <v>3556</v>
      </c>
      <c r="I77" s="148" t="s">
        <v>3557</v>
      </c>
      <c r="J77" s="149" t="s">
        <v>3558</v>
      </c>
      <c r="K77" s="147" t="s">
        <v>187</v>
      </c>
      <c r="L77" s="150">
        <v>1</v>
      </c>
      <c r="M77" s="151">
        <v>0</v>
      </c>
      <c r="N77" s="150">
        <f t="shared" si="23"/>
        <v>1</v>
      </c>
      <c r="O77" s="811"/>
      <c r="P77" s="152">
        <f t="shared" si="24"/>
        <v>0</v>
      </c>
      <c r="Q77" s="153">
        <v>5.8599999999999999E-2</v>
      </c>
      <c r="R77" s="151">
        <f t="shared" si="25"/>
        <v>5.8599999999999999E-2</v>
      </c>
      <c r="S77" s="153"/>
      <c r="T77" s="151">
        <f t="shared" si="26"/>
        <v>0</v>
      </c>
      <c r="U77" s="152">
        <v>21</v>
      </c>
      <c r="V77" s="152">
        <f t="shared" si="27"/>
        <v>0</v>
      </c>
      <c r="W77" s="152">
        <f t="shared" si="28"/>
        <v>0</v>
      </c>
      <c r="X77" s="149"/>
      <c r="Y77" s="148" t="s">
        <v>2982</v>
      </c>
      <c r="Z77" s="148" t="s">
        <v>2590</v>
      </c>
    </row>
    <row r="78" spans="6:26" s="145" customFormat="1" ht="24" outlineLevel="2">
      <c r="F78" s="146">
        <v>62</v>
      </c>
      <c r="G78" s="147" t="s">
        <v>2995</v>
      </c>
      <c r="H78" s="148" t="s">
        <v>3559</v>
      </c>
      <c r="I78" s="148" t="s">
        <v>3560</v>
      </c>
      <c r="J78" s="149" t="s">
        <v>3561</v>
      </c>
      <c r="K78" s="147" t="s">
        <v>187</v>
      </c>
      <c r="L78" s="150">
        <v>6</v>
      </c>
      <c r="M78" s="151">
        <v>0</v>
      </c>
      <c r="N78" s="150">
        <f t="shared" si="23"/>
        <v>6</v>
      </c>
      <c r="O78" s="811"/>
      <c r="P78" s="152">
        <f t="shared" si="24"/>
        <v>0</v>
      </c>
      <c r="Q78" s="153">
        <v>3.4799999999999998E-2</v>
      </c>
      <c r="R78" s="151">
        <f t="shared" si="25"/>
        <v>0.20879999999999999</v>
      </c>
      <c r="S78" s="153"/>
      <c r="T78" s="151">
        <f t="shared" si="26"/>
        <v>0</v>
      </c>
      <c r="U78" s="152">
        <v>21</v>
      </c>
      <c r="V78" s="152">
        <f t="shared" si="27"/>
        <v>0</v>
      </c>
      <c r="W78" s="152">
        <f t="shared" si="28"/>
        <v>0</v>
      </c>
      <c r="X78" s="149"/>
      <c r="Y78" s="148" t="s">
        <v>2982</v>
      </c>
      <c r="Z78" s="148" t="s">
        <v>2590</v>
      </c>
    </row>
    <row r="79" spans="6:26" s="145" customFormat="1" ht="24" outlineLevel="2">
      <c r="F79" s="146">
        <v>63</v>
      </c>
      <c r="G79" s="147" t="s">
        <v>2995</v>
      </c>
      <c r="H79" s="148" t="s">
        <v>3562</v>
      </c>
      <c r="I79" s="148" t="s">
        <v>3563</v>
      </c>
      <c r="J79" s="149" t="s">
        <v>3564</v>
      </c>
      <c r="K79" s="147" t="s">
        <v>187</v>
      </c>
      <c r="L79" s="150">
        <v>9</v>
      </c>
      <c r="M79" s="151">
        <v>0</v>
      </c>
      <c r="N79" s="150">
        <f t="shared" si="23"/>
        <v>9</v>
      </c>
      <c r="O79" s="811"/>
      <c r="P79" s="152">
        <f t="shared" si="24"/>
        <v>0</v>
      </c>
      <c r="Q79" s="153">
        <v>3.7199999999999997E-2</v>
      </c>
      <c r="R79" s="151">
        <f t="shared" si="25"/>
        <v>0.33479999999999999</v>
      </c>
      <c r="S79" s="153"/>
      <c r="T79" s="151">
        <f t="shared" si="26"/>
        <v>0</v>
      </c>
      <c r="U79" s="152">
        <v>21</v>
      </c>
      <c r="V79" s="152">
        <f t="shared" si="27"/>
        <v>0</v>
      </c>
      <c r="W79" s="152">
        <f t="shared" si="28"/>
        <v>0</v>
      </c>
      <c r="X79" s="149"/>
      <c r="Y79" s="148" t="s">
        <v>2982</v>
      </c>
      <c r="Z79" s="148" t="s">
        <v>2590</v>
      </c>
    </row>
    <row r="80" spans="6:26" s="145" customFormat="1" ht="24" outlineLevel="2">
      <c r="F80" s="146">
        <v>64</v>
      </c>
      <c r="G80" s="147" t="s">
        <v>2995</v>
      </c>
      <c r="H80" s="148" t="s">
        <v>3565</v>
      </c>
      <c r="I80" s="148" t="s">
        <v>3566</v>
      </c>
      <c r="J80" s="149" t="s">
        <v>3567</v>
      </c>
      <c r="K80" s="147" t="s">
        <v>187</v>
      </c>
      <c r="L80" s="150">
        <v>3</v>
      </c>
      <c r="M80" s="151"/>
      <c r="N80" s="150">
        <f t="shared" si="23"/>
        <v>3</v>
      </c>
      <c r="O80" s="811"/>
      <c r="P80" s="152">
        <f t="shared" si="24"/>
        <v>0</v>
      </c>
      <c r="Q80" s="153">
        <v>5.6099999999999997E-2</v>
      </c>
      <c r="R80" s="151">
        <f t="shared" si="25"/>
        <v>0.16830000000000001</v>
      </c>
      <c r="S80" s="153"/>
      <c r="T80" s="151">
        <f t="shared" si="26"/>
        <v>0</v>
      </c>
      <c r="U80" s="152">
        <v>21</v>
      </c>
      <c r="V80" s="152">
        <f t="shared" si="27"/>
        <v>0</v>
      </c>
      <c r="W80" s="152">
        <f t="shared" si="28"/>
        <v>0</v>
      </c>
      <c r="X80" s="149"/>
      <c r="Y80" s="148" t="s">
        <v>2982</v>
      </c>
      <c r="Z80" s="148" t="s">
        <v>2590</v>
      </c>
    </row>
    <row r="81" spans="6:26" s="145" customFormat="1" ht="24" outlineLevel="2">
      <c r="F81" s="146">
        <v>65</v>
      </c>
      <c r="G81" s="147" t="s">
        <v>2995</v>
      </c>
      <c r="H81" s="148" t="s">
        <v>3568</v>
      </c>
      <c r="I81" s="148" t="s">
        <v>3569</v>
      </c>
      <c r="J81" s="149" t="s">
        <v>3570</v>
      </c>
      <c r="K81" s="147" t="s">
        <v>187</v>
      </c>
      <c r="L81" s="150">
        <v>1</v>
      </c>
      <c r="M81" s="151">
        <v>0</v>
      </c>
      <c r="N81" s="150">
        <f t="shared" si="23"/>
        <v>1</v>
      </c>
      <c r="O81" s="811"/>
      <c r="P81" s="152">
        <f t="shared" si="24"/>
        <v>0</v>
      </c>
      <c r="Q81" s="153">
        <v>7.7660000000000007E-2</v>
      </c>
      <c r="R81" s="151">
        <f t="shared" si="25"/>
        <v>7.7660000000000007E-2</v>
      </c>
      <c r="S81" s="153"/>
      <c r="T81" s="151">
        <f t="shared" si="26"/>
        <v>0</v>
      </c>
      <c r="U81" s="152">
        <v>21</v>
      </c>
      <c r="V81" s="152">
        <f t="shared" si="27"/>
        <v>0</v>
      </c>
      <c r="W81" s="152">
        <f t="shared" si="28"/>
        <v>0</v>
      </c>
      <c r="X81" s="149"/>
      <c r="Y81" s="148" t="s">
        <v>2982</v>
      </c>
      <c r="Z81" s="148" t="s">
        <v>2590</v>
      </c>
    </row>
    <row r="82" spans="6:26" s="145" customFormat="1" ht="12" outlineLevel="2">
      <c r="F82" s="146">
        <v>66</v>
      </c>
      <c r="G82" s="147" t="s">
        <v>2995</v>
      </c>
      <c r="H82" s="148" t="s">
        <v>3571</v>
      </c>
      <c r="I82" s="148" t="s">
        <v>3572</v>
      </c>
      <c r="J82" s="149" t="s">
        <v>3573</v>
      </c>
      <c r="K82" s="147" t="s">
        <v>187</v>
      </c>
      <c r="L82" s="150">
        <v>7</v>
      </c>
      <c r="M82" s="151">
        <v>0</v>
      </c>
      <c r="N82" s="150">
        <f t="shared" si="23"/>
        <v>7</v>
      </c>
      <c r="O82" s="811"/>
      <c r="P82" s="152">
        <f t="shared" si="24"/>
        <v>0</v>
      </c>
      <c r="Q82" s="153"/>
      <c r="R82" s="151">
        <f t="shared" si="25"/>
        <v>0</v>
      </c>
      <c r="S82" s="153"/>
      <c r="T82" s="151">
        <f t="shared" si="26"/>
        <v>0</v>
      </c>
      <c r="U82" s="152">
        <v>21</v>
      </c>
      <c r="V82" s="152">
        <f t="shared" si="27"/>
        <v>0</v>
      </c>
      <c r="W82" s="152">
        <f t="shared" si="28"/>
        <v>0</v>
      </c>
      <c r="X82" s="149"/>
      <c r="Y82" s="148" t="s">
        <v>2982</v>
      </c>
      <c r="Z82" s="148" t="s">
        <v>2590</v>
      </c>
    </row>
    <row r="83" spans="6:26" s="145" customFormat="1" ht="12" outlineLevel="2">
      <c r="F83" s="146">
        <v>67</v>
      </c>
      <c r="G83" s="147" t="s">
        <v>2979</v>
      </c>
      <c r="H83" s="148" t="s">
        <v>3574</v>
      </c>
      <c r="I83" s="148"/>
      <c r="J83" s="149" t="s">
        <v>3575</v>
      </c>
      <c r="K83" s="147" t="s">
        <v>187</v>
      </c>
      <c r="L83" s="150">
        <v>7</v>
      </c>
      <c r="M83" s="151"/>
      <c r="N83" s="150">
        <f t="shared" si="23"/>
        <v>7</v>
      </c>
      <c r="O83" s="811"/>
      <c r="P83" s="152">
        <f t="shared" si="24"/>
        <v>0</v>
      </c>
      <c r="Q83" s="153"/>
      <c r="R83" s="151">
        <f t="shared" si="25"/>
        <v>0</v>
      </c>
      <c r="S83" s="153"/>
      <c r="T83" s="151">
        <f t="shared" si="26"/>
        <v>0</v>
      </c>
      <c r="U83" s="152">
        <v>21</v>
      </c>
      <c r="V83" s="152">
        <f t="shared" si="27"/>
        <v>0</v>
      </c>
      <c r="W83" s="152">
        <f t="shared" si="28"/>
        <v>0</v>
      </c>
      <c r="X83" s="149"/>
      <c r="Y83" s="148" t="s">
        <v>2982</v>
      </c>
      <c r="Z83" s="148" t="s">
        <v>2590</v>
      </c>
    </row>
    <row r="84" spans="6:26" s="145" customFormat="1" ht="12" outlineLevel="2">
      <c r="F84" s="146">
        <v>68</v>
      </c>
      <c r="G84" s="147" t="s">
        <v>2979</v>
      </c>
      <c r="H84" s="148" t="s">
        <v>3576</v>
      </c>
      <c r="I84" s="148"/>
      <c r="J84" s="149" t="s">
        <v>3577</v>
      </c>
      <c r="K84" s="147" t="s">
        <v>187</v>
      </c>
      <c r="L84" s="150">
        <v>100</v>
      </c>
      <c r="M84" s="151">
        <v>0</v>
      </c>
      <c r="N84" s="150">
        <f t="shared" si="23"/>
        <v>100</v>
      </c>
      <c r="O84" s="811"/>
      <c r="P84" s="152">
        <f t="shared" si="24"/>
        <v>0</v>
      </c>
      <c r="Q84" s="153"/>
      <c r="R84" s="151">
        <f t="shared" si="25"/>
        <v>0</v>
      </c>
      <c r="S84" s="153"/>
      <c r="T84" s="151">
        <f t="shared" si="26"/>
        <v>0</v>
      </c>
      <c r="U84" s="152">
        <v>21</v>
      </c>
      <c r="V84" s="152">
        <f t="shared" si="27"/>
        <v>0</v>
      </c>
      <c r="W84" s="152">
        <f t="shared" si="28"/>
        <v>0</v>
      </c>
      <c r="X84" s="149"/>
      <c r="Y84" s="148" t="s">
        <v>2982</v>
      </c>
      <c r="Z84" s="148" t="s">
        <v>2590</v>
      </c>
    </row>
    <row r="85" spans="6:26" outlineLevel="2"/>
    <row r="86" spans="6:26" s="136" customFormat="1" ht="16.5" customHeight="1" outlineLevel="1">
      <c r="F86" s="137"/>
      <c r="G86" s="121"/>
      <c r="H86" s="138"/>
      <c r="I86" s="138"/>
      <c r="J86" s="138" t="s">
        <v>3263</v>
      </c>
      <c r="K86" s="121"/>
      <c r="L86" s="139"/>
      <c r="M86" s="140"/>
      <c r="N86" s="139"/>
      <c r="O86" s="140"/>
      <c r="P86" s="141">
        <f>SUBTOTAL(9,P87:P91)</f>
        <v>0</v>
      </c>
      <c r="Q86" s="142"/>
      <c r="R86" s="143">
        <f>SUBTOTAL(9,R87:R91)</f>
        <v>1.8200000000000001E-2</v>
      </c>
      <c r="S86" s="140"/>
      <c r="T86" s="143">
        <f>SUBTOTAL(9,T87:T91)</f>
        <v>0</v>
      </c>
      <c r="U86" s="140"/>
      <c r="V86" s="141">
        <f>SUBTOTAL(9,V87:V91)</f>
        <v>0</v>
      </c>
      <c r="W86" s="141">
        <f>SUBTOTAL(9,W87:W91)</f>
        <v>0</v>
      </c>
      <c r="X86" s="144"/>
      <c r="Y86" s="122"/>
      <c r="Z86" s="122"/>
    </row>
    <row r="87" spans="6:26" s="145" customFormat="1" ht="12" outlineLevel="2">
      <c r="F87" s="146">
        <v>69</v>
      </c>
      <c r="G87" s="147" t="s">
        <v>2995</v>
      </c>
      <c r="H87" s="148" t="s">
        <v>3264</v>
      </c>
      <c r="I87" s="148" t="s">
        <v>3265</v>
      </c>
      <c r="J87" s="149" t="s">
        <v>3266</v>
      </c>
      <c r="K87" s="147" t="s">
        <v>3005</v>
      </c>
      <c r="L87" s="150">
        <v>1.79</v>
      </c>
      <c r="M87" s="151">
        <v>0</v>
      </c>
      <c r="N87" s="150">
        <f>L87*(1+M87/100)</f>
        <v>1.79</v>
      </c>
      <c r="O87" s="811"/>
      <c r="P87" s="152">
        <f t="shared" ref="P87:P90" si="29">ROUND(N87*O87,2)</f>
        <v>0</v>
      </c>
      <c r="Q87" s="153"/>
      <c r="R87" s="151">
        <f>N87*Q87</f>
        <v>0</v>
      </c>
      <c r="S87" s="153"/>
      <c r="T87" s="151">
        <f>N87*S87</f>
        <v>0</v>
      </c>
      <c r="U87" s="152">
        <v>21</v>
      </c>
      <c r="V87" s="152">
        <f>P87*(U87/100)</f>
        <v>0</v>
      </c>
      <c r="W87" s="152">
        <f>P87+V87</f>
        <v>0</v>
      </c>
      <c r="X87" s="149"/>
      <c r="Y87" s="148" t="s">
        <v>2982</v>
      </c>
      <c r="Z87" s="148" t="s">
        <v>1847</v>
      </c>
    </row>
    <row r="88" spans="6:26" s="145" customFormat="1" ht="24" outlineLevel="2">
      <c r="F88" s="146">
        <v>70</v>
      </c>
      <c r="G88" s="147" t="s">
        <v>2995</v>
      </c>
      <c r="H88" s="148" t="s">
        <v>3267</v>
      </c>
      <c r="I88" s="148" t="s">
        <v>3268</v>
      </c>
      <c r="J88" s="149" t="s">
        <v>3269</v>
      </c>
      <c r="K88" s="147" t="s">
        <v>2171</v>
      </c>
      <c r="L88" s="150">
        <v>140</v>
      </c>
      <c r="M88" s="151">
        <v>0</v>
      </c>
      <c r="N88" s="150">
        <f>L88*(1+M88/100)</f>
        <v>140</v>
      </c>
      <c r="O88" s="811"/>
      <c r="P88" s="152">
        <f t="shared" si="29"/>
        <v>0</v>
      </c>
      <c r="Q88" s="153">
        <v>6.9999999999999994E-5</v>
      </c>
      <c r="R88" s="151">
        <f>N88*Q88</f>
        <v>9.7999999999999997E-3</v>
      </c>
      <c r="S88" s="153"/>
      <c r="T88" s="151">
        <f>N88*S88</f>
        <v>0</v>
      </c>
      <c r="U88" s="152">
        <v>21</v>
      </c>
      <c r="V88" s="152">
        <f>P88*(U88/100)</f>
        <v>0</v>
      </c>
      <c r="W88" s="152">
        <f>P88+V88</f>
        <v>0</v>
      </c>
      <c r="X88" s="149"/>
      <c r="Y88" s="148" t="s">
        <v>2982</v>
      </c>
      <c r="Z88" s="148" t="s">
        <v>1847</v>
      </c>
    </row>
    <row r="89" spans="6:26" s="145" customFormat="1" ht="24" outlineLevel="2">
      <c r="F89" s="146">
        <v>71</v>
      </c>
      <c r="G89" s="147" t="s">
        <v>2995</v>
      </c>
      <c r="H89" s="148" t="s">
        <v>3578</v>
      </c>
      <c r="I89" s="148" t="s">
        <v>3579</v>
      </c>
      <c r="J89" s="149" t="s">
        <v>3580</v>
      </c>
      <c r="K89" s="147" t="s">
        <v>2171</v>
      </c>
      <c r="L89" s="150">
        <v>140</v>
      </c>
      <c r="M89" s="151">
        <v>0</v>
      </c>
      <c r="N89" s="150">
        <f>L89*(1+M89/100)</f>
        <v>140</v>
      </c>
      <c r="O89" s="811"/>
      <c r="P89" s="152">
        <f t="shared" si="29"/>
        <v>0</v>
      </c>
      <c r="Q89" s="153">
        <v>6.0000000000000002E-5</v>
      </c>
      <c r="R89" s="151">
        <f>N89*Q89</f>
        <v>8.3999999999999995E-3</v>
      </c>
      <c r="S89" s="153"/>
      <c r="T89" s="151">
        <f>N89*S89</f>
        <v>0</v>
      </c>
      <c r="U89" s="152">
        <v>21</v>
      </c>
      <c r="V89" s="152">
        <f>P89*(U89/100)</f>
        <v>0</v>
      </c>
      <c r="W89" s="152">
        <f>P89+V89</f>
        <v>0</v>
      </c>
      <c r="X89" s="149"/>
      <c r="Y89" s="148" t="s">
        <v>2982</v>
      </c>
      <c r="Z89" s="148" t="s">
        <v>1847</v>
      </c>
    </row>
    <row r="90" spans="6:26" s="145" customFormat="1" ht="12" outlineLevel="2">
      <c r="F90" s="146">
        <v>72</v>
      </c>
      <c r="G90" s="147" t="s">
        <v>2979</v>
      </c>
      <c r="H90" s="148" t="s">
        <v>3270</v>
      </c>
      <c r="I90" s="148"/>
      <c r="J90" s="149" t="s">
        <v>3271</v>
      </c>
      <c r="K90" s="147" t="s">
        <v>2171</v>
      </c>
      <c r="L90" s="150">
        <v>280</v>
      </c>
      <c r="M90" s="151">
        <v>0</v>
      </c>
      <c r="N90" s="150">
        <f>L90*(1+M90/100)</f>
        <v>280</v>
      </c>
      <c r="O90" s="811"/>
      <c r="P90" s="152">
        <f t="shared" si="29"/>
        <v>0</v>
      </c>
      <c r="Q90" s="153"/>
      <c r="R90" s="151">
        <f>N90*Q90</f>
        <v>0</v>
      </c>
      <c r="S90" s="153"/>
      <c r="T90" s="151">
        <f>N90*S90</f>
        <v>0</v>
      </c>
      <c r="U90" s="152">
        <v>21</v>
      </c>
      <c r="V90" s="152">
        <f>P90*(U90/100)</f>
        <v>0</v>
      </c>
      <c r="W90" s="152">
        <f>P90+V90</f>
        <v>0</v>
      </c>
      <c r="X90" s="149"/>
      <c r="Y90" s="148" t="s">
        <v>2982</v>
      </c>
      <c r="Z90" s="148" t="s">
        <v>1847</v>
      </c>
    </row>
    <row r="91" spans="6:26" outlineLevel="2"/>
    <row r="92" spans="6:26" s="136" customFormat="1" ht="16.5" customHeight="1" outlineLevel="1">
      <c r="F92" s="137"/>
      <c r="G92" s="121"/>
      <c r="H92" s="138"/>
      <c r="I92" s="138"/>
      <c r="J92" s="138" t="s">
        <v>3272</v>
      </c>
      <c r="K92" s="121"/>
      <c r="L92" s="139"/>
      <c r="M92" s="140"/>
      <c r="N92" s="139"/>
      <c r="O92" s="140"/>
      <c r="P92" s="141">
        <f>SUBTOTAL(9,P93:P94)</f>
        <v>0</v>
      </c>
      <c r="Q92" s="142"/>
      <c r="R92" s="143">
        <f>SUBTOTAL(9,R93:R94)</f>
        <v>1.77E-2</v>
      </c>
      <c r="S92" s="140"/>
      <c r="T92" s="143">
        <f>SUBTOTAL(9,T93:T94)</f>
        <v>0</v>
      </c>
      <c r="U92" s="140"/>
      <c r="V92" s="141">
        <f>SUBTOTAL(9,V93:V94)</f>
        <v>0</v>
      </c>
      <c r="W92" s="141">
        <f>SUBTOTAL(9,W93:W94)</f>
        <v>0</v>
      </c>
      <c r="X92" s="144"/>
      <c r="Y92" s="122"/>
      <c r="Z92" s="122"/>
    </row>
    <row r="93" spans="6:26" s="145" customFormat="1" ht="36" outlineLevel="2">
      <c r="F93" s="146">
        <v>73</v>
      </c>
      <c r="G93" s="147" t="s">
        <v>2995</v>
      </c>
      <c r="H93" s="148" t="s">
        <v>3273</v>
      </c>
      <c r="I93" s="148" t="s">
        <v>3274</v>
      </c>
      <c r="J93" s="149" t="s">
        <v>3275</v>
      </c>
      <c r="K93" s="147" t="s">
        <v>180</v>
      </c>
      <c r="L93" s="150">
        <v>30</v>
      </c>
      <c r="M93" s="151">
        <v>0</v>
      </c>
      <c r="N93" s="150">
        <f>L93*(1+M93/100)</f>
        <v>30</v>
      </c>
      <c r="O93" s="811"/>
      <c r="P93" s="152">
        <f t="shared" ref="P93" si="30">ROUND(N93*O93,2)</f>
        <v>0</v>
      </c>
      <c r="Q93" s="153">
        <v>5.9000000000000003E-4</v>
      </c>
      <c r="R93" s="151">
        <f>N93*Q93</f>
        <v>1.77E-2</v>
      </c>
      <c r="S93" s="153"/>
      <c r="T93" s="151">
        <f>N93*S93</f>
        <v>0</v>
      </c>
      <c r="U93" s="152">
        <v>21</v>
      </c>
      <c r="V93" s="152">
        <f>P93*(U93/100)</f>
        <v>0</v>
      </c>
      <c r="W93" s="152">
        <f>P93+V93</f>
        <v>0</v>
      </c>
      <c r="X93" s="149"/>
      <c r="Y93" s="148" t="s">
        <v>2982</v>
      </c>
      <c r="Z93" s="148" t="s">
        <v>2465</v>
      </c>
    </row>
    <row r="94" spans="6:26" outlineLevel="2"/>
    <row r="95" spans="6:26" outlineLevel="1"/>
  </sheetData>
  <sheetProtection algorithmName="SHA-512" hashValue="+tu+wLIWX2Kl+hTYcyuoMD/JIfQ/Uyqbc+Mit60eaFRCT35+rhWNr1MeAWr73yVd5gzaIG9srfIxsPKWc2j0Qg==" saltValue="5ZKh7LvxLndbl4zm/OHYO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44" activePane="bottomLeft" state="frozen"/>
      <selection pane="bottomLeft" activeCell="V68" sqref="V68"/>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95</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2595</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RAV8607 - Slaboproudá elektrotechnika - PZTS,EKV,CCTV</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RAV8607 - Slaboproudá elektrotechnika - PZTS,EKV,CCTV</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1544</v>
      </c>
      <c r="F80" s="284" t="s">
        <v>1545</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2596</v>
      </c>
      <c r="F81" s="288" t="s">
        <v>2597</v>
      </c>
      <c r="G81" s="289" t="s">
        <v>187</v>
      </c>
      <c r="H81" s="290">
        <v>1</v>
      </c>
      <c r="I81" s="291">
        <f>'Slaboproud CCTV-1'!E21</f>
        <v>0</v>
      </c>
      <c r="J81" s="291">
        <f>ROUND(I81*H81,2)</f>
        <v>0</v>
      </c>
      <c r="K81" s="288" t="s">
        <v>5</v>
      </c>
      <c r="L81" s="207"/>
      <c r="M81" s="292" t="s">
        <v>5</v>
      </c>
      <c r="N81" s="341" t="s">
        <v>39</v>
      </c>
      <c r="O81" s="342">
        <v>0.1</v>
      </c>
      <c r="P81" s="342">
        <f>O81*H81</f>
        <v>0.1</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2598</v>
      </c>
    </row>
    <row r="82" spans="2:65" s="206" customFormat="1" ht="6.95" customHeight="1">
      <c r="B82" s="231"/>
      <c r="C82" s="232"/>
      <c r="D82" s="232"/>
      <c r="E82" s="232"/>
      <c r="F82" s="232"/>
      <c r="G82" s="232"/>
      <c r="H82" s="232"/>
      <c r="I82" s="232"/>
      <c r="J82" s="232"/>
      <c r="K82" s="232"/>
      <c r="L82" s="207"/>
    </row>
  </sheetData>
  <sheetProtection algorithmName="SHA-512" hashValue="4OpbohYmFK6gn1GWmFAjapAP8W7taq/6+FGCGl9dm62aUkytNeri6G04A6JTOx2NkkWWheR+Jh5KihsWaIgAOw==" saltValue="rcHVfaEpplsO22KDGwVeY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pageSetUpPr fitToPage="1"/>
  </sheetPr>
  <dimension ref="A1:E30"/>
  <sheetViews>
    <sheetView zoomScale="85" workbookViewId="0">
      <selection activeCell="E18" sqref="E18"/>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1049" t="s">
        <v>4052</v>
      </c>
      <c r="D3" s="1049"/>
      <c r="E3" s="351"/>
    </row>
    <row r="4" spans="2:5">
      <c r="B4" s="350"/>
      <c r="C4" s="1050" t="s">
        <v>4053</v>
      </c>
      <c r="D4" s="1050"/>
      <c r="E4" s="351"/>
    </row>
    <row r="5" spans="2:5">
      <c r="B5" s="350"/>
      <c r="C5" s="352"/>
      <c r="D5" s="352"/>
      <c r="E5" s="351"/>
    </row>
    <row r="6" spans="2:5">
      <c r="B6" s="350"/>
      <c r="C6" s="353" t="s">
        <v>4054</v>
      </c>
      <c r="D6" s="354" t="s">
        <v>4055</v>
      </c>
      <c r="E6" s="351"/>
    </row>
    <row r="7" spans="2:5">
      <c r="B7" s="350"/>
      <c r="C7" s="353" t="s">
        <v>4056</v>
      </c>
      <c r="D7" s="354" t="s">
        <v>4057</v>
      </c>
      <c r="E7" s="351"/>
    </row>
    <row r="8" spans="2:5" ht="13.5" thickBot="1">
      <c r="B8" s="355"/>
      <c r="C8" s="356"/>
      <c r="D8" s="356"/>
      <c r="E8" s="357"/>
    </row>
    <row r="9" spans="2:5" ht="17.25" customHeight="1">
      <c r="C9" s="167"/>
      <c r="D9" s="167"/>
      <c r="E9" s="171"/>
    </row>
    <row r="10" spans="2:5" ht="15.75">
      <c r="B10" s="194" t="s">
        <v>4058</v>
      </c>
      <c r="D10" s="192" t="s">
        <v>4651</v>
      </c>
      <c r="E10" s="166"/>
    </row>
    <row r="11" spans="2:5">
      <c r="B11" s="168" t="s">
        <v>4060</v>
      </c>
      <c r="D11" s="168" t="s">
        <v>4652</v>
      </c>
      <c r="E11" s="166"/>
    </row>
    <row r="12" spans="2:5">
      <c r="B12" s="168"/>
      <c r="C12" s="168"/>
      <c r="D12" s="168"/>
      <c r="E12" s="166"/>
    </row>
    <row r="13" spans="2:5">
      <c r="B13" s="168"/>
      <c r="C13" s="168"/>
      <c r="D13" s="168"/>
      <c r="E13" s="166"/>
    </row>
    <row r="14" spans="2:5" ht="15.75">
      <c r="B14" s="194" t="s">
        <v>4062</v>
      </c>
      <c r="C14" s="358"/>
      <c r="D14" s="168"/>
      <c r="E14" s="166"/>
    </row>
    <row r="15" spans="2:5">
      <c r="E15" s="359"/>
    </row>
    <row r="16" spans="2:5" ht="15">
      <c r="B16" s="360" t="s">
        <v>4063</v>
      </c>
      <c r="C16" s="361"/>
      <c r="D16" s="362"/>
      <c r="E16" s="361" t="s">
        <v>34</v>
      </c>
    </row>
    <row r="17" spans="1:5" ht="15">
      <c r="B17" s="363"/>
      <c r="C17" s="363"/>
      <c r="D17" s="363"/>
      <c r="E17" s="364"/>
    </row>
    <row r="18" spans="1:5" ht="15">
      <c r="B18" s="365" t="s">
        <v>4653</v>
      </c>
      <c r="C18" s="365"/>
      <c r="D18" s="365"/>
      <c r="E18" s="849">
        <f>'Slaboproud CCTV-2'!L150</f>
        <v>0</v>
      </c>
    </row>
    <row r="19" spans="1:5" ht="15">
      <c r="B19" s="362"/>
      <c r="C19" s="362"/>
      <c r="D19" s="362"/>
      <c r="E19" s="850"/>
    </row>
    <row r="20" spans="1:5" ht="15">
      <c r="C20" s="368"/>
      <c r="D20" s="365"/>
      <c r="E20" s="851"/>
    </row>
    <row r="21" spans="1:5" s="365" customFormat="1" ht="15.75">
      <c r="A21" s="370"/>
      <c r="B21" s="371" t="s">
        <v>4065</v>
      </c>
      <c r="D21" s="371"/>
      <c r="E21" s="852">
        <f>E18</f>
        <v>0</v>
      </c>
    </row>
    <row r="22" spans="1:5" s="365" customFormat="1" ht="15.75">
      <c r="A22" s="370"/>
      <c r="B22" s="370"/>
      <c r="C22" s="370"/>
      <c r="D22" s="370"/>
      <c r="E22" s="372"/>
    </row>
    <row r="23" spans="1:5" s="365" customFormat="1" ht="15.75" customHeight="1">
      <c r="B23" s="370"/>
      <c r="D23" s="370"/>
      <c r="E23" s="781"/>
    </row>
    <row r="24" spans="1:5" s="365" customFormat="1" ht="15.75">
      <c r="C24" s="782"/>
      <c r="D24" s="782"/>
      <c r="E24" s="781"/>
    </row>
    <row r="25" spans="1:5" s="365" customFormat="1" ht="15.75" customHeight="1">
      <c r="B25" s="370"/>
      <c r="D25" s="370"/>
      <c r="E25" s="781"/>
    </row>
    <row r="28" spans="1:5">
      <c r="B28" s="373" t="s">
        <v>4066</v>
      </c>
      <c r="D28" s="374">
        <v>43084</v>
      </c>
    </row>
    <row r="29" spans="1:5">
      <c r="B29" s="373" t="s">
        <v>4067</v>
      </c>
      <c r="D29" s="193" t="s">
        <v>4654</v>
      </c>
    </row>
    <row r="30" spans="1:5">
      <c r="B30" s="419" t="s">
        <v>4069</v>
      </c>
      <c r="C30" s="419"/>
      <c r="D30" s="376" t="s">
        <v>4070</v>
      </c>
    </row>
  </sheetData>
  <sheetProtection algorithmName="SHA-512" hashValue="bMLR8b9GNJLqECdNKPmTMOOC0B8wFDdbXhwPqiYIk6xEX0hthCZSPLmaDyvNkBbyY4WSU71xrWxPM9V/znRuZg==" saltValue="sYdDA88KhuB/WM01rXaMPg=="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drawing r:id="rId2"/>
  <legacyDrawing r:id="rId3"/>
  <oleObjects>
    <mc:AlternateContent xmlns:mc="http://schemas.openxmlformats.org/markup-compatibility/2006">
      <mc:Choice Requires="x14">
        <oleObject progId="CorelPhotoPaint.Image.9" shapeId="686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68609"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A2:L168"/>
  <sheetViews>
    <sheetView zoomScale="120" zoomScaleNormal="120" workbookViewId="0">
      <selection activeCell="F17" sqref="F17:G17"/>
    </sheetView>
  </sheetViews>
  <sheetFormatPr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0.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0.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0.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0.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0.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0.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0.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0.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0.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0.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0.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0.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0.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0.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0.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0.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0.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0.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0.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0.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0.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0.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0.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0.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0.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0.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0.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0.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0.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0.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0.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0.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0.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0.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0.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0.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0.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0.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0.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0.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0.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0.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0.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0.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0.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0.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0.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0.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0.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0.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0.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0.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0.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0.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0.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0.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0.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0.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0.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0.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0.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0.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0.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1049" t="s">
        <v>4052</v>
      </c>
      <c r="C2" s="1049"/>
      <c r="D2" s="1049"/>
      <c r="E2" s="163"/>
      <c r="F2" s="163"/>
      <c r="G2" s="164"/>
      <c r="H2" s="164"/>
      <c r="I2" s="164"/>
      <c r="J2" s="164"/>
      <c r="K2" s="164"/>
    </row>
    <row r="3" spans="2:12">
      <c r="B3" s="1055" t="s">
        <v>4053</v>
      </c>
      <c r="C3" s="1055"/>
      <c r="D3" s="1055"/>
      <c r="E3" s="163"/>
      <c r="F3" s="163"/>
      <c r="G3" s="164"/>
      <c r="H3" s="164"/>
      <c r="I3" s="164"/>
      <c r="J3" s="164"/>
      <c r="K3" s="164"/>
    </row>
    <row r="4" spans="2:12">
      <c r="B4" s="1056" t="s">
        <v>4054</v>
      </c>
      <c r="C4" s="1056"/>
      <c r="D4" s="165" t="s">
        <v>4055</v>
      </c>
      <c r="E4" s="163"/>
      <c r="F4" s="163"/>
      <c r="G4" s="164"/>
      <c r="H4" s="164"/>
      <c r="I4" s="164"/>
      <c r="J4" s="164"/>
      <c r="K4" s="164"/>
    </row>
    <row r="5" spans="2:12">
      <c r="B5" s="1056" t="s">
        <v>4056</v>
      </c>
      <c r="C5" s="1056"/>
      <c r="D5" s="165" t="s">
        <v>4057</v>
      </c>
      <c r="E5" s="163"/>
      <c r="F5" s="163"/>
      <c r="G5" s="164"/>
      <c r="H5" s="164"/>
      <c r="I5" s="164"/>
      <c r="J5" s="164"/>
      <c r="K5" s="164"/>
    </row>
    <row r="6" spans="2:12">
      <c r="B6" s="797"/>
      <c r="C6" s="797"/>
      <c r="D6" s="165"/>
      <c r="E6" s="163"/>
      <c r="F6" s="163"/>
      <c r="G6" s="164"/>
      <c r="H6" s="164"/>
      <c r="I6" s="164"/>
      <c r="J6" s="164"/>
      <c r="K6" s="164"/>
    </row>
    <row r="7" spans="2:12" ht="15.75">
      <c r="B7" s="1057" t="s">
        <v>4058</v>
      </c>
      <c r="C7" s="1057"/>
      <c r="D7" s="798" t="s">
        <v>4651</v>
      </c>
      <c r="E7" s="166"/>
      <c r="F7" s="166"/>
      <c r="G7" s="166"/>
      <c r="I7" s="167"/>
      <c r="J7" s="167"/>
      <c r="K7" s="167"/>
      <c r="L7" s="167"/>
    </row>
    <row r="8" spans="2:12">
      <c r="B8" s="168" t="s">
        <v>4060</v>
      </c>
      <c r="C8" s="168"/>
      <c r="D8" s="168" t="s">
        <v>4652</v>
      </c>
      <c r="E8" s="166"/>
      <c r="F8" s="166"/>
      <c r="G8" s="166"/>
      <c r="J8" s="167"/>
      <c r="K8" s="167"/>
      <c r="L8" s="167"/>
    </row>
    <row r="9" spans="2:12">
      <c r="B9" s="169"/>
      <c r="C9" s="170"/>
      <c r="D9" s="170"/>
      <c r="E9" s="171"/>
      <c r="F9" s="171"/>
      <c r="G9" s="164"/>
      <c r="H9" s="164"/>
      <c r="I9" s="164"/>
      <c r="J9" s="164"/>
      <c r="K9" s="164"/>
    </row>
    <row r="10" spans="2:12" s="172" customFormat="1" ht="12.75" customHeight="1">
      <c r="B10" s="1058" t="s">
        <v>4072</v>
      </c>
      <c r="C10" s="1060" t="s">
        <v>4073</v>
      </c>
      <c r="D10" s="1060" t="s">
        <v>4074</v>
      </c>
      <c r="E10" s="1058" t="s">
        <v>4075</v>
      </c>
      <c r="F10" s="1058" t="s">
        <v>4076</v>
      </c>
      <c r="G10" s="1063" t="s">
        <v>4077</v>
      </c>
      <c r="H10" s="1063"/>
      <c r="I10" s="1063" t="s">
        <v>4078</v>
      </c>
      <c r="J10" s="1063"/>
      <c r="K10" s="1051" t="s">
        <v>4079</v>
      </c>
      <c r="L10" s="1053" t="s">
        <v>4080</v>
      </c>
    </row>
    <row r="11" spans="2:12" s="172" customFormat="1" ht="31.5" customHeight="1" thickBot="1">
      <c r="B11" s="1059"/>
      <c r="C11" s="1061"/>
      <c r="D11" s="1061"/>
      <c r="E11" s="1059"/>
      <c r="F11" s="1059"/>
      <c r="G11" s="173" t="s">
        <v>4081</v>
      </c>
      <c r="H11" s="173" t="s">
        <v>4082</v>
      </c>
      <c r="I11" s="173" t="s">
        <v>4081</v>
      </c>
      <c r="J11" s="173" t="s">
        <v>4082</v>
      </c>
      <c r="K11" s="1052"/>
      <c r="L11" s="1054"/>
    </row>
    <row r="12" spans="2:12" ht="12.75" customHeight="1">
      <c r="B12" s="377">
        <v>1</v>
      </c>
      <c r="C12" s="1064" t="s">
        <v>4653</v>
      </c>
      <c r="D12" s="1065"/>
      <c r="E12" s="378"/>
      <c r="F12" s="378"/>
      <c r="G12" s="379"/>
      <c r="H12" s="380"/>
      <c r="I12" s="380"/>
      <c r="J12" s="380"/>
      <c r="K12" s="380"/>
      <c r="L12" s="381" t="s">
        <v>5</v>
      </c>
    </row>
    <row r="13" spans="2:12">
      <c r="B13" s="382">
        <v>2</v>
      </c>
      <c r="C13" s="383"/>
      <c r="D13" s="783" t="s">
        <v>4655</v>
      </c>
      <c r="E13" s="385"/>
      <c r="F13" s="385"/>
      <c r="G13" s="386"/>
      <c r="H13" s="387"/>
      <c r="I13" s="387"/>
      <c r="J13" s="387"/>
      <c r="K13" s="387"/>
      <c r="L13" s="388"/>
    </row>
    <row r="14" spans="2:12" ht="51" customHeight="1">
      <c r="B14" s="377">
        <v>3</v>
      </c>
      <c r="C14" s="383" t="s">
        <v>4656</v>
      </c>
      <c r="D14" s="384" t="s">
        <v>4657</v>
      </c>
      <c r="E14" s="385" t="s">
        <v>2887</v>
      </c>
      <c r="F14" s="392">
        <v>1</v>
      </c>
      <c r="G14" s="853"/>
      <c r="H14" s="387">
        <f>ROUND(F14*G14,2)</f>
        <v>0</v>
      </c>
      <c r="I14" s="854"/>
      <c r="J14" s="387">
        <f>ROUND(F14*I14,2)</f>
        <v>0</v>
      </c>
      <c r="K14" s="387">
        <f>G14+I14</f>
        <v>0</v>
      </c>
      <c r="L14" s="388">
        <f>ROUND(F14*K14,2)</f>
        <v>0</v>
      </c>
    </row>
    <row r="15" spans="2:12">
      <c r="B15" s="377">
        <v>4</v>
      </c>
      <c r="C15" s="383" t="s">
        <v>4658</v>
      </c>
      <c r="D15" s="384" t="s">
        <v>4659</v>
      </c>
      <c r="E15" s="385" t="s">
        <v>2887</v>
      </c>
      <c r="F15" s="392">
        <v>1</v>
      </c>
      <c r="G15" s="853"/>
      <c r="H15" s="387">
        <f>ROUND(F15*G15,2)</f>
        <v>0</v>
      </c>
      <c r="I15" s="854"/>
      <c r="J15" s="387">
        <f t="shared" ref="J15:J53" si="0">ROUND(F15*I15,2)</f>
        <v>0</v>
      </c>
      <c r="K15" s="387">
        <f t="shared" ref="K15:K79" si="1">G15+I15</f>
        <v>0</v>
      </c>
      <c r="L15" s="388">
        <f t="shared" ref="L15:L70" si="2">ROUND(F15*K15,2)</f>
        <v>0</v>
      </c>
    </row>
    <row r="16" spans="2:12">
      <c r="B16" s="382">
        <v>5</v>
      </c>
      <c r="C16" s="383" t="s">
        <v>4660</v>
      </c>
      <c r="D16" s="384" t="s">
        <v>4661</v>
      </c>
      <c r="E16" s="385" t="s">
        <v>2887</v>
      </c>
      <c r="F16" s="392">
        <v>1</v>
      </c>
      <c r="G16" s="853"/>
      <c r="H16" s="387">
        <f>ROUND(F16*G16,2)</f>
        <v>0</v>
      </c>
      <c r="I16" s="854"/>
      <c r="J16" s="387">
        <f t="shared" si="0"/>
        <v>0</v>
      </c>
      <c r="K16" s="387">
        <f t="shared" si="1"/>
        <v>0</v>
      </c>
      <c r="L16" s="388">
        <f t="shared" si="2"/>
        <v>0</v>
      </c>
    </row>
    <row r="17" spans="2:12" ht="51">
      <c r="B17" s="377">
        <v>6</v>
      </c>
      <c r="C17" s="383" t="s">
        <v>4662</v>
      </c>
      <c r="D17" s="384" t="s">
        <v>4663</v>
      </c>
      <c r="E17" s="385" t="s">
        <v>2887</v>
      </c>
      <c r="F17" s="392">
        <v>1</v>
      </c>
      <c r="G17" s="853"/>
      <c r="H17" s="387">
        <f>ROUND(F17*G17,2)</f>
        <v>0</v>
      </c>
      <c r="I17" s="854"/>
      <c r="J17" s="387">
        <f t="shared" si="0"/>
        <v>0</v>
      </c>
      <c r="K17" s="387">
        <f t="shared" si="1"/>
        <v>0</v>
      </c>
      <c r="L17" s="388">
        <f t="shared" si="2"/>
        <v>0</v>
      </c>
    </row>
    <row r="18" spans="2:12">
      <c r="B18" s="382">
        <v>7</v>
      </c>
      <c r="C18" s="383" t="s">
        <v>4664</v>
      </c>
      <c r="D18" s="384" t="s">
        <v>4665</v>
      </c>
      <c r="E18" s="385" t="s">
        <v>2887</v>
      </c>
      <c r="F18" s="392">
        <v>5</v>
      </c>
      <c r="G18" s="853"/>
      <c r="H18" s="387">
        <f t="shared" ref="H18:H70" si="3">ROUND(F18*G18,2)</f>
        <v>0</v>
      </c>
      <c r="I18" s="854"/>
      <c r="J18" s="387">
        <f t="shared" si="0"/>
        <v>0</v>
      </c>
      <c r="K18" s="387">
        <f t="shared" si="1"/>
        <v>0</v>
      </c>
      <c r="L18" s="388">
        <f t="shared" si="2"/>
        <v>0</v>
      </c>
    </row>
    <row r="19" spans="2:12">
      <c r="B19" s="377">
        <v>8</v>
      </c>
      <c r="C19" s="383" t="s">
        <v>4660</v>
      </c>
      <c r="D19" s="384" t="s">
        <v>4661</v>
      </c>
      <c r="E19" s="385" t="s">
        <v>2887</v>
      </c>
      <c r="F19" s="392">
        <v>5</v>
      </c>
      <c r="G19" s="853"/>
      <c r="H19" s="387">
        <f t="shared" si="3"/>
        <v>0</v>
      </c>
      <c r="I19" s="854"/>
      <c r="J19" s="387">
        <f t="shared" si="0"/>
        <v>0</v>
      </c>
      <c r="K19" s="387">
        <f t="shared" si="1"/>
        <v>0</v>
      </c>
      <c r="L19" s="388">
        <f t="shared" si="2"/>
        <v>0</v>
      </c>
    </row>
    <row r="20" spans="2:12" ht="12.75" customHeight="1">
      <c r="B20" s="382">
        <v>9</v>
      </c>
      <c r="C20" s="383" t="s">
        <v>4666</v>
      </c>
      <c r="D20" s="384" t="s">
        <v>4667</v>
      </c>
      <c r="E20" s="385" t="s">
        <v>2887</v>
      </c>
      <c r="F20" s="392">
        <v>8</v>
      </c>
      <c r="G20" s="853"/>
      <c r="H20" s="387">
        <f t="shared" si="3"/>
        <v>0</v>
      </c>
      <c r="I20" s="854"/>
      <c r="J20" s="387">
        <f t="shared" si="0"/>
        <v>0</v>
      </c>
      <c r="K20" s="387">
        <f t="shared" si="1"/>
        <v>0</v>
      </c>
      <c r="L20" s="388">
        <f t="shared" si="2"/>
        <v>0</v>
      </c>
    </row>
    <row r="21" spans="2:12" ht="25.5">
      <c r="B21" s="377">
        <v>10</v>
      </c>
      <c r="C21" s="383" t="s">
        <v>4668</v>
      </c>
      <c r="D21" s="384" t="s">
        <v>4669</v>
      </c>
      <c r="E21" s="385" t="s">
        <v>2887</v>
      </c>
      <c r="F21" s="392">
        <v>12</v>
      </c>
      <c r="G21" s="853"/>
      <c r="H21" s="387">
        <f t="shared" si="3"/>
        <v>0</v>
      </c>
      <c r="I21" s="854"/>
      <c r="J21" s="387">
        <f t="shared" si="0"/>
        <v>0</v>
      </c>
      <c r="K21" s="387">
        <f t="shared" si="1"/>
        <v>0</v>
      </c>
      <c r="L21" s="388">
        <f t="shared" si="2"/>
        <v>0</v>
      </c>
    </row>
    <row r="22" spans="2:12">
      <c r="B22" s="382">
        <v>11</v>
      </c>
      <c r="C22" s="383" t="s">
        <v>4660</v>
      </c>
      <c r="D22" s="384" t="s">
        <v>4661</v>
      </c>
      <c r="E22" s="385" t="s">
        <v>2887</v>
      </c>
      <c r="F22" s="392">
        <v>8</v>
      </c>
      <c r="G22" s="853"/>
      <c r="H22" s="387">
        <f t="shared" si="3"/>
        <v>0</v>
      </c>
      <c r="I22" s="854"/>
      <c r="J22" s="387">
        <f t="shared" si="0"/>
        <v>0</v>
      </c>
      <c r="K22" s="387">
        <f t="shared" si="1"/>
        <v>0</v>
      </c>
      <c r="L22" s="388">
        <f t="shared" si="2"/>
        <v>0</v>
      </c>
    </row>
    <row r="23" spans="2:12">
      <c r="B23" s="377">
        <v>12</v>
      </c>
      <c r="C23" s="383" t="s">
        <v>4670</v>
      </c>
      <c r="D23" s="384" t="s">
        <v>4671</v>
      </c>
      <c r="E23" s="385" t="s">
        <v>2887</v>
      </c>
      <c r="F23" s="392">
        <v>15</v>
      </c>
      <c r="G23" s="853"/>
      <c r="H23" s="387">
        <f t="shared" si="3"/>
        <v>0</v>
      </c>
      <c r="I23" s="854"/>
      <c r="J23" s="387">
        <f t="shared" si="0"/>
        <v>0</v>
      </c>
      <c r="K23" s="387">
        <f t="shared" si="1"/>
        <v>0</v>
      </c>
      <c r="L23" s="388">
        <f t="shared" si="2"/>
        <v>0</v>
      </c>
    </row>
    <row r="24" spans="2:12" ht="25.5">
      <c r="B24" s="382">
        <v>13</v>
      </c>
      <c r="C24" s="383" t="s">
        <v>4672</v>
      </c>
      <c r="D24" s="384" t="s">
        <v>4673</v>
      </c>
      <c r="E24" s="385" t="s">
        <v>2887</v>
      </c>
      <c r="F24" s="392">
        <v>1</v>
      </c>
      <c r="G24" s="853"/>
      <c r="H24" s="387">
        <f t="shared" si="3"/>
        <v>0</v>
      </c>
      <c r="I24" s="854"/>
      <c r="J24" s="387">
        <f t="shared" si="0"/>
        <v>0</v>
      </c>
      <c r="K24" s="387">
        <f t="shared" si="1"/>
        <v>0</v>
      </c>
      <c r="L24" s="388">
        <f t="shared" si="2"/>
        <v>0</v>
      </c>
    </row>
    <row r="25" spans="2:12">
      <c r="B25" s="377">
        <v>14</v>
      </c>
      <c r="C25" s="383" t="s">
        <v>4674</v>
      </c>
      <c r="D25" s="384" t="s">
        <v>4675</v>
      </c>
      <c r="E25" s="385" t="s">
        <v>2887</v>
      </c>
      <c r="F25" s="392">
        <v>1</v>
      </c>
      <c r="G25" s="853"/>
      <c r="H25" s="387">
        <f t="shared" si="3"/>
        <v>0</v>
      </c>
      <c r="I25" s="854"/>
      <c r="J25" s="387">
        <f t="shared" si="0"/>
        <v>0</v>
      </c>
      <c r="K25" s="387">
        <f t="shared" si="1"/>
        <v>0</v>
      </c>
      <c r="L25" s="388">
        <f t="shared" si="2"/>
        <v>0</v>
      </c>
    </row>
    <row r="26" spans="2:12">
      <c r="B26" s="382">
        <v>15</v>
      </c>
      <c r="C26" s="383"/>
      <c r="D26" s="384"/>
      <c r="E26" s="385"/>
      <c r="F26" s="392"/>
      <c r="G26" s="386"/>
      <c r="H26" s="387"/>
      <c r="I26" s="387"/>
      <c r="J26" s="387"/>
      <c r="K26" s="387"/>
      <c r="L26" s="388"/>
    </row>
    <row r="27" spans="2:12">
      <c r="B27" s="382">
        <v>16</v>
      </c>
      <c r="C27" s="383" t="s">
        <v>4676</v>
      </c>
      <c r="D27" s="384" t="s">
        <v>4677</v>
      </c>
      <c r="E27" s="385" t="s">
        <v>2887</v>
      </c>
      <c r="F27" s="392">
        <v>4</v>
      </c>
      <c r="G27" s="853"/>
      <c r="H27" s="387">
        <f t="shared" si="3"/>
        <v>0</v>
      </c>
      <c r="I27" s="854"/>
      <c r="J27" s="387">
        <f t="shared" si="0"/>
        <v>0</v>
      </c>
      <c r="K27" s="387">
        <f t="shared" si="1"/>
        <v>0</v>
      </c>
      <c r="L27" s="388">
        <f t="shared" si="2"/>
        <v>0</v>
      </c>
    </row>
    <row r="28" spans="2:12" ht="12.75" customHeight="1">
      <c r="B28" s="377">
        <v>17</v>
      </c>
      <c r="C28" s="383" t="s">
        <v>4678</v>
      </c>
      <c r="D28" s="384" t="s">
        <v>4679</v>
      </c>
      <c r="E28" s="385" t="s">
        <v>2887</v>
      </c>
      <c r="F28" s="392">
        <v>6</v>
      </c>
      <c r="G28" s="853"/>
      <c r="H28" s="387">
        <f t="shared" si="3"/>
        <v>0</v>
      </c>
      <c r="I28" s="854"/>
      <c r="J28" s="387">
        <f t="shared" si="0"/>
        <v>0</v>
      </c>
      <c r="K28" s="387">
        <f t="shared" si="1"/>
        <v>0</v>
      </c>
      <c r="L28" s="388">
        <f t="shared" si="2"/>
        <v>0</v>
      </c>
    </row>
    <row r="29" spans="2:12">
      <c r="B29" s="382">
        <v>18</v>
      </c>
      <c r="C29" s="383"/>
      <c r="D29" s="384"/>
      <c r="E29" s="385"/>
      <c r="F29" s="392"/>
      <c r="G29" s="386"/>
      <c r="H29" s="387">
        <f t="shared" si="3"/>
        <v>0</v>
      </c>
      <c r="I29" s="387"/>
      <c r="J29" s="387"/>
      <c r="K29" s="387"/>
      <c r="L29" s="388"/>
    </row>
    <row r="30" spans="2:12">
      <c r="B30" s="377">
        <v>19</v>
      </c>
      <c r="C30" s="383" t="s">
        <v>4680</v>
      </c>
      <c r="D30" s="384" t="s">
        <v>4681</v>
      </c>
      <c r="E30" s="385" t="s">
        <v>2887</v>
      </c>
      <c r="F30" s="392">
        <v>20</v>
      </c>
      <c r="G30" s="853"/>
      <c r="H30" s="387">
        <f t="shared" si="3"/>
        <v>0</v>
      </c>
      <c r="I30" s="854"/>
      <c r="J30" s="387">
        <f t="shared" si="0"/>
        <v>0</v>
      </c>
      <c r="K30" s="387">
        <f t="shared" si="1"/>
        <v>0</v>
      </c>
      <c r="L30" s="388">
        <f t="shared" si="2"/>
        <v>0</v>
      </c>
    </row>
    <row r="31" spans="2:12" ht="51">
      <c r="B31" s="382">
        <v>20</v>
      </c>
      <c r="C31" s="383" t="s">
        <v>4682</v>
      </c>
      <c r="D31" s="784" t="s">
        <v>4683</v>
      </c>
      <c r="E31" s="385" t="s">
        <v>2887</v>
      </c>
      <c r="F31" s="392">
        <v>10</v>
      </c>
      <c r="G31" s="853"/>
      <c r="H31" s="387">
        <f t="shared" si="3"/>
        <v>0</v>
      </c>
      <c r="I31" s="854"/>
      <c r="J31" s="387">
        <f t="shared" si="0"/>
        <v>0</v>
      </c>
      <c r="K31" s="387">
        <f t="shared" si="1"/>
        <v>0</v>
      </c>
      <c r="L31" s="388">
        <f t="shared" si="2"/>
        <v>0</v>
      </c>
    </row>
    <row r="32" spans="2:12" ht="51">
      <c r="B32" s="377">
        <v>21</v>
      </c>
      <c r="C32" s="383" t="s">
        <v>4684</v>
      </c>
      <c r="D32" s="784" t="s">
        <v>4685</v>
      </c>
      <c r="E32" s="385" t="s">
        <v>2887</v>
      </c>
      <c r="F32" s="392">
        <v>10</v>
      </c>
      <c r="G32" s="853"/>
      <c r="H32" s="387">
        <f t="shared" si="3"/>
        <v>0</v>
      </c>
      <c r="I32" s="854"/>
      <c r="J32" s="387">
        <f t="shared" si="0"/>
        <v>0</v>
      </c>
      <c r="K32" s="387">
        <f t="shared" si="1"/>
        <v>0</v>
      </c>
      <c r="L32" s="388">
        <f t="shared" si="2"/>
        <v>0</v>
      </c>
    </row>
    <row r="33" spans="2:12">
      <c r="B33" s="382">
        <v>22</v>
      </c>
      <c r="C33" s="383"/>
      <c r="D33" s="784"/>
      <c r="E33" s="385"/>
      <c r="F33" s="392"/>
      <c r="G33" s="386"/>
      <c r="H33" s="387"/>
      <c r="I33" s="387"/>
      <c r="J33" s="387"/>
      <c r="K33" s="387"/>
      <c r="L33" s="388"/>
    </row>
    <row r="34" spans="2:12" ht="38.25">
      <c r="B34" s="377">
        <v>23</v>
      </c>
      <c r="C34" s="785" t="s">
        <v>4686</v>
      </c>
      <c r="D34" s="784" t="s">
        <v>4687</v>
      </c>
      <c r="E34" s="385" t="s">
        <v>2887</v>
      </c>
      <c r="F34" s="392">
        <v>24</v>
      </c>
      <c r="G34" s="853"/>
      <c r="H34" s="387">
        <f t="shared" si="3"/>
        <v>0</v>
      </c>
      <c r="I34" s="854"/>
      <c r="J34" s="387">
        <f t="shared" si="0"/>
        <v>0</v>
      </c>
      <c r="K34" s="387">
        <f t="shared" si="1"/>
        <v>0</v>
      </c>
      <c r="L34" s="388">
        <f t="shared" si="2"/>
        <v>0</v>
      </c>
    </row>
    <row r="35" spans="2:12" ht="38.25">
      <c r="B35" s="377">
        <v>24</v>
      </c>
      <c r="C35" s="785" t="s">
        <v>4688</v>
      </c>
      <c r="D35" s="784" t="s">
        <v>4689</v>
      </c>
      <c r="E35" s="385" t="s">
        <v>2887</v>
      </c>
      <c r="F35" s="392">
        <v>3</v>
      </c>
      <c r="G35" s="853"/>
      <c r="H35" s="387">
        <f t="shared" si="3"/>
        <v>0</v>
      </c>
      <c r="I35" s="854"/>
      <c r="J35" s="387">
        <f t="shared" si="0"/>
        <v>0</v>
      </c>
      <c r="K35" s="387">
        <f>G35+I35</f>
        <v>0</v>
      </c>
      <c r="L35" s="388">
        <f t="shared" si="2"/>
        <v>0</v>
      </c>
    </row>
    <row r="36" spans="2:12" ht="12.75" customHeight="1">
      <c r="B36" s="382">
        <v>25</v>
      </c>
      <c r="C36" s="383" t="s">
        <v>4690</v>
      </c>
      <c r="D36" s="384" t="s">
        <v>4691</v>
      </c>
      <c r="E36" s="385" t="s">
        <v>2887</v>
      </c>
      <c r="F36" s="392">
        <v>5</v>
      </c>
      <c r="G36" s="853"/>
      <c r="H36" s="387">
        <f t="shared" si="3"/>
        <v>0</v>
      </c>
      <c r="I36" s="854"/>
      <c r="J36" s="387">
        <f t="shared" si="0"/>
        <v>0</v>
      </c>
      <c r="K36" s="387">
        <f t="shared" si="1"/>
        <v>0</v>
      </c>
      <c r="L36" s="388">
        <f t="shared" si="2"/>
        <v>0</v>
      </c>
    </row>
    <row r="37" spans="2:12" ht="12.75" customHeight="1">
      <c r="B37" s="377">
        <v>26</v>
      </c>
      <c r="C37" s="383" t="s">
        <v>4692</v>
      </c>
      <c r="D37" s="384" t="s">
        <v>4693</v>
      </c>
      <c r="E37" s="385" t="s">
        <v>2887</v>
      </c>
      <c r="F37" s="392">
        <v>4</v>
      </c>
      <c r="G37" s="853"/>
      <c r="H37" s="387">
        <f t="shared" si="3"/>
        <v>0</v>
      </c>
      <c r="I37" s="854"/>
      <c r="J37" s="387">
        <f t="shared" si="0"/>
        <v>0</v>
      </c>
      <c r="K37" s="387">
        <f t="shared" si="1"/>
        <v>0</v>
      </c>
      <c r="L37" s="388">
        <f t="shared" si="2"/>
        <v>0</v>
      </c>
    </row>
    <row r="38" spans="2:12">
      <c r="B38" s="382">
        <v>27</v>
      </c>
      <c r="C38" s="383" t="s">
        <v>4694</v>
      </c>
      <c r="D38" s="786" t="s">
        <v>4695</v>
      </c>
      <c r="E38" s="385" t="s">
        <v>2887</v>
      </c>
      <c r="F38" s="392">
        <v>44</v>
      </c>
      <c r="G38" s="853"/>
      <c r="H38" s="387">
        <f t="shared" si="3"/>
        <v>0</v>
      </c>
      <c r="I38" s="854"/>
      <c r="J38" s="387">
        <f t="shared" si="0"/>
        <v>0</v>
      </c>
      <c r="K38" s="387">
        <f t="shared" si="1"/>
        <v>0</v>
      </c>
      <c r="L38" s="388">
        <f t="shared" si="2"/>
        <v>0</v>
      </c>
    </row>
    <row r="39" spans="2:12" ht="63.75">
      <c r="B39" s="377">
        <v>28</v>
      </c>
      <c r="C39" s="383" t="s">
        <v>4696</v>
      </c>
      <c r="D39" s="384" t="s">
        <v>4697</v>
      </c>
      <c r="E39" s="385" t="s">
        <v>2887</v>
      </c>
      <c r="F39" s="392">
        <v>142</v>
      </c>
      <c r="G39" s="853"/>
      <c r="H39" s="387">
        <f t="shared" si="3"/>
        <v>0</v>
      </c>
      <c r="I39" s="854"/>
      <c r="J39" s="387">
        <f t="shared" si="0"/>
        <v>0</v>
      </c>
      <c r="K39" s="387">
        <f t="shared" si="1"/>
        <v>0</v>
      </c>
      <c r="L39" s="388">
        <f t="shared" si="2"/>
        <v>0</v>
      </c>
    </row>
    <row r="40" spans="2:12" ht="38.25">
      <c r="B40" s="382">
        <v>29</v>
      </c>
      <c r="C40" s="383" t="s">
        <v>4698</v>
      </c>
      <c r="D40" s="384" t="s">
        <v>4699</v>
      </c>
      <c r="E40" s="385" t="s">
        <v>2887</v>
      </c>
      <c r="F40" s="392">
        <v>142</v>
      </c>
      <c r="G40" s="853"/>
      <c r="H40" s="387">
        <f t="shared" si="3"/>
        <v>0</v>
      </c>
      <c r="I40" s="854"/>
      <c r="J40" s="387">
        <f t="shared" si="0"/>
        <v>0</v>
      </c>
      <c r="K40" s="387">
        <f t="shared" si="1"/>
        <v>0</v>
      </c>
      <c r="L40" s="388">
        <f t="shared" si="2"/>
        <v>0</v>
      </c>
    </row>
    <row r="41" spans="2:12" ht="25.5">
      <c r="B41" s="377">
        <v>30</v>
      </c>
      <c r="C41" s="383" t="s">
        <v>4700</v>
      </c>
      <c r="D41" s="384" t="s">
        <v>4701</v>
      </c>
      <c r="E41" s="385" t="s">
        <v>2887</v>
      </c>
      <c r="F41" s="392">
        <v>3</v>
      </c>
      <c r="G41" s="853"/>
      <c r="H41" s="387">
        <f t="shared" si="3"/>
        <v>0</v>
      </c>
      <c r="I41" s="854"/>
      <c r="J41" s="387">
        <f t="shared" si="0"/>
        <v>0</v>
      </c>
      <c r="K41" s="387">
        <f t="shared" si="1"/>
        <v>0</v>
      </c>
      <c r="L41" s="388">
        <f t="shared" si="2"/>
        <v>0</v>
      </c>
    </row>
    <row r="42" spans="2:12">
      <c r="B42" s="382">
        <v>31</v>
      </c>
      <c r="C42" s="383" t="s">
        <v>4702</v>
      </c>
      <c r="D42" s="384" t="s">
        <v>4703</v>
      </c>
      <c r="E42" s="385" t="s">
        <v>2887</v>
      </c>
      <c r="F42" s="392">
        <v>84</v>
      </c>
      <c r="G42" s="853"/>
      <c r="H42" s="387">
        <f t="shared" si="3"/>
        <v>0</v>
      </c>
      <c r="I42" s="854"/>
      <c r="J42" s="387">
        <f t="shared" si="0"/>
        <v>0</v>
      </c>
      <c r="K42" s="387">
        <f t="shared" si="1"/>
        <v>0</v>
      </c>
      <c r="L42" s="388">
        <f t="shared" si="2"/>
        <v>0</v>
      </c>
    </row>
    <row r="43" spans="2:12">
      <c r="B43" s="377">
        <v>32</v>
      </c>
      <c r="C43" s="383" t="s">
        <v>4704</v>
      </c>
      <c r="D43" s="384" t="s">
        <v>4705</v>
      </c>
      <c r="E43" s="385" t="s">
        <v>2887</v>
      </c>
      <c r="F43" s="392">
        <v>4</v>
      </c>
      <c r="G43" s="853"/>
      <c r="H43" s="387">
        <f t="shared" si="3"/>
        <v>0</v>
      </c>
      <c r="I43" s="854"/>
      <c r="J43" s="387">
        <f t="shared" si="0"/>
        <v>0</v>
      </c>
      <c r="K43" s="387">
        <f t="shared" si="1"/>
        <v>0</v>
      </c>
      <c r="L43" s="388">
        <f t="shared" si="2"/>
        <v>0</v>
      </c>
    </row>
    <row r="44" spans="2:12" ht="25.5">
      <c r="B44" s="377">
        <v>33</v>
      </c>
      <c r="C44" s="383" t="s">
        <v>4706</v>
      </c>
      <c r="D44" s="384" t="s">
        <v>4707</v>
      </c>
      <c r="E44" s="385" t="s">
        <v>2887</v>
      </c>
      <c r="F44" s="392">
        <v>6</v>
      </c>
      <c r="G44" s="853"/>
      <c r="H44" s="387">
        <f t="shared" si="3"/>
        <v>0</v>
      </c>
      <c r="I44" s="854"/>
      <c r="J44" s="387">
        <f t="shared" si="0"/>
        <v>0</v>
      </c>
      <c r="K44" s="387">
        <f>G44+I44</f>
        <v>0</v>
      </c>
      <c r="L44" s="388">
        <f t="shared" si="2"/>
        <v>0</v>
      </c>
    </row>
    <row r="45" spans="2:12">
      <c r="B45" s="377">
        <v>34</v>
      </c>
      <c r="C45" s="383"/>
      <c r="D45" s="384"/>
      <c r="E45" s="385"/>
      <c r="F45" s="392"/>
      <c r="G45" s="386"/>
      <c r="H45" s="387"/>
      <c r="I45" s="387"/>
      <c r="J45" s="387"/>
      <c r="K45" s="387"/>
      <c r="L45" s="388"/>
    </row>
    <row r="46" spans="2:12" ht="25.5">
      <c r="B46" s="377">
        <v>35</v>
      </c>
      <c r="C46" s="785" t="s">
        <v>4708</v>
      </c>
      <c r="D46" s="384" t="s">
        <v>4709</v>
      </c>
      <c r="E46" s="385" t="s">
        <v>2887</v>
      </c>
      <c r="F46" s="392">
        <v>11</v>
      </c>
      <c r="G46" s="853"/>
      <c r="H46" s="387">
        <f t="shared" si="3"/>
        <v>0</v>
      </c>
      <c r="I46" s="854"/>
      <c r="J46" s="387">
        <f t="shared" si="0"/>
        <v>0</v>
      </c>
      <c r="K46" s="387">
        <f t="shared" si="1"/>
        <v>0</v>
      </c>
      <c r="L46" s="388">
        <f t="shared" si="2"/>
        <v>0</v>
      </c>
    </row>
    <row r="47" spans="2:12" ht="38.25" customHeight="1">
      <c r="B47" s="382">
        <v>36</v>
      </c>
      <c r="C47" s="785" t="s">
        <v>4710</v>
      </c>
      <c r="D47" s="784" t="s">
        <v>4711</v>
      </c>
      <c r="E47" s="385" t="s">
        <v>2887</v>
      </c>
      <c r="F47" s="392">
        <v>1</v>
      </c>
      <c r="G47" s="853"/>
      <c r="H47" s="387">
        <f t="shared" si="3"/>
        <v>0</v>
      </c>
      <c r="I47" s="854"/>
      <c r="J47" s="387">
        <f t="shared" si="0"/>
        <v>0</v>
      </c>
      <c r="K47" s="387">
        <f t="shared" si="1"/>
        <v>0</v>
      </c>
      <c r="L47" s="388">
        <f t="shared" si="2"/>
        <v>0</v>
      </c>
    </row>
    <row r="48" spans="2:12" ht="38.25">
      <c r="B48" s="377">
        <v>37</v>
      </c>
      <c r="C48" s="383" t="s">
        <v>4712</v>
      </c>
      <c r="D48" s="384" t="s">
        <v>4713</v>
      </c>
      <c r="E48" s="385" t="s">
        <v>2887</v>
      </c>
      <c r="F48" s="392">
        <v>1</v>
      </c>
      <c r="G48" s="853"/>
      <c r="H48" s="387">
        <f t="shared" si="3"/>
        <v>0</v>
      </c>
      <c r="I48" s="854"/>
      <c r="J48" s="387">
        <f t="shared" si="0"/>
        <v>0</v>
      </c>
      <c r="K48" s="387">
        <f t="shared" si="1"/>
        <v>0</v>
      </c>
      <c r="L48" s="388">
        <f t="shared" si="2"/>
        <v>0</v>
      </c>
    </row>
    <row r="49" spans="2:12">
      <c r="B49" s="382">
        <v>38</v>
      </c>
      <c r="C49" s="383" t="s">
        <v>4714</v>
      </c>
      <c r="D49" s="384" t="s">
        <v>4715</v>
      </c>
      <c r="E49" s="385" t="s">
        <v>2887</v>
      </c>
      <c r="F49" s="392">
        <v>12</v>
      </c>
      <c r="G49" s="853"/>
      <c r="H49" s="387">
        <f t="shared" si="3"/>
        <v>0</v>
      </c>
      <c r="I49" s="854"/>
      <c r="J49" s="387">
        <f t="shared" si="0"/>
        <v>0</v>
      </c>
      <c r="K49" s="387">
        <f t="shared" si="1"/>
        <v>0</v>
      </c>
      <c r="L49" s="388">
        <f t="shared" si="2"/>
        <v>0</v>
      </c>
    </row>
    <row r="50" spans="2:12">
      <c r="B50" s="377">
        <v>39</v>
      </c>
      <c r="C50" s="383" t="s">
        <v>4716</v>
      </c>
      <c r="D50" s="384" t="s">
        <v>4717</v>
      </c>
      <c r="E50" s="385" t="s">
        <v>2887</v>
      </c>
      <c r="F50" s="392">
        <v>12</v>
      </c>
      <c r="G50" s="853"/>
      <c r="H50" s="387">
        <f t="shared" si="3"/>
        <v>0</v>
      </c>
      <c r="I50" s="854"/>
      <c r="J50" s="387">
        <f t="shared" si="0"/>
        <v>0</v>
      </c>
      <c r="K50" s="387">
        <f t="shared" si="1"/>
        <v>0</v>
      </c>
      <c r="L50" s="388">
        <f t="shared" si="2"/>
        <v>0</v>
      </c>
    </row>
    <row r="51" spans="2:12">
      <c r="B51" s="382">
        <v>40</v>
      </c>
      <c r="C51" s="383" t="s">
        <v>4718</v>
      </c>
      <c r="D51" s="384" t="s">
        <v>4719</v>
      </c>
      <c r="E51" s="385" t="s">
        <v>2887</v>
      </c>
      <c r="F51" s="392">
        <v>6</v>
      </c>
      <c r="G51" s="853"/>
      <c r="H51" s="387">
        <f t="shared" si="3"/>
        <v>0</v>
      </c>
      <c r="I51" s="854"/>
      <c r="J51" s="387">
        <f t="shared" si="0"/>
        <v>0</v>
      </c>
      <c r="K51" s="387">
        <f t="shared" si="1"/>
        <v>0</v>
      </c>
      <c r="L51" s="388">
        <f t="shared" si="2"/>
        <v>0</v>
      </c>
    </row>
    <row r="52" spans="2:12" ht="25.5">
      <c r="B52" s="377">
        <v>41</v>
      </c>
      <c r="C52" s="383" t="s">
        <v>4720</v>
      </c>
      <c r="D52" s="384" t="s">
        <v>4721</v>
      </c>
      <c r="E52" s="385" t="s">
        <v>2887</v>
      </c>
      <c r="F52" s="392">
        <v>2</v>
      </c>
      <c r="G52" s="853"/>
      <c r="H52" s="387">
        <f t="shared" si="3"/>
        <v>0</v>
      </c>
      <c r="I52" s="854"/>
      <c r="J52" s="387">
        <f t="shared" si="0"/>
        <v>0</v>
      </c>
      <c r="K52" s="387">
        <f t="shared" si="1"/>
        <v>0</v>
      </c>
      <c r="L52" s="388">
        <f t="shared" si="2"/>
        <v>0</v>
      </c>
    </row>
    <row r="53" spans="2:12">
      <c r="B53" s="382">
        <v>42</v>
      </c>
      <c r="C53" s="383" t="s">
        <v>4660</v>
      </c>
      <c r="D53" s="384" t="s">
        <v>4661</v>
      </c>
      <c r="E53" s="385" t="s">
        <v>2887</v>
      </c>
      <c r="F53" s="392">
        <v>4</v>
      </c>
      <c r="G53" s="853"/>
      <c r="H53" s="387">
        <f t="shared" si="3"/>
        <v>0</v>
      </c>
      <c r="I53" s="854"/>
      <c r="J53" s="387">
        <f t="shared" si="0"/>
        <v>0</v>
      </c>
      <c r="K53" s="387">
        <f t="shared" si="1"/>
        <v>0</v>
      </c>
      <c r="L53" s="388">
        <f t="shared" si="2"/>
        <v>0</v>
      </c>
    </row>
    <row r="54" spans="2:12" ht="12.75" customHeight="1">
      <c r="B54" s="377">
        <v>43</v>
      </c>
      <c r="C54" s="383"/>
      <c r="D54" s="384"/>
      <c r="E54" s="385"/>
      <c r="F54" s="392"/>
      <c r="G54" s="386"/>
      <c r="H54" s="387"/>
      <c r="I54" s="387"/>
      <c r="J54" s="387"/>
      <c r="K54" s="387"/>
      <c r="L54" s="388"/>
    </row>
    <row r="55" spans="2:12">
      <c r="B55" s="382">
        <v>44</v>
      </c>
      <c r="C55" s="383" t="s">
        <v>4722</v>
      </c>
      <c r="D55" s="384" t="s">
        <v>4723</v>
      </c>
      <c r="E55" s="385" t="s">
        <v>2887</v>
      </c>
      <c r="F55" s="392">
        <v>5</v>
      </c>
      <c r="G55" s="853"/>
      <c r="H55" s="387">
        <f t="shared" si="3"/>
        <v>0</v>
      </c>
      <c r="I55" s="387"/>
      <c r="J55" s="387"/>
      <c r="K55" s="387">
        <f t="shared" si="1"/>
        <v>0</v>
      </c>
      <c r="L55" s="388">
        <f t="shared" si="2"/>
        <v>0</v>
      </c>
    </row>
    <row r="56" spans="2:12">
      <c r="B56" s="377">
        <v>45</v>
      </c>
      <c r="C56" s="383"/>
      <c r="D56" s="384"/>
      <c r="E56" s="385"/>
      <c r="F56" s="392"/>
      <c r="G56" s="386"/>
      <c r="H56" s="387"/>
      <c r="I56" s="387"/>
      <c r="J56" s="387"/>
      <c r="K56" s="387"/>
      <c r="L56" s="388"/>
    </row>
    <row r="57" spans="2:12" ht="42.75" customHeight="1">
      <c r="B57" s="382">
        <v>46</v>
      </c>
      <c r="C57" s="785" t="s">
        <v>4724</v>
      </c>
      <c r="D57" s="787" t="s">
        <v>4725</v>
      </c>
      <c r="E57" s="385" t="s">
        <v>2887</v>
      </c>
      <c r="F57" s="392">
        <v>57</v>
      </c>
      <c r="G57" s="853"/>
      <c r="H57" s="387">
        <f t="shared" si="3"/>
        <v>0</v>
      </c>
      <c r="I57" s="854"/>
      <c r="J57" s="387">
        <f t="shared" ref="J57:J70" si="4">ROUND(F57*I57,2)</f>
        <v>0</v>
      </c>
      <c r="K57" s="387">
        <f t="shared" si="1"/>
        <v>0</v>
      </c>
      <c r="L57" s="388">
        <f t="shared" si="2"/>
        <v>0</v>
      </c>
    </row>
    <row r="58" spans="2:12" ht="27" customHeight="1">
      <c r="B58" s="377">
        <v>47</v>
      </c>
      <c r="C58" s="785" t="s">
        <v>4726</v>
      </c>
      <c r="D58" s="784" t="s">
        <v>4727</v>
      </c>
      <c r="E58" s="385" t="s">
        <v>2887</v>
      </c>
      <c r="F58" s="392">
        <v>3</v>
      </c>
      <c r="G58" s="853"/>
      <c r="H58" s="387">
        <f t="shared" si="3"/>
        <v>0</v>
      </c>
      <c r="I58" s="854"/>
      <c r="J58" s="387">
        <f t="shared" si="4"/>
        <v>0</v>
      </c>
      <c r="K58" s="387">
        <f t="shared" si="1"/>
        <v>0</v>
      </c>
      <c r="L58" s="388">
        <f t="shared" si="2"/>
        <v>0</v>
      </c>
    </row>
    <row r="59" spans="2:12" ht="25.5">
      <c r="B59" s="382">
        <v>48</v>
      </c>
      <c r="C59" s="383" t="s">
        <v>4728</v>
      </c>
      <c r="D59" s="384" t="s">
        <v>4729</v>
      </c>
      <c r="E59" s="385" t="s">
        <v>2887</v>
      </c>
      <c r="F59" s="392">
        <v>60</v>
      </c>
      <c r="G59" s="853"/>
      <c r="H59" s="387">
        <f t="shared" si="3"/>
        <v>0</v>
      </c>
      <c r="I59" s="854"/>
      <c r="J59" s="387">
        <f t="shared" si="4"/>
        <v>0</v>
      </c>
      <c r="K59" s="387">
        <f t="shared" si="1"/>
        <v>0</v>
      </c>
      <c r="L59" s="388">
        <f t="shared" si="2"/>
        <v>0</v>
      </c>
    </row>
    <row r="60" spans="2:12">
      <c r="B60" s="377">
        <v>49</v>
      </c>
      <c r="C60" s="383" t="s">
        <v>4730</v>
      </c>
      <c r="D60" s="384" t="s">
        <v>4731</v>
      </c>
      <c r="E60" s="385" t="s">
        <v>2887</v>
      </c>
      <c r="F60" s="392">
        <v>9</v>
      </c>
      <c r="G60" s="853"/>
      <c r="H60" s="387">
        <f t="shared" si="3"/>
        <v>0</v>
      </c>
      <c r="I60" s="854"/>
      <c r="J60" s="387">
        <f t="shared" si="4"/>
        <v>0</v>
      </c>
      <c r="K60" s="387">
        <f t="shared" si="1"/>
        <v>0</v>
      </c>
      <c r="L60" s="388">
        <f t="shared" si="2"/>
        <v>0</v>
      </c>
    </row>
    <row r="61" spans="2:12">
      <c r="B61" s="377">
        <v>50</v>
      </c>
      <c r="C61" s="383" t="s">
        <v>4732</v>
      </c>
      <c r="D61" s="384" t="s">
        <v>4733</v>
      </c>
      <c r="E61" s="385" t="s">
        <v>2887</v>
      </c>
      <c r="F61" s="392">
        <v>9</v>
      </c>
      <c r="G61" s="853"/>
      <c r="H61" s="387">
        <f t="shared" si="3"/>
        <v>0</v>
      </c>
      <c r="I61" s="854"/>
      <c r="J61" s="387">
        <f t="shared" si="4"/>
        <v>0</v>
      </c>
      <c r="K61" s="387">
        <f>G61+I61</f>
        <v>0</v>
      </c>
      <c r="L61" s="388">
        <f t="shared" si="2"/>
        <v>0</v>
      </c>
    </row>
    <row r="62" spans="2:12" ht="25.5">
      <c r="B62" s="382">
        <v>51</v>
      </c>
      <c r="C62" s="785" t="s">
        <v>4734</v>
      </c>
      <c r="D62" s="384" t="s">
        <v>4735</v>
      </c>
      <c r="E62" s="385" t="s">
        <v>2887</v>
      </c>
      <c r="F62" s="392">
        <v>1</v>
      </c>
      <c r="G62" s="853"/>
      <c r="H62" s="387">
        <f t="shared" si="3"/>
        <v>0</v>
      </c>
      <c r="I62" s="854"/>
      <c r="J62" s="387">
        <f t="shared" si="4"/>
        <v>0</v>
      </c>
      <c r="K62" s="387">
        <f t="shared" si="1"/>
        <v>0</v>
      </c>
      <c r="L62" s="388">
        <f t="shared" si="2"/>
        <v>0</v>
      </c>
    </row>
    <row r="63" spans="2:12">
      <c r="B63" s="377">
        <v>51</v>
      </c>
      <c r="C63" s="383" t="s">
        <v>4736</v>
      </c>
      <c r="D63" s="384" t="s">
        <v>4737</v>
      </c>
      <c r="E63" s="385" t="s">
        <v>2887</v>
      </c>
      <c r="F63" s="392">
        <v>1</v>
      </c>
      <c r="G63" s="853"/>
      <c r="H63" s="387">
        <f t="shared" si="3"/>
        <v>0</v>
      </c>
      <c r="I63" s="854"/>
      <c r="J63" s="387">
        <f t="shared" si="4"/>
        <v>0</v>
      </c>
      <c r="K63" s="387">
        <f t="shared" si="1"/>
        <v>0</v>
      </c>
      <c r="L63" s="388">
        <f t="shared" si="2"/>
        <v>0</v>
      </c>
    </row>
    <row r="64" spans="2:12" ht="12.75" customHeight="1">
      <c r="B64" s="382">
        <v>52</v>
      </c>
      <c r="C64" s="383"/>
      <c r="D64" s="384"/>
      <c r="E64" s="385"/>
      <c r="F64" s="392"/>
      <c r="G64" s="386"/>
      <c r="H64" s="387"/>
      <c r="I64" s="387"/>
      <c r="J64" s="387"/>
      <c r="K64" s="387"/>
      <c r="L64" s="388"/>
    </row>
    <row r="65" spans="2:12">
      <c r="B65" s="377">
        <v>53</v>
      </c>
      <c r="C65" s="383"/>
      <c r="D65" s="384" t="s">
        <v>4738</v>
      </c>
      <c r="E65" s="385" t="s">
        <v>886</v>
      </c>
      <c r="F65" s="392">
        <v>700</v>
      </c>
      <c r="G65" s="853"/>
      <c r="H65" s="387">
        <f t="shared" si="3"/>
        <v>0</v>
      </c>
      <c r="I65" s="854"/>
      <c r="J65" s="387">
        <f t="shared" si="4"/>
        <v>0</v>
      </c>
      <c r="K65" s="387">
        <f t="shared" si="1"/>
        <v>0</v>
      </c>
      <c r="L65" s="388">
        <f t="shared" si="2"/>
        <v>0</v>
      </c>
    </row>
    <row r="66" spans="2:12">
      <c r="B66" s="382">
        <v>54</v>
      </c>
      <c r="C66" s="383"/>
      <c r="D66" s="384" t="s">
        <v>4739</v>
      </c>
      <c r="E66" s="385" t="s">
        <v>886</v>
      </c>
      <c r="F66" s="392">
        <v>3600</v>
      </c>
      <c r="G66" s="853"/>
      <c r="H66" s="387">
        <f t="shared" si="3"/>
        <v>0</v>
      </c>
      <c r="I66" s="854"/>
      <c r="J66" s="387">
        <f t="shared" si="4"/>
        <v>0</v>
      </c>
      <c r="K66" s="387">
        <f t="shared" si="1"/>
        <v>0</v>
      </c>
      <c r="L66" s="388">
        <f t="shared" si="2"/>
        <v>0</v>
      </c>
    </row>
    <row r="67" spans="2:12">
      <c r="B67" s="377">
        <v>55</v>
      </c>
      <c r="C67" s="383"/>
      <c r="D67" s="384" t="s">
        <v>4740</v>
      </c>
      <c r="E67" s="385" t="s">
        <v>886</v>
      </c>
      <c r="F67" s="392">
        <v>4000</v>
      </c>
      <c r="G67" s="853"/>
      <c r="H67" s="387">
        <f t="shared" si="3"/>
        <v>0</v>
      </c>
      <c r="I67" s="854"/>
      <c r="J67" s="387">
        <f t="shared" si="4"/>
        <v>0</v>
      </c>
      <c r="K67" s="387">
        <f t="shared" si="1"/>
        <v>0</v>
      </c>
      <c r="L67" s="388">
        <f t="shared" si="2"/>
        <v>0</v>
      </c>
    </row>
    <row r="68" spans="2:12">
      <c r="B68" s="382">
        <v>56</v>
      </c>
      <c r="C68" s="383"/>
      <c r="D68" s="384" t="s">
        <v>4741</v>
      </c>
      <c r="E68" s="385" t="s">
        <v>886</v>
      </c>
      <c r="F68" s="392">
        <v>1400</v>
      </c>
      <c r="G68" s="853"/>
      <c r="H68" s="387">
        <f t="shared" si="3"/>
        <v>0</v>
      </c>
      <c r="I68" s="854"/>
      <c r="J68" s="387">
        <f t="shared" si="4"/>
        <v>0</v>
      </c>
      <c r="K68" s="387">
        <f t="shared" si="1"/>
        <v>0</v>
      </c>
      <c r="L68" s="388">
        <f t="shared" si="2"/>
        <v>0</v>
      </c>
    </row>
    <row r="69" spans="2:12">
      <c r="B69" s="377">
        <v>57</v>
      </c>
      <c r="C69" s="383"/>
      <c r="D69" s="384" t="s">
        <v>4742</v>
      </c>
      <c r="E69" s="385" t="s">
        <v>886</v>
      </c>
      <c r="F69" s="392">
        <v>700</v>
      </c>
      <c r="G69" s="853"/>
      <c r="H69" s="387">
        <f t="shared" si="3"/>
        <v>0</v>
      </c>
      <c r="I69" s="854"/>
      <c r="J69" s="387">
        <f t="shared" si="4"/>
        <v>0</v>
      </c>
      <c r="K69" s="387">
        <f t="shared" si="1"/>
        <v>0</v>
      </c>
      <c r="L69" s="388">
        <f t="shared" si="2"/>
        <v>0</v>
      </c>
    </row>
    <row r="70" spans="2:12">
      <c r="B70" s="382">
        <v>58</v>
      </c>
      <c r="C70" s="383"/>
      <c r="D70" s="384" t="s">
        <v>4743</v>
      </c>
      <c r="E70" s="385" t="s">
        <v>886</v>
      </c>
      <c r="F70" s="392">
        <v>35</v>
      </c>
      <c r="G70" s="853"/>
      <c r="H70" s="387">
        <f t="shared" si="3"/>
        <v>0</v>
      </c>
      <c r="I70" s="854"/>
      <c r="J70" s="387">
        <f t="shared" si="4"/>
        <v>0</v>
      </c>
      <c r="K70" s="387">
        <f t="shared" si="1"/>
        <v>0</v>
      </c>
      <c r="L70" s="388">
        <f t="shared" si="2"/>
        <v>0</v>
      </c>
    </row>
    <row r="71" spans="2:12" ht="12.75" customHeight="1">
      <c r="B71" s="377">
        <v>59</v>
      </c>
      <c r="C71" s="383"/>
      <c r="D71" s="384"/>
      <c r="E71" s="385"/>
      <c r="F71" s="392"/>
      <c r="G71" s="386"/>
      <c r="H71" s="387"/>
      <c r="I71" s="387"/>
      <c r="J71" s="387"/>
      <c r="K71" s="387"/>
      <c r="L71" s="388"/>
    </row>
    <row r="72" spans="2:12" ht="12.75" customHeight="1">
      <c r="B72" s="382">
        <v>60</v>
      </c>
      <c r="C72" s="383"/>
      <c r="D72" s="384"/>
      <c r="E72" s="385"/>
      <c r="F72" s="392"/>
      <c r="G72" s="386"/>
      <c r="H72" s="387"/>
      <c r="I72" s="387"/>
      <c r="J72" s="387"/>
      <c r="K72" s="387"/>
      <c r="L72" s="388"/>
    </row>
    <row r="73" spans="2:12" ht="51">
      <c r="B73" s="377">
        <v>61</v>
      </c>
      <c r="C73" s="383"/>
      <c r="D73" s="384" t="s">
        <v>4744</v>
      </c>
      <c r="E73" s="385" t="s">
        <v>886</v>
      </c>
      <c r="F73" s="392">
        <v>180</v>
      </c>
      <c r="G73" s="853"/>
      <c r="H73" s="387">
        <f t="shared" ref="H73:H92" si="5">ROUND(F73*G73,2)</f>
        <v>0</v>
      </c>
      <c r="I73" s="854"/>
      <c r="J73" s="387">
        <f t="shared" ref="J73:J92" si="6">ROUND(F73*I73,2)</f>
        <v>0</v>
      </c>
      <c r="K73" s="387">
        <f t="shared" si="1"/>
        <v>0</v>
      </c>
      <c r="L73" s="388">
        <f t="shared" ref="L73:L92" si="7">ROUND(F73*K73,2)</f>
        <v>0</v>
      </c>
    </row>
    <row r="74" spans="2:12">
      <c r="B74" s="382">
        <v>62</v>
      </c>
      <c r="C74" s="383"/>
      <c r="D74" s="384" t="s">
        <v>4745</v>
      </c>
      <c r="E74" s="385" t="s">
        <v>886</v>
      </c>
      <c r="F74" s="392">
        <v>850</v>
      </c>
      <c r="G74" s="853"/>
      <c r="H74" s="387">
        <f t="shared" si="5"/>
        <v>0</v>
      </c>
      <c r="I74" s="854"/>
      <c r="J74" s="387">
        <f t="shared" si="6"/>
        <v>0</v>
      </c>
      <c r="K74" s="387">
        <f t="shared" si="1"/>
        <v>0</v>
      </c>
      <c r="L74" s="388">
        <f t="shared" si="7"/>
        <v>0</v>
      </c>
    </row>
    <row r="75" spans="2:12">
      <c r="B75" s="377">
        <v>63</v>
      </c>
      <c r="C75" s="383"/>
      <c r="D75" s="384" t="s">
        <v>4746</v>
      </c>
      <c r="E75" s="385" t="s">
        <v>886</v>
      </c>
      <c r="F75" s="392">
        <v>480</v>
      </c>
      <c r="G75" s="853"/>
      <c r="H75" s="387">
        <f t="shared" si="5"/>
        <v>0</v>
      </c>
      <c r="I75" s="854"/>
      <c r="J75" s="387">
        <f t="shared" si="6"/>
        <v>0</v>
      </c>
      <c r="K75" s="387">
        <f t="shared" si="1"/>
        <v>0</v>
      </c>
      <c r="L75" s="388">
        <f t="shared" si="7"/>
        <v>0</v>
      </c>
    </row>
    <row r="76" spans="2:12">
      <c r="B76" s="382">
        <v>64</v>
      </c>
      <c r="C76" s="383"/>
      <c r="D76" s="384" t="s">
        <v>4747</v>
      </c>
      <c r="E76" s="385" t="s">
        <v>4748</v>
      </c>
      <c r="F76" s="392">
        <v>1</v>
      </c>
      <c r="G76" s="853"/>
      <c r="H76" s="387">
        <f t="shared" si="5"/>
        <v>0</v>
      </c>
      <c r="I76" s="854"/>
      <c r="J76" s="387">
        <f t="shared" si="6"/>
        <v>0</v>
      </c>
      <c r="K76" s="387">
        <f t="shared" si="1"/>
        <v>0</v>
      </c>
      <c r="L76" s="388">
        <f t="shared" si="7"/>
        <v>0</v>
      </c>
    </row>
    <row r="77" spans="2:12">
      <c r="B77" s="377">
        <v>65</v>
      </c>
      <c r="C77" s="383"/>
      <c r="D77" s="384" t="s">
        <v>4749</v>
      </c>
      <c r="E77" s="385" t="s">
        <v>2887</v>
      </c>
      <c r="F77" s="392">
        <v>20</v>
      </c>
      <c r="G77" s="853"/>
      <c r="H77" s="387">
        <f t="shared" si="5"/>
        <v>0</v>
      </c>
      <c r="I77" s="854"/>
      <c r="J77" s="387">
        <f t="shared" si="6"/>
        <v>0</v>
      </c>
      <c r="K77" s="387">
        <f t="shared" si="1"/>
        <v>0</v>
      </c>
      <c r="L77" s="388">
        <f t="shared" si="7"/>
        <v>0</v>
      </c>
    </row>
    <row r="78" spans="2:12">
      <c r="B78" s="382">
        <v>66</v>
      </c>
      <c r="C78" s="383"/>
      <c r="D78" s="384" t="s">
        <v>4750</v>
      </c>
      <c r="E78" s="385" t="s">
        <v>2887</v>
      </c>
      <c r="F78" s="392">
        <v>30</v>
      </c>
      <c r="G78" s="853"/>
      <c r="H78" s="387">
        <f t="shared" si="5"/>
        <v>0</v>
      </c>
      <c r="I78" s="854"/>
      <c r="J78" s="387">
        <f t="shared" si="6"/>
        <v>0</v>
      </c>
      <c r="K78" s="387">
        <f t="shared" si="1"/>
        <v>0</v>
      </c>
      <c r="L78" s="388">
        <f t="shared" si="7"/>
        <v>0</v>
      </c>
    </row>
    <row r="79" spans="2:12">
      <c r="B79" s="377">
        <v>67</v>
      </c>
      <c r="C79" s="383"/>
      <c r="D79" s="384" t="s">
        <v>4751</v>
      </c>
      <c r="E79" s="385" t="s">
        <v>4748</v>
      </c>
      <c r="F79" s="392">
        <v>1</v>
      </c>
      <c r="G79" s="853"/>
      <c r="H79" s="387">
        <f t="shared" si="5"/>
        <v>0</v>
      </c>
      <c r="I79" s="854"/>
      <c r="J79" s="387">
        <f t="shared" si="6"/>
        <v>0</v>
      </c>
      <c r="K79" s="387">
        <f t="shared" si="1"/>
        <v>0</v>
      </c>
      <c r="L79" s="388">
        <f t="shared" si="7"/>
        <v>0</v>
      </c>
    </row>
    <row r="80" spans="2:12">
      <c r="B80" s="382">
        <v>68</v>
      </c>
      <c r="C80" s="383"/>
      <c r="D80" s="384" t="s">
        <v>4752</v>
      </c>
      <c r="E80" s="385" t="s">
        <v>886</v>
      </c>
      <c r="F80" s="392">
        <v>450</v>
      </c>
      <c r="G80" s="853"/>
      <c r="H80" s="387">
        <f t="shared" si="5"/>
        <v>0</v>
      </c>
      <c r="I80" s="854"/>
      <c r="J80" s="387">
        <f t="shared" si="6"/>
        <v>0</v>
      </c>
      <c r="K80" s="387">
        <f t="shared" ref="K80:K136" si="8">G80+I80</f>
        <v>0</v>
      </c>
      <c r="L80" s="388">
        <f t="shared" si="7"/>
        <v>0</v>
      </c>
    </row>
    <row r="81" spans="2:12" ht="12.75" customHeight="1">
      <c r="B81" s="377">
        <v>69</v>
      </c>
      <c r="C81" s="383"/>
      <c r="D81" s="384" t="s">
        <v>4753</v>
      </c>
      <c r="E81" s="385" t="s">
        <v>2887</v>
      </c>
      <c r="F81" s="392">
        <v>20</v>
      </c>
      <c r="G81" s="853"/>
      <c r="H81" s="387">
        <f t="shared" si="5"/>
        <v>0</v>
      </c>
      <c r="I81" s="854"/>
      <c r="J81" s="387">
        <f t="shared" si="6"/>
        <v>0</v>
      </c>
      <c r="K81" s="387">
        <f t="shared" si="8"/>
        <v>0</v>
      </c>
      <c r="L81" s="388">
        <f t="shared" si="7"/>
        <v>0</v>
      </c>
    </row>
    <row r="82" spans="2:12">
      <c r="B82" s="382">
        <v>70</v>
      </c>
      <c r="C82" s="383"/>
      <c r="D82" s="384" t="s">
        <v>4753</v>
      </c>
      <c r="E82" s="385" t="s">
        <v>2887</v>
      </c>
      <c r="F82" s="392">
        <v>10</v>
      </c>
      <c r="G82" s="853"/>
      <c r="H82" s="387">
        <f t="shared" si="5"/>
        <v>0</v>
      </c>
      <c r="I82" s="854"/>
      <c r="J82" s="387">
        <f t="shared" si="6"/>
        <v>0</v>
      </c>
      <c r="K82" s="387">
        <f t="shared" si="8"/>
        <v>0</v>
      </c>
      <c r="L82" s="388">
        <f t="shared" si="7"/>
        <v>0</v>
      </c>
    </row>
    <row r="83" spans="2:12">
      <c r="B83" s="377">
        <v>71</v>
      </c>
      <c r="C83" s="383"/>
      <c r="D83" s="384" t="s">
        <v>4754</v>
      </c>
      <c r="E83" s="385" t="s">
        <v>4748</v>
      </c>
      <c r="F83" s="392">
        <v>1</v>
      </c>
      <c r="G83" s="853"/>
      <c r="H83" s="387">
        <f t="shared" si="5"/>
        <v>0</v>
      </c>
      <c r="I83" s="854"/>
      <c r="J83" s="387">
        <f t="shared" si="6"/>
        <v>0</v>
      </c>
      <c r="K83" s="387">
        <f t="shared" si="8"/>
        <v>0</v>
      </c>
      <c r="L83" s="388">
        <f t="shared" si="7"/>
        <v>0</v>
      </c>
    </row>
    <row r="84" spans="2:12">
      <c r="B84" s="382">
        <v>72</v>
      </c>
      <c r="C84" s="383" t="s">
        <v>4755</v>
      </c>
      <c r="D84" s="784" t="s">
        <v>4756</v>
      </c>
      <c r="E84" s="385" t="s">
        <v>2887</v>
      </c>
      <c r="F84" s="392">
        <v>1</v>
      </c>
      <c r="G84" s="853"/>
      <c r="H84" s="387">
        <f t="shared" si="5"/>
        <v>0</v>
      </c>
      <c r="I84" s="387"/>
      <c r="J84" s="387"/>
      <c r="K84" s="387">
        <f t="shared" si="8"/>
        <v>0</v>
      </c>
      <c r="L84" s="388">
        <f t="shared" si="7"/>
        <v>0</v>
      </c>
    </row>
    <row r="85" spans="2:12">
      <c r="B85" s="377">
        <v>73</v>
      </c>
      <c r="C85" s="383"/>
      <c r="D85" s="384" t="s">
        <v>4757</v>
      </c>
      <c r="E85" s="385" t="s">
        <v>4748</v>
      </c>
      <c r="F85" s="392">
        <v>1</v>
      </c>
      <c r="G85" s="853"/>
      <c r="H85" s="387">
        <f t="shared" si="5"/>
        <v>0</v>
      </c>
      <c r="I85" s="854"/>
      <c r="J85" s="387">
        <f t="shared" si="6"/>
        <v>0</v>
      </c>
      <c r="K85" s="387">
        <f t="shared" si="8"/>
        <v>0</v>
      </c>
      <c r="L85" s="388">
        <f t="shared" si="7"/>
        <v>0</v>
      </c>
    </row>
    <row r="86" spans="2:12">
      <c r="B86" s="382">
        <v>74</v>
      </c>
      <c r="C86" s="383"/>
      <c r="D86" s="391" t="s">
        <v>4758</v>
      </c>
      <c r="E86" s="392" t="s">
        <v>2887</v>
      </c>
      <c r="F86" s="392">
        <v>1</v>
      </c>
      <c r="G86" s="853"/>
      <c r="H86" s="387">
        <f t="shared" si="5"/>
        <v>0</v>
      </c>
      <c r="I86" s="854"/>
      <c r="J86" s="387">
        <f t="shared" si="6"/>
        <v>0</v>
      </c>
      <c r="K86" s="387">
        <f t="shared" si="8"/>
        <v>0</v>
      </c>
      <c r="L86" s="388">
        <f t="shared" si="7"/>
        <v>0</v>
      </c>
    </row>
    <row r="87" spans="2:12">
      <c r="B87" s="377">
        <v>75</v>
      </c>
      <c r="C87" s="383"/>
      <c r="D87" s="391" t="s">
        <v>4759</v>
      </c>
      <c r="E87" s="392" t="s">
        <v>2887</v>
      </c>
      <c r="F87" s="392">
        <v>315</v>
      </c>
      <c r="G87" s="853"/>
      <c r="H87" s="387">
        <f t="shared" si="5"/>
        <v>0</v>
      </c>
      <c r="I87" s="854"/>
      <c r="J87" s="387">
        <f t="shared" si="6"/>
        <v>0</v>
      </c>
      <c r="K87" s="387">
        <f t="shared" si="8"/>
        <v>0</v>
      </c>
      <c r="L87" s="388">
        <f t="shared" si="7"/>
        <v>0</v>
      </c>
    </row>
    <row r="88" spans="2:12">
      <c r="B88" s="382">
        <v>76</v>
      </c>
      <c r="C88" s="383"/>
      <c r="D88" s="391" t="s">
        <v>4760</v>
      </c>
      <c r="E88" s="392" t="s">
        <v>2887</v>
      </c>
      <c r="F88" s="392">
        <v>1</v>
      </c>
      <c r="G88" s="853"/>
      <c r="H88" s="387">
        <f t="shared" si="5"/>
        <v>0</v>
      </c>
      <c r="I88" s="387"/>
      <c r="J88" s="387"/>
      <c r="K88" s="387">
        <f t="shared" si="8"/>
        <v>0</v>
      </c>
      <c r="L88" s="388">
        <f t="shared" si="7"/>
        <v>0</v>
      </c>
    </row>
    <row r="89" spans="2:12">
      <c r="B89" s="377">
        <v>77</v>
      </c>
      <c r="C89" s="383"/>
      <c r="D89" s="384" t="s">
        <v>4761</v>
      </c>
      <c r="E89" s="385" t="s">
        <v>2171</v>
      </c>
      <c r="F89" s="392">
        <v>180</v>
      </c>
      <c r="G89" s="853"/>
      <c r="H89" s="387">
        <f t="shared" si="5"/>
        <v>0</v>
      </c>
      <c r="I89" s="854"/>
      <c r="J89" s="387">
        <f t="shared" si="6"/>
        <v>0</v>
      </c>
      <c r="K89" s="387">
        <f t="shared" si="8"/>
        <v>0</v>
      </c>
      <c r="L89" s="388">
        <f t="shared" si="7"/>
        <v>0</v>
      </c>
    </row>
    <row r="90" spans="2:12">
      <c r="B90" s="382">
        <v>78</v>
      </c>
      <c r="C90" s="383"/>
      <c r="D90" s="384" t="s">
        <v>4762</v>
      </c>
      <c r="E90" s="385" t="s">
        <v>2887</v>
      </c>
      <c r="F90" s="392">
        <v>1</v>
      </c>
      <c r="G90" s="853"/>
      <c r="H90" s="387">
        <f t="shared" si="5"/>
        <v>0</v>
      </c>
      <c r="I90" s="854"/>
      <c r="J90" s="387">
        <f t="shared" si="6"/>
        <v>0</v>
      </c>
      <c r="K90" s="387">
        <f t="shared" si="8"/>
        <v>0</v>
      </c>
      <c r="L90" s="388">
        <f t="shared" si="7"/>
        <v>0</v>
      </c>
    </row>
    <row r="91" spans="2:12">
      <c r="B91" s="377">
        <v>79</v>
      </c>
      <c r="C91" s="383"/>
      <c r="D91" s="384" t="s">
        <v>4763</v>
      </c>
      <c r="E91" s="385" t="s">
        <v>2887</v>
      </c>
      <c r="F91" s="392">
        <v>1</v>
      </c>
      <c r="G91" s="853"/>
      <c r="H91" s="387">
        <f t="shared" si="5"/>
        <v>0</v>
      </c>
      <c r="I91" s="854"/>
      <c r="J91" s="387">
        <f t="shared" si="6"/>
        <v>0</v>
      </c>
      <c r="K91" s="387">
        <f t="shared" si="8"/>
        <v>0</v>
      </c>
      <c r="L91" s="388">
        <f t="shared" si="7"/>
        <v>0</v>
      </c>
    </row>
    <row r="92" spans="2:12">
      <c r="B92" s="382">
        <v>80</v>
      </c>
      <c r="C92" s="383"/>
      <c r="D92" s="391" t="s">
        <v>4459</v>
      </c>
      <c r="E92" s="392" t="s">
        <v>2887</v>
      </c>
      <c r="F92" s="392">
        <v>1</v>
      </c>
      <c r="G92" s="853"/>
      <c r="H92" s="387">
        <f t="shared" si="5"/>
        <v>0</v>
      </c>
      <c r="I92" s="854"/>
      <c r="J92" s="387">
        <f t="shared" si="6"/>
        <v>0</v>
      </c>
      <c r="K92" s="387">
        <f t="shared" si="8"/>
        <v>0</v>
      </c>
      <c r="L92" s="388">
        <f t="shared" si="7"/>
        <v>0</v>
      </c>
    </row>
    <row r="93" spans="2:12">
      <c r="B93" s="377">
        <v>81</v>
      </c>
      <c r="C93" s="383"/>
      <c r="D93" s="384"/>
      <c r="E93" s="385"/>
      <c r="F93" s="392"/>
      <c r="G93" s="386"/>
      <c r="H93" s="387"/>
      <c r="I93" s="387"/>
      <c r="J93" s="387"/>
      <c r="K93" s="387"/>
      <c r="L93" s="388"/>
    </row>
    <row r="94" spans="2:12" ht="12.75" customHeight="1">
      <c r="B94" s="382">
        <v>82</v>
      </c>
      <c r="C94" s="383"/>
      <c r="D94" s="784"/>
      <c r="E94" s="385"/>
      <c r="F94" s="392"/>
      <c r="G94" s="386"/>
      <c r="H94" s="387"/>
      <c r="I94" s="387"/>
      <c r="J94" s="387"/>
      <c r="K94" s="387"/>
      <c r="L94" s="388"/>
    </row>
    <row r="95" spans="2:12">
      <c r="B95" s="377">
        <v>83</v>
      </c>
      <c r="C95" s="383"/>
      <c r="D95" s="783" t="s">
        <v>4764</v>
      </c>
      <c r="E95" s="385"/>
      <c r="F95" s="392"/>
      <c r="G95" s="386"/>
      <c r="H95" s="387"/>
      <c r="I95" s="387"/>
      <c r="J95" s="387"/>
      <c r="K95" s="387"/>
      <c r="L95" s="388"/>
    </row>
    <row r="96" spans="2:12">
      <c r="B96" s="382">
        <v>84</v>
      </c>
      <c r="C96" s="788" t="s">
        <v>4765</v>
      </c>
      <c r="D96" s="384"/>
      <c r="E96" s="385"/>
      <c r="F96" s="392"/>
      <c r="G96" s="386"/>
      <c r="H96" s="387"/>
      <c r="I96" s="387"/>
      <c r="J96" s="387"/>
      <c r="K96" s="387"/>
      <c r="L96" s="388"/>
    </row>
    <row r="97" spans="2:12" ht="38.25">
      <c r="B97" s="377">
        <v>85</v>
      </c>
      <c r="C97" s="789" t="s">
        <v>4766</v>
      </c>
      <c r="D97" s="384" t="s">
        <v>4767</v>
      </c>
      <c r="E97" s="385" t="s">
        <v>2887</v>
      </c>
      <c r="F97" s="392">
        <v>1</v>
      </c>
      <c r="G97" s="853"/>
      <c r="H97" s="387">
        <f t="shared" ref="H97:H136" si="9">ROUND(F97*G97,2)</f>
        <v>0</v>
      </c>
      <c r="I97" s="854"/>
      <c r="J97" s="387">
        <f t="shared" ref="J97:J136" si="10">ROUND(F97*I97,2)</f>
        <v>0</v>
      </c>
      <c r="K97" s="387">
        <f t="shared" si="8"/>
        <v>0</v>
      </c>
      <c r="L97" s="388">
        <f t="shared" ref="L97:L114" si="11">ROUND(F97*K97,2)</f>
        <v>0</v>
      </c>
    </row>
    <row r="98" spans="2:12">
      <c r="B98" s="382">
        <v>86</v>
      </c>
      <c r="C98" s="789" t="s">
        <v>4768</v>
      </c>
      <c r="D98" s="384" t="s">
        <v>4769</v>
      </c>
      <c r="E98" s="385" t="s">
        <v>2887</v>
      </c>
      <c r="F98" s="392">
        <v>3</v>
      </c>
      <c r="G98" s="853"/>
      <c r="H98" s="387">
        <f t="shared" si="9"/>
        <v>0</v>
      </c>
      <c r="I98" s="854"/>
      <c r="J98" s="387">
        <f t="shared" si="10"/>
        <v>0</v>
      </c>
      <c r="K98" s="387">
        <f t="shared" si="8"/>
        <v>0</v>
      </c>
      <c r="L98" s="388">
        <f t="shared" si="11"/>
        <v>0</v>
      </c>
    </row>
    <row r="99" spans="2:12" ht="25.5">
      <c r="B99" s="377">
        <v>87</v>
      </c>
      <c r="C99" s="789" t="s">
        <v>4770</v>
      </c>
      <c r="D99" s="384" t="s">
        <v>4771</v>
      </c>
      <c r="E99" s="385" t="s">
        <v>2887</v>
      </c>
      <c r="F99" s="392">
        <v>1</v>
      </c>
      <c r="G99" s="853"/>
      <c r="H99" s="387">
        <f t="shared" si="9"/>
        <v>0</v>
      </c>
      <c r="I99" s="854"/>
      <c r="J99" s="387">
        <f t="shared" si="10"/>
        <v>0</v>
      </c>
      <c r="K99" s="387">
        <f t="shared" si="8"/>
        <v>0</v>
      </c>
      <c r="L99" s="388">
        <f t="shared" si="11"/>
        <v>0</v>
      </c>
    </row>
    <row r="100" spans="2:12">
      <c r="B100" s="382">
        <v>88</v>
      </c>
      <c r="C100" s="789" t="s">
        <v>4770</v>
      </c>
      <c r="D100" s="384" t="s">
        <v>4772</v>
      </c>
      <c r="E100" s="385" t="s">
        <v>2887</v>
      </c>
      <c r="F100" s="392">
        <v>1</v>
      </c>
      <c r="G100" s="853"/>
      <c r="H100" s="387">
        <f t="shared" si="9"/>
        <v>0</v>
      </c>
      <c r="I100" s="854"/>
      <c r="J100" s="387">
        <f t="shared" si="10"/>
        <v>0</v>
      </c>
      <c r="K100" s="387">
        <f t="shared" si="8"/>
        <v>0</v>
      </c>
      <c r="L100" s="388">
        <f t="shared" si="11"/>
        <v>0</v>
      </c>
    </row>
    <row r="101" spans="2:12">
      <c r="B101" s="377">
        <v>89</v>
      </c>
      <c r="C101" s="383" t="s">
        <v>4773</v>
      </c>
      <c r="D101" s="784" t="s">
        <v>4774</v>
      </c>
      <c r="E101" s="385" t="s">
        <v>2887</v>
      </c>
      <c r="F101" s="392">
        <v>1</v>
      </c>
      <c r="G101" s="853"/>
      <c r="H101" s="387">
        <f t="shared" si="9"/>
        <v>0</v>
      </c>
      <c r="I101" s="387"/>
      <c r="J101" s="387"/>
      <c r="K101" s="387">
        <f t="shared" si="8"/>
        <v>0</v>
      </c>
      <c r="L101" s="388">
        <f t="shared" si="11"/>
        <v>0</v>
      </c>
    </row>
    <row r="102" spans="2:12">
      <c r="B102" s="382">
        <v>90</v>
      </c>
      <c r="C102" s="789" t="s">
        <v>4775</v>
      </c>
      <c r="D102" s="384" t="s">
        <v>4776</v>
      </c>
      <c r="E102" s="385" t="s">
        <v>2887</v>
      </c>
      <c r="F102" s="392">
        <v>1</v>
      </c>
      <c r="G102" s="853"/>
      <c r="H102" s="387">
        <f t="shared" si="9"/>
        <v>0</v>
      </c>
      <c r="I102" s="854"/>
      <c r="J102" s="387">
        <f t="shared" si="10"/>
        <v>0</v>
      </c>
      <c r="K102" s="387">
        <f t="shared" si="8"/>
        <v>0</v>
      </c>
      <c r="L102" s="388">
        <f t="shared" si="11"/>
        <v>0</v>
      </c>
    </row>
    <row r="103" spans="2:12" ht="25.5">
      <c r="B103" s="377">
        <v>91</v>
      </c>
      <c r="C103" s="789"/>
      <c r="D103" s="384" t="s">
        <v>4777</v>
      </c>
      <c r="E103" s="385" t="s">
        <v>2887</v>
      </c>
      <c r="F103" s="392">
        <v>2</v>
      </c>
      <c r="G103" s="853"/>
      <c r="H103" s="387">
        <f t="shared" si="9"/>
        <v>0</v>
      </c>
      <c r="I103" s="854"/>
      <c r="J103" s="387">
        <f t="shared" si="10"/>
        <v>0</v>
      </c>
      <c r="K103" s="387">
        <f t="shared" si="8"/>
        <v>0</v>
      </c>
      <c r="L103" s="388">
        <f t="shared" si="11"/>
        <v>0</v>
      </c>
    </row>
    <row r="104" spans="2:12">
      <c r="B104" s="382">
        <v>92</v>
      </c>
      <c r="C104" s="789"/>
      <c r="D104" s="384" t="s">
        <v>4778</v>
      </c>
      <c r="E104" s="385" t="s">
        <v>2887</v>
      </c>
      <c r="F104" s="392">
        <v>19</v>
      </c>
      <c r="G104" s="853"/>
      <c r="H104" s="387">
        <f t="shared" si="9"/>
        <v>0</v>
      </c>
      <c r="I104" s="854"/>
      <c r="J104" s="387">
        <f t="shared" si="10"/>
        <v>0</v>
      </c>
      <c r="K104" s="387">
        <f t="shared" si="8"/>
        <v>0</v>
      </c>
      <c r="L104" s="388">
        <f t="shared" si="11"/>
        <v>0</v>
      </c>
    </row>
    <row r="105" spans="2:12">
      <c r="B105" s="377">
        <v>93</v>
      </c>
      <c r="C105" s="788" t="s">
        <v>4779</v>
      </c>
      <c r="D105" s="384"/>
      <c r="E105" s="385"/>
      <c r="F105" s="392"/>
      <c r="G105" s="386"/>
      <c r="H105" s="387"/>
      <c r="I105" s="387"/>
      <c r="J105" s="387"/>
      <c r="K105" s="387"/>
      <c r="L105" s="388"/>
    </row>
    <row r="106" spans="2:12" ht="25.5">
      <c r="B106" s="382">
        <v>94</v>
      </c>
      <c r="C106" s="789" t="s">
        <v>4780</v>
      </c>
      <c r="D106" s="384" t="s">
        <v>4781</v>
      </c>
      <c r="E106" s="385" t="s">
        <v>2887</v>
      </c>
      <c r="F106" s="392">
        <v>7</v>
      </c>
      <c r="G106" s="853"/>
      <c r="H106" s="387">
        <f t="shared" si="9"/>
        <v>0</v>
      </c>
      <c r="I106" s="854"/>
      <c r="J106" s="387">
        <f t="shared" si="10"/>
        <v>0</v>
      </c>
      <c r="K106" s="387">
        <f t="shared" si="8"/>
        <v>0</v>
      </c>
      <c r="L106" s="388">
        <f t="shared" si="11"/>
        <v>0</v>
      </c>
    </row>
    <row r="107" spans="2:12">
      <c r="B107" s="377">
        <v>95</v>
      </c>
      <c r="C107" s="788" t="s">
        <v>4782</v>
      </c>
      <c r="D107" s="384"/>
      <c r="E107" s="385"/>
      <c r="F107" s="392"/>
      <c r="G107" s="386"/>
      <c r="H107" s="387"/>
      <c r="I107" s="387"/>
      <c r="J107" s="387"/>
      <c r="K107" s="387"/>
      <c r="L107" s="388"/>
    </row>
    <row r="108" spans="2:12" ht="12.75" customHeight="1">
      <c r="B108" s="382">
        <v>96</v>
      </c>
      <c r="C108" s="789" t="s">
        <v>4783</v>
      </c>
      <c r="D108" s="384" t="s">
        <v>4784</v>
      </c>
      <c r="E108" s="385" t="s">
        <v>2887</v>
      </c>
      <c r="F108" s="392">
        <v>12</v>
      </c>
      <c r="G108" s="853"/>
      <c r="H108" s="387">
        <f t="shared" si="9"/>
        <v>0</v>
      </c>
      <c r="I108" s="854"/>
      <c r="J108" s="387">
        <f t="shared" si="10"/>
        <v>0</v>
      </c>
      <c r="K108" s="387">
        <f t="shared" si="8"/>
        <v>0</v>
      </c>
      <c r="L108" s="388">
        <f t="shared" si="11"/>
        <v>0</v>
      </c>
    </row>
    <row r="109" spans="2:12" ht="12.75" customHeight="1">
      <c r="B109" s="377">
        <v>97</v>
      </c>
      <c r="C109" s="789" t="s">
        <v>4785</v>
      </c>
      <c r="D109" s="384" t="s">
        <v>4786</v>
      </c>
      <c r="E109" s="385" t="s">
        <v>2887</v>
      </c>
      <c r="F109" s="392">
        <v>12</v>
      </c>
      <c r="G109" s="853"/>
      <c r="H109" s="387">
        <f t="shared" si="9"/>
        <v>0</v>
      </c>
      <c r="I109" s="854"/>
      <c r="J109" s="387">
        <f t="shared" si="10"/>
        <v>0</v>
      </c>
      <c r="K109" s="387">
        <f t="shared" si="8"/>
        <v>0</v>
      </c>
      <c r="L109" s="388">
        <f t="shared" si="11"/>
        <v>0</v>
      </c>
    </row>
    <row r="110" spans="2:12" ht="25.5">
      <c r="B110" s="382">
        <v>98</v>
      </c>
      <c r="C110" s="789" t="s">
        <v>4787</v>
      </c>
      <c r="D110" s="384" t="s">
        <v>4788</v>
      </c>
      <c r="E110" s="385" t="s">
        <v>2887</v>
      </c>
      <c r="F110" s="392">
        <v>12</v>
      </c>
      <c r="G110" s="853"/>
      <c r="H110" s="387">
        <f t="shared" si="9"/>
        <v>0</v>
      </c>
      <c r="I110" s="854"/>
      <c r="J110" s="387">
        <f t="shared" si="10"/>
        <v>0</v>
      </c>
      <c r="K110" s="387">
        <f t="shared" si="8"/>
        <v>0</v>
      </c>
      <c r="L110" s="388">
        <f t="shared" si="11"/>
        <v>0</v>
      </c>
    </row>
    <row r="111" spans="2:12" ht="25.5">
      <c r="B111" s="377">
        <v>99</v>
      </c>
      <c r="C111" s="383" t="s">
        <v>4789</v>
      </c>
      <c r="D111" s="384" t="s">
        <v>4790</v>
      </c>
      <c r="E111" s="385" t="s">
        <v>2887</v>
      </c>
      <c r="F111" s="392">
        <v>24</v>
      </c>
      <c r="G111" s="853"/>
      <c r="H111" s="387">
        <f t="shared" si="9"/>
        <v>0</v>
      </c>
      <c r="I111" s="854"/>
      <c r="J111" s="387">
        <f t="shared" si="10"/>
        <v>0</v>
      </c>
      <c r="K111" s="387">
        <f t="shared" si="8"/>
        <v>0</v>
      </c>
      <c r="L111" s="388">
        <f t="shared" si="11"/>
        <v>0</v>
      </c>
    </row>
    <row r="112" spans="2:12">
      <c r="B112" s="382">
        <v>100</v>
      </c>
      <c r="C112" s="788" t="s">
        <v>4791</v>
      </c>
      <c r="D112" s="384"/>
      <c r="E112" s="385"/>
      <c r="F112" s="392"/>
      <c r="G112" s="386"/>
      <c r="H112" s="387"/>
      <c r="I112" s="387"/>
      <c r="J112" s="387"/>
      <c r="K112" s="387"/>
      <c r="L112" s="388"/>
    </row>
    <row r="113" spans="2:12">
      <c r="B113" s="382">
        <v>101</v>
      </c>
      <c r="C113" s="789" t="s">
        <v>4792</v>
      </c>
      <c r="D113" s="384" t="s">
        <v>4793</v>
      </c>
      <c r="E113" s="385" t="s">
        <v>886</v>
      </c>
      <c r="F113" s="392">
        <v>80</v>
      </c>
      <c r="G113" s="853"/>
      <c r="H113" s="387">
        <f t="shared" si="9"/>
        <v>0</v>
      </c>
      <c r="I113" s="854"/>
      <c r="J113" s="387">
        <f t="shared" si="10"/>
        <v>0</v>
      </c>
      <c r="K113" s="387">
        <f t="shared" si="8"/>
        <v>0</v>
      </c>
      <c r="L113" s="388">
        <f t="shared" si="11"/>
        <v>0</v>
      </c>
    </row>
    <row r="114" spans="2:12">
      <c r="B114" s="377">
        <v>102</v>
      </c>
      <c r="C114" s="789" t="s">
        <v>4794</v>
      </c>
      <c r="D114" s="384" t="s">
        <v>4795</v>
      </c>
      <c r="E114" s="385" t="s">
        <v>2887</v>
      </c>
      <c r="F114" s="392">
        <v>12</v>
      </c>
      <c r="G114" s="853"/>
      <c r="H114" s="387">
        <f t="shared" si="9"/>
        <v>0</v>
      </c>
      <c r="I114" s="854"/>
      <c r="J114" s="387">
        <f t="shared" si="10"/>
        <v>0</v>
      </c>
      <c r="K114" s="387">
        <f t="shared" si="8"/>
        <v>0</v>
      </c>
      <c r="L114" s="388">
        <f t="shared" si="11"/>
        <v>0</v>
      </c>
    </row>
    <row r="115" spans="2:12">
      <c r="B115" s="382">
        <v>103</v>
      </c>
      <c r="C115" s="788" t="s">
        <v>4796</v>
      </c>
      <c r="D115" s="384"/>
      <c r="E115" s="385"/>
      <c r="F115" s="392"/>
      <c r="G115" s="386"/>
      <c r="H115" s="387"/>
      <c r="I115" s="387"/>
      <c r="J115" s="387"/>
      <c r="K115" s="387"/>
      <c r="L115" s="388"/>
    </row>
    <row r="116" spans="2:12">
      <c r="B116" s="377">
        <v>104</v>
      </c>
      <c r="C116" s="383"/>
      <c r="D116" s="384" t="s">
        <v>4746</v>
      </c>
      <c r="E116" s="385" t="s">
        <v>886</v>
      </c>
      <c r="F116" s="392">
        <v>12</v>
      </c>
      <c r="G116" s="853"/>
      <c r="H116" s="387">
        <f t="shared" si="9"/>
        <v>0</v>
      </c>
      <c r="I116" s="854"/>
      <c r="J116" s="387">
        <f t="shared" si="10"/>
        <v>0</v>
      </c>
      <c r="K116" s="387">
        <f t="shared" si="8"/>
        <v>0</v>
      </c>
      <c r="L116" s="388">
        <f t="shared" ref="L116" si="12">ROUND(F116*K116,2)</f>
        <v>0</v>
      </c>
    </row>
    <row r="117" spans="2:12" ht="12.75" customHeight="1">
      <c r="B117" s="382">
        <v>105</v>
      </c>
      <c r="C117" s="788" t="s">
        <v>2706</v>
      </c>
      <c r="D117" s="384"/>
      <c r="E117" s="385"/>
      <c r="F117" s="392"/>
      <c r="G117" s="386"/>
      <c r="H117" s="387"/>
      <c r="I117" s="387"/>
      <c r="J117" s="387"/>
      <c r="K117" s="387"/>
      <c r="L117" s="388"/>
    </row>
    <row r="118" spans="2:12">
      <c r="B118" s="377">
        <v>106</v>
      </c>
      <c r="C118" s="383"/>
      <c r="D118" s="384" t="s">
        <v>4797</v>
      </c>
      <c r="E118" s="385" t="s">
        <v>2887</v>
      </c>
      <c r="F118" s="392">
        <v>1</v>
      </c>
      <c r="G118" s="853"/>
      <c r="H118" s="387">
        <f t="shared" si="9"/>
        <v>0</v>
      </c>
      <c r="I118" s="854"/>
      <c r="J118" s="387">
        <f t="shared" si="10"/>
        <v>0</v>
      </c>
      <c r="K118" s="387">
        <f t="shared" si="8"/>
        <v>0</v>
      </c>
      <c r="L118" s="388">
        <f t="shared" ref="L118:L136" si="13">ROUND(F118*K118,2)</f>
        <v>0</v>
      </c>
    </row>
    <row r="119" spans="2:12">
      <c r="B119" s="382">
        <v>107</v>
      </c>
      <c r="C119" s="789" t="s">
        <v>4798</v>
      </c>
      <c r="D119" s="384" t="s">
        <v>4799</v>
      </c>
      <c r="E119" s="385" t="s">
        <v>2887</v>
      </c>
      <c r="F119" s="392">
        <v>12</v>
      </c>
      <c r="G119" s="853"/>
      <c r="H119" s="387">
        <f t="shared" si="9"/>
        <v>0</v>
      </c>
      <c r="I119" s="854"/>
      <c r="J119" s="387">
        <f t="shared" si="10"/>
        <v>0</v>
      </c>
      <c r="K119" s="387">
        <f t="shared" si="8"/>
        <v>0</v>
      </c>
      <c r="L119" s="388">
        <f t="shared" si="13"/>
        <v>0</v>
      </c>
    </row>
    <row r="120" spans="2:12">
      <c r="B120" s="382">
        <v>108</v>
      </c>
      <c r="C120" s="789"/>
      <c r="D120" s="384" t="s">
        <v>4800</v>
      </c>
      <c r="E120" s="385" t="s">
        <v>4748</v>
      </c>
      <c r="F120" s="392">
        <v>1</v>
      </c>
      <c r="G120" s="853"/>
      <c r="H120" s="387">
        <f t="shared" si="9"/>
        <v>0</v>
      </c>
      <c r="I120" s="854"/>
      <c r="J120" s="387">
        <f t="shared" si="10"/>
        <v>0</v>
      </c>
      <c r="K120" s="387">
        <f t="shared" si="8"/>
        <v>0</v>
      </c>
      <c r="L120" s="388">
        <f t="shared" si="13"/>
        <v>0</v>
      </c>
    </row>
    <row r="121" spans="2:12">
      <c r="B121" s="377">
        <v>109</v>
      </c>
      <c r="C121" s="789"/>
      <c r="D121" s="384" t="s">
        <v>4801</v>
      </c>
      <c r="E121" s="385" t="s">
        <v>4748</v>
      </c>
      <c r="F121" s="392">
        <v>1</v>
      </c>
      <c r="G121" s="853"/>
      <c r="H121" s="387">
        <f t="shared" si="9"/>
        <v>0</v>
      </c>
      <c r="I121" s="854"/>
      <c r="J121" s="387">
        <f t="shared" si="10"/>
        <v>0</v>
      </c>
      <c r="K121" s="387">
        <f t="shared" si="8"/>
        <v>0</v>
      </c>
      <c r="L121" s="388">
        <f t="shared" si="13"/>
        <v>0</v>
      </c>
    </row>
    <row r="122" spans="2:12" ht="25.5">
      <c r="B122" s="382">
        <v>110</v>
      </c>
      <c r="C122" s="383"/>
      <c r="D122" s="384" t="s">
        <v>4802</v>
      </c>
      <c r="E122" s="385" t="s">
        <v>2887</v>
      </c>
      <c r="F122" s="392">
        <v>1</v>
      </c>
      <c r="G122" s="853"/>
      <c r="H122" s="387">
        <f t="shared" si="9"/>
        <v>0</v>
      </c>
      <c r="I122" s="854"/>
      <c r="J122" s="387">
        <f t="shared" si="10"/>
        <v>0</v>
      </c>
      <c r="K122" s="387">
        <f t="shared" si="8"/>
        <v>0</v>
      </c>
      <c r="L122" s="388">
        <f t="shared" si="13"/>
        <v>0</v>
      </c>
    </row>
    <row r="123" spans="2:12">
      <c r="B123" s="377">
        <v>111</v>
      </c>
      <c r="C123" s="383"/>
      <c r="D123" s="384" t="s">
        <v>4803</v>
      </c>
      <c r="E123" s="385" t="s">
        <v>2887</v>
      </c>
      <c r="F123" s="392">
        <v>1</v>
      </c>
      <c r="G123" s="853"/>
      <c r="H123" s="387">
        <f t="shared" si="9"/>
        <v>0</v>
      </c>
      <c r="I123" s="854"/>
      <c r="J123" s="387">
        <f t="shared" si="10"/>
        <v>0</v>
      </c>
      <c r="K123" s="387">
        <f t="shared" si="8"/>
        <v>0</v>
      </c>
      <c r="L123" s="388">
        <f t="shared" si="13"/>
        <v>0</v>
      </c>
    </row>
    <row r="124" spans="2:12">
      <c r="B124" s="382">
        <v>112</v>
      </c>
      <c r="C124" s="383"/>
      <c r="D124" s="391" t="s">
        <v>4804</v>
      </c>
      <c r="E124" s="385" t="s">
        <v>2887</v>
      </c>
      <c r="F124" s="392">
        <v>1</v>
      </c>
      <c r="G124" s="853"/>
      <c r="H124" s="387">
        <f t="shared" si="9"/>
        <v>0</v>
      </c>
      <c r="I124" s="854"/>
      <c r="J124" s="387">
        <f t="shared" si="10"/>
        <v>0</v>
      </c>
      <c r="K124" s="387">
        <f t="shared" si="8"/>
        <v>0</v>
      </c>
      <c r="L124" s="388">
        <f t="shared" si="13"/>
        <v>0</v>
      </c>
    </row>
    <row r="125" spans="2:12" ht="12.75" customHeight="1">
      <c r="B125" s="377">
        <v>113</v>
      </c>
      <c r="C125" s="383"/>
      <c r="D125" s="384" t="s">
        <v>4753</v>
      </c>
      <c r="E125" s="385" t="s">
        <v>2887</v>
      </c>
      <c r="F125" s="392">
        <v>12</v>
      </c>
      <c r="G125" s="853"/>
      <c r="H125" s="387">
        <f t="shared" si="9"/>
        <v>0</v>
      </c>
      <c r="I125" s="854"/>
      <c r="J125" s="387">
        <f t="shared" si="10"/>
        <v>0</v>
      </c>
      <c r="K125" s="387">
        <f t="shared" si="8"/>
        <v>0</v>
      </c>
      <c r="L125" s="388">
        <f t="shared" si="13"/>
        <v>0</v>
      </c>
    </row>
    <row r="126" spans="2:12">
      <c r="B126" s="382">
        <v>114</v>
      </c>
      <c r="C126" s="383"/>
      <c r="D126" s="384" t="s">
        <v>4805</v>
      </c>
      <c r="E126" s="392" t="s">
        <v>4806</v>
      </c>
      <c r="F126" s="392">
        <v>3</v>
      </c>
      <c r="G126" s="853"/>
      <c r="H126" s="387">
        <f t="shared" si="9"/>
        <v>0</v>
      </c>
      <c r="I126" s="854"/>
      <c r="J126" s="387">
        <f t="shared" si="10"/>
        <v>0</v>
      </c>
      <c r="K126" s="387">
        <f t="shared" si="8"/>
        <v>0</v>
      </c>
      <c r="L126" s="388">
        <f t="shared" si="13"/>
        <v>0</v>
      </c>
    </row>
    <row r="127" spans="2:12">
      <c r="B127" s="377">
        <v>115</v>
      </c>
      <c r="C127" s="383"/>
      <c r="D127" s="384" t="s">
        <v>4754</v>
      </c>
      <c r="E127" s="385" t="s">
        <v>4748</v>
      </c>
      <c r="F127" s="392">
        <v>1</v>
      </c>
      <c r="G127" s="853"/>
      <c r="H127" s="387">
        <f t="shared" si="9"/>
        <v>0</v>
      </c>
      <c r="I127" s="854"/>
      <c r="J127" s="387">
        <f t="shared" si="10"/>
        <v>0</v>
      </c>
      <c r="K127" s="387">
        <f t="shared" si="8"/>
        <v>0</v>
      </c>
      <c r="L127" s="388">
        <f t="shared" si="13"/>
        <v>0</v>
      </c>
    </row>
    <row r="128" spans="2:12">
      <c r="B128" s="382">
        <v>116</v>
      </c>
      <c r="C128" s="383"/>
      <c r="D128" s="384" t="s">
        <v>4807</v>
      </c>
      <c r="E128" s="385" t="s">
        <v>2887</v>
      </c>
      <c r="F128" s="392">
        <v>1</v>
      </c>
      <c r="G128" s="853"/>
      <c r="H128" s="387">
        <f t="shared" si="9"/>
        <v>0</v>
      </c>
      <c r="I128" s="854"/>
      <c r="J128" s="387">
        <f t="shared" si="10"/>
        <v>0</v>
      </c>
      <c r="K128" s="387">
        <f t="shared" si="8"/>
        <v>0</v>
      </c>
      <c r="L128" s="388">
        <f t="shared" si="13"/>
        <v>0</v>
      </c>
    </row>
    <row r="129" spans="2:12">
      <c r="B129" s="377">
        <v>117</v>
      </c>
      <c r="C129" s="383"/>
      <c r="D129" s="384" t="s">
        <v>4808</v>
      </c>
      <c r="E129" s="385" t="s">
        <v>2887</v>
      </c>
      <c r="F129" s="392">
        <v>1</v>
      </c>
      <c r="G129" s="853"/>
      <c r="H129" s="387">
        <f t="shared" si="9"/>
        <v>0</v>
      </c>
      <c r="I129" s="854"/>
      <c r="J129" s="387">
        <f t="shared" si="10"/>
        <v>0</v>
      </c>
      <c r="K129" s="387">
        <f t="shared" si="8"/>
        <v>0</v>
      </c>
      <c r="L129" s="388">
        <f t="shared" si="13"/>
        <v>0</v>
      </c>
    </row>
    <row r="130" spans="2:12">
      <c r="B130" s="382">
        <v>118</v>
      </c>
      <c r="C130" s="383"/>
      <c r="D130" s="384" t="s">
        <v>4809</v>
      </c>
      <c r="E130" s="385" t="s">
        <v>2887</v>
      </c>
      <c r="F130" s="392">
        <v>1</v>
      </c>
      <c r="G130" s="853"/>
      <c r="H130" s="387">
        <f t="shared" si="9"/>
        <v>0</v>
      </c>
      <c r="I130" s="854"/>
      <c r="J130" s="387">
        <f t="shared" si="10"/>
        <v>0</v>
      </c>
      <c r="K130" s="387">
        <f t="shared" si="8"/>
        <v>0</v>
      </c>
      <c r="L130" s="388">
        <f t="shared" si="13"/>
        <v>0</v>
      </c>
    </row>
    <row r="131" spans="2:12">
      <c r="B131" s="377">
        <v>119</v>
      </c>
      <c r="C131" s="383"/>
      <c r="D131" s="384" t="s">
        <v>4761</v>
      </c>
      <c r="E131" s="385" t="s">
        <v>2171</v>
      </c>
      <c r="F131" s="392">
        <v>120</v>
      </c>
      <c r="G131" s="853"/>
      <c r="H131" s="387">
        <f t="shared" si="9"/>
        <v>0</v>
      </c>
      <c r="I131" s="854"/>
      <c r="J131" s="387">
        <f t="shared" si="10"/>
        <v>0</v>
      </c>
      <c r="K131" s="387">
        <f t="shared" si="8"/>
        <v>0</v>
      </c>
      <c r="L131" s="388">
        <f t="shared" si="13"/>
        <v>0</v>
      </c>
    </row>
    <row r="132" spans="2:12" ht="12.75" customHeight="1">
      <c r="B132" s="382">
        <v>120</v>
      </c>
      <c r="C132" s="383"/>
      <c r="D132" s="384" t="s">
        <v>4810</v>
      </c>
      <c r="E132" s="385" t="s">
        <v>2887</v>
      </c>
      <c r="F132" s="392">
        <v>1</v>
      </c>
      <c r="G132" s="853"/>
      <c r="H132" s="387">
        <f t="shared" si="9"/>
        <v>0</v>
      </c>
      <c r="I132" s="854"/>
      <c r="J132" s="387">
        <f t="shared" si="10"/>
        <v>0</v>
      </c>
      <c r="K132" s="387">
        <f t="shared" si="8"/>
        <v>0</v>
      </c>
      <c r="L132" s="388">
        <f t="shared" si="13"/>
        <v>0</v>
      </c>
    </row>
    <row r="133" spans="2:12" ht="12.75" customHeight="1">
      <c r="B133" s="377">
        <v>121</v>
      </c>
      <c r="C133" s="383"/>
      <c r="D133" s="384" t="s">
        <v>4811</v>
      </c>
      <c r="E133" s="385" t="s">
        <v>2887</v>
      </c>
      <c r="F133" s="392">
        <v>1</v>
      </c>
      <c r="G133" s="853"/>
      <c r="H133" s="387">
        <f t="shared" si="9"/>
        <v>0</v>
      </c>
      <c r="I133" s="854"/>
      <c r="J133" s="387">
        <f t="shared" si="10"/>
        <v>0</v>
      </c>
      <c r="K133" s="387">
        <f t="shared" si="8"/>
        <v>0</v>
      </c>
      <c r="L133" s="388">
        <f t="shared" si="13"/>
        <v>0</v>
      </c>
    </row>
    <row r="134" spans="2:12">
      <c r="B134" s="382">
        <v>122</v>
      </c>
      <c r="C134" s="383"/>
      <c r="D134" s="384" t="s">
        <v>4812</v>
      </c>
      <c r="E134" s="385" t="s">
        <v>2887</v>
      </c>
      <c r="F134" s="392">
        <v>1</v>
      </c>
      <c r="G134" s="853"/>
      <c r="H134" s="387">
        <f t="shared" si="9"/>
        <v>0</v>
      </c>
      <c r="I134" s="854"/>
      <c r="J134" s="387">
        <f t="shared" si="10"/>
        <v>0</v>
      </c>
      <c r="K134" s="387">
        <f t="shared" si="8"/>
        <v>0</v>
      </c>
      <c r="L134" s="388">
        <f t="shared" si="13"/>
        <v>0</v>
      </c>
    </row>
    <row r="135" spans="2:12">
      <c r="B135" s="377">
        <v>123</v>
      </c>
      <c r="C135" s="383"/>
      <c r="D135" s="391" t="s">
        <v>4758</v>
      </c>
      <c r="E135" s="392" t="s">
        <v>2887</v>
      </c>
      <c r="F135" s="392">
        <v>1</v>
      </c>
      <c r="G135" s="853"/>
      <c r="H135" s="387">
        <f t="shared" si="9"/>
        <v>0</v>
      </c>
      <c r="I135" s="854"/>
      <c r="J135" s="387">
        <f t="shared" si="10"/>
        <v>0</v>
      </c>
      <c r="K135" s="387">
        <f t="shared" si="8"/>
        <v>0</v>
      </c>
      <c r="L135" s="388">
        <f t="shared" si="13"/>
        <v>0</v>
      </c>
    </row>
    <row r="136" spans="2:12">
      <c r="B136" s="382">
        <v>124</v>
      </c>
      <c r="C136" s="383"/>
      <c r="D136" s="391" t="s">
        <v>4759</v>
      </c>
      <c r="E136" s="392" t="s">
        <v>2887</v>
      </c>
      <c r="F136" s="392">
        <v>19</v>
      </c>
      <c r="G136" s="853"/>
      <c r="H136" s="387">
        <f t="shared" si="9"/>
        <v>0</v>
      </c>
      <c r="I136" s="854"/>
      <c r="J136" s="387">
        <f t="shared" si="10"/>
        <v>0</v>
      </c>
      <c r="K136" s="387">
        <f t="shared" si="8"/>
        <v>0</v>
      </c>
      <c r="L136" s="388">
        <f t="shared" si="13"/>
        <v>0</v>
      </c>
    </row>
    <row r="137" spans="2:12">
      <c r="B137" s="377">
        <v>125</v>
      </c>
      <c r="C137" s="383"/>
      <c r="D137" s="784"/>
      <c r="E137" s="385"/>
      <c r="F137" s="392"/>
      <c r="G137" s="386"/>
      <c r="H137" s="387"/>
      <c r="I137" s="387"/>
      <c r="J137" s="387"/>
      <c r="K137" s="387"/>
      <c r="L137" s="388"/>
    </row>
    <row r="138" spans="2:12">
      <c r="B138" s="382">
        <v>126</v>
      </c>
      <c r="C138" s="383"/>
      <c r="D138" s="784"/>
      <c r="E138" s="385"/>
      <c r="F138" s="392"/>
      <c r="G138" s="386"/>
      <c r="H138" s="387"/>
      <c r="I138" s="387"/>
      <c r="J138" s="387"/>
      <c r="K138" s="387"/>
      <c r="L138" s="388"/>
    </row>
    <row r="139" spans="2:12">
      <c r="B139" s="377">
        <v>127</v>
      </c>
      <c r="C139" s="383"/>
      <c r="D139" s="783" t="s">
        <v>4813</v>
      </c>
      <c r="E139" s="385"/>
      <c r="F139" s="392"/>
      <c r="G139" s="386"/>
      <c r="H139" s="387"/>
      <c r="I139" s="387"/>
      <c r="J139" s="387"/>
      <c r="K139" s="387"/>
      <c r="L139" s="388"/>
    </row>
    <row r="140" spans="2:12" ht="38.25">
      <c r="B140" s="382">
        <v>128</v>
      </c>
      <c r="C140" s="789" t="s">
        <v>4814</v>
      </c>
      <c r="D140" s="384" t="s">
        <v>4815</v>
      </c>
      <c r="E140" s="385" t="s">
        <v>2887</v>
      </c>
      <c r="F140" s="392">
        <v>1</v>
      </c>
      <c r="G140" s="853"/>
      <c r="H140" s="387">
        <f t="shared" ref="H140:H146" si="14">ROUND(F140*G140,2)</f>
        <v>0</v>
      </c>
      <c r="I140" s="854"/>
      <c r="J140" s="387">
        <f t="shared" ref="J140:J146" si="15">ROUND(F140*I140,2)</f>
        <v>0</v>
      </c>
      <c r="K140" s="387">
        <f t="shared" ref="K140:K146" si="16">G140+I140</f>
        <v>0</v>
      </c>
      <c r="L140" s="388">
        <f t="shared" ref="L140:L146" si="17">ROUND(F140*K140,2)</f>
        <v>0</v>
      </c>
    </row>
    <row r="141" spans="2:12">
      <c r="B141" s="377">
        <v>129</v>
      </c>
      <c r="C141" s="383" t="s">
        <v>4816</v>
      </c>
      <c r="D141" s="784" t="s">
        <v>4817</v>
      </c>
      <c r="E141" s="385" t="s">
        <v>2887</v>
      </c>
      <c r="F141" s="392">
        <v>1</v>
      </c>
      <c r="G141" s="853"/>
      <c r="H141" s="387">
        <f t="shared" si="14"/>
        <v>0</v>
      </c>
      <c r="I141" s="854"/>
      <c r="J141" s="387">
        <f t="shared" si="15"/>
        <v>0</v>
      </c>
      <c r="K141" s="387">
        <f t="shared" si="16"/>
        <v>0</v>
      </c>
      <c r="L141" s="388">
        <f t="shared" si="17"/>
        <v>0</v>
      </c>
    </row>
    <row r="142" spans="2:12">
      <c r="B142" s="382">
        <v>130</v>
      </c>
      <c r="C142" s="383" t="s">
        <v>4818</v>
      </c>
      <c r="D142" s="784" t="s">
        <v>4819</v>
      </c>
      <c r="E142" s="385" t="s">
        <v>2887</v>
      </c>
      <c r="F142" s="392">
        <v>4</v>
      </c>
      <c r="G142" s="853"/>
      <c r="H142" s="387">
        <f t="shared" si="14"/>
        <v>0</v>
      </c>
      <c r="I142" s="854"/>
      <c r="J142" s="387">
        <f t="shared" si="15"/>
        <v>0</v>
      </c>
      <c r="K142" s="387">
        <f t="shared" si="16"/>
        <v>0</v>
      </c>
      <c r="L142" s="388">
        <f t="shared" si="17"/>
        <v>0</v>
      </c>
    </row>
    <row r="143" spans="2:12">
      <c r="B143" s="377">
        <v>131</v>
      </c>
      <c r="C143" s="383" t="s">
        <v>4773</v>
      </c>
      <c r="D143" s="784" t="s">
        <v>4774</v>
      </c>
      <c r="E143" s="385" t="s">
        <v>2887</v>
      </c>
      <c r="F143" s="392">
        <v>4</v>
      </c>
      <c r="G143" s="853"/>
      <c r="H143" s="387">
        <f t="shared" si="14"/>
        <v>0</v>
      </c>
      <c r="I143" s="854"/>
      <c r="J143" s="387">
        <f t="shared" si="15"/>
        <v>0</v>
      </c>
      <c r="K143" s="387">
        <f t="shared" si="16"/>
        <v>0</v>
      </c>
      <c r="L143" s="388">
        <f t="shared" si="17"/>
        <v>0</v>
      </c>
    </row>
    <row r="144" spans="2:12" ht="24.75" customHeight="1">
      <c r="B144" s="382">
        <v>132</v>
      </c>
      <c r="C144" s="383"/>
      <c r="D144" s="384" t="s">
        <v>4820</v>
      </c>
      <c r="E144" s="385" t="s">
        <v>2887</v>
      </c>
      <c r="F144" s="392">
        <v>1</v>
      </c>
      <c r="G144" s="853"/>
      <c r="H144" s="387">
        <f t="shared" si="14"/>
        <v>0</v>
      </c>
      <c r="I144" s="854"/>
      <c r="J144" s="387">
        <f t="shared" si="15"/>
        <v>0</v>
      </c>
      <c r="K144" s="387">
        <f t="shared" si="16"/>
        <v>0</v>
      </c>
      <c r="L144" s="388">
        <f t="shared" si="17"/>
        <v>0</v>
      </c>
    </row>
    <row r="145" spans="1:12" ht="25.5">
      <c r="B145" s="377">
        <v>133</v>
      </c>
      <c r="C145" s="383"/>
      <c r="D145" s="391" t="s">
        <v>4821</v>
      </c>
      <c r="E145" s="392" t="s">
        <v>4748</v>
      </c>
      <c r="F145" s="392">
        <v>1</v>
      </c>
      <c r="G145" s="853"/>
      <c r="H145" s="387">
        <f t="shared" si="14"/>
        <v>0</v>
      </c>
      <c r="I145" s="854"/>
      <c r="J145" s="387">
        <f t="shared" si="15"/>
        <v>0</v>
      </c>
      <c r="K145" s="387">
        <f t="shared" si="16"/>
        <v>0</v>
      </c>
      <c r="L145" s="388">
        <f t="shared" si="17"/>
        <v>0</v>
      </c>
    </row>
    <row r="146" spans="1:12">
      <c r="B146" s="382">
        <v>134</v>
      </c>
      <c r="C146" s="383"/>
      <c r="D146" s="391" t="s">
        <v>4822</v>
      </c>
      <c r="E146" s="392" t="s">
        <v>2887</v>
      </c>
      <c r="F146" s="392">
        <v>1600</v>
      </c>
      <c r="G146" s="853"/>
      <c r="H146" s="387">
        <f t="shared" si="14"/>
        <v>0</v>
      </c>
      <c r="I146" s="854"/>
      <c r="J146" s="387">
        <f t="shared" si="15"/>
        <v>0</v>
      </c>
      <c r="K146" s="387">
        <f t="shared" si="16"/>
        <v>0</v>
      </c>
      <c r="L146" s="388">
        <f t="shared" si="17"/>
        <v>0</v>
      </c>
    </row>
    <row r="147" spans="1:12">
      <c r="B147" s="382">
        <v>135</v>
      </c>
      <c r="C147" s="383"/>
      <c r="D147" s="402"/>
      <c r="E147" s="385"/>
      <c r="F147" s="385"/>
      <c r="G147" s="386"/>
      <c r="H147" s="387"/>
      <c r="I147" s="387"/>
      <c r="J147" s="387"/>
      <c r="K147" s="387"/>
      <c r="L147" s="388"/>
    </row>
    <row r="148" spans="1:12" ht="13.5" customHeight="1">
      <c r="B148" s="377">
        <v>136</v>
      </c>
      <c r="C148" s="1064" t="s">
        <v>4823</v>
      </c>
      <c r="D148" s="1065"/>
      <c r="E148" s="403"/>
      <c r="F148" s="403"/>
      <c r="G148" s="379"/>
      <c r="H148" s="404">
        <f>SUM(H14:H146)</f>
        <v>0</v>
      </c>
      <c r="I148" s="380"/>
      <c r="J148" s="404">
        <f>SUM(J14:J146)</f>
        <v>0</v>
      </c>
      <c r="K148" s="404"/>
      <c r="L148" s="404">
        <f>SUM(L14:L146)</f>
        <v>0</v>
      </c>
    </row>
    <row r="149" spans="1:12">
      <c r="B149" s="169"/>
      <c r="C149" s="170"/>
      <c r="D149" s="405"/>
      <c r="E149" s="171"/>
      <c r="F149" s="171"/>
      <c r="G149" s="406"/>
      <c r="H149" s="406"/>
      <c r="I149" s="406"/>
      <c r="J149" s="406"/>
      <c r="K149" s="406"/>
      <c r="L149" s="407"/>
    </row>
    <row r="150" spans="1:12" s="408" customFormat="1">
      <c r="B150" s="409" t="s">
        <v>4465</v>
      </c>
      <c r="C150" s="410"/>
      <c r="D150" s="410"/>
      <c r="E150" s="411"/>
      <c r="F150" s="411"/>
      <c r="G150" s="412"/>
      <c r="H150" s="412">
        <f>H148</f>
        <v>0</v>
      </c>
      <c r="I150" s="412"/>
      <c r="J150" s="412">
        <f>J148</f>
        <v>0</v>
      </c>
      <c r="K150" s="412"/>
      <c r="L150" s="412">
        <f>L148</f>
        <v>0</v>
      </c>
    </row>
    <row r="152" spans="1:12" s="800" customFormat="1">
      <c r="A152" s="799"/>
      <c r="B152" s="1066" t="s">
        <v>4065</v>
      </c>
      <c r="C152" s="1066"/>
      <c r="D152" s="413">
        <f>L150</f>
        <v>0</v>
      </c>
      <c r="E152" s="414"/>
      <c r="F152" s="414"/>
      <c r="G152" s="414"/>
    </row>
    <row r="153" spans="1:12" s="800" customFormat="1" ht="6.75" customHeight="1">
      <c r="A153" s="799"/>
      <c r="B153" s="1062"/>
      <c r="C153" s="1062"/>
      <c r="D153" s="415"/>
      <c r="E153" s="414"/>
      <c r="F153" s="414"/>
      <c r="G153" s="414"/>
    </row>
    <row r="154" spans="1:12" s="800" customFormat="1">
      <c r="B154" s="799"/>
      <c r="C154" s="416"/>
      <c r="D154" s="417"/>
      <c r="E154" s="418"/>
      <c r="F154" s="418"/>
      <c r="G154" s="418"/>
      <c r="H154" s="418"/>
    </row>
    <row r="155" spans="1:12" s="800" customFormat="1" ht="6.75" customHeight="1">
      <c r="B155" s="1067"/>
      <c r="C155" s="1067"/>
      <c r="D155" s="420"/>
      <c r="E155" s="418"/>
      <c r="F155" s="418"/>
      <c r="G155" s="418"/>
      <c r="H155" s="418"/>
    </row>
    <row r="156" spans="1:12" s="800" customFormat="1">
      <c r="B156" s="1062"/>
      <c r="C156" s="1062"/>
      <c r="D156" s="417"/>
      <c r="E156" s="418"/>
      <c r="F156" s="418"/>
      <c r="G156" s="418"/>
      <c r="H156" s="418"/>
    </row>
    <row r="157" spans="1:12" s="800" customFormat="1" ht="5.25" customHeight="1"/>
    <row r="158" spans="1:12" s="800" customFormat="1">
      <c r="B158" s="421" t="s">
        <v>4066</v>
      </c>
      <c r="D158" s="422">
        <v>43097</v>
      </c>
    </row>
    <row r="159" spans="1:12" s="800" customFormat="1">
      <c r="B159" s="421" t="s">
        <v>4067</v>
      </c>
      <c r="D159" s="376" t="s">
        <v>4654</v>
      </c>
    </row>
    <row r="160" spans="1:12" s="800" customFormat="1">
      <c r="B160" s="800" t="s">
        <v>4069</v>
      </c>
      <c r="D160" s="376" t="s">
        <v>4070</v>
      </c>
    </row>
    <row r="161" spans="3:4">
      <c r="C161" s="358"/>
      <c r="D161" s="358"/>
    </row>
    <row r="162" spans="3:4" ht="25.5">
      <c r="C162" s="790" t="s">
        <v>32</v>
      </c>
      <c r="D162" s="791" t="s">
        <v>4824</v>
      </c>
    </row>
    <row r="163" spans="3:4" ht="25.5">
      <c r="C163" s="358"/>
      <c r="D163" s="791" t="s">
        <v>4825</v>
      </c>
    </row>
    <row r="164" spans="3:4" ht="25.5">
      <c r="C164" s="358"/>
      <c r="D164" s="791" t="s">
        <v>4826</v>
      </c>
    </row>
    <row r="165" spans="3:4" ht="38.25">
      <c r="C165" s="358"/>
      <c r="D165" s="791" t="s">
        <v>4827</v>
      </c>
    </row>
    <row r="166" spans="3:4">
      <c r="D166" s="162" t="s">
        <v>4828</v>
      </c>
    </row>
    <row r="167" spans="3:4">
      <c r="D167" s="162" t="s">
        <v>4829</v>
      </c>
    </row>
    <row r="168" spans="3:4">
      <c r="D168" s="162" t="s">
        <v>4830</v>
      </c>
    </row>
  </sheetData>
  <sheetProtection algorithmName="SHA-512" hashValue="EJxpkhALYHsvfzs9lIi68X8PVREeQO6VvX0dr1/fQ7v4wgSfDnwp9fWZEuN9W8/IMpVLMBMdib4mxpp9/Mz9tQ==" saltValue="8waqaKbKeopQ80CSoTr1Gg==" spinCount="100000" sheet="1" objects="1" scenarios="1"/>
  <mergeCells count="20">
    <mergeCell ref="K10:K11"/>
    <mergeCell ref="L10:L11"/>
    <mergeCell ref="B2:D2"/>
    <mergeCell ref="B3:D3"/>
    <mergeCell ref="B4:C4"/>
    <mergeCell ref="B5:C5"/>
    <mergeCell ref="B7:C7"/>
    <mergeCell ref="B10:B11"/>
    <mergeCell ref="C10:C11"/>
    <mergeCell ref="D10:D11"/>
    <mergeCell ref="B156:C156"/>
    <mergeCell ref="E10:E11"/>
    <mergeCell ref="F10:F11"/>
    <mergeCell ref="G10:H10"/>
    <mergeCell ref="I10:J10"/>
    <mergeCell ref="C12:D12"/>
    <mergeCell ref="C148:D148"/>
    <mergeCell ref="B152:C152"/>
    <mergeCell ref="B153:C153"/>
    <mergeCell ref="B155:C155"/>
  </mergeCells>
  <printOptions horizontalCentered="1"/>
  <pageMargins left="0.78740157480314965" right="0.78740157480314965" top="0.51181102362204722" bottom="0.98425196850393704" header="0.51181102362204722" footer="0.51181102362204722"/>
  <pageSetup paperSize="9" scale="82" firstPageNumber="5" fitToHeight="0" orientation="landscape" useFirstPageNumber="1" horizontalDpi="300" verticalDpi="300" r:id="rId1"/>
  <headerFooter alignWithMargins="0"/>
  <drawing r:id="rId2"/>
  <legacyDrawing r:id="rId3"/>
  <oleObjects>
    <mc:AlternateContent xmlns:mc="http://schemas.openxmlformats.org/markup-compatibility/2006">
      <mc:Choice Requires="x14">
        <oleObject progId="CorelPhotoPaint.Image.9" shapeId="6963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3" r:id="rId4"/>
      </mc:Fallback>
    </mc:AlternateContent>
    <mc:AlternateContent xmlns:mc="http://schemas.openxmlformats.org/markup-compatibility/2006">
      <mc:Choice Requires="x14">
        <oleObject progId="CorelPhotoPaint.Image.9" shapeId="6963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4"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837"/>
  <sheetViews>
    <sheetView showGridLines="0" tabSelected="1" zoomScaleNormal="100" workbookViewId="0">
      <pane ySplit="1" topLeftCell="A1297" activePane="bottomLeft" state="frozen"/>
      <selection pane="bottomLeft" activeCell="I1310" sqref="I1310"/>
    </sheetView>
  </sheetViews>
  <sheetFormatPr defaultRowHeight="13.5"/>
  <cols>
    <col min="1" max="1" width="8.33203125" style="918" customWidth="1"/>
    <col min="2" max="2" width="1.6640625" style="918" customWidth="1"/>
    <col min="3" max="3" width="4.1640625" style="918" customWidth="1"/>
    <col min="4" max="4" width="4.33203125" style="918" customWidth="1"/>
    <col min="5" max="5" width="17.1640625" style="918" customWidth="1"/>
    <col min="6" max="6" width="75" style="918" customWidth="1"/>
    <col min="7" max="7" width="8.6640625" style="918" customWidth="1"/>
    <col min="8" max="8" width="11.1640625" style="918" customWidth="1"/>
    <col min="9" max="9" width="12.6640625" style="918" customWidth="1"/>
    <col min="10" max="10" width="23.5" style="918" customWidth="1"/>
    <col min="11" max="11" width="15.5" style="918" customWidth="1"/>
    <col min="12" max="12" width="9.33203125" style="918"/>
    <col min="13" max="18" width="9.33203125" style="918" hidden="1"/>
    <col min="19" max="19" width="8.1640625" style="918" hidden="1" customWidth="1"/>
    <col min="20" max="20" width="29.6640625" style="918" hidden="1" customWidth="1"/>
    <col min="21" max="21" width="16.33203125" style="918" hidden="1" customWidth="1"/>
    <col min="22" max="22" width="12.33203125" style="918" customWidth="1"/>
    <col min="23" max="23" width="16.33203125" style="918" customWidth="1"/>
    <col min="24" max="24" width="12.33203125" style="918" customWidth="1"/>
    <col min="25" max="25" width="15" style="918" customWidth="1"/>
    <col min="26" max="26" width="11" style="918" customWidth="1"/>
    <col min="27" max="27" width="15" style="918" customWidth="1"/>
    <col min="28" max="28" width="16.33203125" style="918" customWidth="1"/>
    <col min="29" max="29" width="11" style="918" customWidth="1"/>
    <col min="30" max="30" width="15" style="918" customWidth="1"/>
    <col min="31" max="31" width="16.33203125" style="918" customWidth="1"/>
    <col min="32" max="43" width="9.33203125" style="918"/>
    <col min="44" max="65" width="9.33203125" style="918" hidden="1"/>
    <col min="66" max="16384" width="9.33203125" style="918"/>
  </cols>
  <sheetData>
    <row r="1" spans="1:70" ht="21.75" customHeight="1">
      <c r="A1" s="71"/>
      <c r="B1" s="4"/>
      <c r="C1" s="4"/>
      <c r="D1" s="5" t="s">
        <v>1</v>
      </c>
      <c r="E1" s="4"/>
      <c r="F1" s="917" t="s">
        <v>120</v>
      </c>
      <c r="G1" s="1042" t="s">
        <v>121</v>
      </c>
      <c r="H1" s="1042"/>
      <c r="I1" s="4"/>
      <c r="J1" s="917" t="s">
        <v>122</v>
      </c>
      <c r="K1" s="5" t="s">
        <v>123</v>
      </c>
      <c r="L1" s="917" t="s">
        <v>124</v>
      </c>
      <c r="M1" s="917"/>
      <c r="N1" s="917"/>
      <c r="O1" s="917"/>
      <c r="P1" s="917"/>
      <c r="Q1" s="917"/>
      <c r="R1" s="917"/>
      <c r="S1" s="917"/>
      <c r="T1" s="917"/>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76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19"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16" customFormat="1" ht="15">
      <c r="B8" s="207"/>
      <c r="C8" s="920"/>
      <c r="D8" s="919" t="s">
        <v>126</v>
      </c>
      <c r="E8" s="920"/>
      <c r="F8" s="920"/>
      <c r="G8" s="920"/>
      <c r="H8" s="920"/>
      <c r="I8" s="920"/>
      <c r="J8" s="920"/>
      <c r="K8" s="209"/>
    </row>
    <row r="9" spans="1:70" s="916" customFormat="1" ht="36.950000000000003" customHeight="1">
      <c r="B9" s="207"/>
      <c r="C9" s="920"/>
      <c r="D9" s="920"/>
      <c r="E9" s="1047" t="s">
        <v>127</v>
      </c>
      <c r="F9" s="1048"/>
      <c r="G9" s="1048"/>
      <c r="H9" s="1048"/>
      <c r="I9" s="920"/>
      <c r="J9" s="920"/>
      <c r="K9" s="209"/>
    </row>
    <row r="10" spans="1:70" s="916" customFormat="1">
      <c r="B10" s="207"/>
      <c r="C10" s="920"/>
      <c r="D10" s="920"/>
      <c r="E10" s="920"/>
      <c r="F10" s="920"/>
      <c r="G10" s="920"/>
      <c r="H10" s="920"/>
      <c r="I10" s="920"/>
      <c r="J10" s="920"/>
      <c r="K10" s="209"/>
    </row>
    <row r="11" spans="1:70" s="916" customFormat="1" ht="14.45" customHeight="1">
      <c r="B11" s="207"/>
      <c r="C11" s="920"/>
      <c r="D11" s="919" t="s">
        <v>19</v>
      </c>
      <c r="E11" s="920"/>
      <c r="F11" s="210" t="s">
        <v>5</v>
      </c>
      <c r="G11" s="920"/>
      <c r="H11" s="920"/>
      <c r="I11" s="919" t="s">
        <v>20</v>
      </c>
      <c r="J11" s="210" t="s">
        <v>5</v>
      </c>
      <c r="K11" s="209"/>
    </row>
    <row r="12" spans="1:70" s="916" customFormat="1" ht="14.45" customHeight="1">
      <c r="B12" s="207"/>
      <c r="C12" s="920"/>
      <c r="D12" s="919" t="s">
        <v>21</v>
      </c>
      <c r="E12" s="920"/>
      <c r="F12" s="210" t="s">
        <v>22</v>
      </c>
      <c r="G12" s="920"/>
      <c r="H12" s="920"/>
      <c r="I12" s="919" t="s">
        <v>23</v>
      </c>
      <c r="J12" s="211">
        <f>'Rekapitulace stavby'!AN8</f>
        <v>43090</v>
      </c>
      <c r="K12" s="209"/>
    </row>
    <row r="13" spans="1:70" s="916" customFormat="1" ht="10.9" customHeight="1">
      <c r="B13" s="207"/>
      <c r="C13" s="920"/>
      <c r="D13" s="920"/>
      <c r="E13" s="920"/>
      <c r="F13" s="920"/>
      <c r="G13" s="920"/>
      <c r="H13" s="920"/>
      <c r="I13" s="920"/>
      <c r="J13" s="920"/>
      <c r="K13" s="209"/>
    </row>
    <row r="14" spans="1:70" s="916" customFormat="1" ht="14.45" customHeight="1">
      <c r="B14" s="207"/>
      <c r="C14" s="920"/>
      <c r="D14" s="919" t="s">
        <v>24</v>
      </c>
      <c r="E14" s="920"/>
      <c r="F14" s="920"/>
      <c r="G14" s="920"/>
      <c r="H14" s="920"/>
      <c r="I14" s="919" t="s">
        <v>25</v>
      </c>
      <c r="J14" s="210" t="s">
        <v>5</v>
      </c>
      <c r="K14" s="209"/>
    </row>
    <row r="15" spans="1:70" s="916" customFormat="1" ht="18" customHeight="1">
      <c r="B15" s="207"/>
      <c r="C15" s="920"/>
      <c r="D15" s="920"/>
      <c r="E15" s="210" t="s">
        <v>26</v>
      </c>
      <c r="F15" s="920"/>
      <c r="G15" s="920"/>
      <c r="H15" s="920"/>
      <c r="I15" s="919" t="s">
        <v>27</v>
      </c>
      <c r="J15" s="210" t="s">
        <v>5</v>
      </c>
      <c r="K15" s="209"/>
    </row>
    <row r="16" spans="1:70" s="916" customFormat="1" ht="6.95" customHeight="1">
      <c r="B16" s="207"/>
      <c r="C16" s="920"/>
      <c r="D16" s="920"/>
      <c r="E16" s="920"/>
      <c r="F16" s="920"/>
      <c r="G16" s="920"/>
      <c r="H16" s="920"/>
      <c r="I16" s="920"/>
      <c r="J16" s="920"/>
      <c r="K16" s="209"/>
    </row>
    <row r="17" spans="2:11" s="916" customFormat="1" ht="14.45" customHeight="1">
      <c r="B17" s="207"/>
      <c r="C17" s="920"/>
      <c r="D17" s="919" t="s">
        <v>28</v>
      </c>
      <c r="E17" s="920"/>
      <c r="F17" s="920"/>
      <c r="G17" s="920"/>
      <c r="H17" s="920"/>
      <c r="I17" s="919" t="s">
        <v>25</v>
      </c>
      <c r="J17" s="210" t="str">
        <f>IF('Rekapitulace stavby'!AN13="Vyplň údaj","",IF('Rekapitulace stavby'!AN13="","",'Rekapitulace stavby'!AN13))</f>
        <v/>
      </c>
      <c r="K17" s="209"/>
    </row>
    <row r="18" spans="2:11" s="916" customFormat="1" ht="18" customHeight="1">
      <c r="B18" s="207"/>
      <c r="C18" s="920"/>
      <c r="D18" s="920"/>
      <c r="E18" s="210" t="str">
        <f>IF('Rekapitulace stavby'!E14="Vyplň údaj","",IF('Rekapitulace stavby'!E14="","",'Rekapitulace stavby'!E14))</f>
        <v/>
      </c>
      <c r="F18" s="920"/>
      <c r="G18" s="920"/>
      <c r="H18" s="920"/>
      <c r="I18" s="919" t="s">
        <v>27</v>
      </c>
      <c r="J18" s="210" t="str">
        <f>IF('Rekapitulace stavby'!AN14="Vyplň údaj","",IF('Rekapitulace stavby'!AN14="","",'Rekapitulace stavby'!AN14))</f>
        <v/>
      </c>
      <c r="K18" s="209"/>
    </row>
    <row r="19" spans="2:11" s="916" customFormat="1" ht="6.95" customHeight="1">
      <c r="B19" s="207"/>
      <c r="C19" s="920"/>
      <c r="D19" s="920"/>
      <c r="E19" s="920"/>
      <c r="F19" s="920"/>
      <c r="G19" s="920"/>
      <c r="H19" s="920"/>
      <c r="I19" s="920"/>
      <c r="J19" s="920"/>
      <c r="K19" s="209"/>
    </row>
    <row r="20" spans="2:11" s="916" customFormat="1" ht="14.45" customHeight="1">
      <c r="B20" s="207"/>
      <c r="C20" s="920"/>
      <c r="D20" s="919" t="s">
        <v>29</v>
      </c>
      <c r="E20" s="920"/>
      <c r="F20" s="920"/>
      <c r="G20" s="920"/>
      <c r="H20" s="920"/>
      <c r="I20" s="919" t="s">
        <v>25</v>
      </c>
      <c r="J20" s="210" t="s">
        <v>5</v>
      </c>
      <c r="K20" s="209"/>
    </row>
    <row r="21" spans="2:11" s="916" customFormat="1" ht="18" customHeight="1">
      <c r="B21" s="207"/>
      <c r="C21" s="920"/>
      <c r="D21" s="920"/>
      <c r="E21" s="210" t="s">
        <v>30</v>
      </c>
      <c r="F21" s="920"/>
      <c r="G21" s="920"/>
      <c r="H21" s="920"/>
      <c r="I21" s="919" t="s">
        <v>27</v>
      </c>
      <c r="J21" s="210" t="s">
        <v>5</v>
      </c>
      <c r="K21" s="209"/>
    </row>
    <row r="22" spans="2:11" s="916" customFormat="1" ht="6.95" customHeight="1">
      <c r="B22" s="207"/>
      <c r="C22" s="920"/>
      <c r="D22" s="920"/>
      <c r="E22" s="920"/>
      <c r="F22" s="920"/>
      <c r="G22" s="920"/>
      <c r="H22" s="920"/>
      <c r="I22" s="920"/>
      <c r="J22" s="920"/>
      <c r="K22" s="209"/>
    </row>
    <row r="23" spans="2:11" s="916" customFormat="1" ht="14.45" customHeight="1">
      <c r="B23" s="207"/>
      <c r="C23" s="920"/>
      <c r="D23" s="919" t="s">
        <v>32</v>
      </c>
      <c r="E23" s="920"/>
      <c r="F23" s="920"/>
      <c r="G23" s="920"/>
      <c r="H23" s="920"/>
      <c r="I23" s="920"/>
      <c r="J23" s="920"/>
      <c r="K23" s="209"/>
    </row>
    <row r="24" spans="2:11" s="215" customFormat="1" ht="16.5" customHeight="1">
      <c r="B24" s="212"/>
      <c r="C24" s="213"/>
      <c r="D24" s="213"/>
      <c r="E24" s="1036" t="s">
        <v>5</v>
      </c>
      <c r="F24" s="1036"/>
      <c r="G24" s="1036"/>
      <c r="H24" s="1036"/>
      <c r="I24" s="213"/>
      <c r="J24" s="213"/>
      <c r="K24" s="214"/>
    </row>
    <row r="25" spans="2:11" s="916" customFormat="1" ht="6.95" customHeight="1">
      <c r="B25" s="207"/>
      <c r="C25" s="920"/>
      <c r="D25" s="920"/>
      <c r="E25" s="920"/>
      <c r="F25" s="920"/>
      <c r="G25" s="920"/>
      <c r="H25" s="920"/>
      <c r="I25" s="920"/>
      <c r="J25" s="920"/>
      <c r="K25" s="209"/>
    </row>
    <row r="26" spans="2:11" s="916" customFormat="1" ht="6.95" customHeight="1">
      <c r="B26" s="207"/>
      <c r="C26" s="920"/>
      <c r="D26" s="216"/>
      <c r="E26" s="216"/>
      <c r="F26" s="216"/>
      <c r="G26" s="216"/>
      <c r="H26" s="216"/>
      <c r="I26" s="216"/>
      <c r="J26" s="216"/>
      <c r="K26" s="217"/>
    </row>
    <row r="27" spans="2:11" s="916" customFormat="1" ht="25.35" customHeight="1">
      <c r="B27" s="207"/>
      <c r="C27" s="920"/>
      <c r="D27" s="218" t="s">
        <v>34</v>
      </c>
      <c r="E27" s="920"/>
      <c r="F27" s="920"/>
      <c r="G27" s="920"/>
      <c r="H27" s="920"/>
      <c r="I27" s="920"/>
      <c r="J27" s="219">
        <f>ROUND(J104,2)</f>
        <v>0</v>
      </c>
      <c r="K27" s="209"/>
    </row>
    <row r="28" spans="2:11" s="916" customFormat="1" ht="6.95" customHeight="1">
      <c r="B28" s="207"/>
      <c r="C28" s="920"/>
      <c r="D28" s="216"/>
      <c r="E28" s="216"/>
      <c r="F28" s="216"/>
      <c r="G28" s="216"/>
      <c r="H28" s="216"/>
      <c r="I28" s="216"/>
      <c r="J28" s="216"/>
      <c r="K28" s="217"/>
    </row>
    <row r="29" spans="2:11" s="916" customFormat="1" ht="14.45" customHeight="1">
      <c r="B29" s="207"/>
      <c r="C29" s="920"/>
      <c r="D29" s="920"/>
      <c r="E29" s="920"/>
      <c r="F29" s="220" t="s">
        <v>36</v>
      </c>
      <c r="G29" s="920"/>
      <c r="H29" s="920"/>
      <c r="I29" s="220" t="s">
        <v>35</v>
      </c>
      <c r="J29" s="220" t="s">
        <v>37</v>
      </c>
      <c r="K29" s="209"/>
    </row>
    <row r="30" spans="2:11" s="916" customFormat="1" ht="14.45" customHeight="1">
      <c r="B30" s="207"/>
      <c r="C30" s="920"/>
      <c r="D30" s="221" t="s">
        <v>38</v>
      </c>
      <c r="E30" s="221" t="s">
        <v>39</v>
      </c>
      <c r="F30" s="222">
        <f>ROUND(SUM(BE104:BE1836), 2)</f>
        <v>0</v>
      </c>
      <c r="G30" s="920"/>
      <c r="H30" s="920"/>
      <c r="I30" s="223">
        <v>0.21</v>
      </c>
      <c r="J30" s="222">
        <f>ROUND(ROUND((SUM(BE104:BE1836)), 2)*I30, 2)</f>
        <v>0</v>
      </c>
      <c r="K30" s="209"/>
    </row>
    <row r="31" spans="2:11" s="916" customFormat="1" ht="14.45" customHeight="1">
      <c r="B31" s="207"/>
      <c r="C31" s="920"/>
      <c r="D31" s="920"/>
      <c r="E31" s="221" t="s">
        <v>40</v>
      </c>
      <c r="F31" s="222">
        <f>ROUND(SUM(BF104:BF1836), 2)</f>
        <v>0</v>
      </c>
      <c r="G31" s="920"/>
      <c r="H31" s="920"/>
      <c r="I31" s="223">
        <v>0.15</v>
      </c>
      <c r="J31" s="222">
        <f>ROUND(ROUND((SUM(BF104:BF1836)), 2)*I31, 2)</f>
        <v>0</v>
      </c>
      <c r="K31" s="209"/>
    </row>
    <row r="32" spans="2:11" s="916" customFormat="1" ht="14.45" hidden="1" customHeight="1">
      <c r="B32" s="207"/>
      <c r="C32" s="920"/>
      <c r="D32" s="920"/>
      <c r="E32" s="221" t="s">
        <v>41</v>
      </c>
      <c r="F32" s="222">
        <f>ROUND(SUM(BG104:BG1836), 2)</f>
        <v>0</v>
      </c>
      <c r="G32" s="920"/>
      <c r="H32" s="920"/>
      <c r="I32" s="223">
        <v>0.21</v>
      </c>
      <c r="J32" s="222">
        <v>0</v>
      </c>
      <c r="K32" s="209"/>
    </row>
    <row r="33" spans="2:11" s="916" customFormat="1" ht="14.45" hidden="1" customHeight="1">
      <c r="B33" s="207"/>
      <c r="C33" s="920"/>
      <c r="D33" s="920"/>
      <c r="E33" s="221" t="s">
        <v>42</v>
      </c>
      <c r="F33" s="222">
        <f>ROUND(SUM(BH104:BH1836), 2)</f>
        <v>0</v>
      </c>
      <c r="G33" s="920"/>
      <c r="H33" s="920"/>
      <c r="I33" s="223">
        <v>0.15</v>
      </c>
      <c r="J33" s="222">
        <v>0</v>
      </c>
      <c r="K33" s="209"/>
    </row>
    <row r="34" spans="2:11" s="916" customFormat="1" ht="14.45" hidden="1" customHeight="1">
      <c r="B34" s="207"/>
      <c r="C34" s="920"/>
      <c r="D34" s="920"/>
      <c r="E34" s="221" t="s">
        <v>43</v>
      </c>
      <c r="F34" s="222">
        <f>ROUND(SUM(BI104:BI1836), 2)</f>
        <v>0</v>
      </c>
      <c r="G34" s="920"/>
      <c r="H34" s="920"/>
      <c r="I34" s="223">
        <v>0</v>
      </c>
      <c r="J34" s="222">
        <v>0</v>
      </c>
      <c r="K34" s="209"/>
    </row>
    <row r="35" spans="2:11" s="916" customFormat="1" ht="6.95" customHeight="1">
      <c r="B35" s="207"/>
      <c r="C35" s="920"/>
      <c r="D35" s="920"/>
      <c r="E35" s="920"/>
      <c r="F35" s="920"/>
      <c r="G35" s="920"/>
      <c r="H35" s="920"/>
      <c r="I35" s="920"/>
      <c r="J35" s="920"/>
      <c r="K35" s="209"/>
    </row>
    <row r="36" spans="2:11" s="916" customFormat="1" ht="25.35" customHeight="1">
      <c r="B36" s="207"/>
      <c r="C36" s="224"/>
      <c r="D36" s="225" t="s">
        <v>44</v>
      </c>
      <c r="E36" s="226"/>
      <c r="F36" s="226"/>
      <c r="G36" s="227" t="s">
        <v>45</v>
      </c>
      <c r="H36" s="228" t="s">
        <v>46</v>
      </c>
      <c r="I36" s="226"/>
      <c r="J36" s="229">
        <f>SUM(J27:J34)</f>
        <v>0</v>
      </c>
      <c r="K36" s="230"/>
    </row>
    <row r="37" spans="2:11" s="916" customFormat="1" ht="14.45" customHeight="1">
      <c r="B37" s="231"/>
      <c r="C37" s="232"/>
      <c r="D37" s="232"/>
      <c r="E37" s="232"/>
      <c r="F37" s="232"/>
      <c r="G37" s="232"/>
      <c r="H37" s="232"/>
      <c r="I37" s="232"/>
      <c r="J37" s="232"/>
      <c r="K37" s="233"/>
    </row>
    <row r="41" spans="2:11" s="916" customFormat="1" ht="6.95" customHeight="1">
      <c r="B41" s="234"/>
      <c r="C41" s="235"/>
      <c r="D41" s="235"/>
      <c r="E41" s="235"/>
      <c r="F41" s="235"/>
      <c r="G41" s="235"/>
      <c r="H41" s="235"/>
      <c r="I41" s="235"/>
      <c r="J41" s="235"/>
      <c r="K41" s="236"/>
    </row>
    <row r="42" spans="2:11" s="916" customFormat="1" ht="36.950000000000003" customHeight="1">
      <c r="B42" s="207"/>
      <c r="C42" s="202" t="s">
        <v>128</v>
      </c>
      <c r="D42" s="920"/>
      <c r="E42" s="920"/>
      <c r="F42" s="920"/>
      <c r="G42" s="920"/>
      <c r="H42" s="920"/>
      <c r="I42" s="920"/>
      <c r="J42" s="920"/>
      <c r="K42" s="209"/>
    </row>
    <row r="43" spans="2:11" s="916" customFormat="1" ht="6.95" customHeight="1">
      <c r="B43" s="207"/>
      <c r="C43" s="920"/>
      <c r="D43" s="920"/>
      <c r="E43" s="920"/>
      <c r="F43" s="920"/>
      <c r="G43" s="920"/>
      <c r="H43" s="920"/>
      <c r="I43" s="920"/>
      <c r="J43" s="920"/>
      <c r="K43" s="209"/>
    </row>
    <row r="44" spans="2:11" s="916" customFormat="1" ht="14.45" customHeight="1">
      <c r="B44" s="207"/>
      <c r="C44" s="919" t="s">
        <v>17</v>
      </c>
      <c r="D44" s="920"/>
      <c r="E44" s="920"/>
      <c r="F44" s="920"/>
      <c r="G44" s="920"/>
      <c r="H44" s="920"/>
      <c r="I44" s="920"/>
      <c r="J44" s="920"/>
      <c r="K44" s="209"/>
    </row>
    <row r="45" spans="2:11" s="916" customFormat="1" ht="16.5" customHeight="1">
      <c r="B45" s="207"/>
      <c r="C45" s="920"/>
      <c r="D45" s="920"/>
      <c r="E45" s="1045" t="str">
        <f>E7</f>
        <v>Výstavba poloprovozního objektu H2</v>
      </c>
      <c r="F45" s="1046"/>
      <c r="G45" s="1046"/>
      <c r="H45" s="1046"/>
      <c r="I45" s="920"/>
      <c r="J45" s="920"/>
      <c r="K45" s="209"/>
    </row>
    <row r="46" spans="2:11" s="916" customFormat="1" ht="14.45" customHeight="1">
      <c r="B46" s="207"/>
      <c r="C46" s="919" t="s">
        <v>126</v>
      </c>
      <c r="D46" s="920"/>
      <c r="E46" s="920"/>
      <c r="F46" s="920"/>
      <c r="G46" s="920"/>
      <c r="H46" s="920"/>
      <c r="I46" s="920"/>
      <c r="J46" s="920"/>
      <c r="K46" s="209"/>
    </row>
    <row r="47" spans="2:11" s="916" customFormat="1" ht="17.25" customHeight="1">
      <c r="B47" s="207"/>
      <c r="C47" s="920"/>
      <c r="D47" s="920"/>
      <c r="E47" s="1047" t="str">
        <f>E9</f>
        <v>RAV8601 - Výstavba poloprovozního objektu H2</v>
      </c>
      <c r="F47" s="1048"/>
      <c r="G47" s="1048"/>
      <c r="H47" s="1048"/>
      <c r="I47" s="920"/>
      <c r="J47" s="920"/>
      <c r="K47" s="209"/>
    </row>
    <row r="48" spans="2:11" s="916" customFormat="1" ht="6.95" customHeight="1">
      <c r="B48" s="207"/>
      <c r="C48" s="920"/>
      <c r="D48" s="920"/>
      <c r="E48" s="920"/>
      <c r="F48" s="920"/>
      <c r="G48" s="920"/>
      <c r="H48" s="920"/>
      <c r="I48" s="920"/>
      <c r="J48" s="920"/>
      <c r="K48" s="209"/>
    </row>
    <row r="49" spans="2:47" s="916" customFormat="1" ht="18" customHeight="1">
      <c r="B49" s="207"/>
      <c r="C49" s="919" t="s">
        <v>21</v>
      </c>
      <c r="D49" s="920"/>
      <c r="E49" s="920"/>
      <c r="F49" s="210" t="str">
        <f>F12</f>
        <v xml:space="preserve"> </v>
      </c>
      <c r="G49" s="920"/>
      <c r="H49" s="920"/>
      <c r="I49" s="919" t="s">
        <v>23</v>
      </c>
      <c r="J49" s="211">
        <f>IF(J12="","",J12)</f>
        <v>43090</v>
      </c>
      <c r="K49" s="209"/>
    </row>
    <row r="50" spans="2:47" s="916" customFormat="1" ht="6.95" customHeight="1">
      <c r="B50" s="207"/>
      <c r="C50" s="920"/>
      <c r="D50" s="920"/>
      <c r="E50" s="920"/>
      <c r="F50" s="920"/>
      <c r="G50" s="920"/>
      <c r="H50" s="920"/>
      <c r="I50" s="920"/>
      <c r="J50" s="920"/>
      <c r="K50" s="209"/>
    </row>
    <row r="51" spans="2:47" s="916" customFormat="1" ht="15">
      <c r="B51" s="207"/>
      <c r="C51" s="919" t="s">
        <v>24</v>
      </c>
      <c r="D51" s="920"/>
      <c r="E51" s="920"/>
      <c r="F51" s="210" t="str">
        <f>E15</f>
        <v>Vědeckotechnický park Plzeň a.s.</v>
      </c>
      <c r="G51" s="920"/>
      <c r="H51" s="920"/>
      <c r="I51" s="919" t="s">
        <v>29</v>
      </c>
      <c r="J51" s="1036" t="str">
        <f>E21</f>
        <v>RAVAL projekt v.o.s.</v>
      </c>
      <c r="K51" s="209"/>
    </row>
    <row r="52" spans="2:47" s="916" customFormat="1" ht="14.45" customHeight="1">
      <c r="B52" s="207"/>
      <c r="C52" s="919" t="s">
        <v>28</v>
      </c>
      <c r="D52" s="920"/>
      <c r="E52" s="920"/>
      <c r="F52" s="210" t="str">
        <f>IF(E18="","",E18)</f>
        <v/>
      </c>
      <c r="G52" s="920"/>
      <c r="H52" s="920"/>
      <c r="I52" s="920"/>
      <c r="J52" s="1037"/>
      <c r="K52" s="209"/>
    </row>
    <row r="53" spans="2:47" s="916" customFormat="1" ht="10.35" customHeight="1">
      <c r="B53" s="207"/>
      <c r="C53" s="920"/>
      <c r="D53" s="920"/>
      <c r="E53" s="920"/>
      <c r="F53" s="920"/>
      <c r="G53" s="920"/>
      <c r="H53" s="920"/>
      <c r="I53" s="920"/>
      <c r="J53" s="920"/>
      <c r="K53" s="209"/>
    </row>
    <row r="54" spans="2:47" s="916" customFormat="1" ht="29.25" customHeight="1">
      <c r="B54" s="207"/>
      <c r="C54" s="237" t="s">
        <v>129</v>
      </c>
      <c r="D54" s="224"/>
      <c r="E54" s="224"/>
      <c r="F54" s="224"/>
      <c r="G54" s="224"/>
      <c r="H54" s="224"/>
      <c r="I54" s="224"/>
      <c r="J54" s="238" t="s">
        <v>130</v>
      </c>
      <c r="K54" s="239"/>
    </row>
    <row r="55" spans="2:47" s="916" customFormat="1" ht="10.35" customHeight="1">
      <c r="B55" s="207"/>
      <c r="C55" s="920"/>
      <c r="D55" s="920"/>
      <c r="E55" s="920"/>
      <c r="F55" s="920"/>
      <c r="G55" s="920"/>
      <c r="H55" s="920"/>
      <c r="I55" s="920"/>
      <c r="J55" s="920"/>
      <c r="K55" s="209"/>
    </row>
    <row r="56" spans="2:47" s="916" customFormat="1" ht="29.25" customHeight="1">
      <c r="B56" s="207"/>
      <c r="C56" s="240" t="s">
        <v>131</v>
      </c>
      <c r="D56" s="920"/>
      <c r="E56" s="920"/>
      <c r="F56" s="920"/>
      <c r="G56" s="920"/>
      <c r="H56" s="920"/>
      <c r="I56" s="920"/>
      <c r="J56" s="219">
        <f>J104</f>
        <v>0</v>
      </c>
      <c r="K56" s="209"/>
      <c r="AU56" s="196" t="s">
        <v>132</v>
      </c>
    </row>
    <row r="57" spans="2:47" s="247" customFormat="1" ht="24.95" customHeight="1">
      <c r="B57" s="241"/>
      <c r="C57" s="242"/>
      <c r="D57" s="243" t="s">
        <v>133</v>
      </c>
      <c r="E57" s="244"/>
      <c r="F57" s="244"/>
      <c r="G57" s="244"/>
      <c r="H57" s="244"/>
      <c r="I57" s="244"/>
      <c r="J57" s="245">
        <f>J105</f>
        <v>0</v>
      </c>
      <c r="K57" s="246"/>
    </row>
    <row r="58" spans="2:47" s="254" customFormat="1" ht="19.899999999999999" customHeight="1">
      <c r="B58" s="248"/>
      <c r="C58" s="249"/>
      <c r="D58" s="250" t="s">
        <v>134</v>
      </c>
      <c r="E58" s="251"/>
      <c r="F58" s="251"/>
      <c r="G58" s="251"/>
      <c r="H58" s="251"/>
      <c r="I58" s="251"/>
      <c r="J58" s="252">
        <f>J106</f>
        <v>0</v>
      </c>
      <c r="K58" s="253"/>
    </row>
    <row r="59" spans="2:47" s="254" customFormat="1" ht="19.899999999999999" customHeight="1">
      <c r="B59" s="248"/>
      <c r="C59" s="249"/>
      <c r="D59" s="250" t="s">
        <v>135</v>
      </c>
      <c r="E59" s="251"/>
      <c r="F59" s="251"/>
      <c r="G59" s="251"/>
      <c r="H59" s="251"/>
      <c r="I59" s="251"/>
      <c r="J59" s="252">
        <f>J332</f>
        <v>0</v>
      </c>
      <c r="K59" s="253"/>
    </row>
    <row r="60" spans="2:47" s="254" customFormat="1" ht="19.899999999999999" customHeight="1">
      <c r="B60" s="248"/>
      <c r="C60" s="249"/>
      <c r="D60" s="250" t="s">
        <v>136</v>
      </c>
      <c r="E60" s="251"/>
      <c r="F60" s="251"/>
      <c r="G60" s="251"/>
      <c r="H60" s="251"/>
      <c r="I60" s="251"/>
      <c r="J60" s="252">
        <f>J443</f>
        <v>0</v>
      </c>
      <c r="K60" s="253"/>
    </row>
    <row r="61" spans="2:47" s="254" customFormat="1" ht="19.899999999999999" customHeight="1">
      <c r="B61" s="248"/>
      <c r="C61" s="249"/>
      <c r="D61" s="250" t="s">
        <v>137</v>
      </c>
      <c r="E61" s="251"/>
      <c r="F61" s="251"/>
      <c r="G61" s="251"/>
      <c r="H61" s="251"/>
      <c r="I61" s="251"/>
      <c r="J61" s="252">
        <f>J563</f>
        <v>0</v>
      </c>
      <c r="K61" s="253"/>
    </row>
    <row r="62" spans="2:47" s="254" customFormat="1" ht="19.899999999999999" customHeight="1">
      <c r="B62" s="248"/>
      <c r="C62" s="249"/>
      <c r="D62" s="250" t="s">
        <v>138</v>
      </c>
      <c r="E62" s="251"/>
      <c r="F62" s="251"/>
      <c r="G62" s="251"/>
      <c r="H62" s="251"/>
      <c r="I62" s="251"/>
      <c r="J62" s="252">
        <f>J694</f>
        <v>0</v>
      </c>
      <c r="K62" s="253"/>
    </row>
    <row r="63" spans="2:47" s="254" customFormat="1" ht="19.899999999999999" customHeight="1">
      <c r="B63" s="248"/>
      <c r="C63" s="249"/>
      <c r="D63" s="250" t="s">
        <v>139</v>
      </c>
      <c r="E63" s="251"/>
      <c r="F63" s="251"/>
      <c r="G63" s="251"/>
      <c r="H63" s="251"/>
      <c r="I63" s="251"/>
      <c r="J63" s="252">
        <f>J863</f>
        <v>0</v>
      </c>
      <c r="K63" s="253"/>
    </row>
    <row r="64" spans="2:47" s="254" customFormat="1" ht="19.899999999999999" customHeight="1">
      <c r="B64" s="248"/>
      <c r="C64" s="249"/>
      <c r="D64" s="250" t="s">
        <v>140</v>
      </c>
      <c r="E64" s="251"/>
      <c r="F64" s="251"/>
      <c r="G64" s="251"/>
      <c r="H64" s="251"/>
      <c r="I64" s="251"/>
      <c r="J64" s="252">
        <f>J879</f>
        <v>0</v>
      </c>
      <c r="K64" s="253"/>
    </row>
    <row r="65" spans="2:11" s="254" customFormat="1" ht="19.899999999999999" customHeight="1">
      <c r="B65" s="248"/>
      <c r="C65" s="249"/>
      <c r="D65" s="250" t="s">
        <v>141</v>
      </c>
      <c r="E65" s="251"/>
      <c r="F65" s="251"/>
      <c r="G65" s="251"/>
      <c r="H65" s="251"/>
      <c r="I65" s="251"/>
      <c r="J65" s="252">
        <f>J929</f>
        <v>0</v>
      </c>
      <c r="K65" s="253"/>
    </row>
    <row r="66" spans="2:11" s="247" customFormat="1" ht="24.95" customHeight="1">
      <c r="B66" s="241"/>
      <c r="C66" s="242"/>
      <c r="D66" s="243" t="s">
        <v>142</v>
      </c>
      <c r="E66" s="244"/>
      <c r="F66" s="244"/>
      <c r="G66" s="244"/>
      <c r="H66" s="244"/>
      <c r="I66" s="244"/>
      <c r="J66" s="245">
        <f>J932</f>
        <v>0</v>
      </c>
      <c r="K66" s="246"/>
    </row>
    <row r="67" spans="2:11" s="254" customFormat="1" ht="19.899999999999999" customHeight="1">
      <c r="B67" s="248"/>
      <c r="C67" s="249"/>
      <c r="D67" s="250" t="s">
        <v>143</v>
      </c>
      <c r="E67" s="251"/>
      <c r="F67" s="251"/>
      <c r="G67" s="251"/>
      <c r="H67" s="251"/>
      <c r="I67" s="251"/>
      <c r="J67" s="252">
        <f>J933</f>
        <v>0</v>
      </c>
      <c r="K67" s="253"/>
    </row>
    <row r="68" spans="2:11" s="254" customFormat="1" ht="19.899999999999999" customHeight="1">
      <c r="B68" s="248"/>
      <c r="C68" s="249"/>
      <c r="D68" s="250" t="s">
        <v>144</v>
      </c>
      <c r="E68" s="251"/>
      <c r="F68" s="251"/>
      <c r="G68" s="251"/>
      <c r="H68" s="251"/>
      <c r="I68" s="251"/>
      <c r="J68" s="252">
        <f>J984</f>
        <v>0</v>
      </c>
      <c r="K68" s="253"/>
    </row>
    <row r="69" spans="2:11" s="254" customFormat="1" ht="19.899999999999999" customHeight="1">
      <c r="B69" s="248"/>
      <c r="C69" s="249"/>
      <c r="D69" s="250" t="s">
        <v>145</v>
      </c>
      <c r="E69" s="251"/>
      <c r="F69" s="251"/>
      <c r="G69" s="251"/>
      <c r="H69" s="251"/>
      <c r="I69" s="251"/>
      <c r="J69" s="252">
        <f>J1019</f>
        <v>0</v>
      </c>
      <c r="K69" s="253"/>
    </row>
    <row r="70" spans="2:11" s="254" customFormat="1" ht="19.899999999999999" customHeight="1">
      <c r="B70" s="248"/>
      <c r="C70" s="249"/>
      <c r="D70" s="250" t="s">
        <v>146</v>
      </c>
      <c r="E70" s="251"/>
      <c r="F70" s="251"/>
      <c r="G70" s="251"/>
      <c r="H70" s="251"/>
      <c r="I70" s="251"/>
      <c r="J70" s="252">
        <f>J1082</f>
        <v>0</v>
      </c>
      <c r="K70" s="253"/>
    </row>
    <row r="71" spans="2:11" s="254" customFormat="1" ht="19.899999999999999" customHeight="1">
      <c r="B71" s="248"/>
      <c r="C71" s="249"/>
      <c r="D71" s="250" t="s">
        <v>147</v>
      </c>
      <c r="E71" s="251"/>
      <c r="F71" s="251"/>
      <c r="G71" s="251"/>
      <c r="H71" s="251"/>
      <c r="I71" s="251"/>
      <c r="J71" s="252">
        <f>J1086</f>
        <v>0</v>
      </c>
      <c r="K71" s="253"/>
    </row>
    <row r="72" spans="2:11" s="254" customFormat="1" ht="19.899999999999999" customHeight="1">
      <c r="B72" s="248"/>
      <c r="C72" s="249"/>
      <c r="D72" s="250" t="s">
        <v>148</v>
      </c>
      <c r="E72" s="251"/>
      <c r="F72" s="251"/>
      <c r="G72" s="251"/>
      <c r="H72" s="251"/>
      <c r="I72" s="251"/>
      <c r="J72" s="252">
        <f>J1147</f>
        <v>0</v>
      </c>
      <c r="K72" s="253"/>
    </row>
    <row r="73" spans="2:11" s="254" customFormat="1" ht="19.899999999999999" customHeight="1">
      <c r="B73" s="248"/>
      <c r="C73" s="249"/>
      <c r="D73" s="250" t="s">
        <v>149</v>
      </c>
      <c r="E73" s="251"/>
      <c r="F73" s="251"/>
      <c r="G73" s="251"/>
      <c r="H73" s="251"/>
      <c r="I73" s="251"/>
      <c r="J73" s="252">
        <f>J1152</f>
        <v>0</v>
      </c>
      <c r="K73" s="253"/>
    </row>
    <row r="74" spans="2:11" s="254" customFormat="1" ht="19.899999999999999" customHeight="1">
      <c r="B74" s="248"/>
      <c r="C74" s="249"/>
      <c r="D74" s="250" t="s">
        <v>150</v>
      </c>
      <c r="E74" s="251"/>
      <c r="F74" s="251"/>
      <c r="G74" s="251"/>
      <c r="H74" s="251"/>
      <c r="I74" s="251"/>
      <c r="J74" s="252">
        <f>J1158</f>
        <v>0</v>
      </c>
      <c r="K74" s="253"/>
    </row>
    <row r="75" spans="2:11" s="254" customFormat="1" ht="19.899999999999999" customHeight="1">
      <c r="B75" s="248"/>
      <c r="C75" s="249"/>
      <c r="D75" s="250" t="s">
        <v>151</v>
      </c>
      <c r="E75" s="251"/>
      <c r="F75" s="251"/>
      <c r="G75" s="251"/>
      <c r="H75" s="251"/>
      <c r="I75" s="251"/>
      <c r="J75" s="252">
        <f>J1263</f>
        <v>0</v>
      </c>
      <c r="K75" s="253"/>
    </row>
    <row r="76" spans="2:11" s="254" customFormat="1" ht="19.899999999999999" customHeight="1">
      <c r="B76" s="248"/>
      <c r="C76" s="249"/>
      <c r="D76" s="250" t="s">
        <v>152</v>
      </c>
      <c r="E76" s="251"/>
      <c r="F76" s="251"/>
      <c r="G76" s="251"/>
      <c r="H76" s="251"/>
      <c r="I76" s="251"/>
      <c r="J76" s="252">
        <f>J1275</f>
        <v>0</v>
      </c>
      <c r="K76" s="253"/>
    </row>
    <row r="77" spans="2:11" s="254" customFormat="1" ht="19.899999999999999" customHeight="1">
      <c r="B77" s="248"/>
      <c r="C77" s="249"/>
      <c r="D77" s="250" t="s">
        <v>153</v>
      </c>
      <c r="E77" s="251"/>
      <c r="F77" s="251"/>
      <c r="G77" s="251"/>
      <c r="H77" s="251"/>
      <c r="I77" s="251"/>
      <c r="J77" s="252">
        <f>J1379</f>
        <v>0</v>
      </c>
      <c r="K77" s="253"/>
    </row>
    <row r="78" spans="2:11" s="254" customFormat="1" ht="19.899999999999999" customHeight="1">
      <c r="B78" s="248"/>
      <c r="C78" s="249"/>
      <c r="D78" s="250" t="s">
        <v>154</v>
      </c>
      <c r="E78" s="251"/>
      <c r="F78" s="251"/>
      <c r="G78" s="251"/>
      <c r="H78" s="251"/>
      <c r="I78" s="251"/>
      <c r="J78" s="252">
        <f>J1601</f>
        <v>0</v>
      </c>
      <c r="K78" s="253"/>
    </row>
    <row r="79" spans="2:11" s="254" customFormat="1" ht="19.899999999999999" customHeight="1">
      <c r="B79" s="248"/>
      <c r="C79" s="249"/>
      <c r="D79" s="250" t="s">
        <v>155</v>
      </c>
      <c r="E79" s="251"/>
      <c r="F79" s="251"/>
      <c r="G79" s="251"/>
      <c r="H79" s="251"/>
      <c r="I79" s="251"/>
      <c r="J79" s="252">
        <f>J1679</f>
        <v>0</v>
      </c>
      <c r="K79" s="253"/>
    </row>
    <row r="80" spans="2:11" s="254" customFormat="1" ht="19.899999999999999" customHeight="1">
      <c r="B80" s="248"/>
      <c r="C80" s="249"/>
      <c r="D80" s="250" t="s">
        <v>156</v>
      </c>
      <c r="E80" s="251"/>
      <c r="F80" s="251"/>
      <c r="G80" s="251"/>
      <c r="H80" s="251"/>
      <c r="I80" s="251"/>
      <c r="J80" s="252">
        <f>J1743</f>
        <v>0</v>
      </c>
      <c r="K80" s="253"/>
    </row>
    <row r="81" spans="2:12" s="254" customFormat="1" ht="19.899999999999999" customHeight="1">
      <c r="B81" s="248"/>
      <c r="C81" s="249"/>
      <c r="D81" s="250" t="s">
        <v>157</v>
      </c>
      <c r="E81" s="251"/>
      <c r="F81" s="251"/>
      <c r="G81" s="251"/>
      <c r="H81" s="251"/>
      <c r="I81" s="251"/>
      <c r="J81" s="252">
        <f>J1755</f>
        <v>0</v>
      </c>
      <c r="K81" s="253"/>
    </row>
    <row r="82" spans="2:12" s="254" customFormat="1" ht="19.899999999999999" customHeight="1">
      <c r="B82" s="248"/>
      <c r="C82" s="249"/>
      <c r="D82" s="250" t="s">
        <v>158</v>
      </c>
      <c r="E82" s="251"/>
      <c r="F82" s="251"/>
      <c r="G82" s="251"/>
      <c r="H82" s="251"/>
      <c r="I82" s="251"/>
      <c r="J82" s="252">
        <f>J1812</f>
        <v>0</v>
      </c>
      <c r="K82" s="253"/>
    </row>
    <row r="83" spans="2:12" s="254" customFormat="1" ht="19.899999999999999" customHeight="1">
      <c r="B83" s="248"/>
      <c r="C83" s="249"/>
      <c r="D83" s="250" t="s">
        <v>159</v>
      </c>
      <c r="E83" s="251"/>
      <c r="F83" s="251"/>
      <c r="G83" s="251"/>
      <c r="H83" s="251"/>
      <c r="I83" s="251"/>
      <c r="J83" s="252">
        <f>J1823</f>
        <v>0</v>
      </c>
      <c r="K83" s="253"/>
    </row>
    <row r="84" spans="2:12" s="254" customFormat="1" ht="19.899999999999999" customHeight="1">
      <c r="B84" s="248"/>
      <c r="C84" s="249"/>
      <c r="D84" s="250" t="s">
        <v>160</v>
      </c>
      <c r="E84" s="251"/>
      <c r="F84" s="251"/>
      <c r="G84" s="251"/>
      <c r="H84" s="251"/>
      <c r="I84" s="251"/>
      <c r="J84" s="252">
        <f>J1834</f>
        <v>0</v>
      </c>
      <c r="K84" s="253"/>
    </row>
    <row r="85" spans="2:12" s="916" customFormat="1" ht="21.75" customHeight="1">
      <c r="B85" s="207"/>
      <c r="C85" s="920"/>
      <c r="D85" s="920"/>
      <c r="E85" s="920"/>
      <c r="F85" s="920"/>
      <c r="G85" s="920"/>
      <c r="H85" s="920"/>
      <c r="I85" s="920"/>
      <c r="J85" s="920"/>
      <c r="K85" s="209"/>
    </row>
    <row r="86" spans="2:12" s="916" customFormat="1" ht="6.95" customHeight="1">
      <c r="B86" s="231"/>
      <c r="C86" s="232"/>
      <c r="D86" s="232"/>
      <c r="E86" s="232"/>
      <c r="F86" s="232"/>
      <c r="G86" s="232"/>
      <c r="H86" s="232"/>
      <c r="I86" s="232"/>
      <c r="J86" s="232"/>
      <c r="K86" s="233"/>
    </row>
    <row r="90" spans="2:12" s="916" customFormat="1" ht="6.95" customHeight="1">
      <c r="B90" s="234"/>
      <c r="C90" s="235"/>
      <c r="D90" s="235"/>
      <c r="E90" s="235"/>
      <c r="F90" s="235"/>
      <c r="G90" s="235"/>
      <c r="H90" s="235"/>
      <c r="I90" s="235"/>
      <c r="J90" s="235"/>
      <c r="K90" s="235"/>
      <c r="L90" s="207"/>
    </row>
    <row r="91" spans="2:12" s="916" customFormat="1" ht="36.950000000000003" customHeight="1">
      <c r="B91" s="207"/>
      <c r="C91" s="255" t="s">
        <v>161</v>
      </c>
      <c r="L91" s="207"/>
    </row>
    <row r="92" spans="2:12" s="916" customFormat="1" ht="6.95" customHeight="1">
      <c r="B92" s="207"/>
      <c r="L92" s="207"/>
    </row>
    <row r="93" spans="2:12" s="916" customFormat="1" ht="14.45" customHeight="1">
      <c r="B93" s="207"/>
      <c r="C93" s="915" t="s">
        <v>17</v>
      </c>
      <c r="L93" s="207"/>
    </row>
    <row r="94" spans="2:12" s="916" customFormat="1" ht="16.5" customHeight="1">
      <c r="B94" s="207"/>
      <c r="E94" s="1038" t="str">
        <f>E7</f>
        <v>Výstavba poloprovozního objektu H2</v>
      </c>
      <c r="F94" s="1039"/>
      <c r="G94" s="1039"/>
      <c r="H94" s="1039"/>
      <c r="L94" s="207"/>
    </row>
    <row r="95" spans="2:12" s="916" customFormat="1" ht="14.45" customHeight="1">
      <c r="B95" s="207"/>
      <c r="C95" s="915" t="s">
        <v>126</v>
      </c>
      <c r="L95" s="207"/>
    </row>
    <row r="96" spans="2:12" s="916" customFormat="1" ht="17.25" customHeight="1">
      <c r="B96" s="207"/>
      <c r="E96" s="1040" t="str">
        <f>E9</f>
        <v>RAV8601 - Výstavba poloprovozního objektu H2</v>
      </c>
      <c r="F96" s="1041"/>
      <c r="G96" s="1041"/>
      <c r="H96" s="1041"/>
      <c r="L96" s="207"/>
    </row>
    <row r="97" spans="2:65" s="916" customFormat="1" ht="6.95" customHeight="1">
      <c r="B97" s="207"/>
      <c r="L97" s="207"/>
    </row>
    <row r="98" spans="2:65" s="916" customFormat="1" ht="18" customHeight="1">
      <c r="B98" s="207"/>
      <c r="C98" s="915" t="s">
        <v>21</v>
      </c>
      <c r="F98" s="257" t="str">
        <f>F12</f>
        <v xml:space="preserve"> </v>
      </c>
      <c r="I98" s="915" t="s">
        <v>23</v>
      </c>
      <c r="J98" s="258">
        <f>IF(J12="","",J12)</f>
        <v>43090</v>
      </c>
      <c r="L98" s="207"/>
    </row>
    <row r="99" spans="2:65" s="916" customFormat="1" ht="6.95" customHeight="1">
      <c r="B99" s="207"/>
      <c r="L99" s="207"/>
    </row>
    <row r="100" spans="2:65" s="916" customFormat="1" ht="15">
      <c r="B100" s="207"/>
      <c r="C100" s="915" t="s">
        <v>24</v>
      </c>
      <c r="F100" s="257" t="str">
        <f>E15</f>
        <v>Vědeckotechnický park Plzeň a.s.</v>
      </c>
      <c r="I100" s="915" t="s">
        <v>29</v>
      </c>
      <c r="J100" s="257" t="str">
        <f>E21</f>
        <v>RAVAL projekt v.o.s.</v>
      </c>
      <c r="L100" s="207"/>
    </row>
    <row r="101" spans="2:65" s="916" customFormat="1" ht="14.45" customHeight="1">
      <c r="B101" s="207"/>
      <c r="C101" s="915" t="s">
        <v>28</v>
      </c>
      <c r="F101" s="257" t="str">
        <f>IF(E18="","",E18)</f>
        <v/>
      </c>
      <c r="L101" s="207"/>
    </row>
    <row r="102" spans="2:65" s="916" customFormat="1" ht="10.35" customHeight="1">
      <c r="B102" s="207"/>
      <c r="L102" s="207"/>
    </row>
    <row r="103" spans="2:65" s="266" customFormat="1" ht="29.25" customHeight="1">
      <c r="B103" s="259"/>
      <c r="C103" s="260" t="s">
        <v>162</v>
      </c>
      <c r="D103" s="261" t="s">
        <v>53</v>
      </c>
      <c r="E103" s="261" t="s">
        <v>49</v>
      </c>
      <c r="F103" s="261" t="s">
        <v>163</v>
      </c>
      <c r="G103" s="261" t="s">
        <v>164</v>
      </c>
      <c r="H103" s="261" t="s">
        <v>165</v>
      </c>
      <c r="I103" s="261" t="s">
        <v>166</v>
      </c>
      <c r="J103" s="261" t="s">
        <v>130</v>
      </c>
      <c r="K103" s="262" t="s">
        <v>167</v>
      </c>
      <c r="L103" s="259"/>
      <c r="M103" s="263" t="s">
        <v>168</v>
      </c>
      <c r="N103" s="264" t="s">
        <v>38</v>
      </c>
      <c r="O103" s="264" t="s">
        <v>169</v>
      </c>
      <c r="P103" s="264" t="s">
        <v>170</v>
      </c>
      <c r="Q103" s="264" t="s">
        <v>171</v>
      </c>
      <c r="R103" s="264" t="s">
        <v>172</v>
      </c>
      <c r="S103" s="264" t="s">
        <v>173</v>
      </c>
      <c r="T103" s="265" t="s">
        <v>174</v>
      </c>
    </row>
    <row r="104" spans="2:65" s="916" customFormat="1" ht="29.25" customHeight="1">
      <c r="B104" s="207"/>
      <c r="C104" s="267" t="s">
        <v>131</v>
      </c>
      <c r="J104" s="268">
        <f>BK104</f>
        <v>0</v>
      </c>
      <c r="L104" s="207"/>
      <c r="M104" s="269"/>
      <c r="N104" s="216"/>
      <c r="O104" s="216"/>
      <c r="P104" s="270">
        <f>P105+P932</f>
        <v>25197.599865399996</v>
      </c>
      <c r="Q104" s="216"/>
      <c r="R104" s="270">
        <f>R105+R932</f>
        <v>4063.1607604339993</v>
      </c>
      <c r="S104" s="216"/>
      <c r="T104" s="271">
        <f>T105+T932</f>
        <v>4.3999999999999997E-2</v>
      </c>
      <c r="AT104" s="196" t="s">
        <v>67</v>
      </c>
      <c r="AU104" s="196" t="s">
        <v>132</v>
      </c>
      <c r="BK104" s="272">
        <f>BK105+BK932</f>
        <v>0</v>
      </c>
    </row>
    <row r="105" spans="2:65" s="274" customFormat="1" ht="37.35" customHeight="1">
      <c r="B105" s="273"/>
      <c r="D105" s="275" t="s">
        <v>67</v>
      </c>
      <c r="E105" s="276" t="s">
        <v>175</v>
      </c>
      <c r="F105" s="276" t="s">
        <v>176</v>
      </c>
      <c r="J105" s="277">
        <f>BK105</f>
        <v>0</v>
      </c>
      <c r="L105" s="273"/>
      <c r="M105" s="278"/>
      <c r="N105" s="279"/>
      <c r="O105" s="279"/>
      <c r="P105" s="280">
        <f>P106+P332+P443+P563+P694+P863+P879+P929</f>
        <v>17680.067810999997</v>
      </c>
      <c r="Q105" s="279"/>
      <c r="R105" s="280">
        <f>R106+R332+R443+R563+R694+R863+R879+R929</f>
        <v>3912.4437998799995</v>
      </c>
      <c r="S105" s="279"/>
      <c r="T105" s="281">
        <f>T106+T332+T443+T563+T694+T863+T879+T929</f>
        <v>4.3999999999999997E-2</v>
      </c>
      <c r="AR105" s="275" t="s">
        <v>75</v>
      </c>
      <c r="AT105" s="282" t="s">
        <v>67</v>
      </c>
      <c r="AU105" s="282" t="s">
        <v>68</v>
      </c>
      <c r="AY105" s="275" t="s">
        <v>177</v>
      </c>
      <c r="BK105" s="283">
        <f>BK106+BK332+BK443+BK563+BK694+BK863+BK879+BK929</f>
        <v>0</v>
      </c>
    </row>
    <row r="106" spans="2:65" s="274" customFormat="1" ht="19.899999999999999" customHeight="1">
      <c r="B106" s="273"/>
      <c r="D106" s="275" t="s">
        <v>67</v>
      </c>
      <c r="E106" s="284" t="s">
        <v>75</v>
      </c>
      <c r="F106" s="284" t="s">
        <v>178</v>
      </c>
      <c r="J106" s="285">
        <f>BK106</f>
        <v>0</v>
      </c>
      <c r="L106" s="273"/>
      <c r="M106" s="278"/>
      <c r="N106" s="279"/>
      <c r="O106" s="279"/>
      <c r="P106" s="280">
        <f>SUM(P107:P331)</f>
        <v>2579.1555769999991</v>
      </c>
      <c r="Q106" s="279"/>
      <c r="R106" s="280">
        <f>SUM(R107:R331)</f>
        <v>2.78735</v>
      </c>
      <c r="S106" s="279"/>
      <c r="T106" s="281">
        <f>SUM(T107:T331)</f>
        <v>0</v>
      </c>
      <c r="AR106" s="275" t="s">
        <v>75</v>
      </c>
      <c r="AT106" s="282" t="s">
        <v>67</v>
      </c>
      <c r="AU106" s="282" t="s">
        <v>75</v>
      </c>
      <c r="AY106" s="275" t="s">
        <v>177</v>
      </c>
      <c r="BK106" s="283">
        <f>SUM(BK107:BK331)</f>
        <v>0</v>
      </c>
    </row>
    <row r="107" spans="2:65" s="916" customFormat="1" ht="40.5">
      <c r="B107" s="207"/>
      <c r="C107" s="286" t="s">
        <v>4895</v>
      </c>
      <c r="D107" s="286" t="s">
        <v>179</v>
      </c>
      <c r="E107" s="943" t="s">
        <v>383</v>
      </c>
      <c r="F107" s="944" t="s">
        <v>384</v>
      </c>
      <c r="G107" s="289" t="s">
        <v>210</v>
      </c>
      <c r="H107" s="945">
        <v>38.15</v>
      </c>
      <c r="I107" s="939"/>
      <c r="J107" s="291">
        <f>ROUND(I107*H107,2)</f>
        <v>0</v>
      </c>
      <c r="K107" s="946" t="s">
        <v>181</v>
      </c>
      <c r="L107" s="207"/>
      <c r="M107" s="292" t="s">
        <v>5</v>
      </c>
      <c r="N107" s="293" t="s">
        <v>39</v>
      </c>
      <c r="O107" s="294">
        <v>0.17199999999999999</v>
      </c>
      <c r="P107" s="294">
        <f>O107*H107</f>
        <v>6.561799999999999</v>
      </c>
      <c r="Q107" s="294">
        <v>0</v>
      </c>
      <c r="R107" s="294">
        <f>Q107*H107</f>
        <v>0</v>
      </c>
      <c r="S107" s="294">
        <v>0</v>
      </c>
      <c r="T107" s="295">
        <f>S107*H107</f>
        <v>0</v>
      </c>
      <c r="AR107" s="196" t="s">
        <v>182</v>
      </c>
      <c r="AT107" s="196" t="s">
        <v>179</v>
      </c>
      <c r="AU107" s="196" t="s">
        <v>77</v>
      </c>
      <c r="AY107" s="196" t="s">
        <v>177</v>
      </c>
      <c r="BE107" s="296">
        <f>IF(N107="základní",J107,0)</f>
        <v>0</v>
      </c>
      <c r="BF107" s="296">
        <f>IF(N107="snížená",J107,0)</f>
        <v>0</v>
      </c>
      <c r="BG107" s="296">
        <f>IF(N107="zákl. přenesená",J107,0)</f>
        <v>0</v>
      </c>
      <c r="BH107" s="296">
        <f>IF(N107="sníž. přenesená",J107,0)</f>
        <v>0</v>
      </c>
      <c r="BI107" s="296">
        <f>IF(N107="nulová",J107,0)</f>
        <v>0</v>
      </c>
      <c r="BJ107" s="196" t="s">
        <v>75</v>
      </c>
      <c r="BK107" s="296">
        <f>ROUND(I107*H107,2)</f>
        <v>0</v>
      </c>
      <c r="BL107" s="196" t="s">
        <v>182</v>
      </c>
      <c r="BM107" s="196" t="s">
        <v>183</v>
      </c>
    </row>
    <row r="108" spans="2:65" s="916" customFormat="1" ht="189">
      <c r="B108" s="207"/>
      <c r="C108" s="938"/>
      <c r="D108" s="297" t="s">
        <v>184</v>
      </c>
      <c r="E108" s="938"/>
      <c r="F108" s="947" t="s">
        <v>289</v>
      </c>
      <c r="G108" s="938"/>
      <c r="H108" s="938"/>
      <c r="I108" s="938"/>
      <c r="J108" s="938"/>
      <c r="K108" s="938"/>
      <c r="L108" s="207"/>
      <c r="M108" s="299"/>
      <c r="N108" s="920"/>
      <c r="O108" s="920"/>
      <c r="P108" s="920"/>
      <c r="Q108" s="920"/>
      <c r="R108" s="920"/>
      <c r="S108" s="920"/>
      <c r="T108" s="300"/>
      <c r="AT108" s="196" t="s">
        <v>184</v>
      </c>
      <c r="AU108" s="196" t="s">
        <v>77</v>
      </c>
    </row>
    <row r="109" spans="2:65" s="302" customFormat="1">
      <c r="B109" s="301"/>
      <c r="D109" s="297" t="s">
        <v>185</v>
      </c>
      <c r="E109" s="303" t="s">
        <v>5</v>
      </c>
      <c r="F109" s="948" t="s">
        <v>4896</v>
      </c>
      <c r="H109" s="951">
        <v>38.15</v>
      </c>
      <c r="L109" s="301"/>
      <c r="M109" s="306"/>
      <c r="N109" s="307"/>
      <c r="O109" s="307"/>
      <c r="P109" s="307"/>
      <c r="Q109" s="307"/>
      <c r="R109" s="307"/>
      <c r="S109" s="307"/>
      <c r="T109" s="308"/>
      <c r="AT109" s="303" t="s">
        <v>185</v>
      </c>
      <c r="AU109" s="303" t="s">
        <v>77</v>
      </c>
      <c r="AV109" s="302" t="s">
        <v>77</v>
      </c>
      <c r="AW109" s="302" t="s">
        <v>31</v>
      </c>
      <c r="AX109" s="302" t="s">
        <v>68</v>
      </c>
      <c r="AY109" s="303" t="s">
        <v>177</v>
      </c>
    </row>
    <row r="110" spans="2:65" s="310" customFormat="1">
      <c r="B110" s="309"/>
      <c r="D110" s="297" t="s">
        <v>185</v>
      </c>
      <c r="E110" s="311" t="s">
        <v>5</v>
      </c>
      <c r="F110" s="949" t="s">
        <v>4897</v>
      </c>
      <c r="H110" s="952" t="s">
        <v>5</v>
      </c>
      <c r="L110" s="309"/>
      <c r="M110" s="313"/>
      <c r="N110" s="314"/>
      <c r="O110" s="314"/>
      <c r="P110" s="314"/>
      <c r="Q110" s="314"/>
      <c r="R110" s="314"/>
      <c r="S110" s="314"/>
      <c r="T110" s="315"/>
      <c r="AT110" s="311" t="s">
        <v>185</v>
      </c>
      <c r="AU110" s="311" t="s">
        <v>77</v>
      </c>
      <c r="AV110" s="310" t="s">
        <v>75</v>
      </c>
      <c r="AW110" s="310" t="s">
        <v>31</v>
      </c>
      <c r="AX110" s="310" t="s">
        <v>68</v>
      </c>
      <c r="AY110" s="311" t="s">
        <v>177</v>
      </c>
    </row>
    <row r="111" spans="2:65" s="317" customFormat="1">
      <c r="B111" s="316"/>
      <c r="D111" s="297" t="s">
        <v>185</v>
      </c>
      <c r="E111" s="318" t="s">
        <v>5</v>
      </c>
      <c r="F111" s="950" t="s">
        <v>186</v>
      </c>
      <c r="H111" s="953">
        <v>38.15</v>
      </c>
      <c r="L111" s="316"/>
      <c r="M111" s="321"/>
      <c r="N111" s="322"/>
      <c r="O111" s="322"/>
      <c r="P111" s="322"/>
      <c r="Q111" s="322"/>
      <c r="R111" s="322"/>
      <c r="S111" s="322"/>
      <c r="T111" s="323"/>
      <c r="AT111" s="318" t="s">
        <v>185</v>
      </c>
      <c r="AU111" s="318" t="s">
        <v>77</v>
      </c>
      <c r="AV111" s="317" t="s">
        <v>182</v>
      </c>
      <c r="AW111" s="317" t="s">
        <v>31</v>
      </c>
      <c r="AX111" s="317" t="s">
        <v>75</v>
      </c>
      <c r="AY111" s="318" t="s">
        <v>177</v>
      </c>
    </row>
    <row r="112" spans="2:65" s="916" customFormat="1" ht="40.5">
      <c r="B112" s="207"/>
      <c r="C112" s="286" t="s">
        <v>4898</v>
      </c>
      <c r="D112" s="286" t="s">
        <v>179</v>
      </c>
      <c r="E112" s="954" t="s">
        <v>389</v>
      </c>
      <c r="F112" s="955" t="s">
        <v>390</v>
      </c>
      <c r="G112" s="289" t="s">
        <v>210</v>
      </c>
      <c r="H112" s="290">
        <v>381.5</v>
      </c>
      <c r="I112" s="939"/>
      <c r="J112" s="291">
        <f>ROUND(I112*H112,2)</f>
        <v>0</v>
      </c>
      <c r="K112" s="960" t="s">
        <v>181</v>
      </c>
      <c r="L112" s="207"/>
      <c r="M112" s="292" t="s">
        <v>5</v>
      </c>
      <c r="N112" s="293" t="s">
        <v>39</v>
      </c>
      <c r="O112" s="294">
        <v>0.49</v>
      </c>
      <c r="P112" s="294">
        <f>O112*H112</f>
        <v>186.935</v>
      </c>
      <c r="Q112" s="294">
        <v>0</v>
      </c>
      <c r="R112" s="294">
        <f>Q112*H112</f>
        <v>0</v>
      </c>
      <c r="S112" s="294">
        <v>0</v>
      </c>
      <c r="T112" s="295">
        <f>S112*H112</f>
        <v>0</v>
      </c>
      <c r="AR112" s="196" t="s">
        <v>182</v>
      </c>
      <c r="AT112" s="196" t="s">
        <v>179</v>
      </c>
      <c r="AU112" s="196" t="s">
        <v>77</v>
      </c>
      <c r="AY112" s="196" t="s">
        <v>177</v>
      </c>
      <c r="BE112" s="296">
        <f>IF(N112="základní",J112,0)</f>
        <v>0</v>
      </c>
      <c r="BF112" s="296">
        <f>IF(N112="snížená",J112,0)</f>
        <v>0</v>
      </c>
      <c r="BG112" s="296">
        <f>IF(N112="zákl. přenesená",J112,0)</f>
        <v>0</v>
      </c>
      <c r="BH112" s="296">
        <f>IF(N112="sníž. přenesená",J112,0)</f>
        <v>0</v>
      </c>
      <c r="BI112" s="296">
        <f>IF(N112="nulová",J112,0)</f>
        <v>0</v>
      </c>
      <c r="BJ112" s="196" t="s">
        <v>75</v>
      </c>
      <c r="BK112" s="296">
        <f>ROUND(I112*H112,2)</f>
        <v>0</v>
      </c>
      <c r="BL112" s="196" t="s">
        <v>182</v>
      </c>
      <c r="BM112" s="196" t="s">
        <v>188</v>
      </c>
    </row>
    <row r="113" spans="2:65" s="916" customFormat="1" ht="189">
      <c r="B113" s="207"/>
      <c r="C113" s="938"/>
      <c r="D113" s="297" t="s">
        <v>184</v>
      </c>
      <c r="E113" s="938"/>
      <c r="F113" s="956" t="s">
        <v>289</v>
      </c>
      <c r="G113" s="938"/>
      <c r="H113" s="938"/>
      <c r="I113" s="938"/>
      <c r="J113" s="938"/>
      <c r="K113" s="938"/>
      <c r="L113" s="207"/>
      <c r="M113" s="299"/>
      <c r="N113" s="920"/>
      <c r="O113" s="920"/>
      <c r="P113" s="920"/>
      <c r="Q113" s="920"/>
      <c r="R113" s="920"/>
      <c r="S113" s="920"/>
      <c r="T113" s="300"/>
      <c r="AT113" s="196" t="s">
        <v>184</v>
      </c>
      <c r="AU113" s="196" t="s">
        <v>77</v>
      </c>
    </row>
    <row r="114" spans="2:65" s="302" customFormat="1">
      <c r="B114" s="301"/>
      <c r="D114" s="297" t="s">
        <v>185</v>
      </c>
      <c r="E114" s="303" t="s">
        <v>5</v>
      </c>
      <c r="F114" s="957" t="s">
        <v>4899</v>
      </c>
      <c r="H114" s="305">
        <v>381.5</v>
      </c>
      <c r="L114" s="301"/>
      <c r="M114" s="306"/>
      <c r="N114" s="307"/>
      <c r="O114" s="307"/>
      <c r="P114" s="307"/>
      <c r="Q114" s="307"/>
      <c r="R114" s="307"/>
      <c r="S114" s="307"/>
      <c r="T114" s="308"/>
      <c r="AT114" s="303" t="s">
        <v>185</v>
      </c>
      <c r="AU114" s="303" t="s">
        <v>77</v>
      </c>
      <c r="AV114" s="302" t="s">
        <v>77</v>
      </c>
      <c r="AW114" s="302" t="s">
        <v>31</v>
      </c>
      <c r="AX114" s="302" t="s">
        <v>68</v>
      </c>
      <c r="AY114" s="303" t="s">
        <v>177</v>
      </c>
    </row>
    <row r="115" spans="2:65" s="310" customFormat="1">
      <c r="B115" s="309"/>
      <c r="D115" s="297" t="s">
        <v>185</v>
      </c>
      <c r="E115" s="311" t="s">
        <v>5</v>
      </c>
      <c r="F115" s="958" t="s">
        <v>186</v>
      </c>
      <c r="H115" s="959">
        <v>381.5</v>
      </c>
      <c r="L115" s="309"/>
      <c r="M115" s="313"/>
      <c r="N115" s="314"/>
      <c r="O115" s="314"/>
      <c r="P115" s="314"/>
      <c r="Q115" s="314"/>
      <c r="R115" s="314"/>
      <c r="S115" s="314"/>
      <c r="T115" s="315"/>
      <c r="AT115" s="311" t="s">
        <v>185</v>
      </c>
      <c r="AU115" s="311" t="s">
        <v>77</v>
      </c>
      <c r="AV115" s="310" t="s">
        <v>75</v>
      </c>
      <c r="AW115" s="310" t="s">
        <v>31</v>
      </c>
      <c r="AX115" s="310" t="s">
        <v>68</v>
      </c>
      <c r="AY115" s="311" t="s">
        <v>177</v>
      </c>
    </row>
    <row r="116" spans="2:65" s="317" customFormat="1">
      <c r="B116" s="316"/>
      <c r="D116" s="297" t="s">
        <v>185</v>
      </c>
      <c r="E116" s="318" t="s">
        <v>5</v>
      </c>
      <c r="F116" s="319"/>
      <c r="H116" s="320"/>
      <c r="L116" s="316"/>
      <c r="M116" s="321"/>
      <c r="N116" s="322"/>
      <c r="O116" s="322"/>
      <c r="P116" s="322"/>
      <c r="Q116" s="322"/>
      <c r="R116" s="322"/>
      <c r="S116" s="322"/>
      <c r="T116" s="323"/>
      <c r="AT116" s="318" t="s">
        <v>185</v>
      </c>
      <c r="AU116" s="318" t="s">
        <v>77</v>
      </c>
      <c r="AV116" s="317" t="s">
        <v>182</v>
      </c>
      <c r="AW116" s="317" t="s">
        <v>31</v>
      </c>
      <c r="AX116" s="317" t="s">
        <v>75</v>
      </c>
      <c r="AY116" s="318" t="s">
        <v>177</v>
      </c>
    </row>
    <row r="117" spans="2:65" s="916" customFormat="1" ht="25.5" customHeight="1">
      <c r="B117" s="207"/>
      <c r="C117" s="286" t="s">
        <v>4900</v>
      </c>
      <c r="D117" s="286" t="s">
        <v>179</v>
      </c>
      <c r="E117" s="961" t="s">
        <v>399</v>
      </c>
      <c r="F117" s="962" t="s">
        <v>400</v>
      </c>
      <c r="G117" s="289" t="s">
        <v>210</v>
      </c>
      <c r="H117" s="290">
        <v>38.15</v>
      </c>
      <c r="I117" s="939"/>
      <c r="J117" s="291">
        <f>ROUND(I117*H117,2)</f>
        <v>0</v>
      </c>
      <c r="K117" s="964" t="s">
        <v>181</v>
      </c>
      <c r="L117" s="207"/>
      <c r="M117" s="292" t="s">
        <v>5</v>
      </c>
      <c r="N117" s="293" t="s">
        <v>39</v>
      </c>
      <c r="O117" s="294">
        <v>2.02</v>
      </c>
      <c r="P117" s="294">
        <f>O117*H117</f>
        <v>77.063000000000002</v>
      </c>
      <c r="Q117" s="294">
        <v>0</v>
      </c>
      <c r="R117" s="294">
        <f>Q117*H117</f>
        <v>0</v>
      </c>
      <c r="S117" s="294">
        <v>0</v>
      </c>
      <c r="T117" s="295">
        <f>S117*H117</f>
        <v>0</v>
      </c>
      <c r="AR117" s="196" t="s">
        <v>182</v>
      </c>
      <c r="AT117" s="196" t="s">
        <v>179</v>
      </c>
      <c r="AU117" s="196" t="s">
        <v>77</v>
      </c>
      <c r="AY117" s="196" t="s">
        <v>177</v>
      </c>
      <c r="BE117" s="296">
        <f>IF(N117="základní",J117,0)</f>
        <v>0</v>
      </c>
      <c r="BF117" s="296">
        <f>IF(N117="snížená",J117,0)</f>
        <v>0</v>
      </c>
      <c r="BG117" s="296">
        <f>IF(N117="zákl. přenesená",J117,0)</f>
        <v>0</v>
      </c>
      <c r="BH117" s="296">
        <f>IF(N117="sníž. přenesená",J117,0)</f>
        <v>0</v>
      </c>
      <c r="BI117" s="296">
        <f>IF(N117="nulová",J117,0)</f>
        <v>0</v>
      </c>
      <c r="BJ117" s="196" t="s">
        <v>75</v>
      </c>
      <c r="BK117" s="296">
        <f>ROUND(I117*H117,2)</f>
        <v>0</v>
      </c>
      <c r="BL117" s="196" t="s">
        <v>182</v>
      </c>
      <c r="BM117" s="196" t="s">
        <v>191</v>
      </c>
    </row>
    <row r="118" spans="2:65" s="916" customFormat="1" ht="297">
      <c r="B118" s="207"/>
      <c r="C118" s="938"/>
      <c r="D118" s="297" t="s">
        <v>184</v>
      </c>
      <c r="E118" s="938"/>
      <c r="F118" s="963" t="s">
        <v>402</v>
      </c>
      <c r="G118" s="938"/>
      <c r="H118" s="938"/>
      <c r="I118" s="938"/>
      <c r="J118" s="938"/>
      <c r="K118" s="938"/>
      <c r="L118" s="207"/>
      <c r="M118" s="299"/>
      <c r="N118" s="920"/>
      <c r="O118" s="920"/>
      <c r="P118" s="920"/>
      <c r="Q118" s="920"/>
      <c r="R118" s="920"/>
      <c r="S118" s="920"/>
      <c r="T118" s="300"/>
      <c r="AT118" s="196" t="s">
        <v>184</v>
      </c>
      <c r="AU118" s="196" t="s">
        <v>77</v>
      </c>
    </row>
    <row r="119" spans="2:65" s="916" customFormat="1" ht="25.5" customHeight="1">
      <c r="B119" s="207"/>
      <c r="C119" s="286" t="s">
        <v>4901</v>
      </c>
      <c r="D119" s="286" t="s">
        <v>179</v>
      </c>
      <c r="E119" s="965" t="s">
        <v>405</v>
      </c>
      <c r="F119" s="966" t="s">
        <v>406</v>
      </c>
      <c r="G119" s="289"/>
      <c r="H119" s="290">
        <v>68.67</v>
      </c>
      <c r="I119" s="939"/>
      <c r="J119" s="291">
        <f>ROUND(I119*H119,2)</f>
        <v>0</v>
      </c>
      <c r="K119" s="972" t="s">
        <v>181</v>
      </c>
      <c r="L119" s="207"/>
      <c r="M119" s="292" t="s">
        <v>5</v>
      </c>
      <c r="N119" s="293" t="s">
        <v>39</v>
      </c>
      <c r="O119" s="294">
        <v>0.28000000000000003</v>
      </c>
      <c r="P119" s="294">
        <f>O119*H119</f>
        <v>19.227600000000002</v>
      </c>
      <c r="Q119" s="294">
        <v>0</v>
      </c>
      <c r="R119" s="294">
        <f>Q119*H119</f>
        <v>0</v>
      </c>
      <c r="S119" s="294">
        <v>0</v>
      </c>
      <c r="T119" s="295">
        <f>S119*H119</f>
        <v>0</v>
      </c>
      <c r="AR119" s="196" t="s">
        <v>182</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182</v>
      </c>
      <c r="BM119" s="196" t="s">
        <v>192</v>
      </c>
    </row>
    <row r="120" spans="2:65" s="916" customFormat="1" ht="297">
      <c r="B120" s="207"/>
      <c r="C120" s="938"/>
      <c r="D120" s="297" t="s">
        <v>184</v>
      </c>
      <c r="E120" s="938"/>
      <c r="F120" s="967" t="s">
        <v>402</v>
      </c>
      <c r="G120" s="938"/>
      <c r="H120" s="938"/>
      <c r="I120" s="938"/>
      <c r="J120" s="938"/>
      <c r="K120" s="938"/>
      <c r="L120" s="207"/>
      <c r="M120" s="299"/>
      <c r="N120" s="920"/>
      <c r="O120" s="920"/>
      <c r="P120" s="920"/>
      <c r="Q120" s="920"/>
      <c r="R120" s="920"/>
      <c r="S120" s="920"/>
      <c r="T120" s="300"/>
      <c r="AT120" s="196" t="s">
        <v>184</v>
      </c>
      <c r="AU120" s="196" t="s">
        <v>77</v>
      </c>
    </row>
    <row r="121" spans="2:65" s="302" customFormat="1">
      <c r="B121" s="301"/>
      <c r="D121" s="297" t="s">
        <v>185</v>
      </c>
      <c r="E121" s="303" t="s">
        <v>5</v>
      </c>
      <c r="F121" s="968" t="s">
        <v>4902</v>
      </c>
      <c r="H121" s="305"/>
      <c r="I121" s="970">
        <v>68.67</v>
      </c>
      <c r="L121" s="301"/>
      <c r="M121" s="306"/>
      <c r="N121" s="307"/>
      <c r="O121" s="307"/>
      <c r="P121" s="307"/>
      <c r="Q121" s="307"/>
      <c r="R121" s="307"/>
      <c r="S121" s="307"/>
      <c r="T121" s="308"/>
      <c r="AT121" s="303" t="s">
        <v>185</v>
      </c>
      <c r="AU121" s="303" t="s">
        <v>77</v>
      </c>
      <c r="AV121" s="302" t="s">
        <v>77</v>
      </c>
      <c r="AW121" s="302" t="s">
        <v>31</v>
      </c>
      <c r="AX121" s="302" t="s">
        <v>68</v>
      </c>
      <c r="AY121" s="303" t="s">
        <v>177</v>
      </c>
    </row>
    <row r="122" spans="2:65" s="310" customFormat="1">
      <c r="B122" s="309"/>
      <c r="D122" s="297" t="s">
        <v>185</v>
      </c>
      <c r="E122" s="311" t="s">
        <v>5</v>
      </c>
      <c r="F122" s="969" t="s">
        <v>186</v>
      </c>
      <c r="H122" s="311" t="s">
        <v>5</v>
      </c>
      <c r="I122" s="971">
        <v>68.67</v>
      </c>
      <c r="L122" s="309"/>
      <c r="M122" s="313"/>
      <c r="N122" s="314"/>
      <c r="O122" s="314"/>
      <c r="P122" s="314"/>
      <c r="Q122" s="314"/>
      <c r="R122" s="314"/>
      <c r="S122" s="314"/>
      <c r="T122" s="315"/>
      <c r="AT122" s="311" t="s">
        <v>185</v>
      </c>
      <c r="AU122" s="311" t="s">
        <v>77</v>
      </c>
      <c r="AV122" s="310" t="s">
        <v>75</v>
      </c>
      <c r="AW122" s="310" t="s">
        <v>31</v>
      </c>
      <c r="AX122" s="310" t="s">
        <v>68</v>
      </c>
      <c r="AY122" s="311" t="s">
        <v>177</v>
      </c>
    </row>
    <row r="123" spans="2:65" s="317" customFormat="1">
      <c r="B123" s="316"/>
      <c r="D123" s="297" t="s">
        <v>185</v>
      </c>
      <c r="E123" s="318" t="s">
        <v>5</v>
      </c>
      <c r="F123" s="319"/>
      <c r="H123" s="320"/>
      <c r="L123" s="316"/>
      <c r="M123" s="321"/>
      <c r="N123" s="322"/>
      <c r="O123" s="322"/>
      <c r="P123" s="322"/>
      <c r="Q123" s="322"/>
      <c r="R123" s="322"/>
      <c r="S123" s="322"/>
      <c r="T123" s="323"/>
      <c r="AT123" s="318" t="s">
        <v>185</v>
      </c>
      <c r="AU123" s="318" t="s">
        <v>77</v>
      </c>
      <c r="AV123" s="317" t="s">
        <v>182</v>
      </c>
      <c r="AW123" s="317" t="s">
        <v>31</v>
      </c>
      <c r="AX123" s="317" t="s">
        <v>75</v>
      </c>
      <c r="AY123" s="318" t="s">
        <v>177</v>
      </c>
    </row>
    <row r="124" spans="2:65" s="916" customFormat="1" ht="25.5" customHeight="1">
      <c r="B124" s="207"/>
      <c r="C124" s="286" t="s">
        <v>194</v>
      </c>
      <c r="D124" s="286" t="s">
        <v>179</v>
      </c>
      <c r="E124" s="287"/>
      <c r="F124" s="288" t="s">
        <v>4870</v>
      </c>
      <c r="G124" s="289"/>
      <c r="H124" s="290">
        <v>0</v>
      </c>
      <c r="I124" s="939"/>
      <c r="J124" s="291">
        <f>ROUND(I124*H124,2)</f>
        <v>0</v>
      </c>
      <c r="K124" s="288"/>
      <c r="L124" s="207"/>
      <c r="M124" s="292" t="s">
        <v>5</v>
      </c>
      <c r="N124" s="293" t="s">
        <v>39</v>
      </c>
      <c r="O124" s="294">
        <v>1.26</v>
      </c>
      <c r="P124" s="294">
        <f>O124*H124</f>
        <v>0</v>
      </c>
      <c r="Q124" s="294">
        <v>0</v>
      </c>
      <c r="R124" s="294">
        <f>Q124*H124</f>
        <v>0</v>
      </c>
      <c r="S124" s="294">
        <v>0</v>
      </c>
      <c r="T124" s="295">
        <f>S124*H124</f>
        <v>0</v>
      </c>
      <c r="AR124" s="196" t="s">
        <v>182</v>
      </c>
      <c r="AT124" s="196" t="s">
        <v>179</v>
      </c>
      <c r="AU124" s="196" t="s">
        <v>77</v>
      </c>
      <c r="AY124" s="196" t="s">
        <v>177</v>
      </c>
      <c r="BE124" s="296">
        <f>IF(N124="základní",J124,0)</f>
        <v>0</v>
      </c>
      <c r="BF124" s="296">
        <f>IF(N124="snížená",J124,0)</f>
        <v>0</v>
      </c>
      <c r="BG124" s="296">
        <f>IF(N124="zákl. přenesená",J124,0)</f>
        <v>0</v>
      </c>
      <c r="BH124" s="296">
        <f>IF(N124="sníž. přenesená",J124,0)</f>
        <v>0</v>
      </c>
      <c r="BI124" s="296">
        <f>IF(N124="nulová",J124,0)</f>
        <v>0</v>
      </c>
      <c r="BJ124" s="196" t="s">
        <v>75</v>
      </c>
      <c r="BK124" s="296">
        <f>ROUND(I124*H124,2)</f>
        <v>0</v>
      </c>
      <c r="BL124" s="196" t="s">
        <v>182</v>
      </c>
      <c r="BM124" s="196" t="s">
        <v>195</v>
      </c>
    </row>
    <row r="125" spans="2:65" s="916" customFormat="1">
      <c r="B125" s="207"/>
      <c r="C125" s="938"/>
      <c r="D125" s="297" t="s">
        <v>184</v>
      </c>
      <c r="E125" s="938"/>
      <c r="F125" s="298"/>
      <c r="G125" s="938"/>
      <c r="H125" s="938"/>
      <c r="I125" s="938"/>
      <c r="J125" s="938"/>
      <c r="K125" s="938"/>
      <c r="L125" s="207"/>
      <c r="M125" s="299"/>
      <c r="N125" s="920"/>
      <c r="O125" s="920"/>
      <c r="P125" s="920"/>
      <c r="Q125" s="920"/>
      <c r="R125" s="920"/>
      <c r="S125" s="920"/>
      <c r="T125" s="300"/>
      <c r="AT125" s="196" t="s">
        <v>184</v>
      </c>
      <c r="AU125" s="196" t="s">
        <v>77</v>
      </c>
    </row>
    <row r="126" spans="2:65" s="302" customFormat="1">
      <c r="B126" s="301"/>
      <c r="D126" s="297" t="s">
        <v>185</v>
      </c>
      <c r="E126" s="303" t="s">
        <v>5</v>
      </c>
      <c r="F126" s="304"/>
      <c r="H126" s="305"/>
      <c r="L126" s="301"/>
      <c r="M126" s="306"/>
      <c r="N126" s="307"/>
      <c r="O126" s="307"/>
      <c r="P126" s="307"/>
      <c r="Q126" s="307"/>
      <c r="R126" s="307"/>
      <c r="S126" s="307"/>
      <c r="T126" s="308"/>
      <c r="AT126" s="303" t="s">
        <v>185</v>
      </c>
      <c r="AU126" s="303" t="s">
        <v>77</v>
      </c>
      <c r="AV126" s="302" t="s">
        <v>77</v>
      </c>
      <c r="AW126" s="302" t="s">
        <v>31</v>
      </c>
      <c r="AX126" s="302" t="s">
        <v>68</v>
      </c>
      <c r="AY126" s="303" t="s">
        <v>177</v>
      </c>
    </row>
    <row r="127" spans="2:65" s="310" customFormat="1">
      <c r="B127" s="309"/>
      <c r="D127" s="297" t="s">
        <v>185</v>
      </c>
      <c r="E127" s="311" t="s">
        <v>5</v>
      </c>
      <c r="F127" s="312"/>
      <c r="H127" s="311" t="s">
        <v>5</v>
      </c>
      <c r="L127" s="309"/>
      <c r="M127" s="313"/>
      <c r="N127" s="314"/>
      <c r="O127" s="314"/>
      <c r="P127" s="314"/>
      <c r="Q127" s="314"/>
      <c r="R127" s="314"/>
      <c r="S127" s="314"/>
      <c r="T127" s="315"/>
      <c r="AT127" s="311" t="s">
        <v>185</v>
      </c>
      <c r="AU127" s="311" t="s">
        <v>77</v>
      </c>
      <c r="AV127" s="310" t="s">
        <v>75</v>
      </c>
      <c r="AW127" s="310" t="s">
        <v>31</v>
      </c>
      <c r="AX127" s="310" t="s">
        <v>68</v>
      </c>
      <c r="AY127" s="311" t="s">
        <v>177</v>
      </c>
    </row>
    <row r="128" spans="2:65" s="317" customFormat="1">
      <c r="B128" s="316"/>
      <c r="D128" s="297" t="s">
        <v>185</v>
      </c>
      <c r="E128" s="318" t="s">
        <v>5</v>
      </c>
      <c r="F128" s="319"/>
      <c r="H128" s="320"/>
      <c r="L128" s="316"/>
      <c r="M128" s="321"/>
      <c r="N128" s="322"/>
      <c r="O128" s="322"/>
      <c r="P128" s="322"/>
      <c r="Q128" s="322"/>
      <c r="R128" s="322"/>
      <c r="S128" s="322"/>
      <c r="T128" s="323"/>
      <c r="AT128" s="318" t="s">
        <v>185</v>
      </c>
      <c r="AU128" s="318" t="s">
        <v>77</v>
      </c>
      <c r="AV128" s="317" t="s">
        <v>182</v>
      </c>
      <c r="AW128" s="317" t="s">
        <v>31</v>
      </c>
      <c r="AX128" s="317" t="s">
        <v>75</v>
      </c>
      <c r="AY128" s="318" t="s">
        <v>177</v>
      </c>
    </row>
    <row r="129" spans="2:65" s="916" customFormat="1" ht="25.5" customHeight="1">
      <c r="B129" s="207"/>
      <c r="C129" s="286" t="s">
        <v>196</v>
      </c>
      <c r="D129" s="286" t="s">
        <v>179</v>
      </c>
      <c r="E129" s="287" t="s">
        <v>197</v>
      </c>
      <c r="F129" s="288" t="s">
        <v>198</v>
      </c>
      <c r="G129" s="289" t="s">
        <v>187</v>
      </c>
      <c r="H129" s="290">
        <v>12</v>
      </c>
      <c r="I129" s="921"/>
      <c r="J129" s="291">
        <f>ROUND(I129*H129,2)</f>
        <v>0</v>
      </c>
      <c r="K129" s="288" t="s">
        <v>181</v>
      </c>
      <c r="L129" s="207"/>
      <c r="M129" s="292" t="s">
        <v>5</v>
      </c>
      <c r="N129" s="293" t="s">
        <v>39</v>
      </c>
      <c r="O129" s="294">
        <v>0.65900000000000003</v>
      </c>
      <c r="P129" s="294">
        <f>O129*H129</f>
        <v>7.9080000000000004</v>
      </c>
      <c r="Q129" s="294">
        <v>5.0000000000000002E-5</v>
      </c>
      <c r="R129" s="294">
        <f>Q129*H129</f>
        <v>6.0000000000000006E-4</v>
      </c>
      <c r="S129" s="294">
        <v>0</v>
      </c>
      <c r="T129" s="295">
        <f>S129*H129</f>
        <v>0</v>
      </c>
      <c r="AR129" s="196" t="s">
        <v>182</v>
      </c>
      <c r="AT129" s="196" t="s">
        <v>179</v>
      </c>
      <c r="AU129" s="196" t="s">
        <v>77</v>
      </c>
      <c r="AY129" s="196" t="s">
        <v>177</v>
      </c>
      <c r="BE129" s="296">
        <f>IF(N129="základní",J129,0)</f>
        <v>0</v>
      </c>
      <c r="BF129" s="296">
        <f>IF(N129="snížená",J129,0)</f>
        <v>0</v>
      </c>
      <c r="BG129" s="296">
        <f>IF(N129="zákl. přenesená",J129,0)</f>
        <v>0</v>
      </c>
      <c r="BH129" s="296">
        <f>IF(N129="sníž. přenesená",J129,0)</f>
        <v>0</v>
      </c>
      <c r="BI129" s="296">
        <f>IF(N129="nulová",J129,0)</f>
        <v>0</v>
      </c>
      <c r="BJ129" s="196" t="s">
        <v>75</v>
      </c>
      <c r="BK129" s="296">
        <f>ROUND(I129*H129,2)</f>
        <v>0</v>
      </c>
      <c r="BL129" s="196" t="s">
        <v>182</v>
      </c>
      <c r="BM129" s="196" t="s">
        <v>199</v>
      </c>
    </row>
    <row r="130" spans="2:65" s="916" customFormat="1" ht="108">
      <c r="B130" s="207"/>
      <c r="D130" s="297" t="s">
        <v>184</v>
      </c>
      <c r="F130" s="298" t="s">
        <v>200</v>
      </c>
      <c r="L130" s="207"/>
      <c r="M130" s="299"/>
      <c r="N130" s="920"/>
      <c r="O130" s="920"/>
      <c r="P130" s="920"/>
      <c r="Q130" s="920"/>
      <c r="R130" s="920"/>
      <c r="S130" s="920"/>
      <c r="T130" s="300"/>
      <c r="AT130" s="196" t="s">
        <v>184</v>
      </c>
      <c r="AU130" s="196" t="s">
        <v>77</v>
      </c>
    </row>
    <row r="131" spans="2:65" s="302" customFormat="1">
      <c r="B131" s="301"/>
      <c r="D131" s="297" t="s">
        <v>185</v>
      </c>
      <c r="E131" s="303" t="s">
        <v>5</v>
      </c>
      <c r="F131" s="304" t="s">
        <v>201</v>
      </c>
      <c r="H131" s="305">
        <v>12</v>
      </c>
      <c r="L131" s="301"/>
      <c r="M131" s="306"/>
      <c r="N131" s="307"/>
      <c r="O131" s="307"/>
      <c r="P131" s="307"/>
      <c r="Q131" s="307"/>
      <c r="R131" s="307"/>
      <c r="S131" s="307"/>
      <c r="T131" s="308"/>
      <c r="AT131" s="303" t="s">
        <v>185</v>
      </c>
      <c r="AU131" s="303" t="s">
        <v>77</v>
      </c>
      <c r="AV131" s="302" t="s">
        <v>77</v>
      </c>
      <c r="AW131" s="302" t="s">
        <v>31</v>
      </c>
      <c r="AX131" s="302" t="s">
        <v>68</v>
      </c>
      <c r="AY131" s="303" t="s">
        <v>177</v>
      </c>
    </row>
    <row r="132" spans="2:65" s="310" customFormat="1">
      <c r="B132" s="309"/>
      <c r="D132" s="297" t="s">
        <v>185</v>
      </c>
      <c r="E132" s="311" t="s">
        <v>5</v>
      </c>
      <c r="F132" s="312" t="s">
        <v>190</v>
      </c>
      <c r="H132" s="311" t="s">
        <v>5</v>
      </c>
      <c r="L132" s="309"/>
      <c r="M132" s="313"/>
      <c r="N132" s="314"/>
      <c r="O132" s="314"/>
      <c r="P132" s="314"/>
      <c r="Q132" s="314"/>
      <c r="R132" s="314"/>
      <c r="S132" s="314"/>
      <c r="T132" s="315"/>
      <c r="AT132" s="311" t="s">
        <v>185</v>
      </c>
      <c r="AU132" s="311" t="s">
        <v>77</v>
      </c>
      <c r="AV132" s="310" t="s">
        <v>75</v>
      </c>
      <c r="AW132" s="310" t="s">
        <v>31</v>
      </c>
      <c r="AX132" s="310" t="s">
        <v>68</v>
      </c>
      <c r="AY132" s="311" t="s">
        <v>177</v>
      </c>
    </row>
    <row r="133" spans="2:65" s="317" customFormat="1">
      <c r="B133" s="316"/>
      <c r="D133" s="297" t="s">
        <v>185</v>
      </c>
      <c r="E133" s="318" t="s">
        <v>5</v>
      </c>
      <c r="F133" s="319" t="s">
        <v>186</v>
      </c>
      <c r="H133" s="320">
        <v>12</v>
      </c>
      <c r="L133" s="316"/>
      <c r="M133" s="321"/>
      <c r="N133" s="322"/>
      <c r="O133" s="322"/>
      <c r="P133" s="322"/>
      <c r="Q133" s="322"/>
      <c r="R133" s="322"/>
      <c r="S133" s="322"/>
      <c r="T133" s="323"/>
      <c r="AT133" s="318" t="s">
        <v>185</v>
      </c>
      <c r="AU133" s="318" t="s">
        <v>77</v>
      </c>
      <c r="AV133" s="317" t="s">
        <v>182</v>
      </c>
      <c r="AW133" s="317" t="s">
        <v>31</v>
      </c>
      <c r="AX133" s="317" t="s">
        <v>75</v>
      </c>
      <c r="AY133" s="318" t="s">
        <v>177</v>
      </c>
    </row>
    <row r="134" spans="2:65" s="916" customFormat="1" ht="25.5" customHeight="1">
      <c r="B134" s="207"/>
      <c r="C134" s="286" t="s">
        <v>202</v>
      </c>
      <c r="D134" s="286" t="s">
        <v>179</v>
      </c>
      <c r="E134" s="287" t="s">
        <v>203</v>
      </c>
      <c r="F134" s="288" t="s">
        <v>204</v>
      </c>
      <c r="G134" s="289" t="s">
        <v>187</v>
      </c>
      <c r="H134" s="290">
        <v>25</v>
      </c>
      <c r="I134" s="921"/>
      <c r="J134" s="291">
        <f>ROUND(I134*H134,2)</f>
        <v>0</v>
      </c>
      <c r="K134" s="288" t="s">
        <v>181</v>
      </c>
      <c r="L134" s="207"/>
      <c r="M134" s="292" t="s">
        <v>5</v>
      </c>
      <c r="N134" s="293" t="s">
        <v>39</v>
      </c>
      <c r="O134" s="294">
        <v>4.5529999999999999</v>
      </c>
      <c r="P134" s="294">
        <f>O134*H134</f>
        <v>113.825</v>
      </c>
      <c r="Q134" s="294">
        <v>9.0000000000000006E-5</v>
      </c>
      <c r="R134" s="294">
        <f>Q134*H134</f>
        <v>2.2500000000000003E-3</v>
      </c>
      <c r="S134" s="294">
        <v>0</v>
      </c>
      <c r="T134" s="295">
        <f>S134*H134</f>
        <v>0</v>
      </c>
      <c r="AR134" s="196" t="s">
        <v>182</v>
      </c>
      <c r="AT134" s="196" t="s">
        <v>179</v>
      </c>
      <c r="AU134" s="196" t="s">
        <v>77</v>
      </c>
      <c r="AY134" s="196" t="s">
        <v>177</v>
      </c>
      <c r="BE134" s="296">
        <f>IF(N134="základní",J134,0)</f>
        <v>0</v>
      </c>
      <c r="BF134" s="296">
        <f>IF(N134="snížená",J134,0)</f>
        <v>0</v>
      </c>
      <c r="BG134" s="296">
        <f>IF(N134="zákl. přenesená",J134,0)</f>
        <v>0</v>
      </c>
      <c r="BH134" s="296">
        <f>IF(N134="sníž. přenesená",J134,0)</f>
        <v>0</v>
      </c>
      <c r="BI134" s="296">
        <f>IF(N134="nulová",J134,0)</f>
        <v>0</v>
      </c>
      <c r="BJ134" s="196" t="s">
        <v>75</v>
      </c>
      <c r="BK134" s="296">
        <f>ROUND(I134*H134,2)</f>
        <v>0</v>
      </c>
      <c r="BL134" s="196" t="s">
        <v>182</v>
      </c>
      <c r="BM134" s="196" t="s">
        <v>205</v>
      </c>
    </row>
    <row r="135" spans="2:65" s="916" customFormat="1" ht="108">
      <c r="B135" s="207"/>
      <c r="D135" s="297" t="s">
        <v>184</v>
      </c>
      <c r="F135" s="298" t="s">
        <v>200</v>
      </c>
      <c r="L135" s="207"/>
      <c r="M135" s="299"/>
      <c r="N135" s="920"/>
      <c r="O135" s="920"/>
      <c r="P135" s="920"/>
      <c r="Q135" s="920"/>
      <c r="R135" s="920"/>
      <c r="S135" s="920"/>
      <c r="T135" s="300"/>
      <c r="AT135" s="196" t="s">
        <v>184</v>
      </c>
      <c r="AU135" s="196" t="s">
        <v>77</v>
      </c>
    </row>
    <row r="136" spans="2:65" s="302" customFormat="1">
      <c r="B136" s="301"/>
      <c r="D136" s="297" t="s">
        <v>185</v>
      </c>
      <c r="E136" s="303" t="s">
        <v>5</v>
      </c>
      <c r="F136" s="304" t="s">
        <v>206</v>
      </c>
      <c r="H136" s="305">
        <v>25</v>
      </c>
      <c r="L136" s="301"/>
      <c r="M136" s="306"/>
      <c r="N136" s="307"/>
      <c r="O136" s="307"/>
      <c r="P136" s="307"/>
      <c r="Q136" s="307"/>
      <c r="R136" s="307"/>
      <c r="S136" s="307"/>
      <c r="T136" s="308"/>
      <c r="AT136" s="303" t="s">
        <v>185</v>
      </c>
      <c r="AU136" s="303" t="s">
        <v>77</v>
      </c>
      <c r="AV136" s="302" t="s">
        <v>77</v>
      </c>
      <c r="AW136" s="302" t="s">
        <v>31</v>
      </c>
      <c r="AX136" s="302" t="s">
        <v>68</v>
      </c>
      <c r="AY136" s="303" t="s">
        <v>177</v>
      </c>
    </row>
    <row r="137" spans="2:65" s="310" customFormat="1">
      <c r="B137" s="309"/>
      <c r="D137" s="297" t="s">
        <v>185</v>
      </c>
      <c r="E137" s="311" t="s">
        <v>5</v>
      </c>
      <c r="F137" s="312" t="s">
        <v>190</v>
      </c>
      <c r="H137" s="311" t="s">
        <v>5</v>
      </c>
      <c r="L137" s="309"/>
      <c r="M137" s="313"/>
      <c r="N137" s="314"/>
      <c r="O137" s="314"/>
      <c r="P137" s="314"/>
      <c r="Q137" s="314"/>
      <c r="R137" s="314"/>
      <c r="S137" s="314"/>
      <c r="T137" s="315"/>
      <c r="AT137" s="311" t="s">
        <v>185</v>
      </c>
      <c r="AU137" s="311" t="s">
        <v>77</v>
      </c>
      <c r="AV137" s="310" t="s">
        <v>75</v>
      </c>
      <c r="AW137" s="310" t="s">
        <v>31</v>
      </c>
      <c r="AX137" s="310" t="s">
        <v>68</v>
      </c>
      <c r="AY137" s="311" t="s">
        <v>177</v>
      </c>
    </row>
    <row r="138" spans="2:65" s="317" customFormat="1">
      <c r="B138" s="316"/>
      <c r="D138" s="297" t="s">
        <v>185</v>
      </c>
      <c r="E138" s="318" t="s">
        <v>5</v>
      </c>
      <c r="F138" s="319" t="s">
        <v>186</v>
      </c>
      <c r="H138" s="320">
        <v>25</v>
      </c>
      <c r="L138" s="316"/>
      <c r="M138" s="321"/>
      <c r="N138" s="322"/>
      <c r="O138" s="322"/>
      <c r="P138" s="322"/>
      <c r="Q138" s="322"/>
      <c r="R138" s="322"/>
      <c r="S138" s="322"/>
      <c r="T138" s="323"/>
      <c r="AT138" s="318" t="s">
        <v>185</v>
      </c>
      <c r="AU138" s="318" t="s">
        <v>77</v>
      </c>
      <c r="AV138" s="317" t="s">
        <v>182</v>
      </c>
      <c r="AW138" s="317" t="s">
        <v>31</v>
      </c>
      <c r="AX138" s="317" t="s">
        <v>75</v>
      </c>
      <c r="AY138" s="318" t="s">
        <v>177</v>
      </c>
    </row>
    <row r="139" spans="2:65" s="916" customFormat="1" ht="38.25" customHeight="1">
      <c r="B139" s="207"/>
      <c r="C139" s="286" t="s">
        <v>207</v>
      </c>
      <c r="D139" s="286" t="s">
        <v>179</v>
      </c>
      <c r="E139" s="287" t="s">
        <v>208</v>
      </c>
      <c r="F139" s="288" t="s">
        <v>209</v>
      </c>
      <c r="G139" s="289" t="s">
        <v>210</v>
      </c>
      <c r="H139" s="290">
        <v>140.4</v>
      </c>
      <c r="I139" s="921"/>
      <c r="J139" s="291">
        <f>ROUND(I139*H139,2)</f>
        <v>0</v>
      </c>
      <c r="K139" s="288" t="s">
        <v>181</v>
      </c>
      <c r="L139" s="207"/>
      <c r="M139" s="292" t="s">
        <v>5</v>
      </c>
      <c r="N139" s="293" t="s">
        <v>39</v>
      </c>
      <c r="O139" s="294">
        <v>9.7000000000000003E-2</v>
      </c>
      <c r="P139" s="294">
        <f>O139*H139</f>
        <v>13.6188</v>
      </c>
      <c r="Q139" s="294">
        <v>0</v>
      </c>
      <c r="R139" s="294">
        <f>Q139*H139</f>
        <v>0</v>
      </c>
      <c r="S139" s="294">
        <v>0</v>
      </c>
      <c r="T139" s="295">
        <f>S139*H139</f>
        <v>0</v>
      </c>
      <c r="AR139" s="196" t="s">
        <v>182</v>
      </c>
      <c r="AT139" s="196" t="s">
        <v>179</v>
      </c>
      <c r="AU139" s="196" t="s">
        <v>77</v>
      </c>
      <c r="AY139" s="196" t="s">
        <v>177</v>
      </c>
      <c r="BE139" s="296">
        <f>IF(N139="základní",J139,0)</f>
        <v>0</v>
      </c>
      <c r="BF139" s="296">
        <f>IF(N139="snížená",J139,0)</f>
        <v>0</v>
      </c>
      <c r="BG139" s="296">
        <f>IF(N139="zákl. přenesená",J139,0)</f>
        <v>0</v>
      </c>
      <c r="BH139" s="296">
        <f>IF(N139="sníž. přenesená",J139,0)</f>
        <v>0</v>
      </c>
      <c r="BI139" s="296">
        <f>IF(N139="nulová",J139,0)</f>
        <v>0</v>
      </c>
      <c r="BJ139" s="196" t="s">
        <v>75</v>
      </c>
      <c r="BK139" s="296">
        <f>ROUND(I139*H139,2)</f>
        <v>0</v>
      </c>
      <c r="BL139" s="196" t="s">
        <v>182</v>
      </c>
      <c r="BM139" s="196" t="s">
        <v>211</v>
      </c>
    </row>
    <row r="140" spans="2:65" s="916" customFormat="1" ht="229.5">
      <c r="B140" s="207"/>
      <c r="D140" s="297" t="s">
        <v>184</v>
      </c>
      <c r="F140" s="298" t="s">
        <v>212</v>
      </c>
      <c r="L140" s="207"/>
      <c r="M140" s="299"/>
      <c r="N140" s="920"/>
      <c r="O140" s="920"/>
      <c r="P140" s="920"/>
      <c r="Q140" s="920"/>
      <c r="R140" s="920"/>
      <c r="S140" s="920"/>
      <c r="T140" s="300"/>
      <c r="AT140" s="196" t="s">
        <v>184</v>
      </c>
      <c r="AU140" s="196" t="s">
        <v>77</v>
      </c>
    </row>
    <row r="141" spans="2:65" s="302" customFormat="1">
      <c r="B141" s="301"/>
      <c r="D141" s="297" t="s">
        <v>185</v>
      </c>
      <c r="E141" s="303" t="s">
        <v>5</v>
      </c>
      <c r="F141" s="304" t="s">
        <v>213</v>
      </c>
      <c r="H141" s="305">
        <v>140.4</v>
      </c>
      <c r="L141" s="301"/>
      <c r="M141" s="306"/>
      <c r="N141" s="307"/>
      <c r="O141" s="307"/>
      <c r="P141" s="307"/>
      <c r="Q141" s="307"/>
      <c r="R141" s="307"/>
      <c r="S141" s="307"/>
      <c r="T141" s="308"/>
      <c r="AT141" s="303" t="s">
        <v>185</v>
      </c>
      <c r="AU141" s="303" t="s">
        <v>77</v>
      </c>
      <c r="AV141" s="302" t="s">
        <v>77</v>
      </c>
      <c r="AW141" s="302" t="s">
        <v>31</v>
      </c>
      <c r="AX141" s="302" t="s">
        <v>68</v>
      </c>
      <c r="AY141" s="303" t="s">
        <v>177</v>
      </c>
    </row>
    <row r="142" spans="2:65" s="317" customFormat="1">
      <c r="B142" s="316"/>
      <c r="D142" s="297" t="s">
        <v>185</v>
      </c>
      <c r="E142" s="318" t="s">
        <v>5</v>
      </c>
      <c r="F142" s="319" t="s">
        <v>186</v>
      </c>
      <c r="H142" s="320">
        <v>140.4</v>
      </c>
      <c r="L142" s="316"/>
      <c r="M142" s="321"/>
      <c r="N142" s="322"/>
      <c r="O142" s="322"/>
      <c r="P142" s="322"/>
      <c r="Q142" s="322"/>
      <c r="R142" s="322"/>
      <c r="S142" s="322"/>
      <c r="T142" s="323"/>
      <c r="AT142" s="318" t="s">
        <v>185</v>
      </c>
      <c r="AU142" s="318" t="s">
        <v>77</v>
      </c>
      <c r="AV142" s="317" t="s">
        <v>182</v>
      </c>
      <c r="AW142" s="317" t="s">
        <v>31</v>
      </c>
      <c r="AX142" s="317" t="s">
        <v>75</v>
      </c>
      <c r="AY142" s="318" t="s">
        <v>177</v>
      </c>
    </row>
    <row r="143" spans="2:65" s="916" customFormat="1" ht="25.5" customHeight="1">
      <c r="B143" s="207"/>
      <c r="C143" s="286" t="s">
        <v>214</v>
      </c>
      <c r="D143" s="286" t="s">
        <v>179</v>
      </c>
      <c r="E143" s="287" t="s">
        <v>215</v>
      </c>
      <c r="F143" s="288" t="s">
        <v>216</v>
      </c>
      <c r="G143" s="289" t="s">
        <v>210</v>
      </c>
      <c r="H143" s="290">
        <v>931.73900000000003</v>
      </c>
      <c r="I143" s="921"/>
      <c r="J143" s="291">
        <f>ROUND(I143*H143,2)</f>
        <v>0</v>
      </c>
      <c r="K143" s="288" t="s">
        <v>181</v>
      </c>
      <c r="L143" s="207"/>
      <c r="M143" s="292" t="s">
        <v>5</v>
      </c>
      <c r="N143" s="293" t="s">
        <v>39</v>
      </c>
      <c r="O143" s="294">
        <v>0.152</v>
      </c>
      <c r="P143" s="294">
        <f>O143*H143</f>
        <v>141.62432799999999</v>
      </c>
      <c r="Q143" s="294">
        <v>0</v>
      </c>
      <c r="R143" s="294">
        <f>Q143*H143</f>
        <v>0</v>
      </c>
      <c r="S143" s="294">
        <v>0</v>
      </c>
      <c r="T143" s="295">
        <f>S143*H143</f>
        <v>0</v>
      </c>
      <c r="AR143" s="196" t="s">
        <v>182</v>
      </c>
      <c r="AT143" s="196" t="s">
        <v>179</v>
      </c>
      <c r="AU143" s="196" t="s">
        <v>77</v>
      </c>
      <c r="AY143" s="196" t="s">
        <v>177</v>
      </c>
      <c r="BE143" s="296">
        <f>IF(N143="základní",J143,0)</f>
        <v>0</v>
      </c>
      <c r="BF143" s="296">
        <f>IF(N143="snížená",J143,0)</f>
        <v>0</v>
      </c>
      <c r="BG143" s="296">
        <f>IF(N143="zákl. přenesená",J143,0)</f>
        <v>0</v>
      </c>
      <c r="BH143" s="296">
        <f>IF(N143="sníž. přenesená",J143,0)</f>
        <v>0</v>
      </c>
      <c r="BI143" s="296">
        <f>IF(N143="nulová",J143,0)</f>
        <v>0</v>
      </c>
      <c r="BJ143" s="196" t="s">
        <v>75</v>
      </c>
      <c r="BK143" s="296">
        <f>ROUND(I143*H143,2)</f>
        <v>0</v>
      </c>
      <c r="BL143" s="196" t="s">
        <v>182</v>
      </c>
      <c r="BM143" s="196" t="s">
        <v>217</v>
      </c>
    </row>
    <row r="144" spans="2:65" s="916" customFormat="1" ht="202.5">
      <c r="B144" s="207"/>
      <c r="D144" s="297" t="s">
        <v>184</v>
      </c>
      <c r="F144" s="298" t="s">
        <v>218</v>
      </c>
      <c r="L144" s="207"/>
      <c r="M144" s="299"/>
      <c r="N144" s="920"/>
      <c r="O144" s="920"/>
      <c r="P144" s="920"/>
      <c r="Q144" s="920"/>
      <c r="R144" s="920"/>
      <c r="S144" s="920"/>
      <c r="T144" s="300"/>
      <c r="AT144" s="196" t="s">
        <v>184</v>
      </c>
      <c r="AU144" s="196" t="s">
        <v>77</v>
      </c>
    </row>
    <row r="145" spans="2:65" s="302" customFormat="1">
      <c r="B145" s="301"/>
      <c r="D145" s="297" t="s">
        <v>185</v>
      </c>
      <c r="E145" s="303" t="s">
        <v>5</v>
      </c>
      <c r="F145" s="304" t="s">
        <v>219</v>
      </c>
      <c r="H145" s="305">
        <v>340.97300000000001</v>
      </c>
      <c r="L145" s="301"/>
      <c r="M145" s="306"/>
      <c r="N145" s="307"/>
      <c r="O145" s="307"/>
      <c r="P145" s="307"/>
      <c r="Q145" s="307"/>
      <c r="R145" s="307"/>
      <c r="S145" s="307"/>
      <c r="T145" s="308"/>
      <c r="AT145" s="303" t="s">
        <v>185</v>
      </c>
      <c r="AU145" s="303" t="s">
        <v>77</v>
      </c>
      <c r="AV145" s="302" t="s">
        <v>77</v>
      </c>
      <c r="AW145" s="302" t="s">
        <v>31</v>
      </c>
      <c r="AX145" s="302" t="s">
        <v>68</v>
      </c>
      <c r="AY145" s="303" t="s">
        <v>177</v>
      </c>
    </row>
    <row r="146" spans="2:65" s="310" customFormat="1">
      <c r="B146" s="309"/>
      <c r="D146" s="297" t="s">
        <v>185</v>
      </c>
      <c r="E146" s="311" t="s">
        <v>5</v>
      </c>
      <c r="F146" s="312" t="s">
        <v>220</v>
      </c>
      <c r="H146" s="311" t="s">
        <v>5</v>
      </c>
      <c r="L146" s="309"/>
      <c r="M146" s="313"/>
      <c r="N146" s="314"/>
      <c r="O146" s="314"/>
      <c r="P146" s="314"/>
      <c r="Q146" s="314"/>
      <c r="R146" s="314"/>
      <c r="S146" s="314"/>
      <c r="T146" s="315"/>
      <c r="AT146" s="311" t="s">
        <v>185</v>
      </c>
      <c r="AU146" s="311" t="s">
        <v>77</v>
      </c>
      <c r="AV146" s="310" t="s">
        <v>75</v>
      </c>
      <c r="AW146" s="310" t="s">
        <v>31</v>
      </c>
      <c r="AX146" s="310" t="s">
        <v>68</v>
      </c>
      <c r="AY146" s="311" t="s">
        <v>177</v>
      </c>
    </row>
    <row r="147" spans="2:65" s="302" customFormat="1">
      <c r="B147" s="301"/>
      <c r="D147" s="297" t="s">
        <v>185</v>
      </c>
      <c r="E147" s="303" t="s">
        <v>5</v>
      </c>
      <c r="F147" s="304" t="s">
        <v>221</v>
      </c>
      <c r="H147" s="305">
        <v>97.09</v>
      </c>
      <c r="L147" s="301"/>
      <c r="M147" s="306"/>
      <c r="N147" s="307"/>
      <c r="O147" s="307"/>
      <c r="P147" s="307"/>
      <c r="Q147" s="307"/>
      <c r="R147" s="307"/>
      <c r="S147" s="307"/>
      <c r="T147" s="308"/>
      <c r="AT147" s="303" t="s">
        <v>185</v>
      </c>
      <c r="AU147" s="303" t="s">
        <v>77</v>
      </c>
      <c r="AV147" s="302" t="s">
        <v>77</v>
      </c>
      <c r="AW147" s="302" t="s">
        <v>31</v>
      </c>
      <c r="AX147" s="302" t="s">
        <v>68</v>
      </c>
      <c r="AY147" s="303" t="s">
        <v>177</v>
      </c>
    </row>
    <row r="148" spans="2:65" s="302" customFormat="1">
      <c r="B148" s="301"/>
      <c r="D148" s="297" t="s">
        <v>185</v>
      </c>
      <c r="E148" s="303" t="s">
        <v>5</v>
      </c>
      <c r="F148" s="304" t="s">
        <v>222</v>
      </c>
      <c r="H148" s="305">
        <v>49.613</v>
      </c>
      <c r="L148" s="301"/>
      <c r="M148" s="306"/>
      <c r="N148" s="307"/>
      <c r="O148" s="307"/>
      <c r="P148" s="307"/>
      <c r="Q148" s="307"/>
      <c r="R148" s="307"/>
      <c r="S148" s="307"/>
      <c r="T148" s="308"/>
      <c r="AT148" s="303" t="s">
        <v>185</v>
      </c>
      <c r="AU148" s="303" t="s">
        <v>77</v>
      </c>
      <c r="AV148" s="302" t="s">
        <v>77</v>
      </c>
      <c r="AW148" s="302" t="s">
        <v>31</v>
      </c>
      <c r="AX148" s="302" t="s">
        <v>68</v>
      </c>
      <c r="AY148" s="303" t="s">
        <v>177</v>
      </c>
    </row>
    <row r="149" spans="2:65" s="310" customFormat="1">
      <c r="B149" s="309"/>
      <c r="D149" s="297" t="s">
        <v>185</v>
      </c>
      <c r="E149" s="311" t="s">
        <v>5</v>
      </c>
      <c r="F149" s="312" t="s">
        <v>223</v>
      </c>
      <c r="H149" s="311" t="s">
        <v>5</v>
      </c>
      <c r="L149" s="309"/>
      <c r="M149" s="313"/>
      <c r="N149" s="314"/>
      <c r="O149" s="314"/>
      <c r="P149" s="314"/>
      <c r="Q149" s="314"/>
      <c r="R149" s="314"/>
      <c r="S149" s="314"/>
      <c r="T149" s="315"/>
      <c r="AT149" s="311" t="s">
        <v>185</v>
      </c>
      <c r="AU149" s="311" t="s">
        <v>77</v>
      </c>
      <c r="AV149" s="310" t="s">
        <v>75</v>
      </c>
      <c r="AW149" s="310" t="s">
        <v>31</v>
      </c>
      <c r="AX149" s="310" t="s">
        <v>68</v>
      </c>
      <c r="AY149" s="311" t="s">
        <v>177</v>
      </c>
    </row>
    <row r="150" spans="2:65" s="302" customFormat="1">
      <c r="B150" s="301"/>
      <c r="D150" s="297" t="s">
        <v>185</v>
      </c>
      <c r="E150" s="303" t="s">
        <v>5</v>
      </c>
      <c r="F150" s="304" t="s">
        <v>224</v>
      </c>
      <c r="H150" s="305">
        <v>128.625</v>
      </c>
      <c r="L150" s="301"/>
      <c r="M150" s="306"/>
      <c r="N150" s="307"/>
      <c r="O150" s="307"/>
      <c r="P150" s="307"/>
      <c r="Q150" s="307"/>
      <c r="R150" s="307"/>
      <c r="S150" s="307"/>
      <c r="T150" s="308"/>
      <c r="AT150" s="303" t="s">
        <v>185</v>
      </c>
      <c r="AU150" s="303" t="s">
        <v>77</v>
      </c>
      <c r="AV150" s="302" t="s">
        <v>77</v>
      </c>
      <c r="AW150" s="302" t="s">
        <v>31</v>
      </c>
      <c r="AX150" s="302" t="s">
        <v>68</v>
      </c>
      <c r="AY150" s="303" t="s">
        <v>177</v>
      </c>
    </row>
    <row r="151" spans="2:65" s="302" customFormat="1">
      <c r="B151" s="301"/>
      <c r="D151" s="297" t="s">
        <v>185</v>
      </c>
      <c r="E151" s="303" t="s">
        <v>5</v>
      </c>
      <c r="F151" s="304" t="s">
        <v>225</v>
      </c>
      <c r="H151" s="305">
        <v>115.5</v>
      </c>
      <c r="L151" s="301"/>
      <c r="M151" s="306"/>
      <c r="N151" s="307"/>
      <c r="O151" s="307"/>
      <c r="P151" s="307"/>
      <c r="Q151" s="307"/>
      <c r="R151" s="307"/>
      <c r="S151" s="307"/>
      <c r="T151" s="308"/>
      <c r="AT151" s="303" t="s">
        <v>185</v>
      </c>
      <c r="AU151" s="303" t="s">
        <v>77</v>
      </c>
      <c r="AV151" s="302" t="s">
        <v>77</v>
      </c>
      <c r="AW151" s="302" t="s">
        <v>31</v>
      </c>
      <c r="AX151" s="302" t="s">
        <v>68</v>
      </c>
      <c r="AY151" s="303" t="s">
        <v>177</v>
      </c>
    </row>
    <row r="152" spans="2:65" s="310" customFormat="1">
      <c r="B152" s="309"/>
      <c r="D152" s="297" t="s">
        <v>185</v>
      </c>
      <c r="E152" s="311" t="s">
        <v>5</v>
      </c>
      <c r="F152" s="312" t="s">
        <v>226</v>
      </c>
      <c r="H152" s="311" t="s">
        <v>5</v>
      </c>
      <c r="L152" s="309"/>
      <c r="M152" s="313"/>
      <c r="N152" s="314"/>
      <c r="O152" s="314"/>
      <c r="P152" s="314"/>
      <c r="Q152" s="314"/>
      <c r="R152" s="314"/>
      <c r="S152" s="314"/>
      <c r="T152" s="315"/>
      <c r="AT152" s="311" t="s">
        <v>185</v>
      </c>
      <c r="AU152" s="311" t="s">
        <v>77</v>
      </c>
      <c r="AV152" s="310" t="s">
        <v>75</v>
      </c>
      <c r="AW152" s="310" t="s">
        <v>31</v>
      </c>
      <c r="AX152" s="310" t="s">
        <v>68</v>
      </c>
      <c r="AY152" s="311" t="s">
        <v>177</v>
      </c>
    </row>
    <row r="153" spans="2:65" s="302" customFormat="1">
      <c r="B153" s="301"/>
      <c r="D153" s="297" t="s">
        <v>185</v>
      </c>
      <c r="E153" s="303" t="s">
        <v>5</v>
      </c>
      <c r="F153" s="304" t="s">
        <v>227</v>
      </c>
      <c r="H153" s="305">
        <v>6.72</v>
      </c>
      <c r="L153" s="301"/>
      <c r="M153" s="306"/>
      <c r="N153" s="307"/>
      <c r="O153" s="307"/>
      <c r="P153" s="307"/>
      <c r="Q153" s="307"/>
      <c r="R153" s="307"/>
      <c r="S153" s="307"/>
      <c r="T153" s="308"/>
      <c r="AT153" s="303" t="s">
        <v>185</v>
      </c>
      <c r="AU153" s="303" t="s">
        <v>77</v>
      </c>
      <c r="AV153" s="302" t="s">
        <v>77</v>
      </c>
      <c r="AW153" s="302" t="s">
        <v>31</v>
      </c>
      <c r="AX153" s="302" t="s">
        <v>68</v>
      </c>
      <c r="AY153" s="303" t="s">
        <v>177</v>
      </c>
    </row>
    <row r="154" spans="2:65" s="310" customFormat="1">
      <c r="B154" s="309"/>
      <c r="D154" s="297" t="s">
        <v>185</v>
      </c>
      <c r="E154" s="311" t="s">
        <v>5</v>
      </c>
      <c r="F154" s="312" t="s">
        <v>228</v>
      </c>
      <c r="H154" s="311" t="s">
        <v>5</v>
      </c>
      <c r="L154" s="309"/>
      <c r="M154" s="313"/>
      <c r="N154" s="314"/>
      <c r="O154" s="314"/>
      <c r="P154" s="314"/>
      <c r="Q154" s="314"/>
      <c r="R154" s="314"/>
      <c r="S154" s="314"/>
      <c r="T154" s="315"/>
      <c r="AT154" s="311" t="s">
        <v>185</v>
      </c>
      <c r="AU154" s="311" t="s">
        <v>77</v>
      </c>
      <c r="AV154" s="310" t="s">
        <v>75</v>
      </c>
      <c r="AW154" s="310" t="s">
        <v>31</v>
      </c>
      <c r="AX154" s="310" t="s">
        <v>68</v>
      </c>
      <c r="AY154" s="311" t="s">
        <v>177</v>
      </c>
    </row>
    <row r="155" spans="2:65" s="302" customFormat="1">
      <c r="B155" s="301"/>
      <c r="D155" s="297" t="s">
        <v>185</v>
      </c>
      <c r="E155" s="303" t="s">
        <v>5</v>
      </c>
      <c r="F155" s="304" t="s">
        <v>229</v>
      </c>
      <c r="H155" s="305">
        <v>193.21799999999999</v>
      </c>
      <c r="L155" s="301"/>
      <c r="M155" s="306"/>
      <c r="N155" s="307"/>
      <c r="O155" s="307"/>
      <c r="P155" s="307"/>
      <c r="Q155" s="307"/>
      <c r="R155" s="307"/>
      <c r="S155" s="307"/>
      <c r="T155" s="308"/>
      <c r="AT155" s="303" t="s">
        <v>185</v>
      </c>
      <c r="AU155" s="303" t="s">
        <v>77</v>
      </c>
      <c r="AV155" s="302" t="s">
        <v>77</v>
      </c>
      <c r="AW155" s="302" t="s">
        <v>31</v>
      </c>
      <c r="AX155" s="302" t="s">
        <v>68</v>
      </c>
      <c r="AY155" s="303" t="s">
        <v>177</v>
      </c>
    </row>
    <row r="156" spans="2:65" s="310" customFormat="1">
      <c r="B156" s="309"/>
      <c r="D156" s="297" t="s">
        <v>185</v>
      </c>
      <c r="E156" s="311" t="s">
        <v>5</v>
      </c>
      <c r="F156" s="312" t="s">
        <v>230</v>
      </c>
      <c r="H156" s="311" t="s">
        <v>5</v>
      </c>
      <c r="L156" s="309"/>
      <c r="M156" s="313"/>
      <c r="N156" s="314"/>
      <c r="O156" s="314"/>
      <c r="P156" s="314"/>
      <c r="Q156" s="314"/>
      <c r="R156" s="314"/>
      <c r="S156" s="314"/>
      <c r="T156" s="315"/>
      <c r="AT156" s="311" t="s">
        <v>185</v>
      </c>
      <c r="AU156" s="311" t="s">
        <v>77</v>
      </c>
      <c r="AV156" s="310" t="s">
        <v>75</v>
      </c>
      <c r="AW156" s="310" t="s">
        <v>31</v>
      </c>
      <c r="AX156" s="310" t="s">
        <v>68</v>
      </c>
      <c r="AY156" s="311" t="s">
        <v>177</v>
      </c>
    </row>
    <row r="157" spans="2:65" s="310" customFormat="1">
      <c r="B157" s="309"/>
      <c r="D157" s="297" t="s">
        <v>185</v>
      </c>
      <c r="E157" s="311" t="s">
        <v>5</v>
      </c>
      <c r="F157" s="312" t="s">
        <v>231</v>
      </c>
      <c r="H157" s="311" t="s">
        <v>5</v>
      </c>
      <c r="L157" s="309"/>
      <c r="M157" s="313"/>
      <c r="N157" s="314"/>
      <c r="O157" s="314"/>
      <c r="P157" s="314"/>
      <c r="Q157" s="314"/>
      <c r="R157" s="314"/>
      <c r="S157" s="314"/>
      <c r="T157" s="315"/>
      <c r="AT157" s="311" t="s">
        <v>185</v>
      </c>
      <c r="AU157" s="311" t="s">
        <v>77</v>
      </c>
      <c r="AV157" s="310" t="s">
        <v>75</v>
      </c>
      <c r="AW157" s="310" t="s">
        <v>31</v>
      </c>
      <c r="AX157" s="310" t="s">
        <v>68</v>
      </c>
      <c r="AY157" s="311" t="s">
        <v>177</v>
      </c>
    </row>
    <row r="158" spans="2:65" s="317" customFormat="1">
      <c r="B158" s="316"/>
      <c r="D158" s="297" t="s">
        <v>185</v>
      </c>
      <c r="E158" s="318" t="s">
        <v>5</v>
      </c>
      <c r="F158" s="319" t="s">
        <v>186</v>
      </c>
      <c r="H158" s="320">
        <v>931.73900000000003</v>
      </c>
      <c r="L158" s="316"/>
      <c r="M158" s="321"/>
      <c r="N158" s="322"/>
      <c r="O158" s="322"/>
      <c r="P158" s="322"/>
      <c r="Q158" s="322"/>
      <c r="R158" s="322"/>
      <c r="S158" s="322"/>
      <c r="T158" s="323"/>
      <c r="AT158" s="318" t="s">
        <v>185</v>
      </c>
      <c r="AU158" s="318" t="s">
        <v>77</v>
      </c>
      <c r="AV158" s="317" t="s">
        <v>182</v>
      </c>
      <c r="AW158" s="317" t="s">
        <v>31</v>
      </c>
      <c r="AX158" s="317" t="s">
        <v>75</v>
      </c>
      <c r="AY158" s="318" t="s">
        <v>177</v>
      </c>
    </row>
    <row r="159" spans="2:65" s="916" customFormat="1" ht="25.5" customHeight="1">
      <c r="B159" s="207"/>
      <c r="C159" s="286" t="s">
        <v>232</v>
      </c>
      <c r="D159" s="286" t="s">
        <v>179</v>
      </c>
      <c r="E159" s="287" t="s">
        <v>233</v>
      </c>
      <c r="F159" s="288" t="s">
        <v>234</v>
      </c>
      <c r="G159" s="289" t="s">
        <v>210</v>
      </c>
      <c r="H159" s="290">
        <v>931.73900000000003</v>
      </c>
      <c r="I159" s="921"/>
      <c r="J159" s="291">
        <f>ROUND(I159*H159,2)</f>
        <v>0</v>
      </c>
      <c r="K159" s="288" t="s">
        <v>181</v>
      </c>
      <c r="L159" s="207"/>
      <c r="M159" s="292" t="s">
        <v>5</v>
      </c>
      <c r="N159" s="293" t="s">
        <v>39</v>
      </c>
      <c r="O159" s="294">
        <v>0.04</v>
      </c>
      <c r="P159" s="294">
        <f>O159*H159</f>
        <v>37.269560000000006</v>
      </c>
      <c r="Q159" s="294">
        <v>0</v>
      </c>
      <c r="R159" s="294">
        <f>Q159*H159</f>
        <v>0</v>
      </c>
      <c r="S159" s="294">
        <v>0</v>
      </c>
      <c r="T159" s="295">
        <f>S159*H159</f>
        <v>0</v>
      </c>
      <c r="AR159" s="196" t="s">
        <v>182</v>
      </c>
      <c r="AT159" s="196" t="s">
        <v>179</v>
      </c>
      <c r="AU159" s="196" t="s">
        <v>77</v>
      </c>
      <c r="AY159" s="196" t="s">
        <v>177</v>
      </c>
      <c r="BE159" s="296">
        <f>IF(N159="základní",J159,0)</f>
        <v>0</v>
      </c>
      <c r="BF159" s="296">
        <f>IF(N159="snížená",J159,0)</f>
        <v>0</v>
      </c>
      <c r="BG159" s="296">
        <f>IF(N159="zákl. přenesená",J159,0)</f>
        <v>0</v>
      </c>
      <c r="BH159" s="296">
        <f>IF(N159="sníž. přenesená",J159,0)</f>
        <v>0</v>
      </c>
      <c r="BI159" s="296">
        <f>IF(N159="nulová",J159,0)</f>
        <v>0</v>
      </c>
      <c r="BJ159" s="196" t="s">
        <v>75</v>
      </c>
      <c r="BK159" s="296">
        <f>ROUND(I159*H159,2)</f>
        <v>0</v>
      </c>
      <c r="BL159" s="196" t="s">
        <v>182</v>
      </c>
      <c r="BM159" s="196" t="s">
        <v>235</v>
      </c>
    </row>
    <row r="160" spans="2:65" s="916" customFormat="1" ht="202.5">
      <c r="B160" s="207"/>
      <c r="D160" s="297" t="s">
        <v>184</v>
      </c>
      <c r="F160" s="298" t="s">
        <v>218</v>
      </c>
      <c r="L160" s="207"/>
      <c r="M160" s="299"/>
      <c r="N160" s="920"/>
      <c r="O160" s="920"/>
      <c r="P160" s="920"/>
      <c r="Q160" s="920"/>
      <c r="R160" s="920"/>
      <c r="S160" s="920"/>
      <c r="T160" s="300"/>
      <c r="AT160" s="196" t="s">
        <v>184</v>
      </c>
      <c r="AU160" s="196" t="s">
        <v>77</v>
      </c>
    </row>
    <row r="161" spans="2:65" s="302" customFormat="1">
      <c r="B161" s="301"/>
      <c r="D161" s="297" t="s">
        <v>185</v>
      </c>
      <c r="E161" s="303" t="s">
        <v>5</v>
      </c>
      <c r="F161" s="304" t="s">
        <v>236</v>
      </c>
      <c r="H161" s="305">
        <v>931.73900000000003</v>
      </c>
      <c r="L161" s="301"/>
      <c r="M161" s="306"/>
      <c r="N161" s="307"/>
      <c r="O161" s="307"/>
      <c r="P161" s="307"/>
      <c r="Q161" s="307"/>
      <c r="R161" s="307"/>
      <c r="S161" s="307"/>
      <c r="T161" s="308"/>
      <c r="AT161" s="303" t="s">
        <v>185</v>
      </c>
      <c r="AU161" s="303" t="s">
        <v>77</v>
      </c>
      <c r="AV161" s="302" t="s">
        <v>77</v>
      </c>
      <c r="AW161" s="302" t="s">
        <v>31</v>
      </c>
      <c r="AX161" s="302" t="s">
        <v>68</v>
      </c>
      <c r="AY161" s="303" t="s">
        <v>177</v>
      </c>
    </row>
    <row r="162" spans="2:65" s="317" customFormat="1">
      <c r="B162" s="316"/>
      <c r="D162" s="297" t="s">
        <v>185</v>
      </c>
      <c r="E162" s="318" t="s">
        <v>5</v>
      </c>
      <c r="F162" s="319" t="s">
        <v>186</v>
      </c>
      <c r="H162" s="320">
        <v>931.73900000000003</v>
      </c>
      <c r="L162" s="316"/>
      <c r="M162" s="321"/>
      <c r="N162" s="322"/>
      <c r="O162" s="322"/>
      <c r="P162" s="322"/>
      <c r="Q162" s="322"/>
      <c r="R162" s="322"/>
      <c r="S162" s="322"/>
      <c r="T162" s="323"/>
      <c r="AT162" s="318" t="s">
        <v>185</v>
      </c>
      <c r="AU162" s="318" t="s">
        <v>77</v>
      </c>
      <c r="AV162" s="317" t="s">
        <v>182</v>
      </c>
      <c r="AW162" s="317" t="s">
        <v>31</v>
      </c>
      <c r="AX162" s="317" t="s">
        <v>75</v>
      </c>
      <c r="AY162" s="318" t="s">
        <v>177</v>
      </c>
    </row>
    <row r="163" spans="2:65" s="916" customFormat="1" ht="25.5" customHeight="1">
      <c r="B163" s="207"/>
      <c r="C163" s="286" t="s">
        <v>237</v>
      </c>
      <c r="D163" s="286" t="s">
        <v>179</v>
      </c>
      <c r="E163" s="287" t="s">
        <v>238</v>
      </c>
      <c r="F163" s="288" t="s">
        <v>239</v>
      </c>
      <c r="G163" s="289" t="s">
        <v>210</v>
      </c>
      <c r="H163" s="290">
        <v>931.73900000000003</v>
      </c>
      <c r="I163" s="921"/>
      <c r="J163" s="291">
        <f>ROUND(I163*H163,2)</f>
        <v>0</v>
      </c>
      <c r="K163" s="288" t="s">
        <v>181</v>
      </c>
      <c r="L163" s="207"/>
      <c r="M163" s="292" t="s">
        <v>5</v>
      </c>
      <c r="N163" s="293" t="s">
        <v>39</v>
      </c>
      <c r="O163" s="294">
        <v>0.23</v>
      </c>
      <c r="P163" s="294">
        <f>O163*H163</f>
        <v>214.29997000000003</v>
      </c>
      <c r="Q163" s="294">
        <v>0</v>
      </c>
      <c r="R163" s="294">
        <f>Q163*H163</f>
        <v>0</v>
      </c>
      <c r="S163" s="294">
        <v>0</v>
      </c>
      <c r="T163" s="295">
        <f>S163*H163</f>
        <v>0</v>
      </c>
      <c r="AR163" s="196" t="s">
        <v>182</v>
      </c>
      <c r="AT163" s="196" t="s">
        <v>179</v>
      </c>
      <c r="AU163" s="196" t="s">
        <v>77</v>
      </c>
      <c r="AY163" s="196" t="s">
        <v>177</v>
      </c>
      <c r="BE163" s="296">
        <f>IF(N163="základní",J163,0)</f>
        <v>0</v>
      </c>
      <c r="BF163" s="296">
        <f>IF(N163="snížená",J163,0)</f>
        <v>0</v>
      </c>
      <c r="BG163" s="296">
        <f>IF(N163="zákl. přenesená",J163,0)</f>
        <v>0</v>
      </c>
      <c r="BH163" s="296">
        <f>IF(N163="sníž. přenesená",J163,0)</f>
        <v>0</v>
      </c>
      <c r="BI163" s="296">
        <f>IF(N163="nulová",J163,0)</f>
        <v>0</v>
      </c>
      <c r="BJ163" s="196" t="s">
        <v>75</v>
      </c>
      <c r="BK163" s="296">
        <f>ROUND(I163*H163,2)</f>
        <v>0</v>
      </c>
      <c r="BL163" s="196" t="s">
        <v>182</v>
      </c>
      <c r="BM163" s="196" t="s">
        <v>240</v>
      </c>
    </row>
    <row r="164" spans="2:65" s="916" customFormat="1" ht="202.5">
      <c r="B164" s="207"/>
      <c r="D164" s="297" t="s">
        <v>184</v>
      </c>
      <c r="F164" s="298" t="s">
        <v>218</v>
      </c>
      <c r="L164" s="207"/>
      <c r="M164" s="299"/>
      <c r="N164" s="920"/>
      <c r="O164" s="920"/>
      <c r="P164" s="920"/>
      <c r="Q164" s="920"/>
      <c r="R164" s="920"/>
      <c r="S164" s="920"/>
      <c r="T164" s="300"/>
      <c r="AT164" s="196" t="s">
        <v>184</v>
      </c>
      <c r="AU164" s="196" t="s">
        <v>77</v>
      </c>
    </row>
    <row r="165" spans="2:65" s="302" customFormat="1">
      <c r="B165" s="301"/>
      <c r="D165" s="297" t="s">
        <v>185</v>
      </c>
      <c r="E165" s="303" t="s">
        <v>5</v>
      </c>
      <c r="F165" s="304" t="s">
        <v>236</v>
      </c>
      <c r="H165" s="305">
        <v>931.73900000000003</v>
      </c>
      <c r="L165" s="301"/>
      <c r="M165" s="306"/>
      <c r="N165" s="307"/>
      <c r="O165" s="307"/>
      <c r="P165" s="307"/>
      <c r="Q165" s="307"/>
      <c r="R165" s="307"/>
      <c r="S165" s="307"/>
      <c r="T165" s="308"/>
      <c r="AT165" s="303" t="s">
        <v>185</v>
      </c>
      <c r="AU165" s="303" t="s">
        <v>77</v>
      </c>
      <c r="AV165" s="302" t="s">
        <v>77</v>
      </c>
      <c r="AW165" s="302" t="s">
        <v>31</v>
      </c>
      <c r="AX165" s="302" t="s">
        <v>68</v>
      </c>
      <c r="AY165" s="303" t="s">
        <v>177</v>
      </c>
    </row>
    <row r="166" spans="2:65" s="310" customFormat="1">
      <c r="B166" s="309"/>
      <c r="D166" s="297" t="s">
        <v>185</v>
      </c>
      <c r="E166" s="311" t="s">
        <v>5</v>
      </c>
      <c r="F166" s="312" t="s">
        <v>241</v>
      </c>
      <c r="H166" s="311" t="s">
        <v>5</v>
      </c>
      <c r="L166" s="309"/>
      <c r="M166" s="313"/>
      <c r="N166" s="314"/>
      <c r="O166" s="314"/>
      <c r="P166" s="314"/>
      <c r="Q166" s="314"/>
      <c r="R166" s="314"/>
      <c r="S166" s="314"/>
      <c r="T166" s="315"/>
      <c r="AT166" s="311" t="s">
        <v>185</v>
      </c>
      <c r="AU166" s="311" t="s">
        <v>77</v>
      </c>
      <c r="AV166" s="310" t="s">
        <v>75</v>
      </c>
      <c r="AW166" s="310" t="s">
        <v>31</v>
      </c>
      <c r="AX166" s="310" t="s">
        <v>68</v>
      </c>
      <c r="AY166" s="311" t="s">
        <v>177</v>
      </c>
    </row>
    <row r="167" spans="2:65" s="317" customFormat="1">
      <c r="B167" s="316"/>
      <c r="D167" s="297" t="s">
        <v>185</v>
      </c>
      <c r="E167" s="318" t="s">
        <v>5</v>
      </c>
      <c r="F167" s="319" t="s">
        <v>186</v>
      </c>
      <c r="H167" s="320">
        <v>931.73900000000003</v>
      </c>
      <c r="L167" s="316"/>
      <c r="M167" s="321"/>
      <c r="N167" s="322"/>
      <c r="O167" s="322"/>
      <c r="P167" s="322"/>
      <c r="Q167" s="322"/>
      <c r="R167" s="322"/>
      <c r="S167" s="322"/>
      <c r="T167" s="323"/>
      <c r="AT167" s="318" t="s">
        <v>185</v>
      </c>
      <c r="AU167" s="318" t="s">
        <v>77</v>
      </c>
      <c r="AV167" s="317" t="s">
        <v>182</v>
      </c>
      <c r="AW167" s="317" t="s">
        <v>31</v>
      </c>
      <c r="AX167" s="317" t="s">
        <v>75</v>
      </c>
      <c r="AY167" s="318" t="s">
        <v>177</v>
      </c>
    </row>
    <row r="168" spans="2:65" s="916" customFormat="1" ht="25.5" customHeight="1">
      <c r="B168" s="207"/>
      <c r="C168" s="286" t="s">
        <v>201</v>
      </c>
      <c r="D168" s="286" t="s">
        <v>179</v>
      </c>
      <c r="E168" s="287" t="s">
        <v>242</v>
      </c>
      <c r="F168" s="288" t="s">
        <v>243</v>
      </c>
      <c r="G168" s="289" t="s">
        <v>210</v>
      </c>
      <c r="H168" s="290">
        <v>465.87</v>
      </c>
      <c r="I168" s="921"/>
      <c r="J168" s="291">
        <f>ROUND(I168*H168,2)</f>
        <v>0</v>
      </c>
      <c r="K168" s="288" t="s">
        <v>181</v>
      </c>
      <c r="L168" s="207"/>
      <c r="M168" s="292" t="s">
        <v>5</v>
      </c>
      <c r="N168" s="293" t="s">
        <v>39</v>
      </c>
      <c r="O168" s="294">
        <v>0.10199999999999999</v>
      </c>
      <c r="P168" s="294">
        <f>O168*H168</f>
        <v>47.518739999999994</v>
      </c>
      <c r="Q168" s="294">
        <v>0</v>
      </c>
      <c r="R168" s="294">
        <f>Q168*H168</f>
        <v>0</v>
      </c>
      <c r="S168" s="294">
        <v>0</v>
      </c>
      <c r="T168" s="295">
        <f>S168*H168</f>
        <v>0</v>
      </c>
      <c r="AR168" s="196" t="s">
        <v>182</v>
      </c>
      <c r="AT168" s="196" t="s">
        <v>179</v>
      </c>
      <c r="AU168" s="196" t="s">
        <v>77</v>
      </c>
      <c r="AY168" s="196" t="s">
        <v>177</v>
      </c>
      <c r="BE168" s="296">
        <f>IF(N168="základní",J168,0)</f>
        <v>0</v>
      </c>
      <c r="BF168" s="296">
        <f>IF(N168="snížená",J168,0)</f>
        <v>0</v>
      </c>
      <c r="BG168" s="296">
        <f>IF(N168="zákl. přenesená",J168,0)</f>
        <v>0</v>
      </c>
      <c r="BH168" s="296">
        <f>IF(N168="sníž. přenesená",J168,0)</f>
        <v>0</v>
      </c>
      <c r="BI168" s="296">
        <f>IF(N168="nulová",J168,0)</f>
        <v>0</v>
      </c>
      <c r="BJ168" s="196" t="s">
        <v>75</v>
      </c>
      <c r="BK168" s="296">
        <f>ROUND(I168*H168,2)</f>
        <v>0</v>
      </c>
      <c r="BL168" s="196" t="s">
        <v>182</v>
      </c>
      <c r="BM168" s="196" t="s">
        <v>244</v>
      </c>
    </row>
    <row r="169" spans="2:65" s="916" customFormat="1" ht="202.5">
      <c r="B169" s="207"/>
      <c r="D169" s="297" t="s">
        <v>184</v>
      </c>
      <c r="F169" s="298" t="s">
        <v>218</v>
      </c>
      <c r="L169" s="207"/>
      <c r="M169" s="299"/>
      <c r="N169" s="920"/>
      <c r="O169" s="920"/>
      <c r="P169" s="920"/>
      <c r="Q169" s="920"/>
      <c r="R169" s="920"/>
      <c r="S169" s="920"/>
      <c r="T169" s="300"/>
      <c r="AT169" s="196" t="s">
        <v>184</v>
      </c>
      <c r="AU169" s="196" t="s">
        <v>77</v>
      </c>
    </row>
    <row r="170" spans="2:65" s="302" customFormat="1">
      <c r="B170" s="301"/>
      <c r="D170" s="297" t="s">
        <v>185</v>
      </c>
      <c r="E170" s="303" t="s">
        <v>5</v>
      </c>
      <c r="F170" s="304" t="s">
        <v>245</v>
      </c>
      <c r="H170" s="305">
        <v>465.87</v>
      </c>
      <c r="L170" s="301"/>
      <c r="M170" s="306"/>
      <c r="N170" s="307"/>
      <c r="O170" s="307"/>
      <c r="P170" s="307"/>
      <c r="Q170" s="307"/>
      <c r="R170" s="307"/>
      <c r="S170" s="307"/>
      <c r="T170" s="308"/>
      <c r="AT170" s="303" t="s">
        <v>185</v>
      </c>
      <c r="AU170" s="303" t="s">
        <v>77</v>
      </c>
      <c r="AV170" s="302" t="s">
        <v>77</v>
      </c>
      <c r="AW170" s="302" t="s">
        <v>31</v>
      </c>
      <c r="AX170" s="302" t="s">
        <v>68</v>
      </c>
      <c r="AY170" s="303" t="s">
        <v>177</v>
      </c>
    </row>
    <row r="171" spans="2:65" s="317" customFormat="1">
      <c r="B171" s="316"/>
      <c r="D171" s="297" t="s">
        <v>185</v>
      </c>
      <c r="E171" s="318" t="s">
        <v>5</v>
      </c>
      <c r="F171" s="319" t="s">
        <v>186</v>
      </c>
      <c r="H171" s="320">
        <v>465.87</v>
      </c>
      <c r="L171" s="316"/>
      <c r="M171" s="321"/>
      <c r="N171" s="322"/>
      <c r="O171" s="322"/>
      <c r="P171" s="322"/>
      <c r="Q171" s="322"/>
      <c r="R171" s="322"/>
      <c r="S171" s="322"/>
      <c r="T171" s="323"/>
      <c r="AT171" s="318" t="s">
        <v>185</v>
      </c>
      <c r="AU171" s="318" t="s">
        <v>77</v>
      </c>
      <c r="AV171" s="317" t="s">
        <v>182</v>
      </c>
      <c r="AW171" s="317" t="s">
        <v>31</v>
      </c>
      <c r="AX171" s="317" t="s">
        <v>75</v>
      </c>
      <c r="AY171" s="318" t="s">
        <v>177</v>
      </c>
    </row>
    <row r="172" spans="2:65" s="916" customFormat="1" ht="25.5" customHeight="1">
      <c r="B172" s="207"/>
      <c r="C172" s="286" t="s">
        <v>246</v>
      </c>
      <c r="D172" s="286" t="s">
        <v>179</v>
      </c>
      <c r="E172" s="287" t="s">
        <v>247</v>
      </c>
      <c r="F172" s="288" t="s">
        <v>248</v>
      </c>
      <c r="G172" s="289" t="s">
        <v>210</v>
      </c>
      <c r="H172" s="290">
        <v>9.5939999999999994</v>
      </c>
      <c r="I172" s="921"/>
      <c r="J172" s="291">
        <f>ROUND(I172*H172,2)</f>
        <v>0</v>
      </c>
      <c r="K172" s="288" t="s">
        <v>181</v>
      </c>
      <c r="L172" s="207"/>
      <c r="M172" s="292" t="s">
        <v>5</v>
      </c>
      <c r="N172" s="293" t="s">
        <v>39</v>
      </c>
      <c r="O172" s="294">
        <v>2.3199999999999998</v>
      </c>
      <c r="P172" s="294">
        <f>O172*H172</f>
        <v>22.258079999999996</v>
      </c>
      <c r="Q172" s="294">
        <v>0</v>
      </c>
      <c r="R172" s="294">
        <f>Q172*H172</f>
        <v>0</v>
      </c>
      <c r="S172" s="294">
        <v>0</v>
      </c>
      <c r="T172" s="295">
        <f>S172*H172</f>
        <v>0</v>
      </c>
      <c r="AR172" s="196" t="s">
        <v>182</v>
      </c>
      <c r="AT172" s="196" t="s">
        <v>179</v>
      </c>
      <c r="AU172" s="196" t="s">
        <v>77</v>
      </c>
      <c r="AY172" s="196" t="s">
        <v>177</v>
      </c>
      <c r="BE172" s="296">
        <f>IF(N172="základní",J172,0)</f>
        <v>0</v>
      </c>
      <c r="BF172" s="296">
        <f>IF(N172="snížená",J172,0)</f>
        <v>0</v>
      </c>
      <c r="BG172" s="296">
        <f>IF(N172="zákl. přenesená",J172,0)</f>
        <v>0</v>
      </c>
      <c r="BH172" s="296">
        <f>IF(N172="sníž. přenesená",J172,0)</f>
        <v>0</v>
      </c>
      <c r="BI172" s="296">
        <f>IF(N172="nulová",J172,0)</f>
        <v>0</v>
      </c>
      <c r="BJ172" s="196" t="s">
        <v>75</v>
      </c>
      <c r="BK172" s="296">
        <f>ROUND(I172*H172,2)</f>
        <v>0</v>
      </c>
      <c r="BL172" s="196" t="s">
        <v>182</v>
      </c>
      <c r="BM172" s="196" t="s">
        <v>249</v>
      </c>
    </row>
    <row r="173" spans="2:65" s="916" customFormat="1" ht="94.5">
      <c r="B173" s="207"/>
      <c r="D173" s="297" t="s">
        <v>184</v>
      </c>
      <c r="F173" s="298" t="s">
        <v>250</v>
      </c>
      <c r="L173" s="207"/>
      <c r="M173" s="299"/>
      <c r="N173" s="920"/>
      <c r="O173" s="920"/>
      <c r="P173" s="920"/>
      <c r="Q173" s="920"/>
      <c r="R173" s="920"/>
      <c r="S173" s="920"/>
      <c r="T173" s="300"/>
      <c r="AT173" s="196" t="s">
        <v>184</v>
      </c>
      <c r="AU173" s="196" t="s">
        <v>77</v>
      </c>
    </row>
    <row r="174" spans="2:65" s="310" customFormat="1">
      <c r="B174" s="309"/>
      <c r="D174" s="297" t="s">
        <v>185</v>
      </c>
      <c r="E174" s="311" t="s">
        <v>5</v>
      </c>
      <c r="F174" s="312" t="s">
        <v>251</v>
      </c>
      <c r="H174" s="311" t="s">
        <v>5</v>
      </c>
      <c r="L174" s="309"/>
      <c r="M174" s="313"/>
      <c r="N174" s="314"/>
      <c r="O174" s="314"/>
      <c r="P174" s="314"/>
      <c r="Q174" s="314"/>
      <c r="R174" s="314"/>
      <c r="S174" s="314"/>
      <c r="T174" s="315"/>
      <c r="AT174" s="311" t="s">
        <v>185</v>
      </c>
      <c r="AU174" s="311" t="s">
        <v>77</v>
      </c>
      <c r="AV174" s="310" t="s">
        <v>75</v>
      </c>
      <c r="AW174" s="310" t="s">
        <v>31</v>
      </c>
      <c r="AX174" s="310" t="s">
        <v>68</v>
      </c>
      <c r="AY174" s="311" t="s">
        <v>177</v>
      </c>
    </row>
    <row r="175" spans="2:65" s="302" customFormat="1">
      <c r="B175" s="301"/>
      <c r="D175" s="297" t="s">
        <v>185</v>
      </c>
      <c r="E175" s="303" t="s">
        <v>5</v>
      </c>
      <c r="F175" s="304" t="s">
        <v>252</v>
      </c>
      <c r="H175" s="305">
        <v>9.5939999999999994</v>
      </c>
      <c r="L175" s="301"/>
      <c r="M175" s="306"/>
      <c r="N175" s="307"/>
      <c r="O175" s="307"/>
      <c r="P175" s="307"/>
      <c r="Q175" s="307"/>
      <c r="R175" s="307"/>
      <c r="S175" s="307"/>
      <c r="T175" s="308"/>
      <c r="AT175" s="303" t="s">
        <v>185</v>
      </c>
      <c r="AU175" s="303" t="s">
        <v>77</v>
      </c>
      <c r="AV175" s="302" t="s">
        <v>77</v>
      </c>
      <c r="AW175" s="302" t="s">
        <v>31</v>
      </c>
      <c r="AX175" s="302" t="s">
        <v>68</v>
      </c>
      <c r="AY175" s="303" t="s">
        <v>177</v>
      </c>
    </row>
    <row r="176" spans="2:65" s="310" customFormat="1">
      <c r="B176" s="309"/>
      <c r="D176" s="297" t="s">
        <v>185</v>
      </c>
      <c r="E176" s="311" t="s">
        <v>5</v>
      </c>
      <c r="F176" s="312" t="s">
        <v>253</v>
      </c>
      <c r="H176" s="311" t="s">
        <v>5</v>
      </c>
      <c r="L176" s="309"/>
      <c r="M176" s="313"/>
      <c r="N176" s="314"/>
      <c r="O176" s="314"/>
      <c r="P176" s="314"/>
      <c r="Q176" s="314"/>
      <c r="R176" s="314"/>
      <c r="S176" s="314"/>
      <c r="T176" s="315"/>
      <c r="AT176" s="311" t="s">
        <v>185</v>
      </c>
      <c r="AU176" s="311" t="s">
        <v>77</v>
      </c>
      <c r="AV176" s="310" t="s">
        <v>75</v>
      </c>
      <c r="AW176" s="310" t="s">
        <v>31</v>
      </c>
      <c r="AX176" s="310" t="s">
        <v>68</v>
      </c>
      <c r="AY176" s="311" t="s">
        <v>177</v>
      </c>
    </row>
    <row r="177" spans="2:65" s="317" customFormat="1">
      <c r="B177" s="316"/>
      <c r="D177" s="297" t="s">
        <v>185</v>
      </c>
      <c r="E177" s="318" t="s">
        <v>5</v>
      </c>
      <c r="F177" s="319" t="s">
        <v>186</v>
      </c>
      <c r="H177" s="320">
        <v>9.5939999999999994</v>
      </c>
      <c r="L177" s="316"/>
      <c r="M177" s="321"/>
      <c r="N177" s="322"/>
      <c r="O177" s="322"/>
      <c r="P177" s="322"/>
      <c r="Q177" s="322"/>
      <c r="R177" s="322"/>
      <c r="S177" s="322"/>
      <c r="T177" s="323"/>
      <c r="AT177" s="318" t="s">
        <v>185</v>
      </c>
      <c r="AU177" s="318" t="s">
        <v>77</v>
      </c>
      <c r="AV177" s="317" t="s">
        <v>182</v>
      </c>
      <c r="AW177" s="317" t="s">
        <v>31</v>
      </c>
      <c r="AX177" s="317" t="s">
        <v>75</v>
      </c>
      <c r="AY177" s="318" t="s">
        <v>177</v>
      </c>
    </row>
    <row r="178" spans="2:65" s="916" customFormat="1" ht="38.25" customHeight="1">
      <c r="B178" s="207"/>
      <c r="C178" s="286" t="s">
        <v>254</v>
      </c>
      <c r="D178" s="286" t="s">
        <v>179</v>
      </c>
      <c r="E178" s="287" t="s">
        <v>255</v>
      </c>
      <c r="F178" s="288" t="s">
        <v>256</v>
      </c>
      <c r="G178" s="289" t="s">
        <v>210</v>
      </c>
      <c r="H178" s="290">
        <v>4.9770000000000003</v>
      </c>
      <c r="I178" s="921"/>
      <c r="J178" s="291">
        <f>ROUND(I178*H178,2)</f>
        <v>0</v>
      </c>
      <c r="K178" s="288" t="s">
        <v>181</v>
      </c>
      <c r="L178" s="207"/>
      <c r="M178" s="292" t="s">
        <v>5</v>
      </c>
      <c r="N178" s="293" t="s">
        <v>39</v>
      </c>
      <c r="O178" s="294">
        <v>0.65400000000000003</v>
      </c>
      <c r="P178" s="294">
        <f>O178*H178</f>
        <v>3.2549580000000002</v>
      </c>
      <c r="Q178" s="294">
        <v>0</v>
      </c>
      <c r="R178" s="294">
        <f>Q178*H178</f>
        <v>0</v>
      </c>
      <c r="S178" s="294">
        <v>0</v>
      </c>
      <c r="T178" s="295">
        <f>S178*H178</f>
        <v>0</v>
      </c>
      <c r="AR178" s="196" t="s">
        <v>182</v>
      </c>
      <c r="AT178" s="196" t="s">
        <v>179</v>
      </c>
      <c r="AU178" s="196" t="s">
        <v>77</v>
      </c>
      <c r="AY178" s="196" t="s">
        <v>177</v>
      </c>
      <c r="BE178" s="296">
        <f>IF(N178="základní",J178,0)</f>
        <v>0</v>
      </c>
      <c r="BF178" s="296">
        <f>IF(N178="snížená",J178,0)</f>
        <v>0</v>
      </c>
      <c r="BG178" s="296">
        <f>IF(N178="zákl. přenesená",J178,0)</f>
        <v>0</v>
      </c>
      <c r="BH178" s="296">
        <f>IF(N178="sníž. přenesená",J178,0)</f>
        <v>0</v>
      </c>
      <c r="BI178" s="296">
        <f>IF(N178="nulová",J178,0)</f>
        <v>0</v>
      </c>
      <c r="BJ178" s="196" t="s">
        <v>75</v>
      </c>
      <c r="BK178" s="296">
        <f>ROUND(I178*H178,2)</f>
        <v>0</v>
      </c>
      <c r="BL178" s="196" t="s">
        <v>182</v>
      </c>
      <c r="BM178" s="196" t="s">
        <v>257</v>
      </c>
    </row>
    <row r="179" spans="2:65" s="916" customFormat="1" ht="94.5">
      <c r="B179" s="207"/>
      <c r="D179" s="297" t="s">
        <v>184</v>
      </c>
      <c r="F179" s="298" t="s">
        <v>250</v>
      </c>
      <c r="L179" s="207"/>
      <c r="M179" s="299"/>
      <c r="N179" s="920"/>
      <c r="O179" s="920"/>
      <c r="P179" s="920"/>
      <c r="Q179" s="920"/>
      <c r="R179" s="920"/>
      <c r="S179" s="920"/>
      <c r="T179" s="300"/>
      <c r="AT179" s="196" t="s">
        <v>184</v>
      </c>
      <c r="AU179" s="196" t="s">
        <v>77</v>
      </c>
    </row>
    <row r="180" spans="2:65" s="302" customFormat="1">
      <c r="B180" s="301"/>
      <c r="D180" s="297" t="s">
        <v>185</v>
      </c>
      <c r="E180" s="303" t="s">
        <v>5</v>
      </c>
      <c r="F180" s="304" t="s">
        <v>258</v>
      </c>
      <c r="H180" s="305">
        <v>4.9770000000000003</v>
      </c>
      <c r="L180" s="301"/>
      <c r="M180" s="306"/>
      <c r="N180" s="307"/>
      <c r="O180" s="307"/>
      <c r="P180" s="307"/>
      <c r="Q180" s="307"/>
      <c r="R180" s="307"/>
      <c r="S180" s="307"/>
      <c r="T180" s="308"/>
      <c r="AT180" s="303" t="s">
        <v>185</v>
      </c>
      <c r="AU180" s="303" t="s">
        <v>77</v>
      </c>
      <c r="AV180" s="302" t="s">
        <v>77</v>
      </c>
      <c r="AW180" s="302" t="s">
        <v>31</v>
      </c>
      <c r="AX180" s="302" t="s">
        <v>68</v>
      </c>
      <c r="AY180" s="303" t="s">
        <v>177</v>
      </c>
    </row>
    <row r="181" spans="2:65" s="317" customFormat="1">
      <c r="B181" s="316"/>
      <c r="D181" s="297" t="s">
        <v>185</v>
      </c>
      <c r="E181" s="318" t="s">
        <v>5</v>
      </c>
      <c r="F181" s="319" t="s">
        <v>186</v>
      </c>
      <c r="H181" s="320">
        <v>4.9770000000000003</v>
      </c>
      <c r="L181" s="316"/>
      <c r="M181" s="321"/>
      <c r="N181" s="322"/>
      <c r="O181" s="322"/>
      <c r="P181" s="322"/>
      <c r="Q181" s="322"/>
      <c r="R181" s="322"/>
      <c r="S181" s="322"/>
      <c r="T181" s="323"/>
      <c r="AT181" s="318" t="s">
        <v>185</v>
      </c>
      <c r="AU181" s="318" t="s">
        <v>77</v>
      </c>
      <c r="AV181" s="317" t="s">
        <v>182</v>
      </c>
      <c r="AW181" s="317" t="s">
        <v>31</v>
      </c>
      <c r="AX181" s="317" t="s">
        <v>75</v>
      </c>
      <c r="AY181" s="318" t="s">
        <v>177</v>
      </c>
    </row>
    <row r="182" spans="2:65" s="916" customFormat="1" ht="25.5" customHeight="1">
      <c r="B182" s="207"/>
      <c r="C182" s="286" t="s">
        <v>11</v>
      </c>
      <c r="D182" s="286" t="s">
        <v>179</v>
      </c>
      <c r="E182" s="287" t="s">
        <v>259</v>
      </c>
      <c r="F182" s="288" t="s">
        <v>260</v>
      </c>
      <c r="G182" s="289" t="s">
        <v>210</v>
      </c>
      <c r="H182" s="290">
        <v>9.9540000000000006</v>
      </c>
      <c r="I182" s="921"/>
      <c r="J182" s="291">
        <f>ROUND(I182*H182,2)</f>
        <v>0</v>
      </c>
      <c r="K182" s="288" t="s">
        <v>181</v>
      </c>
      <c r="L182" s="207"/>
      <c r="M182" s="292" t="s">
        <v>5</v>
      </c>
      <c r="N182" s="293" t="s">
        <v>39</v>
      </c>
      <c r="O182" s="294">
        <v>3.9369999999999998</v>
      </c>
      <c r="P182" s="294">
        <f>O182*H182</f>
        <v>39.188898000000002</v>
      </c>
      <c r="Q182" s="294">
        <v>0</v>
      </c>
      <c r="R182" s="294">
        <f>Q182*H182</f>
        <v>0</v>
      </c>
      <c r="S182" s="294">
        <v>0</v>
      </c>
      <c r="T182" s="295">
        <f>S182*H182</f>
        <v>0</v>
      </c>
      <c r="AR182" s="196" t="s">
        <v>182</v>
      </c>
      <c r="AT182" s="196" t="s">
        <v>179</v>
      </c>
      <c r="AU182" s="196" t="s">
        <v>77</v>
      </c>
      <c r="AY182" s="196" t="s">
        <v>177</v>
      </c>
      <c r="BE182" s="296">
        <f>IF(N182="základní",J182,0)</f>
        <v>0</v>
      </c>
      <c r="BF182" s="296">
        <f>IF(N182="snížená",J182,0)</f>
        <v>0</v>
      </c>
      <c r="BG182" s="296">
        <f>IF(N182="zákl. přenesená",J182,0)</f>
        <v>0</v>
      </c>
      <c r="BH182" s="296">
        <f>IF(N182="sníž. přenesená",J182,0)</f>
        <v>0</v>
      </c>
      <c r="BI182" s="296">
        <f>IF(N182="nulová",J182,0)</f>
        <v>0</v>
      </c>
      <c r="BJ182" s="196" t="s">
        <v>75</v>
      </c>
      <c r="BK182" s="296">
        <f>ROUND(I182*H182,2)</f>
        <v>0</v>
      </c>
      <c r="BL182" s="196" t="s">
        <v>182</v>
      </c>
      <c r="BM182" s="196" t="s">
        <v>261</v>
      </c>
    </row>
    <row r="183" spans="2:65" s="916" customFormat="1" ht="94.5">
      <c r="B183" s="207"/>
      <c r="D183" s="297" t="s">
        <v>184</v>
      </c>
      <c r="F183" s="298" t="s">
        <v>250</v>
      </c>
      <c r="L183" s="207"/>
      <c r="M183" s="299"/>
      <c r="N183" s="920"/>
      <c r="O183" s="920"/>
      <c r="P183" s="920"/>
      <c r="Q183" s="920"/>
      <c r="R183" s="920"/>
      <c r="S183" s="920"/>
      <c r="T183" s="300"/>
      <c r="AT183" s="196" t="s">
        <v>184</v>
      </c>
      <c r="AU183" s="196" t="s">
        <v>77</v>
      </c>
    </row>
    <row r="184" spans="2:65" s="302" customFormat="1">
      <c r="B184" s="301"/>
      <c r="D184" s="297" t="s">
        <v>185</v>
      </c>
      <c r="E184" s="303" t="s">
        <v>5</v>
      </c>
      <c r="F184" s="304" t="s">
        <v>262</v>
      </c>
      <c r="H184" s="305">
        <v>9.9540000000000006</v>
      </c>
      <c r="L184" s="301"/>
      <c r="M184" s="306"/>
      <c r="N184" s="307"/>
      <c r="O184" s="307"/>
      <c r="P184" s="307"/>
      <c r="Q184" s="307"/>
      <c r="R184" s="307"/>
      <c r="S184" s="307"/>
      <c r="T184" s="308"/>
      <c r="AT184" s="303" t="s">
        <v>185</v>
      </c>
      <c r="AU184" s="303" t="s">
        <v>77</v>
      </c>
      <c r="AV184" s="302" t="s">
        <v>77</v>
      </c>
      <c r="AW184" s="302" t="s">
        <v>31</v>
      </c>
      <c r="AX184" s="302" t="s">
        <v>68</v>
      </c>
      <c r="AY184" s="303" t="s">
        <v>177</v>
      </c>
    </row>
    <row r="185" spans="2:65" s="310" customFormat="1">
      <c r="B185" s="309"/>
      <c r="D185" s="297" t="s">
        <v>185</v>
      </c>
      <c r="E185" s="311" t="s">
        <v>5</v>
      </c>
      <c r="F185" s="312" t="s">
        <v>241</v>
      </c>
      <c r="H185" s="311" t="s">
        <v>5</v>
      </c>
      <c r="L185" s="309"/>
      <c r="M185" s="313"/>
      <c r="N185" s="314"/>
      <c r="O185" s="314"/>
      <c r="P185" s="314"/>
      <c r="Q185" s="314"/>
      <c r="R185" s="314"/>
      <c r="S185" s="314"/>
      <c r="T185" s="315"/>
      <c r="AT185" s="311" t="s">
        <v>185</v>
      </c>
      <c r="AU185" s="311" t="s">
        <v>77</v>
      </c>
      <c r="AV185" s="310" t="s">
        <v>75</v>
      </c>
      <c r="AW185" s="310" t="s">
        <v>31</v>
      </c>
      <c r="AX185" s="310" t="s">
        <v>68</v>
      </c>
      <c r="AY185" s="311" t="s">
        <v>177</v>
      </c>
    </row>
    <row r="186" spans="2:65" s="317" customFormat="1">
      <c r="B186" s="316"/>
      <c r="D186" s="297" t="s">
        <v>185</v>
      </c>
      <c r="E186" s="318" t="s">
        <v>5</v>
      </c>
      <c r="F186" s="319" t="s">
        <v>186</v>
      </c>
      <c r="H186" s="320">
        <v>9.9540000000000006</v>
      </c>
      <c r="L186" s="316"/>
      <c r="M186" s="321"/>
      <c r="N186" s="322"/>
      <c r="O186" s="322"/>
      <c r="P186" s="322"/>
      <c r="Q186" s="322"/>
      <c r="R186" s="322"/>
      <c r="S186" s="322"/>
      <c r="T186" s="323"/>
      <c r="AT186" s="318" t="s">
        <v>185</v>
      </c>
      <c r="AU186" s="318" t="s">
        <v>77</v>
      </c>
      <c r="AV186" s="317" t="s">
        <v>182</v>
      </c>
      <c r="AW186" s="317" t="s">
        <v>31</v>
      </c>
      <c r="AX186" s="317" t="s">
        <v>75</v>
      </c>
      <c r="AY186" s="318" t="s">
        <v>177</v>
      </c>
    </row>
    <row r="187" spans="2:65" s="916" customFormat="1" ht="38.25" customHeight="1">
      <c r="B187" s="207"/>
      <c r="C187" s="286" t="s">
        <v>263</v>
      </c>
      <c r="D187" s="286" t="s">
        <v>179</v>
      </c>
      <c r="E187" s="287" t="s">
        <v>264</v>
      </c>
      <c r="F187" s="288" t="s">
        <v>265</v>
      </c>
      <c r="G187" s="289" t="s">
        <v>210</v>
      </c>
      <c r="H187" s="290">
        <v>4.9770000000000003</v>
      </c>
      <c r="I187" s="921"/>
      <c r="J187" s="291">
        <f>ROUND(I187*H187,2)</f>
        <v>0</v>
      </c>
      <c r="K187" s="288" t="s">
        <v>181</v>
      </c>
      <c r="L187" s="207"/>
      <c r="M187" s="292" t="s">
        <v>5</v>
      </c>
      <c r="N187" s="293" t="s">
        <v>39</v>
      </c>
      <c r="O187" s="294">
        <v>1.0109999999999999</v>
      </c>
      <c r="P187" s="294">
        <f>O187*H187</f>
        <v>5.0317470000000002</v>
      </c>
      <c r="Q187" s="294">
        <v>0</v>
      </c>
      <c r="R187" s="294">
        <f>Q187*H187</f>
        <v>0</v>
      </c>
      <c r="S187" s="294">
        <v>0</v>
      </c>
      <c r="T187" s="295">
        <f>S187*H187</f>
        <v>0</v>
      </c>
      <c r="AR187" s="196" t="s">
        <v>182</v>
      </c>
      <c r="AT187" s="196" t="s">
        <v>179</v>
      </c>
      <c r="AU187" s="196" t="s">
        <v>77</v>
      </c>
      <c r="AY187" s="196" t="s">
        <v>177</v>
      </c>
      <c r="BE187" s="296">
        <f>IF(N187="základní",J187,0)</f>
        <v>0</v>
      </c>
      <c r="BF187" s="296">
        <f>IF(N187="snížená",J187,0)</f>
        <v>0</v>
      </c>
      <c r="BG187" s="296">
        <f>IF(N187="zákl. přenesená",J187,0)</f>
        <v>0</v>
      </c>
      <c r="BH187" s="296">
        <f>IF(N187="sníž. přenesená",J187,0)</f>
        <v>0</v>
      </c>
      <c r="BI187" s="296">
        <f>IF(N187="nulová",J187,0)</f>
        <v>0</v>
      </c>
      <c r="BJ187" s="196" t="s">
        <v>75</v>
      </c>
      <c r="BK187" s="296">
        <f>ROUND(I187*H187,2)</f>
        <v>0</v>
      </c>
      <c r="BL187" s="196" t="s">
        <v>182</v>
      </c>
      <c r="BM187" s="196" t="s">
        <v>266</v>
      </c>
    </row>
    <row r="188" spans="2:65" s="916" customFormat="1" ht="94.5">
      <c r="B188" s="207"/>
      <c r="D188" s="297" t="s">
        <v>184</v>
      </c>
      <c r="F188" s="298" t="s">
        <v>250</v>
      </c>
      <c r="L188" s="207"/>
      <c r="M188" s="299"/>
      <c r="N188" s="920"/>
      <c r="O188" s="920"/>
      <c r="P188" s="920"/>
      <c r="Q188" s="920"/>
      <c r="R188" s="920"/>
      <c r="S188" s="920"/>
      <c r="T188" s="300"/>
      <c r="AT188" s="196" t="s">
        <v>184</v>
      </c>
      <c r="AU188" s="196" t="s">
        <v>77</v>
      </c>
    </row>
    <row r="189" spans="2:65" s="302" customFormat="1">
      <c r="B189" s="301"/>
      <c r="D189" s="297" t="s">
        <v>185</v>
      </c>
      <c r="E189" s="303" t="s">
        <v>5</v>
      </c>
      <c r="F189" s="304" t="s">
        <v>258</v>
      </c>
      <c r="H189" s="305">
        <v>4.9770000000000003</v>
      </c>
      <c r="L189" s="301"/>
      <c r="M189" s="306"/>
      <c r="N189" s="307"/>
      <c r="O189" s="307"/>
      <c r="P189" s="307"/>
      <c r="Q189" s="307"/>
      <c r="R189" s="307"/>
      <c r="S189" s="307"/>
      <c r="T189" s="308"/>
      <c r="AT189" s="303" t="s">
        <v>185</v>
      </c>
      <c r="AU189" s="303" t="s">
        <v>77</v>
      </c>
      <c r="AV189" s="302" t="s">
        <v>77</v>
      </c>
      <c r="AW189" s="302" t="s">
        <v>31</v>
      </c>
      <c r="AX189" s="302" t="s">
        <v>68</v>
      </c>
      <c r="AY189" s="303" t="s">
        <v>177</v>
      </c>
    </row>
    <row r="190" spans="2:65" s="317" customFormat="1">
      <c r="B190" s="316"/>
      <c r="D190" s="297" t="s">
        <v>185</v>
      </c>
      <c r="E190" s="318" t="s">
        <v>5</v>
      </c>
      <c r="F190" s="319" t="s">
        <v>186</v>
      </c>
      <c r="H190" s="320">
        <v>4.9770000000000003</v>
      </c>
      <c r="L190" s="316"/>
      <c r="M190" s="321"/>
      <c r="N190" s="322"/>
      <c r="O190" s="322"/>
      <c r="P190" s="322"/>
      <c r="Q190" s="322"/>
      <c r="R190" s="322"/>
      <c r="S190" s="322"/>
      <c r="T190" s="323"/>
      <c r="AT190" s="318" t="s">
        <v>185</v>
      </c>
      <c r="AU190" s="318" t="s">
        <v>77</v>
      </c>
      <c r="AV190" s="317" t="s">
        <v>182</v>
      </c>
      <c r="AW190" s="317" t="s">
        <v>31</v>
      </c>
      <c r="AX190" s="317" t="s">
        <v>75</v>
      </c>
      <c r="AY190" s="318" t="s">
        <v>177</v>
      </c>
    </row>
    <row r="191" spans="2:65" s="916" customFormat="1" ht="25.5" customHeight="1">
      <c r="B191" s="207"/>
      <c r="C191" s="286" t="s">
        <v>267</v>
      </c>
      <c r="D191" s="286" t="s">
        <v>179</v>
      </c>
      <c r="E191" s="287" t="s">
        <v>268</v>
      </c>
      <c r="F191" s="288" t="s">
        <v>269</v>
      </c>
      <c r="G191" s="289" t="s">
        <v>180</v>
      </c>
      <c r="H191" s="290">
        <v>306</v>
      </c>
      <c r="I191" s="921"/>
      <c r="J191" s="291">
        <f>ROUND(I191*H191,2)</f>
        <v>0</v>
      </c>
      <c r="K191" s="288" t="s">
        <v>181</v>
      </c>
      <c r="L191" s="207"/>
      <c r="M191" s="292" t="s">
        <v>5</v>
      </c>
      <c r="N191" s="293" t="s">
        <v>39</v>
      </c>
      <c r="O191" s="294">
        <v>0.83099999999999996</v>
      </c>
      <c r="P191" s="294">
        <f>O191*H191</f>
        <v>254.286</v>
      </c>
      <c r="Q191" s="294">
        <v>6.2199999999999998E-3</v>
      </c>
      <c r="R191" s="294">
        <f>Q191*H191</f>
        <v>1.9033199999999999</v>
      </c>
      <c r="S191" s="294">
        <v>0</v>
      </c>
      <c r="T191" s="295">
        <f>S191*H191</f>
        <v>0</v>
      </c>
      <c r="AR191" s="196" t="s">
        <v>182</v>
      </c>
      <c r="AT191" s="196" t="s">
        <v>179</v>
      </c>
      <c r="AU191" s="196" t="s">
        <v>77</v>
      </c>
      <c r="AY191" s="196" t="s">
        <v>177</v>
      </c>
      <c r="BE191" s="296">
        <f>IF(N191="základní",J191,0)</f>
        <v>0</v>
      </c>
      <c r="BF191" s="296">
        <f>IF(N191="snížená",J191,0)</f>
        <v>0</v>
      </c>
      <c r="BG191" s="296">
        <f>IF(N191="zákl. přenesená",J191,0)</f>
        <v>0</v>
      </c>
      <c r="BH191" s="296">
        <f>IF(N191="sníž. přenesená",J191,0)</f>
        <v>0</v>
      </c>
      <c r="BI191" s="296">
        <f>IF(N191="nulová",J191,0)</f>
        <v>0</v>
      </c>
      <c r="BJ191" s="196" t="s">
        <v>75</v>
      </c>
      <c r="BK191" s="296">
        <f>ROUND(I191*H191,2)</f>
        <v>0</v>
      </c>
      <c r="BL191" s="196" t="s">
        <v>182</v>
      </c>
      <c r="BM191" s="196" t="s">
        <v>270</v>
      </c>
    </row>
    <row r="192" spans="2:65" s="916" customFormat="1" ht="148.5">
      <c r="B192" s="207"/>
      <c r="D192" s="297" t="s">
        <v>184</v>
      </c>
      <c r="F192" s="298" t="s">
        <v>271</v>
      </c>
      <c r="L192" s="207"/>
      <c r="M192" s="299"/>
      <c r="N192" s="920"/>
      <c r="O192" s="920"/>
      <c r="P192" s="920"/>
      <c r="Q192" s="920"/>
      <c r="R192" s="920"/>
      <c r="S192" s="920"/>
      <c r="T192" s="300"/>
      <c r="AT192" s="196" t="s">
        <v>184</v>
      </c>
      <c r="AU192" s="196" t="s">
        <v>77</v>
      </c>
    </row>
    <row r="193" spans="2:65" s="302" customFormat="1">
      <c r="B193" s="301"/>
      <c r="D193" s="297" t="s">
        <v>185</v>
      </c>
      <c r="E193" s="303" t="s">
        <v>5</v>
      </c>
      <c r="F193" s="304" t="s">
        <v>272</v>
      </c>
      <c r="H193" s="305">
        <v>306</v>
      </c>
      <c r="L193" s="301"/>
      <c r="M193" s="306"/>
      <c r="N193" s="307"/>
      <c r="O193" s="307"/>
      <c r="P193" s="307"/>
      <c r="Q193" s="307"/>
      <c r="R193" s="307"/>
      <c r="S193" s="307"/>
      <c r="T193" s="308"/>
      <c r="AT193" s="303" t="s">
        <v>185</v>
      </c>
      <c r="AU193" s="303" t="s">
        <v>77</v>
      </c>
      <c r="AV193" s="302" t="s">
        <v>77</v>
      </c>
      <c r="AW193" s="302" t="s">
        <v>31</v>
      </c>
      <c r="AX193" s="302" t="s">
        <v>68</v>
      </c>
      <c r="AY193" s="303" t="s">
        <v>177</v>
      </c>
    </row>
    <row r="194" spans="2:65" s="317" customFormat="1">
      <c r="B194" s="316"/>
      <c r="D194" s="297" t="s">
        <v>185</v>
      </c>
      <c r="E194" s="318" t="s">
        <v>5</v>
      </c>
      <c r="F194" s="319" t="s">
        <v>186</v>
      </c>
      <c r="H194" s="320">
        <v>306</v>
      </c>
      <c r="L194" s="316"/>
      <c r="M194" s="321"/>
      <c r="N194" s="322"/>
      <c r="O194" s="322"/>
      <c r="P194" s="322"/>
      <c r="Q194" s="322"/>
      <c r="R194" s="322"/>
      <c r="S194" s="322"/>
      <c r="T194" s="323"/>
      <c r="AT194" s="318" t="s">
        <v>185</v>
      </c>
      <c r="AU194" s="318" t="s">
        <v>77</v>
      </c>
      <c r="AV194" s="317" t="s">
        <v>182</v>
      </c>
      <c r="AW194" s="317" t="s">
        <v>31</v>
      </c>
      <c r="AX194" s="317" t="s">
        <v>75</v>
      </c>
      <c r="AY194" s="318" t="s">
        <v>177</v>
      </c>
    </row>
    <row r="195" spans="2:65" s="916" customFormat="1" ht="38.25" customHeight="1">
      <c r="B195" s="207"/>
      <c r="C195" s="286" t="s">
        <v>273</v>
      </c>
      <c r="D195" s="286" t="s">
        <v>179</v>
      </c>
      <c r="E195" s="287" t="s">
        <v>274</v>
      </c>
      <c r="F195" s="288" t="s">
        <v>275</v>
      </c>
      <c r="G195" s="289" t="s">
        <v>180</v>
      </c>
      <c r="H195" s="290">
        <v>306</v>
      </c>
      <c r="I195" s="921"/>
      <c r="J195" s="291">
        <f>ROUND(I195*H195,2)</f>
        <v>0</v>
      </c>
      <c r="K195" s="288" t="s">
        <v>181</v>
      </c>
      <c r="L195" s="207"/>
      <c r="M195" s="292" t="s">
        <v>5</v>
      </c>
      <c r="N195" s="293" t="s">
        <v>39</v>
      </c>
      <c r="O195" s="294">
        <v>0.35599999999999998</v>
      </c>
      <c r="P195" s="294">
        <f>O195*H195</f>
        <v>108.93599999999999</v>
      </c>
      <c r="Q195" s="294">
        <v>0</v>
      </c>
      <c r="R195" s="294">
        <f>Q195*H195</f>
        <v>0</v>
      </c>
      <c r="S195" s="294">
        <v>0</v>
      </c>
      <c r="T195" s="295">
        <f>S195*H195</f>
        <v>0</v>
      </c>
      <c r="AR195" s="196" t="s">
        <v>182</v>
      </c>
      <c r="AT195" s="196" t="s">
        <v>179</v>
      </c>
      <c r="AU195" s="196" t="s">
        <v>77</v>
      </c>
      <c r="AY195" s="196" t="s">
        <v>177</v>
      </c>
      <c r="BE195" s="296">
        <f>IF(N195="základní",J195,0)</f>
        <v>0</v>
      </c>
      <c r="BF195" s="296">
        <f>IF(N195="snížená",J195,0)</f>
        <v>0</v>
      </c>
      <c r="BG195" s="296">
        <f>IF(N195="zákl. přenesená",J195,0)</f>
        <v>0</v>
      </c>
      <c r="BH195" s="296">
        <f>IF(N195="sníž. přenesená",J195,0)</f>
        <v>0</v>
      </c>
      <c r="BI195" s="296">
        <f>IF(N195="nulová",J195,0)</f>
        <v>0</v>
      </c>
      <c r="BJ195" s="196" t="s">
        <v>75</v>
      </c>
      <c r="BK195" s="296">
        <f>ROUND(I195*H195,2)</f>
        <v>0</v>
      </c>
      <c r="BL195" s="196" t="s">
        <v>182</v>
      </c>
      <c r="BM195" s="196" t="s">
        <v>276</v>
      </c>
    </row>
    <row r="196" spans="2:65" s="302" customFormat="1">
      <c r="B196" s="301"/>
      <c r="D196" s="297" t="s">
        <v>185</v>
      </c>
      <c r="E196" s="303" t="s">
        <v>5</v>
      </c>
      <c r="F196" s="304" t="s">
        <v>277</v>
      </c>
      <c r="H196" s="305">
        <v>306</v>
      </c>
      <c r="L196" s="301"/>
      <c r="M196" s="306"/>
      <c r="N196" s="307"/>
      <c r="O196" s="307"/>
      <c r="P196" s="307"/>
      <c r="Q196" s="307"/>
      <c r="R196" s="307"/>
      <c r="S196" s="307"/>
      <c r="T196" s="308"/>
      <c r="AT196" s="303" t="s">
        <v>185</v>
      </c>
      <c r="AU196" s="303" t="s">
        <v>77</v>
      </c>
      <c r="AV196" s="302" t="s">
        <v>77</v>
      </c>
      <c r="AW196" s="302" t="s">
        <v>31</v>
      </c>
      <c r="AX196" s="302" t="s">
        <v>68</v>
      </c>
      <c r="AY196" s="303" t="s">
        <v>177</v>
      </c>
    </row>
    <row r="197" spans="2:65" s="317" customFormat="1">
      <c r="B197" s="316"/>
      <c r="D197" s="297" t="s">
        <v>185</v>
      </c>
      <c r="E197" s="318" t="s">
        <v>5</v>
      </c>
      <c r="F197" s="319" t="s">
        <v>186</v>
      </c>
      <c r="H197" s="320">
        <v>306</v>
      </c>
      <c r="L197" s="316"/>
      <c r="M197" s="321"/>
      <c r="N197" s="322"/>
      <c r="O197" s="322"/>
      <c r="P197" s="322"/>
      <c r="Q197" s="322"/>
      <c r="R197" s="322"/>
      <c r="S197" s="322"/>
      <c r="T197" s="323"/>
      <c r="AT197" s="318" t="s">
        <v>185</v>
      </c>
      <c r="AU197" s="318" t="s">
        <v>77</v>
      </c>
      <c r="AV197" s="317" t="s">
        <v>182</v>
      </c>
      <c r="AW197" s="317" t="s">
        <v>31</v>
      </c>
      <c r="AX197" s="317" t="s">
        <v>75</v>
      </c>
      <c r="AY197" s="318" t="s">
        <v>177</v>
      </c>
    </row>
    <row r="198" spans="2:65" s="916" customFormat="1" ht="38.25" customHeight="1">
      <c r="B198" s="207"/>
      <c r="C198" s="286" t="s">
        <v>278</v>
      </c>
      <c r="D198" s="286" t="s">
        <v>179</v>
      </c>
      <c r="E198" s="287" t="s">
        <v>279</v>
      </c>
      <c r="F198" s="288" t="s">
        <v>280</v>
      </c>
      <c r="G198" s="289" t="s">
        <v>210</v>
      </c>
      <c r="H198" s="290">
        <v>55.904000000000003</v>
      </c>
      <c r="I198" s="921"/>
      <c r="J198" s="291">
        <f>ROUND(I198*H198,2)</f>
        <v>0</v>
      </c>
      <c r="K198" s="288" t="s">
        <v>181</v>
      </c>
      <c r="L198" s="207"/>
      <c r="M198" s="292" t="s">
        <v>5</v>
      </c>
      <c r="N198" s="293" t="s">
        <v>39</v>
      </c>
      <c r="O198" s="294">
        <v>0.34499999999999997</v>
      </c>
      <c r="P198" s="294">
        <f>O198*H198</f>
        <v>19.28688</v>
      </c>
      <c r="Q198" s="294">
        <v>0</v>
      </c>
      <c r="R198" s="294">
        <f>Q198*H198</f>
        <v>0</v>
      </c>
      <c r="S198" s="294">
        <v>0</v>
      </c>
      <c r="T198" s="295">
        <f>S198*H198</f>
        <v>0</v>
      </c>
      <c r="AR198" s="196" t="s">
        <v>182</v>
      </c>
      <c r="AT198" s="196" t="s">
        <v>179</v>
      </c>
      <c r="AU198" s="196" t="s">
        <v>77</v>
      </c>
      <c r="AY198" s="196" t="s">
        <v>177</v>
      </c>
      <c r="BE198" s="296">
        <f>IF(N198="základní",J198,0)</f>
        <v>0</v>
      </c>
      <c r="BF198" s="296">
        <f>IF(N198="snížená",J198,0)</f>
        <v>0</v>
      </c>
      <c r="BG198" s="296">
        <f>IF(N198="zákl. přenesená",J198,0)</f>
        <v>0</v>
      </c>
      <c r="BH198" s="296">
        <f>IF(N198="sníž. přenesená",J198,0)</f>
        <v>0</v>
      </c>
      <c r="BI198" s="296">
        <f>IF(N198="nulová",J198,0)</f>
        <v>0</v>
      </c>
      <c r="BJ198" s="196" t="s">
        <v>75</v>
      </c>
      <c r="BK198" s="296">
        <f>ROUND(I198*H198,2)</f>
        <v>0</v>
      </c>
      <c r="BL198" s="196" t="s">
        <v>182</v>
      </c>
      <c r="BM198" s="196" t="s">
        <v>281</v>
      </c>
    </row>
    <row r="199" spans="2:65" s="916" customFormat="1" ht="94.5">
      <c r="B199" s="207"/>
      <c r="D199" s="297" t="s">
        <v>184</v>
      </c>
      <c r="F199" s="298" t="s">
        <v>282</v>
      </c>
      <c r="L199" s="207"/>
      <c r="M199" s="299"/>
      <c r="N199" s="920"/>
      <c r="O199" s="920"/>
      <c r="P199" s="920"/>
      <c r="Q199" s="920"/>
      <c r="R199" s="920"/>
      <c r="S199" s="920"/>
      <c r="T199" s="300"/>
      <c r="AT199" s="196" t="s">
        <v>184</v>
      </c>
      <c r="AU199" s="196" t="s">
        <v>77</v>
      </c>
    </row>
    <row r="200" spans="2:65" s="302" customFormat="1">
      <c r="B200" s="301"/>
      <c r="D200" s="297" t="s">
        <v>185</v>
      </c>
      <c r="E200" s="303" t="s">
        <v>5</v>
      </c>
      <c r="F200" s="304" t="s">
        <v>283</v>
      </c>
      <c r="H200" s="305">
        <v>55.904000000000003</v>
      </c>
      <c r="L200" s="301"/>
      <c r="M200" s="306"/>
      <c r="N200" s="307"/>
      <c r="O200" s="307"/>
      <c r="P200" s="307"/>
      <c r="Q200" s="307"/>
      <c r="R200" s="307"/>
      <c r="S200" s="307"/>
      <c r="T200" s="308"/>
      <c r="AT200" s="303" t="s">
        <v>185</v>
      </c>
      <c r="AU200" s="303" t="s">
        <v>77</v>
      </c>
      <c r="AV200" s="302" t="s">
        <v>77</v>
      </c>
      <c r="AW200" s="302" t="s">
        <v>31</v>
      </c>
      <c r="AX200" s="302" t="s">
        <v>68</v>
      </c>
      <c r="AY200" s="303" t="s">
        <v>177</v>
      </c>
    </row>
    <row r="201" spans="2:65" s="310" customFormat="1">
      <c r="B201" s="309"/>
      <c r="D201" s="297" t="s">
        <v>185</v>
      </c>
      <c r="E201" s="311" t="s">
        <v>5</v>
      </c>
      <c r="F201" s="312" t="s">
        <v>284</v>
      </c>
      <c r="H201" s="311" t="s">
        <v>5</v>
      </c>
      <c r="L201" s="309"/>
      <c r="M201" s="313"/>
      <c r="N201" s="314"/>
      <c r="O201" s="314"/>
      <c r="P201" s="314"/>
      <c r="Q201" s="314"/>
      <c r="R201" s="314"/>
      <c r="S201" s="314"/>
      <c r="T201" s="315"/>
      <c r="AT201" s="311" t="s">
        <v>185</v>
      </c>
      <c r="AU201" s="311" t="s">
        <v>77</v>
      </c>
      <c r="AV201" s="310" t="s">
        <v>75</v>
      </c>
      <c r="AW201" s="310" t="s">
        <v>31</v>
      </c>
      <c r="AX201" s="310" t="s">
        <v>68</v>
      </c>
      <c r="AY201" s="311" t="s">
        <v>177</v>
      </c>
    </row>
    <row r="202" spans="2:65" s="317" customFormat="1">
      <c r="B202" s="316"/>
      <c r="D202" s="297" t="s">
        <v>185</v>
      </c>
      <c r="E202" s="318" t="s">
        <v>5</v>
      </c>
      <c r="F202" s="319" t="s">
        <v>186</v>
      </c>
      <c r="H202" s="320">
        <v>55.904000000000003</v>
      </c>
      <c r="L202" s="316"/>
      <c r="M202" s="321"/>
      <c r="N202" s="322"/>
      <c r="O202" s="322"/>
      <c r="P202" s="322"/>
      <c r="Q202" s="322"/>
      <c r="R202" s="322"/>
      <c r="S202" s="322"/>
      <c r="T202" s="323"/>
      <c r="AT202" s="318" t="s">
        <v>185</v>
      </c>
      <c r="AU202" s="318" t="s">
        <v>77</v>
      </c>
      <c r="AV202" s="317" t="s">
        <v>182</v>
      </c>
      <c r="AW202" s="317" t="s">
        <v>31</v>
      </c>
      <c r="AX202" s="317" t="s">
        <v>75</v>
      </c>
      <c r="AY202" s="318" t="s">
        <v>177</v>
      </c>
    </row>
    <row r="203" spans="2:65" s="916" customFormat="1" ht="38.25" customHeight="1">
      <c r="B203" s="207"/>
      <c r="C203" s="286" t="s">
        <v>285</v>
      </c>
      <c r="D203" s="286" t="s">
        <v>179</v>
      </c>
      <c r="E203" s="287" t="s">
        <v>286</v>
      </c>
      <c r="F203" s="288" t="s">
        <v>287</v>
      </c>
      <c r="G203" s="289" t="s">
        <v>210</v>
      </c>
      <c r="H203" s="290">
        <v>1223.338</v>
      </c>
      <c r="I203" s="921"/>
      <c r="J203" s="291">
        <f>ROUND(I203*H203,2)</f>
        <v>0</v>
      </c>
      <c r="K203" s="288" t="s">
        <v>181</v>
      </c>
      <c r="L203" s="207"/>
      <c r="M203" s="292" t="s">
        <v>5</v>
      </c>
      <c r="N203" s="293" t="s">
        <v>39</v>
      </c>
      <c r="O203" s="294">
        <v>4.3999999999999997E-2</v>
      </c>
      <c r="P203" s="294">
        <f>O203*H203</f>
        <v>53.826871999999995</v>
      </c>
      <c r="Q203" s="294">
        <v>0</v>
      </c>
      <c r="R203" s="294">
        <f>Q203*H203</f>
        <v>0</v>
      </c>
      <c r="S203" s="294">
        <v>0</v>
      </c>
      <c r="T203" s="295">
        <f>S203*H203</f>
        <v>0</v>
      </c>
      <c r="AR203" s="196" t="s">
        <v>182</v>
      </c>
      <c r="AT203" s="196" t="s">
        <v>179</v>
      </c>
      <c r="AU203" s="196" t="s">
        <v>77</v>
      </c>
      <c r="AY203" s="196" t="s">
        <v>177</v>
      </c>
      <c r="BE203" s="296">
        <f>IF(N203="základní",J203,0)</f>
        <v>0</v>
      </c>
      <c r="BF203" s="296">
        <f>IF(N203="snížená",J203,0)</f>
        <v>0</v>
      </c>
      <c r="BG203" s="296">
        <f>IF(N203="zákl. přenesená",J203,0)</f>
        <v>0</v>
      </c>
      <c r="BH203" s="296">
        <f>IF(N203="sníž. přenesená",J203,0)</f>
        <v>0</v>
      </c>
      <c r="BI203" s="296">
        <f>IF(N203="nulová",J203,0)</f>
        <v>0</v>
      </c>
      <c r="BJ203" s="196" t="s">
        <v>75</v>
      </c>
      <c r="BK203" s="296">
        <f>ROUND(I203*H203,2)</f>
        <v>0</v>
      </c>
      <c r="BL203" s="196" t="s">
        <v>182</v>
      </c>
      <c r="BM203" s="196" t="s">
        <v>288</v>
      </c>
    </row>
    <row r="204" spans="2:65" s="916" customFormat="1" ht="189">
      <c r="B204" s="207"/>
      <c r="D204" s="297" t="s">
        <v>184</v>
      </c>
      <c r="F204" s="298" t="s">
        <v>289</v>
      </c>
      <c r="L204" s="207"/>
      <c r="M204" s="299"/>
      <c r="N204" s="920"/>
      <c r="O204" s="920"/>
      <c r="P204" s="920"/>
      <c r="Q204" s="920"/>
      <c r="R204" s="920"/>
      <c r="S204" s="920"/>
      <c r="T204" s="300"/>
      <c r="AT204" s="196" t="s">
        <v>184</v>
      </c>
      <c r="AU204" s="196" t="s">
        <v>77</v>
      </c>
    </row>
    <row r="205" spans="2:65" s="916" customFormat="1" ht="38.25" customHeight="1">
      <c r="B205" s="207"/>
      <c r="C205" s="286" t="s">
        <v>10</v>
      </c>
      <c r="D205" s="286" t="s">
        <v>179</v>
      </c>
      <c r="E205" s="287" t="s">
        <v>290</v>
      </c>
      <c r="F205" s="288" t="s">
        <v>291</v>
      </c>
      <c r="G205" s="289" t="s">
        <v>187</v>
      </c>
      <c r="H205" s="290">
        <v>3</v>
      </c>
      <c r="I205" s="921"/>
      <c r="J205" s="291">
        <f>ROUND(I205*H205,2)</f>
        <v>0</v>
      </c>
      <c r="K205" s="288" t="s">
        <v>181</v>
      </c>
      <c r="L205" s="207"/>
      <c r="M205" s="292" t="s">
        <v>5</v>
      </c>
      <c r="N205" s="293" t="s">
        <v>39</v>
      </c>
      <c r="O205" s="294">
        <v>6.0999999999999999E-2</v>
      </c>
      <c r="P205" s="294">
        <f>O205*H205</f>
        <v>0.183</v>
      </c>
      <c r="Q205" s="294">
        <v>0</v>
      </c>
      <c r="R205" s="294">
        <f>Q205*H205</f>
        <v>0</v>
      </c>
      <c r="S205" s="294">
        <v>0</v>
      </c>
      <c r="T205" s="295">
        <f>S205*H205</f>
        <v>0</v>
      </c>
      <c r="AR205" s="196" t="s">
        <v>182</v>
      </c>
      <c r="AT205" s="196" t="s">
        <v>179</v>
      </c>
      <c r="AU205" s="196" t="s">
        <v>77</v>
      </c>
      <c r="AY205" s="196" t="s">
        <v>177</v>
      </c>
      <c r="BE205" s="296">
        <f>IF(N205="základní",J205,0)</f>
        <v>0</v>
      </c>
      <c r="BF205" s="296">
        <f>IF(N205="snížená",J205,0)</f>
        <v>0</v>
      </c>
      <c r="BG205" s="296">
        <f>IF(N205="zákl. přenesená",J205,0)</f>
        <v>0</v>
      </c>
      <c r="BH205" s="296">
        <f>IF(N205="sníž. přenesená",J205,0)</f>
        <v>0</v>
      </c>
      <c r="BI205" s="296">
        <f>IF(N205="nulová",J205,0)</f>
        <v>0</v>
      </c>
      <c r="BJ205" s="196" t="s">
        <v>75</v>
      </c>
      <c r="BK205" s="296">
        <f>ROUND(I205*H205,2)</f>
        <v>0</v>
      </c>
      <c r="BL205" s="196" t="s">
        <v>182</v>
      </c>
      <c r="BM205" s="196" t="s">
        <v>292</v>
      </c>
    </row>
    <row r="206" spans="2:65" s="916" customFormat="1" ht="27">
      <c r="B206" s="207"/>
      <c r="D206" s="297" t="s">
        <v>184</v>
      </c>
      <c r="F206" s="298" t="s">
        <v>293</v>
      </c>
      <c r="L206" s="207"/>
      <c r="M206" s="299"/>
      <c r="N206" s="920"/>
      <c r="O206" s="920"/>
      <c r="P206" s="920"/>
      <c r="Q206" s="920"/>
      <c r="R206" s="920"/>
      <c r="S206" s="920"/>
      <c r="T206" s="300"/>
      <c r="AT206" s="196" t="s">
        <v>184</v>
      </c>
      <c r="AU206" s="196" t="s">
        <v>77</v>
      </c>
    </row>
    <row r="207" spans="2:65" s="916" customFormat="1" ht="38.25" customHeight="1">
      <c r="B207" s="207"/>
      <c r="C207" s="286" t="s">
        <v>294</v>
      </c>
      <c r="D207" s="286" t="s">
        <v>179</v>
      </c>
      <c r="E207" s="287" t="s">
        <v>295</v>
      </c>
      <c r="F207" s="288" t="s">
        <v>296</v>
      </c>
      <c r="G207" s="289" t="s">
        <v>187</v>
      </c>
      <c r="H207" s="290">
        <v>4</v>
      </c>
      <c r="I207" s="921"/>
      <c r="J207" s="291">
        <f>ROUND(I207*H207,2)</f>
        <v>0</v>
      </c>
      <c r="K207" s="288" t="s">
        <v>181</v>
      </c>
      <c r="L207" s="207"/>
      <c r="M207" s="292" t="s">
        <v>5</v>
      </c>
      <c r="N207" s="293" t="s">
        <v>39</v>
      </c>
      <c r="O207" s="294">
        <v>1.3959999999999999</v>
      </c>
      <c r="P207" s="294">
        <f>O207*H207</f>
        <v>5.5839999999999996</v>
      </c>
      <c r="Q207" s="294">
        <v>0</v>
      </c>
      <c r="R207" s="294">
        <f>Q207*H207</f>
        <v>0</v>
      </c>
      <c r="S207" s="294">
        <v>0</v>
      </c>
      <c r="T207" s="295">
        <f>S207*H207</f>
        <v>0</v>
      </c>
      <c r="AR207" s="196" t="s">
        <v>182</v>
      </c>
      <c r="AT207" s="196" t="s">
        <v>179</v>
      </c>
      <c r="AU207" s="196" t="s">
        <v>77</v>
      </c>
      <c r="AY207" s="196" t="s">
        <v>177</v>
      </c>
      <c r="BE207" s="296">
        <f>IF(N207="základní",J207,0)</f>
        <v>0</v>
      </c>
      <c r="BF207" s="296">
        <f>IF(N207="snížená",J207,0)</f>
        <v>0</v>
      </c>
      <c r="BG207" s="296">
        <f>IF(N207="zákl. přenesená",J207,0)</f>
        <v>0</v>
      </c>
      <c r="BH207" s="296">
        <f>IF(N207="sníž. přenesená",J207,0)</f>
        <v>0</v>
      </c>
      <c r="BI207" s="296">
        <f>IF(N207="nulová",J207,0)</f>
        <v>0</v>
      </c>
      <c r="BJ207" s="196" t="s">
        <v>75</v>
      </c>
      <c r="BK207" s="296">
        <f>ROUND(I207*H207,2)</f>
        <v>0</v>
      </c>
      <c r="BL207" s="196" t="s">
        <v>182</v>
      </c>
      <c r="BM207" s="196" t="s">
        <v>297</v>
      </c>
    </row>
    <row r="208" spans="2:65" s="916" customFormat="1" ht="27">
      <c r="B208" s="207"/>
      <c r="D208" s="297" t="s">
        <v>184</v>
      </c>
      <c r="F208" s="298" t="s">
        <v>293</v>
      </c>
      <c r="L208" s="207"/>
      <c r="M208" s="299"/>
      <c r="N208" s="920"/>
      <c r="O208" s="920"/>
      <c r="P208" s="920"/>
      <c r="Q208" s="920"/>
      <c r="R208" s="920"/>
      <c r="S208" s="920"/>
      <c r="T208" s="300"/>
      <c r="AT208" s="196" t="s">
        <v>184</v>
      </c>
      <c r="AU208" s="196" t="s">
        <v>77</v>
      </c>
    </row>
    <row r="209" spans="2:65" s="916" customFormat="1" ht="38.25" customHeight="1">
      <c r="B209" s="207"/>
      <c r="C209" s="286" t="s">
        <v>298</v>
      </c>
      <c r="D209" s="286" t="s">
        <v>179</v>
      </c>
      <c r="E209" s="287" t="s">
        <v>299</v>
      </c>
      <c r="F209" s="288" t="s">
        <v>300</v>
      </c>
      <c r="G209" s="289" t="s">
        <v>187</v>
      </c>
      <c r="H209" s="290">
        <v>9</v>
      </c>
      <c r="I209" s="921"/>
      <c r="J209" s="291">
        <f>ROUND(I209*H209,2)</f>
        <v>0</v>
      </c>
      <c r="K209" s="288" t="s">
        <v>181</v>
      </c>
      <c r="L209" s="207"/>
      <c r="M209" s="292" t="s">
        <v>5</v>
      </c>
      <c r="N209" s="293" t="s">
        <v>39</v>
      </c>
      <c r="O209" s="294">
        <v>7.3999999999999996E-2</v>
      </c>
      <c r="P209" s="294">
        <f>O209*H209</f>
        <v>0.66599999999999993</v>
      </c>
      <c r="Q209" s="294">
        <v>0</v>
      </c>
      <c r="R209" s="294">
        <f>Q209*H209</f>
        <v>0</v>
      </c>
      <c r="S209" s="294">
        <v>0</v>
      </c>
      <c r="T209" s="295">
        <f>S209*H209</f>
        <v>0</v>
      </c>
      <c r="AR209" s="196" t="s">
        <v>182</v>
      </c>
      <c r="AT209" s="196" t="s">
        <v>179</v>
      </c>
      <c r="AU209" s="196" t="s">
        <v>77</v>
      </c>
      <c r="AY209" s="196" t="s">
        <v>177</v>
      </c>
      <c r="BE209" s="296">
        <f>IF(N209="základní",J209,0)</f>
        <v>0</v>
      </c>
      <c r="BF209" s="296">
        <f>IF(N209="snížená",J209,0)</f>
        <v>0</v>
      </c>
      <c r="BG209" s="296">
        <f>IF(N209="zákl. přenesená",J209,0)</f>
        <v>0</v>
      </c>
      <c r="BH209" s="296">
        <f>IF(N209="sníž. přenesená",J209,0)</f>
        <v>0</v>
      </c>
      <c r="BI209" s="296">
        <f>IF(N209="nulová",J209,0)</f>
        <v>0</v>
      </c>
      <c r="BJ209" s="196" t="s">
        <v>75</v>
      </c>
      <c r="BK209" s="296">
        <f>ROUND(I209*H209,2)</f>
        <v>0</v>
      </c>
      <c r="BL209" s="196" t="s">
        <v>182</v>
      </c>
      <c r="BM209" s="196" t="s">
        <v>301</v>
      </c>
    </row>
    <row r="210" spans="2:65" s="916" customFormat="1" ht="27">
      <c r="B210" s="207"/>
      <c r="D210" s="297" t="s">
        <v>184</v>
      </c>
      <c r="F210" s="298" t="s">
        <v>293</v>
      </c>
      <c r="L210" s="207"/>
      <c r="M210" s="299"/>
      <c r="N210" s="920"/>
      <c r="O210" s="920"/>
      <c r="P210" s="920"/>
      <c r="Q210" s="920"/>
      <c r="R210" s="920"/>
      <c r="S210" s="920"/>
      <c r="T210" s="300"/>
      <c r="AT210" s="196" t="s">
        <v>184</v>
      </c>
      <c r="AU210" s="196" t="s">
        <v>77</v>
      </c>
    </row>
    <row r="211" spans="2:65" s="302" customFormat="1">
      <c r="B211" s="301"/>
      <c r="D211" s="297" t="s">
        <v>185</v>
      </c>
      <c r="E211" s="303" t="s">
        <v>5</v>
      </c>
      <c r="F211" s="304" t="s">
        <v>193</v>
      </c>
      <c r="H211" s="305">
        <v>9</v>
      </c>
      <c r="L211" s="301"/>
      <c r="M211" s="306"/>
      <c r="N211" s="307"/>
      <c r="O211" s="307"/>
      <c r="P211" s="307"/>
      <c r="Q211" s="307"/>
      <c r="R211" s="307"/>
      <c r="S211" s="307"/>
      <c r="T211" s="308"/>
      <c r="AT211" s="303" t="s">
        <v>185</v>
      </c>
      <c r="AU211" s="303" t="s">
        <v>77</v>
      </c>
      <c r="AV211" s="302" t="s">
        <v>77</v>
      </c>
      <c r="AW211" s="302" t="s">
        <v>31</v>
      </c>
      <c r="AX211" s="302" t="s">
        <v>68</v>
      </c>
      <c r="AY211" s="303" t="s">
        <v>177</v>
      </c>
    </row>
    <row r="212" spans="2:65" s="317" customFormat="1">
      <c r="B212" s="316"/>
      <c r="D212" s="297" t="s">
        <v>185</v>
      </c>
      <c r="E212" s="318" t="s">
        <v>5</v>
      </c>
      <c r="F212" s="319" t="s">
        <v>186</v>
      </c>
      <c r="H212" s="320">
        <v>9</v>
      </c>
      <c r="L212" s="316"/>
      <c r="M212" s="321"/>
      <c r="N212" s="322"/>
      <c r="O212" s="322"/>
      <c r="P212" s="322"/>
      <c r="Q212" s="322"/>
      <c r="R212" s="322"/>
      <c r="S212" s="322"/>
      <c r="T212" s="323"/>
      <c r="AT212" s="318" t="s">
        <v>185</v>
      </c>
      <c r="AU212" s="318" t="s">
        <v>77</v>
      </c>
      <c r="AV212" s="317" t="s">
        <v>182</v>
      </c>
      <c r="AW212" s="317" t="s">
        <v>31</v>
      </c>
      <c r="AX212" s="317" t="s">
        <v>75</v>
      </c>
      <c r="AY212" s="318" t="s">
        <v>177</v>
      </c>
    </row>
    <row r="213" spans="2:65" s="916" customFormat="1" ht="38.25" customHeight="1">
      <c r="B213" s="207"/>
      <c r="C213" s="286" t="s">
        <v>302</v>
      </c>
      <c r="D213" s="286" t="s">
        <v>179</v>
      </c>
      <c r="E213" s="287" t="s">
        <v>303</v>
      </c>
      <c r="F213" s="288" t="s">
        <v>304</v>
      </c>
      <c r="G213" s="289" t="s">
        <v>187</v>
      </c>
      <c r="H213" s="290">
        <v>21</v>
      </c>
      <c r="I213" s="921"/>
      <c r="J213" s="291">
        <f>ROUND(I213*H213,2)</f>
        <v>0</v>
      </c>
      <c r="K213" s="288" t="s">
        <v>181</v>
      </c>
      <c r="L213" s="207"/>
      <c r="M213" s="292" t="s">
        <v>5</v>
      </c>
      <c r="N213" s="293" t="s">
        <v>39</v>
      </c>
      <c r="O213" s="294">
        <v>1.353</v>
      </c>
      <c r="P213" s="294">
        <f>O213*H213</f>
        <v>28.413</v>
      </c>
      <c r="Q213" s="294">
        <v>0</v>
      </c>
      <c r="R213" s="294">
        <f>Q213*H213</f>
        <v>0</v>
      </c>
      <c r="S213" s="294">
        <v>0</v>
      </c>
      <c r="T213" s="295">
        <f>S213*H213</f>
        <v>0</v>
      </c>
      <c r="AR213" s="196" t="s">
        <v>182</v>
      </c>
      <c r="AT213" s="196" t="s">
        <v>179</v>
      </c>
      <c r="AU213" s="196" t="s">
        <v>77</v>
      </c>
      <c r="AY213" s="196" t="s">
        <v>177</v>
      </c>
      <c r="BE213" s="296">
        <f>IF(N213="základní",J213,0)</f>
        <v>0</v>
      </c>
      <c r="BF213" s="296">
        <f>IF(N213="snížená",J213,0)</f>
        <v>0</v>
      </c>
      <c r="BG213" s="296">
        <f>IF(N213="zákl. přenesená",J213,0)</f>
        <v>0</v>
      </c>
      <c r="BH213" s="296">
        <f>IF(N213="sníž. přenesená",J213,0)</f>
        <v>0</v>
      </c>
      <c r="BI213" s="296">
        <f>IF(N213="nulová",J213,0)</f>
        <v>0</v>
      </c>
      <c r="BJ213" s="196" t="s">
        <v>75</v>
      </c>
      <c r="BK213" s="296">
        <f>ROUND(I213*H213,2)</f>
        <v>0</v>
      </c>
      <c r="BL213" s="196" t="s">
        <v>182</v>
      </c>
      <c r="BM213" s="196" t="s">
        <v>305</v>
      </c>
    </row>
    <row r="214" spans="2:65" s="916" customFormat="1" ht="27">
      <c r="B214" s="207"/>
      <c r="D214" s="297" t="s">
        <v>184</v>
      </c>
      <c r="F214" s="298" t="s">
        <v>293</v>
      </c>
      <c r="L214" s="207"/>
      <c r="M214" s="299"/>
      <c r="N214" s="920"/>
      <c r="O214" s="920"/>
      <c r="P214" s="920"/>
      <c r="Q214" s="920"/>
      <c r="R214" s="920"/>
      <c r="S214" s="920"/>
      <c r="T214" s="300"/>
      <c r="AT214" s="196" t="s">
        <v>184</v>
      </c>
      <c r="AU214" s="196" t="s">
        <v>77</v>
      </c>
    </row>
    <row r="215" spans="2:65" s="916" customFormat="1" ht="38.25" customHeight="1">
      <c r="B215" s="207"/>
      <c r="C215" s="286" t="s">
        <v>206</v>
      </c>
      <c r="D215" s="286" t="s">
        <v>179</v>
      </c>
      <c r="E215" s="287" t="s">
        <v>306</v>
      </c>
      <c r="F215" s="288" t="s">
        <v>307</v>
      </c>
      <c r="G215" s="289" t="s">
        <v>187</v>
      </c>
      <c r="H215" s="290">
        <v>3</v>
      </c>
      <c r="I215" s="921"/>
      <c r="J215" s="291">
        <f>ROUND(I215*H215,2)</f>
        <v>0</v>
      </c>
      <c r="K215" s="288" t="s">
        <v>181</v>
      </c>
      <c r="L215" s="207"/>
      <c r="M215" s="292" t="s">
        <v>5</v>
      </c>
      <c r="N215" s="293" t="s">
        <v>39</v>
      </c>
      <c r="O215" s="294">
        <v>0.623</v>
      </c>
      <c r="P215" s="294">
        <f>O215*H215</f>
        <v>1.869</v>
      </c>
      <c r="Q215" s="294">
        <v>0</v>
      </c>
      <c r="R215" s="294">
        <f>Q215*H215</f>
        <v>0</v>
      </c>
      <c r="S215" s="294">
        <v>0</v>
      </c>
      <c r="T215" s="295">
        <f>S215*H215</f>
        <v>0</v>
      </c>
      <c r="AR215" s="196" t="s">
        <v>182</v>
      </c>
      <c r="AT215" s="196" t="s">
        <v>179</v>
      </c>
      <c r="AU215" s="196" t="s">
        <v>77</v>
      </c>
      <c r="AY215" s="196" t="s">
        <v>177</v>
      </c>
      <c r="BE215" s="296">
        <f>IF(N215="základní",J215,0)</f>
        <v>0</v>
      </c>
      <c r="BF215" s="296">
        <f>IF(N215="snížená",J215,0)</f>
        <v>0</v>
      </c>
      <c r="BG215" s="296">
        <f>IF(N215="zákl. přenesená",J215,0)</f>
        <v>0</v>
      </c>
      <c r="BH215" s="296">
        <f>IF(N215="sníž. přenesená",J215,0)</f>
        <v>0</v>
      </c>
      <c r="BI215" s="296">
        <f>IF(N215="nulová",J215,0)</f>
        <v>0</v>
      </c>
      <c r="BJ215" s="196" t="s">
        <v>75</v>
      </c>
      <c r="BK215" s="296">
        <f>ROUND(I215*H215,2)</f>
        <v>0</v>
      </c>
      <c r="BL215" s="196" t="s">
        <v>182</v>
      </c>
      <c r="BM215" s="196" t="s">
        <v>308</v>
      </c>
    </row>
    <row r="216" spans="2:65" s="916" customFormat="1" ht="27">
      <c r="B216" s="207"/>
      <c r="D216" s="297" t="s">
        <v>184</v>
      </c>
      <c r="F216" s="298" t="s">
        <v>293</v>
      </c>
      <c r="L216" s="207"/>
      <c r="M216" s="299"/>
      <c r="N216" s="920"/>
      <c r="O216" s="920"/>
      <c r="P216" s="920"/>
      <c r="Q216" s="920"/>
      <c r="R216" s="920"/>
      <c r="S216" s="920"/>
      <c r="T216" s="300"/>
      <c r="AT216" s="196" t="s">
        <v>184</v>
      </c>
      <c r="AU216" s="196" t="s">
        <v>77</v>
      </c>
    </row>
    <row r="217" spans="2:65" s="916" customFormat="1" ht="38.25" customHeight="1">
      <c r="B217" s="207"/>
      <c r="C217" s="286" t="s">
        <v>309</v>
      </c>
      <c r="D217" s="286" t="s">
        <v>179</v>
      </c>
      <c r="E217" s="287" t="s">
        <v>310</v>
      </c>
      <c r="F217" s="288" t="s">
        <v>311</v>
      </c>
      <c r="G217" s="289" t="s">
        <v>187</v>
      </c>
      <c r="H217" s="290">
        <v>4</v>
      </c>
      <c r="I217" s="921"/>
      <c r="J217" s="291">
        <f>ROUND(I217*H217,2)</f>
        <v>0</v>
      </c>
      <c r="K217" s="288" t="s">
        <v>181</v>
      </c>
      <c r="L217" s="207"/>
      <c r="M217" s="292" t="s">
        <v>5</v>
      </c>
      <c r="N217" s="293" t="s">
        <v>39</v>
      </c>
      <c r="O217" s="294">
        <v>4.8499999999999996</v>
      </c>
      <c r="P217" s="294">
        <f>O217*H217</f>
        <v>19.399999999999999</v>
      </c>
      <c r="Q217" s="294">
        <v>0</v>
      </c>
      <c r="R217" s="294">
        <f>Q217*H217</f>
        <v>0</v>
      </c>
      <c r="S217" s="294">
        <v>0</v>
      </c>
      <c r="T217" s="295">
        <f>S217*H217</f>
        <v>0</v>
      </c>
      <c r="AR217" s="196" t="s">
        <v>182</v>
      </c>
      <c r="AT217" s="196" t="s">
        <v>179</v>
      </c>
      <c r="AU217" s="196" t="s">
        <v>77</v>
      </c>
      <c r="AY217" s="196" t="s">
        <v>177</v>
      </c>
      <c r="BE217" s="296">
        <f>IF(N217="základní",J217,0)</f>
        <v>0</v>
      </c>
      <c r="BF217" s="296">
        <f>IF(N217="snížená",J217,0)</f>
        <v>0</v>
      </c>
      <c r="BG217" s="296">
        <f>IF(N217="zákl. přenesená",J217,0)</f>
        <v>0</v>
      </c>
      <c r="BH217" s="296">
        <f>IF(N217="sníž. přenesená",J217,0)</f>
        <v>0</v>
      </c>
      <c r="BI217" s="296">
        <f>IF(N217="nulová",J217,0)</f>
        <v>0</v>
      </c>
      <c r="BJ217" s="196" t="s">
        <v>75</v>
      </c>
      <c r="BK217" s="296">
        <f>ROUND(I217*H217,2)</f>
        <v>0</v>
      </c>
      <c r="BL217" s="196" t="s">
        <v>182</v>
      </c>
      <c r="BM217" s="196" t="s">
        <v>312</v>
      </c>
    </row>
    <row r="218" spans="2:65" s="916" customFormat="1" ht="27">
      <c r="B218" s="207"/>
      <c r="D218" s="297" t="s">
        <v>184</v>
      </c>
      <c r="F218" s="298" t="s">
        <v>293</v>
      </c>
      <c r="L218" s="207"/>
      <c r="M218" s="299"/>
      <c r="N218" s="920"/>
      <c r="O218" s="920"/>
      <c r="P218" s="920"/>
      <c r="Q218" s="920"/>
      <c r="R218" s="920"/>
      <c r="S218" s="920"/>
      <c r="T218" s="300"/>
      <c r="AT218" s="196" t="s">
        <v>184</v>
      </c>
      <c r="AU218" s="196" t="s">
        <v>77</v>
      </c>
    </row>
    <row r="219" spans="2:65" s="916" customFormat="1" ht="38.25" customHeight="1">
      <c r="B219" s="207"/>
      <c r="C219" s="286" t="s">
        <v>313</v>
      </c>
      <c r="D219" s="286" t="s">
        <v>179</v>
      </c>
      <c r="E219" s="287" t="s">
        <v>314</v>
      </c>
      <c r="F219" s="288" t="s">
        <v>315</v>
      </c>
      <c r="G219" s="289" t="s">
        <v>187</v>
      </c>
      <c r="H219" s="290">
        <v>9</v>
      </c>
      <c r="I219" s="921"/>
      <c r="J219" s="291">
        <f>ROUND(I219*H219,2)</f>
        <v>0</v>
      </c>
      <c r="K219" s="288" t="s">
        <v>181</v>
      </c>
      <c r="L219" s="207"/>
      <c r="M219" s="292" t="s">
        <v>5</v>
      </c>
      <c r="N219" s="293" t="s">
        <v>39</v>
      </c>
      <c r="O219" s="294">
        <v>0.58199999999999996</v>
      </c>
      <c r="P219" s="294">
        <f>O219*H219</f>
        <v>5.2379999999999995</v>
      </c>
      <c r="Q219" s="294">
        <v>0</v>
      </c>
      <c r="R219" s="294">
        <f>Q219*H219</f>
        <v>0</v>
      </c>
      <c r="S219" s="294">
        <v>0</v>
      </c>
      <c r="T219" s="295">
        <f>S219*H219</f>
        <v>0</v>
      </c>
      <c r="AR219" s="196" t="s">
        <v>182</v>
      </c>
      <c r="AT219" s="196" t="s">
        <v>179</v>
      </c>
      <c r="AU219" s="196" t="s">
        <v>77</v>
      </c>
      <c r="AY219" s="196" t="s">
        <v>177</v>
      </c>
      <c r="BE219" s="296">
        <f>IF(N219="základní",J219,0)</f>
        <v>0</v>
      </c>
      <c r="BF219" s="296">
        <f>IF(N219="snížená",J219,0)</f>
        <v>0</v>
      </c>
      <c r="BG219" s="296">
        <f>IF(N219="zákl. přenesená",J219,0)</f>
        <v>0</v>
      </c>
      <c r="BH219" s="296">
        <f>IF(N219="sníž. přenesená",J219,0)</f>
        <v>0</v>
      </c>
      <c r="BI219" s="296">
        <f>IF(N219="nulová",J219,0)</f>
        <v>0</v>
      </c>
      <c r="BJ219" s="196" t="s">
        <v>75</v>
      </c>
      <c r="BK219" s="296">
        <f>ROUND(I219*H219,2)</f>
        <v>0</v>
      </c>
      <c r="BL219" s="196" t="s">
        <v>182</v>
      </c>
      <c r="BM219" s="196" t="s">
        <v>316</v>
      </c>
    </row>
    <row r="220" spans="2:65" s="916" customFormat="1" ht="27">
      <c r="B220" s="207"/>
      <c r="D220" s="297" t="s">
        <v>184</v>
      </c>
      <c r="F220" s="298" t="s">
        <v>293</v>
      </c>
      <c r="L220" s="207"/>
      <c r="M220" s="299"/>
      <c r="N220" s="920"/>
      <c r="O220" s="920"/>
      <c r="P220" s="920"/>
      <c r="Q220" s="920"/>
      <c r="R220" s="920"/>
      <c r="S220" s="920"/>
      <c r="T220" s="300"/>
      <c r="AT220" s="196" t="s">
        <v>184</v>
      </c>
      <c r="AU220" s="196" t="s">
        <v>77</v>
      </c>
    </row>
    <row r="221" spans="2:65" s="302" customFormat="1">
      <c r="B221" s="301"/>
      <c r="D221" s="297" t="s">
        <v>185</v>
      </c>
      <c r="E221" s="303" t="s">
        <v>5</v>
      </c>
      <c r="F221" s="304" t="s">
        <v>193</v>
      </c>
      <c r="H221" s="305">
        <v>9</v>
      </c>
      <c r="L221" s="301"/>
      <c r="M221" s="306"/>
      <c r="N221" s="307"/>
      <c r="O221" s="307"/>
      <c r="P221" s="307"/>
      <c r="Q221" s="307"/>
      <c r="R221" s="307"/>
      <c r="S221" s="307"/>
      <c r="T221" s="308"/>
      <c r="AT221" s="303" t="s">
        <v>185</v>
      </c>
      <c r="AU221" s="303" t="s">
        <v>77</v>
      </c>
      <c r="AV221" s="302" t="s">
        <v>77</v>
      </c>
      <c r="AW221" s="302" t="s">
        <v>31</v>
      </c>
      <c r="AX221" s="302" t="s">
        <v>68</v>
      </c>
      <c r="AY221" s="303" t="s">
        <v>177</v>
      </c>
    </row>
    <row r="222" spans="2:65" s="317" customFormat="1">
      <c r="B222" s="316"/>
      <c r="D222" s="297" t="s">
        <v>185</v>
      </c>
      <c r="E222" s="318" t="s">
        <v>5</v>
      </c>
      <c r="F222" s="319" t="s">
        <v>186</v>
      </c>
      <c r="H222" s="320">
        <v>9</v>
      </c>
      <c r="L222" s="316"/>
      <c r="M222" s="321"/>
      <c r="N222" s="322"/>
      <c r="O222" s="322"/>
      <c r="P222" s="322"/>
      <c r="Q222" s="322"/>
      <c r="R222" s="322"/>
      <c r="S222" s="322"/>
      <c r="T222" s="323"/>
      <c r="AT222" s="318" t="s">
        <v>185</v>
      </c>
      <c r="AU222" s="318" t="s">
        <v>77</v>
      </c>
      <c r="AV222" s="317" t="s">
        <v>182</v>
      </c>
      <c r="AW222" s="317" t="s">
        <v>31</v>
      </c>
      <c r="AX222" s="317" t="s">
        <v>75</v>
      </c>
      <c r="AY222" s="318" t="s">
        <v>177</v>
      </c>
    </row>
    <row r="223" spans="2:65" s="916" customFormat="1" ht="38.25" customHeight="1">
      <c r="B223" s="207"/>
      <c r="C223" s="286" t="s">
        <v>317</v>
      </c>
      <c r="D223" s="286" t="s">
        <v>179</v>
      </c>
      <c r="E223" s="287" t="s">
        <v>318</v>
      </c>
      <c r="F223" s="288" t="s">
        <v>319</v>
      </c>
      <c r="G223" s="289" t="s">
        <v>187</v>
      </c>
      <c r="H223" s="290">
        <v>21</v>
      </c>
      <c r="I223" s="921"/>
      <c r="J223" s="291">
        <f>ROUND(I223*H223,2)</f>
        <v>0</v>
      </c>
      <c r="K223" s="288" t="s">
        <v>181</v>
      </c>
      <c r="L223" s="207"/>
      <c r="M223" s="292" t="s">
        <v>5</v>
      </c>
      <c r="N223" s="293" t="s">
        <v>39</v>
      </c>
      <c r="O223" s="294">
        <v>3.8410000000000002</v>
      </c>
      <c r="P223" s="294">
        <f>O223*H223</f>
        <v>80.661000000000001</v>
      </c>
      <c r="Q223" s="294">
        <v>0</v>
      </c>
      <c r="R223" s="294">
        <f>Q223*H223</f>
        <v>0</v>
      </c>
      <c r="S223" s="294">
        <v>0</v>
      </c>
      <c r="T223" s="295">
        <f>S223*H223</f>
        <v>0</v>
      </c>
      <c r="AR223" s="196" t="s">
        <v>182</v>
      </c>
      <c r="AT223" s="196" t="s">
        <v>179</v>
      </c>
      <c r="AU223" s="196" t="s">
        <v>77</v>
      </c>
      <c r="AY223" s="196" t="s">
        <v>177</v>
      </c>
      <c r="BE223" s="296">
        <f>IF(N223="základní",J223,0)</f>
        <v>0</v>
      </c>
      <c r="BF223" s="296">
        <f>IF(N223="snížená",J223,0)</f>
        <v>0</v>
      </c>
      <c r="BG223" s="296">
        <f>IF(N223="zákl. přenesená",J223,0)</f>
        <v>0</v>
      </c>
      <c r="BH223" s="296">
        <f>IF(N223="sníž. přenesená",J223,0)</f>
        <v>0</v>
      </c>
      <c r="BI223" s="296">
        <f>IF(N223="nulová",J223,0)</f>
        <v>0</v>
      </c>
      <c r="BJ223" s="196" t="s">
        <v>75</v>
      </c>
      <c r="BK223" s="296">
        <f>ROUND(I223*H223,2)</f>
        <v>0</v>
      </c>
      <c r="BL223" s="196" t="s">
        <v>182</v>
      </c>
      <c r="BM223" s="196" t="s">
        <v>320</v>
      </c>
    </row>
    <row r="224" spans="2:65" s="916" customFormat="1" ht="27">
      <c r="B224" s="207"/>
      <c r="D224" s="297" t="s">
        <v>184</v>
      </c>
      <c r="F224" s="298" t="s">
        <v>293</v>
      </c>
      <c r="L224" s="207"/>
      <c r="M224" s="299"/>
      <c r="N224" s="920"/>
      <c r="O224" s="920"/>
      <c r="P224" s="920"/>
      <c r="Q224" s="920"/>
      <c r="R224" s="920"/>
      <c r="S224" s="920"/>
      <c r="T224" s="300"/>
      <c r="AT224" s="196" t="s">
        <v>184</v>
      </c>
      <c r="AU224" s="196" t="s">
        <v>77</v>
      </c>
    </row>
    <row r="225" spans="2:65" s="916" customFormat="1" ht="25.5" customHeight="1">
      <c r="B225" s="207"/>
      <c r="C225" s="286" t="s">
        <v>321</v>
      </c>
      <c r="D225" s="286" t="s">
        <v>179</v>
      </c>
      <c r="E225" s="287" t="s">
        <v>322</v>
      </c>
      <c r="F225" s="288" t="s">
        <v>323</v>
      </c>
      <c r="G225" s="289" t="s">
        <v>187</v>
      </c>
      <c r="H225" s="290">
        <v>12</v>
      </c>
      <c r="I225" s="921"/>
      <c r="J225" s="291">
        <f>ROUND(I225*H225,2)</f>
        <v>0</v>
      </c>
      <c r="K225" s="288" t="s">
        <v>181</v>
      </c>
      <c r="L225" s="207"/>
      <c r="M225" s="292" t="s">
        <v>5</v>
      </c>
      <c r="N225" s="293" t="s">
        <v>39</v>
      </c>
      <c r="O225" s="294">
        <v>0.10199999999999999</v>
      </c>
      <c r="P225" s="294">
        <f>O225*H225</f>
        <v>1.224</v>
      </c>
      <c r="Q225" s="294">
        <v>0</v>
      </c>
      <c r="R225" s="294">
        <f>Q225*H225</f>
        <v>0</v>
      </c>
      <c r="S225" s="294">
        <v>0</v>
      </c>
      <c r="T225" s="295">
        <f>S225*H225</f>
        <v>0</v>
      </c>
      <c r="AR225" s="196" t="s">
        <v>182</v>
      </c>
      <c r="AT225" s="196" t="s">
        <v>179</v>
      </c>
      <c r="AU225" s="196" t="s">
        <v>77</v>
      </c>
      <c r="AY225" s="196" t="s">
        <v>177</v>
      </c>
      <c r="BE225" s="296">
        <f>IF(N225="základní",J225,0)</f>
        <v>0</v>
      </c>
      <c r="BF225" s="296">
        <f>IF(N225="snížená",J225,0)</f>
        <v>0</v>
      </c>
      <c r="BG225" s="296">
        <f>IF(N225="zákl. přenesená",J225,0)</f>
        <v>0</v>
      </c>
      <c r="BH225" s="296">
        <f>IF(N225="sníž. přenesená",J225,0)</f>
        <v>0</v>
      </c>
      <c r="BI225" s="296">
        <f>IF(N225="nulová",J225,0)</f>
        <v>0</v>
      </c>
      <c r="BJ225" s="196" t="s">
        <v>75</v>
      </c>
      <c r="BK225" s="296">
        <f>ROUND(I225*H225,2)</f>
        <v>0</v>
      </c>
      <c r="BL225" s="196" t="s">
        <v>182</v>
      </c>
      <c r="BM225" s="196" t="s">
        <v>324</v>
      </c>
    </row>
    <row r="226" spans="2:65" s="916" customFormat="1" ht="27">
      <c r="B226" s="207"/>
      <c r="D226" s="297" t="s">
        <v>184</v>
      </c>
      <c r="F226" s="298" t="s">
        <v>293</v>
      </c>
      <c r="L226" s="207"/>
      <c r="M226" s="299"/>
      <c r="N226" s="920"/>
      <c r="O226" s="920"/>
      <c r="P226" s="920"/>
      <c r="Q226" s="920"/>
      <c r="R226" s="920"/>
      <c r="S226" s="920"/>
      <c r="T226" s="300"/>
      <c r="AT226" s="196" t="s">
        <v>184</v>
      </c>
      <c r="AU226" s="196" t="s">
        <v>77</v>
      </c>
    </row>
    <row r="227" spans="2:65" s="916" customFormat="1" ht="25.5" customHeight="1">
      <c r="B227" s="207"/>
      <c r="C227" s="286" t="s">
        <v>325</v>
      </c>
      <c r="D227" s="286" t="s">
        <v>179</v>
      </c>
      <c r="E227" s="287" t="s">
        <v>326</v>
      </c>
      <c r="F227" s="288" t="s">
        <v>327</v>
      </c>
      <c r="G227" s="289" t="s">
        <v>187</v>
      </c>
      <c r="H227" s="290">
        <v>25</v>
      </c>
      <c r="I227" s="921"/>
      <c r="J227" s="291">
        <f>ROUND(I227*H227,2)</f>
        <v>0</v>
      </c>
      <c r="K227" s="288" t="s">
        <v>181</v>
      </c>
      <c r="L227" s="207"/>
      <c r="M227" s="292" t="s">
        <v>5</v>
      </c>
      <c r="N227" s="293" t="s">
        <v>39</v>
      </c>
      <c r="O227" s="294">
        <v>0.88900000000000001</v>
      </c>
      <c r="P227" s="294">
        <f>O227*H227</f>
        <v>22.225000000000001</v>
      </c>
      <c r="Q227" s="294">
        <v>0</v>
      </c>
      <c r="R227" s="294">
        <f>Q227*H227</f>
        <v>0</v>
      </c>
      <c r="S227" s="294">
        <v>0</v>
      </c>
      <c r="T227" s="295">
        <f>S227*H227</f>
        <v>0</v>
      </c>
      <c r="AR227" s="196" t="s">
        <v>182</v>
      </c>
      <c r="AT227" s="196" t="s">
        <v>179</v>
      </c>
      <c r="AU227" s="196" t="s">
        <v>77</v>
      </c>
      <c r="AY227" s="196" t="s">
        <v>177</v>
      </c>
      <c r="BE227" s="296">
        <f>IF(N227="základní",J227,0)</f>
        <v>0</v>
      </c>
      <c r="BF227" s="296">
        <f>IF(N227="snížená",J227,0)</f>
        <v>0</v>
      </c>
      <c r="BG227" s="296">
        <f>IF(N227="zákl. přenesená",J227,0)</f>
        <v>0</v>
      </c>
      <c r="BH227" s="296">
        <f>IF(N227="sníž. přenesená",J227,0)</f>
        <v>0</v>
      </c>
      <c r="BI227" s="296">
        <f>IF(N227="nulová",J227,0)</f>
        <v>0</v>
      </c>
      <c r="BJ227" s="196" t="s">
        <v>75</v>
      </c>
      <c r="BK227" s="296">
        <f>ROUND(I227*H227,2)</f>
        <v>0</v>
      </c>
      <c r="BL227" s="196" t="s">
        <v>182</v>
      </c>
      <c r="BM227" s="196" t="s">
        <v>328</v>
      </c>
    </row>
    <row r="228" spans="2:65" s="916" customFormat="1" ht="27">
      <c r="B228" s="207"/>
      <c r="D228" s="297" t="s">
        <v>184</v>
      </c>
      <c r="F228" s="298" t="s">
        <v>293</v>
      </c>
      <c r="L228" s="207"/>
      <c r="M228" s="299"/>
      <c r="N228" s="920"/>
      <c r="O228" s="920"/>
      <c r="P228" s="920"/>
      <c r="Q228" s="920"/>
      <c r="R228" s="920"/>
      <c r="S228" s="920"/>
      <c r="T228" s="300"/>
      <c r="AT228" s="196" t="s">
        <v>184</v>
      </c>
      <c r="AU228" s="196" t="s">
        <v>77</v>
      </c>
    </row>
    <row r="229" spans="2:65" s="916" customFormat="1" ht="25.5" customHeight="1">
      <c r="B229" s="207"/>
      <c r="C229" s="286" t="s">
        <v>329</v>
      </c>
      <c r="D229" s="286" t="s">
        <v>179</v>
      </c>
      <c r="E229" s="287" t="s">
        <v>330</v>
      </c>
      <c r="F229" s="288" t="s">
        <v>331</v>
      </c>
      <c r="G229" s="289" t="s">
        <v>180</v>
      </c>
      <c r="H229" s="290">
        <v>3015</v>
      </c>
      <c r="I229" s="921"/>
      <c r="J229" s="291">
        <f>ROUND(I229*H229,2)</f>
        <v>0</v>
      </c>
      <c r="K229" s="288" t="s">
        <v>181</v>
      </c>
      <c r="L229" s="207"/>
      <c r="M229" s="292" t="s">
        <v>5</v>
      </c>
      <c r="N229" s="293" t="s">
        <v>39</v>
      </c>
      <c r="O229" s="294">
        <v>5.0999999999999997E-2</v>
      </c>
      <c r="P229" s="294">
        <f>O229*H229</f>
        <v>153.76499999999999</v>
      </c>
      <c r="Q229" s="294">
        <v>0</v>
      </c>
      <c r="R229" s="294">
        <f>Q229*H229</f>
        <v>0</v>
      </c>
      <c r="S229" s="294">
        <v>0</v>
      </c>
      <c r="T229" s="295">
        <f>S229*H229</f>
        <v>0</v>
      </c>
      <c r="AR229" s="196" t="s">
        <v>182</v>
      </c>
      <c r="AT229" s="196" t="s">
        <v>179</v>
      </c>
      <c r="AU229" s="196" t="s">
        <v>77</v>
      </c>
      <c r="AY229" s="196" t="s">
        <v>177</v>
      </c>
      <c r="BE229" s="296">
        <f>IF(N229="základní",J229,0)</f>
        <v>0</v>
      </c>
      <c r="BF229" s="296">
        <f>IF(N229="snížená",J229,0)</f>
        <v>0</v>
      </c>
      <c r="BG229" s="296">
        <f>IF(N229="zákl. přenesená",J229,0)</f>
        <v>0</v>
      </c>
      <c r="BH229" s="296">
        <f>IF(N229="sníž. přenesená",J229,0)</f>
        <v>0</v>
      </c>
      <c r="BI229" s="296">
        <f>IF(N229="nulová",J229,0)</f>
        <v>0</v>
      </c>
      <c r="BJ229" s="196" t="s">
        <v>75</v>
      </c>
      <c r="BK229" s="296">
        <f>ROUND(I229*H229,2)</f>
        <v>0</v>
      </c>
      <c r="BL229" s="196" t="s">
        <v>182</v>
      </c>
      <c r="BM229" s="196" t="s">
        <v>332</v>
      </c>
    </row>
    <row r="230" spans="2:65" s="916" customFormat="1" ht="81">
      <c r="B230" s="207"/>
      <c r="D230" s="297" t="s">
        <v>184</v>
      </c>
      <c r="F230" s="298" t="s">
        <v>333</v>
      </c>
      <c r="L230" s="207"/>
      <c r="M230" s="299"/>
      <c r="N230" s="920"/>
      <c r="O230" s="920"/>
      <c r="P230" s="920"/>
      <c r="Q230" s="920"/>
      <c r="R230" s="920"/>
      <c r="S230" s="920"/>
      <c r="T230" s="300"/>
      <c r="AT230" s="196" t="s">
        <v>184</v>
      </c>
      <c r="AU230" s="196" t="s">
        <v>77</v>
      </c>
    </row>
    <row r="231" spans="2:65" s="302" customFormat="1">
      <c r="B231" s="301"/>
      <c r="D231" s="297" t="s">
        <v>185</v>
      </c>
      <c r="E231" s="303" t="s">
        <v>5</v>
      </c>
      <c r="F231" s="304" t="s">
        <v>334</v>
      </c>
      <c r="H231" s="305">
        <v>3015</v>
      </c>
      <c r="L231" s="301"/>
      <c r="M231" s="306"/>
      <c r="N231" s="307"/>
      <c r="O231" s="307"/>
      <c r="P231" s="307"/>
      <c r="Q231" s="307"/>
      <c r="R231" s="307"/>
      <c r="S231" s="307"/>
      <c r="T231" s="308"/>
      <c r="AT231" s="303" t="s">
        <v>185</v>
      </c>
      <c r="AU231" s="303" t="s">
        <v>77</v>
      </c>
      <c r="AV231" s="302" t="s">
        <v>77</v>
      </c>
      <c r="AW231" s="302" t="s">
        <v>31</v>
      </c>
      <c r="AX231" s="302" t="s">
        <v>68</v>
      </c>
      <c r="AY231" s="303" t="s">
        <v>177</v>
      </c>
    </row>
    <row r="232" spans="2:65" s="310" customFormat="1">
      <c r="B232" s="309"/>
      <c r="D232" s="297" t="s">
        <v>185</v>
      </c>
      <c r="E232" s="311" t="s">
        <v>5</v>
      </c>
      <c r="F232" s="312" t="s">
        <v>335</v>
      </c>
      <c r="H232" s="311" t="s">
        <v>5</v>
      </c>
      <c r="L232" s="309"/>
      <c r="M232" s="313"/>
      <c r="N232" s="314"/>
      <c r="O232" s="314"/>
      <c r="P232" s="314"/>
      <c r="Q232" s="314"/>
      <c r="R232" s="314"/>
      <c r="S232" s="314"/>
      <c r="T232" s="315"/>
      <c r="AT232" s="311" t="s">
        <v>185</v>
      </c>
      <c r="AU232" s="311" t="s">
        <v>77</v>
      </c>
      <c r="AV232" s="310" t="s">
        <v>75</v>
      </c>
      <c r="AW232" s="310" t="s">
        <v>31</v>
      </c>
      <c r="AX232" s="310" t="s">
        <v>68</v>
      </c>
      <c r="AY232" s="311" t="s">
        <v>177</v>
      </c>
    </row>
    <row r="233" spans="2:65" s="317" customFormat="1">
      <c r="B233" s="316"/>
      <c r="D233" s="297" t="s">
        <v>185</v>
      </c>
      <c r="E233" s="318" t="s">
        <v>5</v>
      </c>
      <c r="F233" s="319" t="s">
        <v>186</v>
      </c>
      <c r="H233" s="320">
        <v>3015</v>
      </c>
      <c r="L233" s="316"/>
      <c r="M233" s="321"/>
      <c r="N233" s="322"/>
      <c r="O233" s="322"/>
      <c r="P233" s="322"/>
      <c r="Q233" s="322"/>
      <c r="R233" s="322"/>
      <c r="S233" s="322"/>
      <c r="T233" s="323"/>
      <c r="AT233" s="318" t="s">
        <v>185</v>
      </c>
      <c r="AU233" s="318" t="s">
        <v>77</v>
      </c>
      <c r="AV233" s="317" t="s">
        <v>182</v>
      </c>
      <c r="AW233" s="317" t="s">
        <v>31</v>
      </c>
      <c r="AX233" s="317" t="s">
        <v>75</v>
      </c>
      <c r="AY233" s="318" t="s">
        <v>177</v>
      </c>
    </row>
    <row r="234" spans="2:65" s="916" customFormat="1" ht="38.25" customHeight="1">
      <c r="B234" s="207"/>
      <c r="C234" s="286" t="s">
        <v>336</v>
      </c>
      <c r="D234" s="286" t="s">
        <v>179</v>
      </c>
      <c r="E234" s="287" t="s">
        <v>337</v>
      </c>
      <c r="F234" s="288" t="s">
        <v>338</v>
      </c>
      <c r="G234" s="289" t="s">
        <v>187</v>
      </c>
      <c r="H234" s="290">
        <v>6</v>
      </c>
      <c r="I234" s="921"/>
      <c r="J234" s="291">
        <f>ROUND(I234*H234,2)</f>
        <v>0</v>
      </c>
      <c r="K234" s="288" t="s">
        <v>181</v>
      </c>
      <c r="L234" s="207"/>
      <c r="M234" s="292" t="s">
        <v>5</v>
      </c>
      <c r="N234" s="293" t="s">
        <v>39</v>
      </c>
      <c r="O234" s="294">
        <v>4.0000000000000001E-3</v>
      </c>
      <c r="P234" s="294">
        <f>O234*H234</f>
        <v>2.4E-2</v>
      </c>
      <c r="Q234" s="294">
        <v>0</v>
      </c>
      <c r="R234" s="294">
        <f>Q234*H234</f>
        <v>0</v>
      </c>
      <c r="S234" s="294">
        <v>0</v>
      </c>
      <c r="T234" s="295">
        <f>S234*H234</f>
        <v>0</v>
      </c>
      <c r="AR234" s="196" t="s">
        <v>182</v>
      </c>
      <c r="AT234" s="196" t="s">
        <v>179</v>
      </c>
      <c r="AU234" s="196" t="s">
        <v>77</v>
      </c>
      <c r="AY234" s="196" t="s">
        <v>177</v>
      </c>
      <c r="BE234" s="296">
        <f>IF(N234="základní",J234,0)</f>
        <v>0</v>
      </c>
      <c r="BF234" s="296">
        <f>IF(N234="snížená",J234,0)</f>
        <v>0</v>
      </c>
      <c r="BG234" s="296">
        <f>IF(N234="zákl. přenesená",J234,0)</f>
        <v>0</v>
      </c>
      <c r="BH234" s="296">
        <f>IF(N234="sníž. přenesená",J234,0)</f>
        <v>0</v>
      </c>
      <c r="BI234" s="296">
        <f>IF(N234="nulová",J234,0)</f>
        <v>0</v>
      </c>
      <c r="BJ234" s="196" t="s">
        <v>75</v>
      </c>
      <c r="BK234" s="296">
        <f>ROUND(I234*H234,2)</f>
        <v>0</v>
      </c>
      <c r="BL234" s="196" t="s">
        <v>182</v>
      </c>
      <c r="BM234" s="196" t="s">
        <v>339</v>
      </c>
    </row>
    <row r="235" spans="2:65" s="916" customFormat="1" ht="27">
      <c r="B235" s="207"/>
      <c r="D235" s="297" t="s">
        <v>184</v>
      </c>
      <c r="F235" s="298" t="s">
        <v>293</v>
      </c>
      <c r="L235" s="207"/>
      <c r="M235" s="299"/>
      <c r="N235" s="920"/>
      <c r="O235" s="920"/>
      <c r="P235" s="920"/>
      <c r="Q235" s="920"/>
      <c r="R235" s="920"/>
      <c r="S235" s="920"/>
      <c r="T235" s="300"/>
      <c r="AT235" s="196" t="s">
        <v>184</v>
      </c>
      <c r="AU235" s="196" t="s">
        <v>77</v>
      </c>
    </row>
    <row r="236" spans="2:65" s="302" customFormat="1">
      <c r="B236" s="301"/>
      <c r="D236" s="297" t="s">
        <v>185</v>
      </c>
      <c r="E236" s="303" t="s">
        <v>5</v>
      </c>
      <c r="F236" s="304" t="s">
        <v>340</v>
      </c>
      <c r="H236" s="305">
        <v>6</v>
      </c>
      <c r="L236" s="301"/>
      <c r="M236" s="306"/>
      <c r="N236" s="307"/>
      <c r="O236" s="307"/>
      <c r="P236" s="307"/>
      <c r="Q236" s="307"/>
      <c r="R236" s="307"/>
      <c r="S236" s="307"/>
      <c r="T236" s="308"/>
      <c r="AT236" s="303" t="s">
        <v>185</v>
      </c>
      <c r="AU236" s="303" t="s">
        <v>77</v>
      </c>
      <c r="AV236" s="302" t="s">
        <v>77</v>
      </c>
      <c r="AW236" s="302" t="s">
        <v>31</v>
      </c>
      <c r="AX236" s="302" t="s">
        <v>68</v>
      </c>
      <c r="AY236" s="303" t="s">
        <v>177</v>
      </c>
    </row>
    <row r="237" spans="2:65" s="317" customFormat="1">
      <c r="B237" s="316"/>
      <c r="D237" s="297" t="s">
        <v>185</v>
      </c>
      <c r="E237" s="318" t="s">
        <v>5</v>
      </c>
      <c r="F237" s="319" t="s">
        <v>186</v>
      </c>
      <c r="H237" s="320">
        <v>6</v>
      </c>
      <c r="L237" s="316"/>
      <c r="M237" s="321"/>
      <c r="N237" s="322"/>
      <c r="O237" s="322"/>
      <c r="P237" s="322"/>
      <c r="Q237" s="322"/>
      <c r="R237" s="322"/>
      <c r="S237" s="322"/>
      <c r="T237" s="323"/>
      <c r="AT237" s="318" t="s">
        <v>185</v>
      </c>
      <c r="AU237" s="318" t="s">
        <v>77</v>
      </c>
      <c r="AV237" s="317" t="s">
        <v>182</v>
      </c>
      <c r="AW237" s="317" t="s">
        <v>31</v>
      </c>
      <c r="AX237" s="317" t="s">
        <v>75</v>
      </c>
      <c r="AY237" s="318" t="s">
        <v>177</v>
      </c>
    </row>
    <row r="238" spans="2:65" s="916" customFormat="1" ht="38.25" customHeight="1">
      <c r="B238" s="207"/>
      <c r="C238" s="286" t="s">
        <v>341</v>
      </c>
      <c r="D238" s="286" t="s">
        <v>179</v>
      </c>
      <c r="E238" s="287" t="s">
        <v>342</v>
      </c>
      <c r="F238" s="288" t="s">
        <v>343</v>
      </c>
      <c r="G238" s="289" t="s">
        <v>187</v>
      </c>
      <c r="H238" s="290">
        <v>8</v>
      </c>
      <c r="I238" s="921"/>
      <c r="J238" s="291">
        <f>ROUND(I238*H238,2)</f>
        <v>0</v>
      </c>
      <c r="K238" s="288" t="s">
        <v>181</v>
      </c>
      <c r="L238" s="207"/>
      <c r="M238" s="292" t="s">
        <v>5</v>
      </c>
      <c r="N238" s="293" t="s">
        <v>39</v>
      </c>
      <c r="O238" s="294">
        <v>6.9000000000000006E-2</v>
      </c>
      <c r="P238" s="294">
        <f>O238*H238</f>
        <v>0.55200000000000005</v>
      </c>
      <c r="Q238" s="294">
        <v>0</v>
      </c>
      <c r="R238" s="294">
        <f>Q238*H238</f>
        <v>0</v>
      </c>
      <c r="S238" s="294">
        <v>0</v>
      </c>
      <c r="T238" s="295">
        <f>S238*H238</f>
        <v>0</v>
      </c>
      <c r="AR238" s="196" t="s">
        <v>182</v>
      </c>
      <c r="AT238" s="196" t="s">
        <v>179</v>
      </c>
      <c r="AU238" s="196" t="s">
        <v>77</v>
      </c>
      <c r="AY238" s="196" t="s">
        <v>177</v>
      </c>
      <c r="BE238" s="296">
        <f>IF(N238="základní",J238,0)</f>
        <v>0</v>
      </c>
      <c r="BF238" s="296">
        <f>IF(N238="snížená",J238,0)</f>
        <v>0</v>
      </c>
      <c r="BG238" s="296">
        <f>IF(N238="zákl. přenesená",J238,0)</f>
        <v>0</v>
      </c>
      <c r="BH238" s="296">
        <f>IF(N238="sníž. přenesená",J238,0)</f>
        <v>0</v>
      </c>
      <c r="BI238" s="296">
        <f>IF(N238="nulová",J238,0)</f>
        <v>0</v>
      </c>
      <c r="BJ238" s="196" t="s">
        <v>75</v>
      </c>
      <c r="BK238" s="296">
        <f>ROUND(I238*H238,2)</f>
        <v>0</v>
      </c>
      <c r="BL238" s="196" t="s">
        <v>182</v>
      </c>
      <c r="BM238" s="196" t="s">
        <v>344</v>
      </c>
    </row>
    <row r="239" spans="2:65" s="916" customFormat="1" ht="27">
      <c r="B239" s="207"/>
      <c r="D239" s="297" t="s">
        <v>184</v>
      </c>
      <c r="F239" s="298" t="s">
        <v>293</v>
      </c>
      <c r="L239" s="207"/>
      <c r="M239" s="299"/>
      <c r="N239" s="920"/>
      <c r="O239" s="920"/>
      <c r="P239" s="920"/>
      <c r="Q239" s="920"/>
      <c r="R239" s="920"/>
      <c r="S239" s="920"/>
      <c r="T239" s="300"/>
      <c r="AT239" s="196" t="s">
        <v>184</v>
      </c>
      <c r="AU239" s="196" t="s">
        <v>77</v>
      </c>
    </row>
    <row r="240" spans="2:65" s="302" customFormat="1">
      <c r="B240" s="301"/>
      <c r="D240" s="297" t="s">
        <v>185</v>
      </c>
      <c r="E240" s="303" t="s">
        <v>5</v>
      </c>
      <c r="F240" s="304" t="s">
        <v>345</v>
      </c>
      <c r="H240" s="305">
        <v>8</v>
      </c>
      <c r="L240" s="301"/>
      <c r="M240" s="306"/>
      <c r="N240" s="307"/>
      <c r="O240" s="307"/>
      <c r="P240" s="307"/>
      <c r="Q240" s="307"/>
      <c r="R240" s="307"/>
      <c r="S240" s="307"/>
      <c r="T240" s="308"/>
      <c r="AT240" s="303" t="s">
        <v>185</v>
      </c>
      <c r="AU240" s="303" t="s">
        <v>77</v>
      </c>
      <c r="AV240" s="302" t="s">
        <v>77</v>
      </c>
      <c r="AW240" s="302" t="s">
        <v>31</v>
      </c>
      <c r="AX240" s="302" t="s">
        <v>68</v>
      </c>
      <c r="AY240" s="303" t="s">
        <v>177</v>
      </c>
    </row>
    <row r="241" spans="2:65" s="317" customFormat="1">
      <c r="B241" s="316"/>
      <c r="D241" s="297" t="s">
        <v>185</v>
      </c>
      <c r="E241" s="318" t="s">
        <v>5</v>
      </c>
      <c r="F241" s="319" t="s">
        <v>186</v>
      </c>
      <c r="H241" s="320">
        <v>8</v>
      </c>
      <c r="L241" s="316"/>
      <c r="M241" s="321"/>
      <c r="N241" s="322"/>
      <c r="O241" s="322"/>
      <c r="P241" s="322"/>
      <c r="Q241" s="322"/>
      <c r="R241" s="322"/>
      <c r="S241" s="322"/>
      <c r="T241" s="323"/>
      <c r="AT241" s="318" t="s">
        <v>185</v>
      </c>
      <c r="AU241" s="318" t="s">
        <v>77</v>
      </c>
      <c r="AV241" s="317" t="s">
        <v>182</v>
      </c>
      <c r="AW241" s="317" t="s">
        <v>31</v>
      </c>
      <c r="AX241" s="317" t="s">
        <v>75</v>
      </c>
      <c r="AY241" s="318" t="s">
        <v>177</v>
      </c>
    </row>
    <row r="242" spans="2:65" s="916" customFormat="1" ht="38.25" customHeight="1">
      <c r="B242" s="207"/>
      <c r="C242" s="286" t="s">
        <v>346</v>
      </c>
      <c r="D242" s="286" t="s">
        <v>179</v>
      </c>
      <c r="E242" s="287" t="s">
        <v>347</v>
      </c>
      <c r="F242" s="288" t="s">
        <v>348</v>
      </c>
      <c r="G242" s="289" t="s">
        <v>187</v>
      </c>
      <c r="H242" s="290">
        <v>18</v>
      </c>
      <c r="I242" s="921"/>
      <c r="J242" s="291">
        <f>ROUND(I242*H242,2)</f>
        <v>0</v>
      </c>
      <c r="K242" s="288" t="s">
        <v>181</v>
      </c>
      <c r="L242" s="207"/>
      <c r="M242" s="292" t="s">
        <v>5</v>
      </c>
      <c r="N242" s="293" t="s">
        <v>39</v>
      </c>
      <c r="O242" s="294">
        <v>4.0000000000000001E-3</v>
      </c>
      <c r="P242" s="294">
        <f>O242*H242</f>
        <v>7.2000000000000008E-2</v>
      </c>
      <c r="Q242" s="294">
        <v>0</v>
      </c>
      <c r="R242" s="294">
        <f>Q242*H242</f>
        <v>0</v>
      </c>
      <c r="S242" s="294">
        <v>0</v>
      </c>
      <c r="T242" s="295">
        <f>S242*H242</f>
        <v>0</v>
      </c>
      <c r="AR242" s="196" t="s">
        <v>182</v>
      </c>
      <c r="AT242" s="196" t="s">
        <v>179</v>
      </c>
      <c r="AU242" s="196" t="s">
        <v>77</v>
      </c>
      <c r="AY242" s="196" t="s">
        <v>177</v>
      </c>
      <c r="BE242" s="296">
        <f>IF(N242="základní",J242,0)</f>
        <v>0</v>
      </c>
      <c r="BF242" s="296">
        <f>IF(N242="snížená",J242,0)</f>
        <v>0</v>
      </c>
      <c r="BG242" s="296">
        <f>IF(N242="zákl. přenesená",J242,0)</f>
        <v>0</v>
      </c>
      <c r="BH242" s="296">
        <f>IF(N242="sníž. přenesená",J242,0)</f>
        <v>0</v>
      </c>
      <c r="BI242" s="296">
        <f>IF(N242="nulová",J242,0)</f>
        <v>0</v>
      </c>
      <c r="BJ242" s="196" t="s">
        <v>75</v>
      </c>
      <c r="BK242" s="296">
        <f>ROUND(I242*H242,2)</f>
        <v>0</v>
      </c>
      <c r="BL242" s="196" t="s">
        <v>182</v>
      </c>
      <c r="BM242" s="196" t="s">
        <v>349</v>
      </c>
    </row>
    <row r="243" spans="2:65" s="916" customFormat="1" ht="27">
      <c r="B243" s="207"/>
      <c r="D243" s="297" t="s">
        <v>184</v>
      </c>
      <c r="F243" s="298" t="s">
        <v>293</v>
      </c>
      <c r="L243" s="207"/>
      <c r="M243" s="299"/>
      <c r="N243" s="920"/>
      <c r="O243" s="920"/>
      <c r="P243" s="920"/>
      <c r="Q243" s="920"/>
      <c r="R243" s="920"/>
      <c r="S243" s="920"/>
      <c r="T243" s="300"/>
      <c r="AT243" s="196" t="s">
        <v>184</v>
      </c>
      <c r="AU243" s="196" t="s">
        <v>77</v>
      </c>
    </row>
    <row r="244" spans="2:65" s="302" customFormat="1">
      <c r="B244" s="301"/>
      <c r="D244" s="297" t="s">
        <v>185</v>
      </c>
      <c r="E244" s="303" t="s">
        <v>5</v>
      </c>
      <c r="F244" s="304" t="s">
        <v>350</v>
      </c>
      <c r="H244" s="305">
        <v>18</v>
      </c>
      <c r="L244" s="301"/>
      <c r="M244" s="306"/>
      <c r="N244" s="307"/>
      <c r="O244" s="307"/>
      <c r="P244" s="307"/>
      <c r="Q244" s="307"/>
      <c r="R244" s="307"/>
      <c r="S244" s="307"/>
      <c r="T244" s="308"/>
      <c r="AT244" s="303" t="s">
        <v>185</v>
      </c>
      <c r="AU244" s="303" t="s">
        <v>77</v>
      </c>
      <c r="AV244" s="302" t="s">
        <v>77</v>
      </c>
      <c r="AW244" s="302" t="s">
        <v>31</v>
      </c>
      <c r="AX244" s="302" t="s">
        <v>68</v>
      </c>
      <c r="AY244" s="303" t="s">
        <v>177</v>
      </c>
    </row>
    <row r="245" spans="2:65" s="317" customFormat="1">
      <c r="B245" s="316"/>
      <c r="D245" s="297" t="s">
        <v>185</v>
      </c>
      <c r="E245" s="318" t="s">
        <v>5</v>
      </c>
      <c r="F245" s="319" t="s">
        <v>186</v>
      </c>
      <c r="H245" s="320">
        <v>18</v>
      </c>
      <c r="L245" s="316"/>
      <c r="M245" s="321"/>
      <c r="N245" s="322"/>
      <c r="O245" s="322"/>
      <c r="P245" s="322"/>
      <c r="Q245" s="322"/>
      <c r="R245" s="322"/>
      <c r="S245" s="322"/>
      <c r="T245" s="323"/>
      <c r="AT245" s="318" t="s">
        <v>185</v>
      </c>
      <c r="AU245" s="318" t="s">
        <v>77</v>
      </c>
      <c r="AV245" s="317" t="s">
        <v>182</v>
      </c>
      <c r="AW245" s="317" t="s">
        <v>31</v>
      </c>
      <c r="AX245" s="317" t="s">
        <v>75</v>
      </c>
      <c r="AY245" s="318" t="s">
        <v>177</v>
      </c>
    </row>
    <row r="246" spans="2:65" s="916" customFormat="1" ht="38.25" customHeight="1">
      <c r="B246" s="207"/>
      <c r="C246" s="286" t="s">
        <v>351</v>
      </c>
      <c r="D246" s="286" t="s">
        <v>179</v>
      </c>
      <c r="E246" s="287" t="s">
        <v>352</v>
      </c>
      <c r="F246" s="288" t="s">
        <v>353</v>
      </c>
      <c r="G246" s="289" t="s">
        <v>187</v>
      </c>
      <c r="H246" s="290">
        <v>42</v>
      </c>
      <c r="I246" s="921"/>
      <c r="J246" s="291">
        <f>ROUND(I246*H246,2)</f>
        <v>0</v>
      </c>
      <c r="K246" s="288" t="s">
        <v>181</v>
      </c>
      <c r="L246" s="207"/>
      <c r="M246" s="292" t="s">
        <v>5</v>
      </c>
      <c r="N246" s="293" t="s">
        <v>39</v>
      </c>
      <c r="O246" s="294">
        <v>6.8000000000000005E-2</v>
      </c>
      <c r="P246" s="294">
        <f>O246*H246</f>
        <v>2.8560000000000003</v>
      </c>
      <c r="Q246" s="294">
        <v>0</v>
      </c>
      <c r="R246" s="294">
        <f>Q246*H246</f>
        <v>0</v>
      </c>
      <c r="S246" s="294">
        <v>0</v>
      </c>
      <c r="T246" s="295">
        <f>S246*H246</f>
        <v>0</v>
      </c>
      <c r="AR246" s="196" t="s">
        <v>182</v>
      </c>
      <c r="AT246" s="196" t="s">
        <v>179</v>
      </c>
      <c r="AU246" s="196" t="s">
        <v>77</v>
      </c>
      <c r="AY246" s="196" t="s">
        <v>177</v>
      </c>
      <c r="BE246" s="296">
        <f>IF(N246="základní",J246,0)</f>
        <v>0</v>
      </c>
      <c r="BF246" s="296">
        <f>IF(N246="snížená",J246,0)</f>
        <v>0</v>
      </c>
      <c r="BG246" s="296">
        <f>IF(N246="zákl. přenesená",J246,0)</f>
        <v>0</v>
      </c>
      <c r="BH246" s="296">
        <f>IF(N246="sníž. přenesená",J246,0)</f>
        <v>0</v>
      </c>
      <c r="BI246" s="296">
        <f>IF(N246="nulová",J246,0)</f>
        <v>0</v>
      </c>
      <c r="BJ246" s="196" t="s">
        <v>75</v>
      </c>
      <c r="BK246" s="296">
        <f>ROUND(I246*H246,2)</f>
        <v>0</v>
      </c>
      <c r="BL246" s="196" t="s">
        <v>182</v>
      </c>
      <c r="BM246" s="196" t="s">
        <v>354</v>
      </c>
    </row>
    <row r="247" spans="2:65" s="916" customFormat="1" ht="27">
      <c r="B247" s="207"/>
      <c r="D247" s="297" t="s">
        <v>184</v>
      </c>
      <c r="F247" s="298" t="s">
        <v>293</v>
      </c>
      <c r="L247" s="207"/>
      <c r="M247" s="299"/>
      <c r="N247" s="920"/>
      <c r="O247" s="920"/>
      <c r="P247" s="920"/>
      <c r="Q247" s="920"/>
      <c r="R247" s="920"/>
      <c r="S247" s="920"/>
      <c r="T247" s="300"/>
      <c r="AT247" s="196" t="s">
        <v>184</v>
      </c>
      <c r="AU247" s="196" t="s">
        <v>77</v>
      </c>
    </row>
    <row r="248" spans="2:65" s="302" customFormat="1">
      <c r="B248" s="301"/>
      <c r="D248" s="297" t="s">
        <v>185</v>
      </c>
      <c r="E248" s="303" t="s">
        <v>5</v>
      </c>
      <c r="F248" s="304" t="s">
        <v>355</v>
      </c>
      <c r="H248" s="305">
        <v>42</v>
      </c>
      <c r="L248" s="301"/>
      <c r="M248" s="306"/>
      <c r="N248" s="307"/>
      <c r="O248" s="307"/>
      <c r="P248" s="307"/>
      <c r="Q248" s="307"/>
      <c r="R248" s="307"/>
      <c r="S248" s="307"/>
      <c r="T248" s="308"/>
      <c r="AT248" s="303" t="s">
        <v>185</v>
      </c>
      <c r="AU248" s="303" t="s">
        <v>77</v>
      </c>
      <c r="AV248" s="302" t="s">
        <v>77</v>
      </c>
      <c r="AW248" s="302" t="s">
        <v>31</v>
      </c>
      <c r="AX248" s="302" t="s">
        <v>68</v>
      </c>
      <c r="AY248" s="303" t="s">
        <v>177</v>
      </c>
    </row>
    <row r="249" spans="2:65" s="317" customFormat="1">
      <c r="B249" s="316"/>
      <c r="D249" s="297" t="s">
        <v>185</v>
      </c>
      <c r="E249" s="318" t="s">
        <v>5</v>
      </c>
      <c r="F249" s="319" t="s">
        <v>186</v>
      </c>
      <c r="H249" s="320">
        <v>42</v>
      </c>
      <c r="L249" s="316"/>
      <c r="M249" s="321"/>
      <c r="N249" s="322"/>
      <c r="O249" s="322"/>
      <c r="P249" s="322"/>
      <c r="Q249" s="322"/>
      <c r="R249" s="322"/>
      <c r="S249" s="322"/>
      <c r="T249" s="323"/>
      <c r="AT249" s="318" t="s">
        <v>185</v>
      </c>
      <c r="AU249" s="318" t="s">
        <v>77</v>
      </c>
      <c r="AV249" s="317" t="s">
        <v>182</v>
      </c>
      <c r="AW249" s="317" t="s">
        <v>31</v>
      </c>
      <c r="AX249" s="317" t="s">
        <v>75</v>
      </c>
      <c r="AY249" s="318" t="s">
        <v>177</v>
      </c>
    </row>
    <row r="250" spans="2:65" s="916" customFormat="1" ht="38.25" customHeight="1">
      <c r="B250" s="207"/>
      <c r="C250" s="286" t="s">
        <v>356</v>
      </c>
      <c r="D250" s="286" t="s">
        <v>179</v>
      </c>
      <c r="E250" s="287" t="s">
        <v>357</v>
      </c>
      <c r="F250" s="288" t="s">
        <v>358</v>
      </c>
      <c r="G250" s="289" t="s">
        <v>187</v>
      </c>
      <c r="H250" s="290">
        <v>6</v>
      </c>
      <c r="I250" s="921"/>
      <c r="J250" s="291">
        <f>ROUND(I250*H250,2)</f>
        <v>0</v>
      </c>
      <c r="K250" s="288" t="s">
        <v>181</v>
      </c>
      <c r="L250" s="207"/>
      <c r="M250" s="292" t="s">
        <v>5</v>
      </c>
      <c r="N250" s="293" t="s">
        <v>39</v>
      </c>
      <c r="O250" s="294">
        <v>3.0000000000000001E-3</v>
      </c>
      <c r="P250" s="294">
        <f>O250*H250</f>
        <v>1.8000000000000002E-2</v>
      </c>
      <c r="Q250" s="294">
        <v>0</v>
      </c>
      <c r="R250" s="294">
        <f>Q250*H250</f>
        <v>0</v>
      </c>
      <c r="S250" s="294">
        <v>0</v>
      </c>
      <c r="T250" s="295">
        <f>S250*H250</f>
        <v>0</v>
      </c>
      <c r="AR250" s="196" t="s">
        <v>182</v>
      </c>
      <c r="AT250" s="196" t="s">
        <v>179</v>
      </c>
      <c r="AU250" s="196" t="s">
        <v>77</v>
      </c>
      <c r="AY250" s="196" t="s">
        <v>177</v>
      </c>
      <c r="BE250" s="296">
        <f>IF(N250="základní",J250,0)</f>
        <v>0</v>
      </c>
      <c r="BF250" s="296">
        <f>IF(N250="snížená",J250,0)</f>
        <v>0</v>
      </c>
      <c r="BG250" s="296">
        <f>IF(N250="zákl. přenesená",J250,0)</f>
        <v>0</v>
      </c>
      <c r="BH250" s="296">
        <f>IF(N250="sníž. přenesená",J250,0)</f>
        <v>0</v>
      </c>
      <c r="BI250" s="296">
        <f>IF(N250="nulová",J250,0)</f>
        <v>0</v>
      </c>
      <c r="BJ250" s="196" t="s">
        <v>75</v>
      </c>
      <c r="BK250" s="296">
        <f>ROUND(I250*H250,2)</f>
        <v>0</v>
      </c>
      <c r="BL250" s="196" t="s">
        <v>182</v>
      </c>
      <c r="BM250" s="196" t="s">
        <v>359</v>
      </c>
    </row>
    <row r="251" spans="2:65" s="916" customFormat="1" ht="27">
      <c r="B251" s="207"/>
      <c r="D251" s="297" t="s">
        <v>184</v>
      </c>
      <c r="F251" s="298" t="s">
        <v>293</v>
      </c>
      <c r="L251" s="207"/>
      <c r="M251" s="299"/>
      <c r="N251" s="920"/>
      <c r="O251" s="920"/>
      <c r="P251" s="920"/>
      <c r="Q251" s="920"/>
      <c r="R251" s="920"/>
      <c r="S251" s="920"/>
      <c r="T251" s="300"/>
      <c r="AT251" s="196" t="s">
        <v>184</v>
      </c>
      <c r="AU251" s="196" t="s">
        <v>77</v>
      </c>
    </row>
    <row r="252" spans="2:65" s="302" customFormat="1">
      <c r="B252" s="301"/>
      <c r="D252" s="297" t="s">
        <v>185</v>
      </c>
      <c r="E252" s="303" t="s">
        <v>5</v>
      </c>
      <c r="F252" s="304" t="s">
        <v>340</v>
      </c>
      <c r="H252" s="305">
        <v>6</v>
      </c>
      <c r="L252" s="301"/>
      <c r="M252" s="306"/>
      <c r="N252" s="307"/>
      <c r="O252" s="307"/>
      <c r="P252" s="307"/>
      <c r="Q252" s="307"/>
      <c r="R252" s="307"/>
      <c r="S252" s="307"/>
      <c r="T252" s="308"/>
      <c r="AT252" s="303" t="s">
        <v>185</v>
      </c>
      <c r="AU252" s="303" t="s">
        <v>77</v>
      </c>
      <c r="AV252" s="302" t="s">
        <v>77</v>
      </c>
      <c r="AW252" s="302" t="s">
        <v>31</v>
      </c>
      <c r="AX252" s="302" t="s">
        <v>68</v>
      </c>
      <c r="AY252" s="303" t="s">
        <v>177</v>
      </c>
    </row>
    <row r="253" spans="2:65" s="317" customFormat="1">
      <c r="B253" s="316"/>
      <c r="D253" s="297" t="s">
        <v>185</v>
      </c>
      <c r="E253" s="318" t="s">
        <v>5</v>
      </c>
      <c r="F253" s="319" t="s">
        <v>186</v>
      </c>
      <c r="H253" s="320">
        <v>6</v>
      </c>
      <c r="L253" s="316"/>
      <c r="M253" s="321"/>
      <c r="N253" s="322"/>
      <c r="O253" s="322"/>
      <c r="P253" s="322"/>
      <c r="Q253" s="322"/>
      <c r="R253" s="322"/>
      <c r="S253" s="322"/>
      <c r="T253" s="323"/>
      <c r="AT253" s="318" t="s">
        <v>185</v>
      </c>
      <c r="AU253" s="318" t="s">
        <v>77</v>
      </c>
      <c r="AV253" s="317" t="s">
        <v>182</v>
      </c>
      <c r="AW253" s="317" t="s">
        <v>31</v>
      </c>
      <c r="AX253" s="317" t="s">
        <v>75</v>
      </c>
      <c r="AY253" s="318" t="s">
        <v>177</v>
      </c>
    </row>
    <row r="254" spans="2:65" s="916" customFormat="1" ht="38.25" customHeight="1">
      <c r="B254" s="207"/>
      <c r="C254" s="286" t="s">
        <v>360</v>
      </c>
      <c r="D254" s="286" t="s">
        <v>179</v>
      </c>
      <c r="E254" s="287" t="s">
        <v>361</v>
      </c>
      <c r="F254" s="288" t="s">
        <v>362</v>
      </c>
      <c r="G254" s="289" t="s">
        <v>187</v>
      </c>
      <c r="H254" s="290">
        <v>8</v>
      </c>
      <c r="I254" s="921"/>
      <c r="J254" s="291">
        <f>ROUND(I254*H254,2)</f>
        <v>0</v>
      </c>
      <c r="K254" s="288" t="s">
        <v>181</v>
      </c>
      <c r="L254" s="207"/>
      <c r="M254" s="292" t="s">
        <v>5</v>
      </c>
      <c r="N254" s="293" t="s">
        <v>39</v>
      </c>
      <c r="O254" s="294">
        <v>9.4E-2</v>
      </c>
      <c r="P254" s="294">
        <f>O254*H254</f>
        <v>0.752</v>
      </c>
      <c r="Q254" s="294">
        <v>0</v>
      </c>
      <c r="R254" s="294">
        <f>Q254*H254</f>
        <v>0</v>
      </c>
      <c r="S254" s="294">
        <v>0</v>
      </c>
      <c r="T254" s="295">
        <f>S254*H254</f>
        <v>0</v>
      </c>
      <c r="AR254" s="196" t="s">
        <v>182</v>
      </c>
      <c r="AT254" s="196" t="s">
        <v>179</v>
      </c>
      <c r="AU254" s="196" t="s">
        <v>77</v>
      </c>
      <c r="AY254" s="196" t="s">
        <v>177</v>
      </c>
      <c r="BE254" s="296">
        <f>IF(N254="základní",J254,0)</f>
        <v>0</v>
      </c>
      <c r="BF254" s="296">
        <f>IF(N254="snížená",J254,0)</f>
        <v>0</v>
      </c>
      <c r="BG254" s="296">
        <f>IF(N254="zákl. přenesená",J254,0)</f>
        <v>0</v>
      </c>
      <c r="BH254" s="296">
        <f>IF(N254="sníž. přenesená",J254,0)</f>
        <v>0</v>
      </c>
      <c r="BI254" s="296">
        <f>IF(N254="nulová",J254,0)</f>
        <v>0</v>
      </c>
      <c r="BJ254" s="196" t="s">
        <v>75</v>
      </c>
      <c r="BK254" s="296">
        <f>ROUND(I254*H254,2)</f>
        <v>0</v>
      </c>
      <c r="BL254" s="196" t="s">
        <v>182</v>
      </c>
      <c r="BM254" s="196" t="s">
        <v>363</v>
      </c>
    </row>
    <row r="255" spans="2:65" s="916" customFormat="1" ht="27">
      <c r="B255" s="207"/>
      <c r="D255" s="297" t="s">
        <v>184</v>
      </c>
      <c r="F255" s="298" t="s">
        <v>293</v>
      </c>
      <c r="L255" s="207"/>
      <c r="M255" s="299"/>
      <c r="N255" s="920"/>
      <c r="O255" s="920"/>
      <c r="P255" s="920"/>
      <c r="Q255" s="920"/>
      <c r="R255" s="920"/>
      <c r="S255" s="920"/>
      <c r="T255" s="300"/>
      <c r="AT255" s="196" t="s">
        <v>184</v>
      </c>
      <c r="AU255" s="196" t="s">
        <v>77</v>
      </c>
    </row>
    <row r="256" spans="2:65" s="302" customFormat="1">
      <c r="B256" s="301"/>
      <c r="D256" s="297" t="s">
        <v>185</v>
      </c>
      <c r="E256" s="303" t="s">
        <v>5</v>
      </c>
      <c r="F256" s="304" t="s">
        <v>345</v>
      </c>
      <c r="H256" s="305">
        <v>8</v>
      </c>
      <c r="L256" s="301"/>
      <c r="M256" s="306"/>
      <c r="N256" s="307"/>
      <c r="O256" s="307"/>
      <c r="P256" s="307"/>
      <c r="Q256" s="307"/>
      <c r="R256" s="307"/>
      <c r="S256" s="307"/>
      <c r="T256" s="308"/>
      <c r="AT256" s="303" t="s">
        <v>185</v>
      </c>
      <c r="AU256" s="303" t="s">
        <v>77</v>
      </c>
      <c r="AV256" s="302" t="s">
        <v>77</v>
      </c>
      <c r="AW256" s="302" t="s">
        <v>31</v>
      </c>
      <c r="AX256" s="302" t="s">
        <v>68</v>
      </c>
      <c r="AY256" s="303" t="s">
        <v>177</v>
      </c>
    </row>
    <row r="257" spans="2:65" s="317" customFormat="1">
      <c r="B257" s="316"/>
      <c r="D257" s="297" t="s">
        <v>185</v>
      </c>
      <c r="E257" s="318" t="s">
        <v>5</v>
      </c>
      <c r="F257" s="319" t="s">
        <v>186</v>
      </c>
      <c r="H257" s="320">
        <v>8</v>
      </c>
      <c r="L257" s="316"/>
      <c r="M257" s="321"/>
      <c r="N257" s="322"/>
      <c r="O257" s="322"/>
      <c r="P257" s="322"/>
      <c r="Q257" s="322"/>
      <c r="R257" s="322"/>
      <c r="S257" s="322"/>
      <c r="T257" s="323"/>
      <c r="AT257" s="318" t="s">
        <v>185</v>
      </c>
      <c r="AU257" s="318" t="s">
        <v>77</v>
      </c>
      <c r="AV257" s="317" t="s">
        <v>182</v>
      </c>
      <c r="AW257" s="317" t="s">
        <v>31</v>
      </c>
      <c r="AX257" s="317" t="s">
        <v>75</v>
      </c>
      <c r="AY257" s="318" t="s">
        <v>177</v>
      </c>
    </row>
    <row r="258" spans="2:65" s="916" customFormat="1" ht="38.25" customHeight="1">
      <c r="B258" s="207"/>
      <c r="C258" s="286" t="s">
        <v>364</v>
      </c>
      <c r="D258" s="286" t="s">
        <v>179</v>
      </c>
      <c r="E258" s="287" t="s">
        <v>365</v>
      </c>
      <c r="F258" s="288" t="s">
        <v>366</v>
      </c>
      <c r="G258" s="289" t="s">
        <v>187</v>
      </c>
      <c r="H258" s="290">
        <v>18</v>
      </c>
      <c r="I258" s="921"/>
      <c r="J258" s="291">
        <f>ROUND(I258*H258,2)</f>
        <v>0</v>
      </c>
      <c r="K258" s="288" t="s">
        <v>181</v>
      </c>
      <c r="L258" s="207"/>
      <c r="M258" s="292" t="s">
        <v>5</v>
      </c>
      <c r="N258" s="293" t="s">
        <v>39</v>
      </c>
      <c r="O258" s="294">
        <v>4.0000000000000001E-3</v>
      </c>
      <c r="P258" s="294">
        <f>O258*H258</f>
        <v>7.2000000000000008E-2</v>
      </c>
      <c r="Q258" s="294">
        <v>0</v>
      </c>
      <c r="R258" s="294">
        <f>Q258*H258</f>
        <v>0</v>
      </c>
      <c r="S258" s="294">
        <v>0</v>
      </c>
      <c r="T258" s="295">
        <f>S258*H258</f>
        <v>0</v>
      </c>
      <c r="AR258" s="196" t="s">
        <v>182</v>
      </c>
      <c r="AT258" s="196" t="s">
        <v>179</v>
      </c>
      <c r="AU258" s="196" t="s">
        <v>77</v>
      </c>
      <c r="AY258" s="196" t="s">
        <v>177</v>
      </c>
      <c r="BE258" s="296">
        <f>IF(N258="základní",J258,0)</f>
        <v>0</v>
      </c>
      <c r="BF258" s="296">
        <f>IF(N258="snížená",J258,0)</f>
        <v>0</v>
      </c>
      <c r="BG258" s="296">
        <f>IF(N258="zákl. přenesená",J258,0)</f>
        <v>0</v>
      </c>
      <c r="BH258" s="296">
        <f>IF(N258="sníž. přenesená",J258,0)</f>
        <v>0</v>
      </c>
      <c r="BI258" s="296">
        <f>IF(N258="nulová",J258,0)</f>
        <v>0</v>
      </c>
      <c r="BJ258" s="196" t="s">
        <v>75</v>
      </c>
      <c r="BK258" s="296">
        <f>ROUND(I258*H258,2)</f>
        <v>0</v>
      </c>
      <c r="BL258" s="196" t="s">
        <v>182</v>
      </c>
      <c r="BM258" s="196" t="s">
        <v>367</v>
      </c>
    </row>
    <row r="259" spans="2:65" s="916" customFormat="1" ht="27">
      <c r="B259" s="207"/>
      <c r="D259" s="297" t="s">
        <v>184</v>
      </c>
      <c r="F259" s="298" t="s">
        <v>293</v>
      </c>
      <c r="L259" s="207"/>
      <c r="M259" s="299"/>
      <c r="N259" s="920"/>
      <c r="O259" s="920"/>
      <c r="P259" s="920"/>
      <c r="Q259" s="920"/>
      <c r="R259" s="920"/>
      <c r="S259" s="920"/>
      <c r="T259" s="300"/>
      <c r="AT259" s="196" t="s">
        <v>184</v>
      </c>
      <c r="AU259" s="196" t="s">
        <v>77</v>
      </c>
    </row>
    <row r="260" spans="2:65" s="302" customFormat="1">
      <c r="B260" s="301"/>
      <c r="D260" s="297" t="s">
        <v>185</v>
      </c>
      <c r="E260" s="303" t="s">
        <v>5</v>
      </c>
      <c r="F260" s="304" t="s">
        <v>350</v>
      </c>
      <c r="H260" s="305">
        <v>18</v>
      </c>
      <c r="L260" s="301"/>
      <c r="M260" s="306"/>
      <c r="N260" s="307"/>
      <c r="O260" s="307"/>
      <c r="P260" s="307"/>
      <c r="Q260" s="307"/>
      <c r="R260" s="307"/>
      <c r="S260" s="307"/>
      <c r="T260" s="308"/>
      <c r="AT260" s="303" t="s">
        <v>185</v>
      </c>
      <c r="AU260" s="303" t="s">
        <v>77</v>
      </c>
      <c r="AV260" s="302" t="s">
        <v>77</v>
      </c>
      <c r="AW260" s="302" t="s">
        <v>31</v>
      </c>
      <c r="AX260" s="302" t="s">
        <v>68</v>
      </c>
      <c r="AY260" s="303" t="s">
        <v>177</v>
      </c>
    </row>
    <row r="261" spans="2:65" s="317" customFormat="1">
      <c r="B261" s="316"/>
      <c r="D261" s="297" t="s">
        <v>185</v>
      </c>
      <c r="E261" s="318" t="s">
        <v>5</v>
      </c>
      <c r="F261" s="319" t="s">
        <v>186</v>
      </c>
      <c r="H261" s="320">
        <v>18</v>
      </c>
      <c r="L261" s="316"/>
      <c r="M261" s="321"/>
      <c r="N261" s="322"/>
      <c r="O261" s="322"/>
      <c r="P261" s="322"/>
      <c r="Q261" s="322"/>
      <c r="R261" s="322"/>
      <c r="S261" s="322"/>
      <c r="T261" s="323"/>
      <c r="AT261" s="318" t="s">
        <v>185</v>
      </c>
      <c r="AU261" s="318" t="s">
        <v>77</v>
      </c>
      <c r="AV261" s="317" t="s">
        <v>182</v>
      </c>
      <c r="AW261" s="317" t="s">
        <v>31</v>
      </c>
      <c r="AX261" s="317" t="s">
        <v>75</v>
      </c>
      <c r="AY261" s="318" t="s">
        <v>177</v>
      </c>
    </row>
    <row r="262" spans="2:65" s="916" customFormat="1" ht="38.25" customHeight="1">
      <c r="B262" s="207"/>
      <c r="C262" s="286" t="s">
        <v>368</v>
      </c>
      <c r="D262" s="286" t="s">
        <v>179</v>
      </c>
      <c r="E262" s="287" t="s">
        <v>369</v>
      </c>
      <c r="F262" s="288" t="s">
        <v>370</v>
      </c>
      <c r="G262" s="289" t="s">
        <v>187</v>
      </c>
      <c r="H262" s="290">
        <v>42</v>
      </c>
      <c r="I262" s="921"/>
      <c r="J262" s="291">
        <f>ROUND(I262*H262,2)</f>
        <v>0</v>
      </c>
      <c r="K262" s="288" t="s">
        <v>181</v>
      </c>
      <c r="L262" s="207"/>
      <c r="M262" s="292" t="s">
        <v>5</v>
      </c>
      <c r="N262" s="293" t="s">
        <v>39</v>
      </c>
      <c r="O262" s="294">
        <v>5.5E-2</v>
      </c>
      <c r="P262" s="294">
        <f>O262*H262</f>
        <v>2.31</v>
      </c>
      <c r="Q262" s="294">
        <v>0</v>
      </c>
      <c r="R262" s="294">
        <f>Q262*H262</f>
        <v>0</v>
      </c>
      <c r="S262" s="294">
        <v>0</v>
      </c>
      <c r="T262" s="295">
        <f>S262*H262</f>
        <v>0</v>
      </c>
      <c r="AR262" s="196" t="s">
        <v>182</v>
      </c>
      <c r="AT262" s="196" t="s">
        <v>179</v>
      </c>
      <c r="AU262" s="196" t="s">
        <v>77</v>
      </c>
      <c r="AY262" s="196" t="s">
        <v>177</v>
      </c>
      <c r="BE262" s="296">
        <f>IF(N262="základní",J262,0)</f>
        <v>0</v>
      </c>
      <c r="BF262" s="296">
        <f>IF(N262="snížená",J262,0)</f>
        <v>0</v>
      </c>
      <c r="BG262" s="296">
        <f>IF(N262="zákl. přenesená",J262,0)</f>
        <v>0</v>
      </c>
      <c r="BH262" s="296">
        <f>IF(N262="sníž. přenesená",J262,0)</f>
        <v>0</v>
      </c>
      <c r="BI262" s="296">
        <f>IF(N262="nulová",J262,0)</f>
        <v>0</v>
      </c>
      <c r="BJ262" s="196" t="s">
        <v>75</v>
      </c>
      <c r="BK262" s="296">
        <f>ROUND(I262*H262,2)</f>
        <v>0</v>
      </c>
      <c r="BL262" s="196" t="s">
        <v>182</v>
      </c>
      <c r="BM262" s="196" t="s">
        <v>371</v>
      </c>
    </row>
    <row r="263" spans="2:65" s="916" customFormat="1" ht="27">
      <c r="B263" s="207"/>
      <c r="D263" s="297" t="s">
        <v>184</v>
      </c>
      <c r="F263" s="298" t="s">
        <v>293</v>
      </c>
      <c r="L263" s="207"/>
      <c r="M263" s="299"/>
      <c r="N263" s="920"/>
      <c r="O263" s="920"/>
      <c r="P263" s="920"/>
      <c r="Q263" s="920"/>
      <c r="R263" s="920"/>
      <c r="S263" s="920"/>
      <c r="T263" s="300"/>
      <c r="AT263" s="196" t="s">
        <v>184</v>
      </c>
      <c r="AU263" s="196" t="s">
        <v>77</v>
      </c>
    </row>
    <row r="264" spans="2:65" s="302" customFormat="1">
      <c r="B264" s="301"/>
      <c r="D264" s="297" t="s">
        <v>185</v>
      </c>
      <c r="E264" s="303" t="s">
        <v>5</v>
      </c>
      <c r="F264" s="304" t="s">
        <v>355</v>
      </c>
      <c r="H264" s="305">
        <v>42</v>
      </c>
      <c r="L264" s="301"/>
      <c r="M264" s="306"/>
      <c r="N264" s="307"/>
      <c r="O264" s="307"/>
      <c r="P264" s="307"/>
      <c r="Q264" s="307"/>
      <c r="R264" s="307"/>
      <c r="S264" s="307"/>
      <c r="T264" s="308"/>
      <c r="AT264" s="303" t="s">
        <v>185</v>
      </c>
      <c r="AU264" s="303" t="s">
        <v>77</v>
      </c>
      <c r="AV264" s="302" t="s">
        <v>77</v>
      </c>
      <c r="AW264" s="302" t="s">
        <v>31</v>
      </c>
      <c r="AX264" s="302" t="s">
        <v>68</v>
      </c>
      <c r="AY264" s="303" t="s">
        <v>177</v>
      </c>
    </row>
    <row r="265" spans="2:65" s="317" customFormat="1">
      <c r="B265" s="316"/>
      <c r="D265" s="297" t="s">
        <v>185</v>
      </c>
      <c r="E265" s="318" t="s">
        <v>5</v>
      </c>
      <c r="F265" s="319" t="s">
        <v>186</v>
      </c>
      <c r="H265" s="320">
        <v>42</v>
      </c>
      <c r="L265" s="316"/>
      <c r="M265" s="321"/>
      <c r="N265" s="322"/>
      <c r="O265" s="322"/>
      <c r="P265" s="322"/>
      <c r="Q265" s="322"/>
      <c r="R265" s="322"/>
      <c r="S265" s="322"/>
      <c r="T265" s="323"/>
      <c r="AT265" s="318" t="s">
        <v>185</v>
      </c>
      <c r="AU265" s="318" t="s">
        <v>77</v>
      </c>
      <c r="AV265" s="317" t="s">
        <v>182</v>
      </c>
      <c r="AW265" s="317" t="s">
        <v>31</v>
      </c>
      <c r="AX265" s="317" t="s">
        <v>75</v>
      </c>
      <c r="AY265" s="318" t="s">
        <v>177</v>
      </c>
    </row>
    <row r="266" spans="2:65" s="916" customFormat="1" ht="38.25" customHeight="1">
      <c r="B266" s="207"/>
      <c r="C266" s="286" t="s">
        <v>372</v>
      </c>
      <c r="D266" s="286" t="s">
        <v>179</v>
      </c>
      <c r="E266" s="287" t="s">
        <v>373</v>
      </c>
      <c r="F266" s="288" t="s">
        <v>374</v>
      </c>
      <c r="G266" s="289" t="s">
        <v>187</v>
      </c>
      <c r="H266" s="290">
        <v>24</v>
      </c>
      <c r="I266" s="921"/>
      <c r="J266" s="291">
        <f>ROUND(I266*H266,2)</f>
        <v>0</v>
      </c>
      <c r="K266" s="288" t="s">
        <v>181</v>
      </c>
      <c r="L266" s="207"/>
      <c r="M266" s="292" t="s">
        <v>5</v>
      </c>
      <c r="N266" s="293" t="s">
        <v>39</v>
      </c>
      <c r="O266" s="294">
        <v>5.0000000000000001E-3</v>
      </c>
      <c r="P266" s="294">
        <f>O266*H266</f>
        <v>0.12</v>
      </c>
      <c r="Q266" s="294">
        <v>0</v>
      </c>
      <c r="R266" s="294">
        <f>Q266*H266</f>
        <v>0</v>
      </c>
      <c r="S266" s="294">
        <v>0</v>
      </c>
      <c r="T266" s="295">
        <f>S266*H266</f>
        <v>0</v>
      </c>
      <c r="AR266" s="196" t="s">
        <v>182</v>
      </c>
      <c r="AT266" s="196" t="s">
        <v>179</v>
      </c>
      <c r="AU266" s="196" t="s">
        <v>77</v>
      </c>
      <c r="AY266" s="196" t="s">
        <v>177</v>
      </c>
      <c r="BE266" s="296">
        <f>IF(N266="základní",J266,0)</f>
        <v>0</v>
      </c>
      <c r="BF266" s="296">
        <f>IF(N266="snížená",J266,0)</f>
        <v>0</v>
      </c>
      <c r="BG266" s="296">
        <f>IF(N266="zákl. přenesená",J266,0)</f>
        <v>0</v>
      </c>
      <c r="BH266" s="296">
        <f>IF(N266="sníž. přenesená",J266,0)</f>
        <v>0</v>
      </c>
      <c r="BI266" s="296">
        <f>IF(N266="nulová",J266,0)</f>
        <v>0</v>
      </c>
      <c r="BJ266" s="196" t="s">
        <v>75</v>
      </c>
      <c r="BK266" s="296">
        <f>ROUND(I266*H266,2)</f>
        <v>0</v>
      </c>
      <c r="BL266" s="196" t="s">
        <v>182</v>
      </c>
      <c r="BM266" s="196" t="s">
        <v>375</v>
      </c>
    </row>
    <row r="267" spans="2:65" s="916" customFormat="1" ht="27">
      <c r="B267" s="207"/>
      <c r="D267" s="297" t="s">
        <v>184</v>
      </c>
      <c r="F267" s="298" t="s">
        <v>293</v>
      </c>
      <c r="L267" s="207"/>
      <c r="M267" s="299"/>
      <c r="N267" s="920"/>
      <c r="O267" s="920"/>
      <c r="P267" s="920"/>
      <c r="Q267" s="920"/>
      <c r="R267" s="920"/>
      <c r="S267" s="920"/>
      <c r="T267" s="300"/>
      <c r="AT267" s="196" t="s">
        <v>184</v>
      </c>
      <c r="AU267" s="196" t="s">
        <v>77</v>
      </c>
    </row>
    <row r="268" spans="2:65" s="302" customFormat="1">
      <c r="B268" s="301"/>
      <c r="D268" s="297" t="s">
        <v>185</v>
      </c>
      <c r="E268" s="303" t="s">
        <v>5</v>
      </c>
      <c r="F268" s="304" t="s">
        <v>376</v>
      </c>
      <c r="H268" s="305">
        <v>24</v>
      </c>
      <c r="L268" s="301"/>
      <c r="M268" s="306"/>
      <c r="N268" s="307"/>
      <c r="O268" s="307"/>
      <c r="P268" s="307"/>
      <c r="Q268" s="307"/>
      <c r="R268" s="307"/>
      <c r="S268" s="307"/>
      <c r="T268" s="308"/>
      <c r="AT268" s="303" t="s">
        <v>185</v>
      </c>
      <c r="AU268" s="303" t="s">
        <v>77</v>
      </c>
      <c r="AV268" s="302" t="s">
        <v>77</v>
      </c>
      <c r="AW268" s="302" t="s">
        <v>31</v>
      </c>
      <c r="AX268" s="302" t="s">
        <v>68</v>
      </c>
      <c r="AY268" s="303" t="s">
        <v>177</v>
      </c>
    </row>
    <row r="269" spans="2:65" s="317" customFormat="1">
      <c r="B269" s="316"/>
      <c r="D269" s="297" t="s">
        <v>185</v>
      </c>
      <c r="E269" s="318" t="s">
        <v>5</v>
      </c>
      <c r="F269" s="319" t="s">
        <v>186</v>
      </c>
      <c r="H269" s="320">
        <v>24</v>
      </c>
      <c r="L269" s="316"/>
      <c r="M269" s="321"/>
      <c r="N269" s="322"/>
      <c r="O269" s="322"/>
      <c r="P269" s="322"/>
      <c r="Q269" s="322"/>
      <c r="R269" s="322"/>
      <c r="S269" s="322"/>
      <c r="T269" s="323"/>
      <c r="AT269" s="318" t="s">
        <v>185</v>
      </c>
      <c r="AU269" s="318" t="s">
        <v>77</v>
      </c>
      <c r="AV269" s="317" t="s">
        <v>182</v>
      </c>
      <c r="AW269" s="317" t="s">
        <v>31</v>
      </c>
      <c r="AX269" s="317" t="s">
        <v>75</v>
      </c>
      <c r="AY269" s="318" t="s">
        <v>177</v>
      </c>
    </row>
    <row r="270" spans="2:65" s="916" customFormat="1" ht="38.25" customHeight="1">
      <c r="B270" s="207"/>
      <c r="C270" s="286" t="s">
        <v>377</v>
      </c>
      <c r="D270" s="286" t="s">
        <v>179</v>
      </c>
      <c r="E270" s="287" t="s">
        <v>378</v>
      </c>
      <c r="F270" s="288" t="s">
        <v>379</v>
      </c>
      <c r="G270" s="289" t="s">
        <v>187</v>
      </c>
      <c r="H270" s="290">
        <v>50</v>
      </c>
      <c r="I270" s="921"/>
      <c r="J270" s="291">
        <f>ROUND(I270*H270,2)</f>
        <v>0</v>
      </c>
      <c r="K270" s="288" t="s">
        <v>181</v>
      </c>
      <c r="L270" s="207"/>
      <c r="M270" s="292" t="s">
        <v>5</v>
      </c>
      <c r="N270" s="293" t="s">
        <v>39</v>
      </c>
      <c r="O270" s="294">
        <v>0.03</v>
      </c>
      <c r="P270" s="294">
        <f>O270*H270</f>
        <v>1.5</v>
      </c>
      <c r="Q270" s="294">
        <v>0</v>
      </c>
      <c r="R270" s="294">
        <f>Q270*H270</f>
        <v>0</v>
      </c>
      <c r="S270" s="294">
        <v>0</v>
      </c>
      <c r="T270" s="295">
        <f>S270*H270</f>
        <v>0</v>
      </c>
      <c r="AR270" s="196" t="s">
        <v>182</v>
      </c>
      <c r="AT270" s="196" t="s">
        <v>179</v>
      </c>
      <c r="AU270" s="196" t="s">
        <v>77</v>
      </c>
      <c r="AY270" s="196" t="s">
        <v>177</v>
      </c>
      <c r="BE270" s="296">
        <f>IF(N270="základní",J270,0)</f>
        <v>0</v>
      </c>
      <c r="BF270" s="296">
        <f>IF(N270="snížená",J270,0)</f>
        <v>0</v>
      </c>
      <c r="BG270" s="296">
        <f>IF(N270="zákl. přenesená",J270,0)</f>
        <v>0</v>
      </c>
      <c r="BH270" s="296">
        <f>IF(N270="sníž. přenesená",J270,0)</f>
        <v>0</v>
      </c>
      <c r="BI270" s="296">
        <f>IF(N270="nulová",J270,0)</f>
        <v>0</v>
      </c>
      <c r="BJ270" s="196" t="s">
        <v>75</v>
      </c>
      <c r="BK270" s="296">
        <f>ROUND(I270*H270,2)</f>
        <v>0</v>
      </c>
      <c r="BL270" s="196" t="s">
        <v>182</v>
      </c>
      <c r="BM270" s="196" t="s">
        <v>380</v>
      </c>
    </row>
    <row r="271" spans="2:65" s="916" customFormat="1" ht="27">
      <c r="B271" s="207"/>
      <c r="D271" s="297" t="s">
        <v>184</v>
      </c>
      <c r="F271" s="298" t="s">
        <v>293</v>
      </c>
      <c r="L271" s="207"/>
      <c r="M271" s="299"/>
      <c r="N271" s="920"/>
      <c r="O271" s="920"/>
      <c r="P271" s="920"/>
      <c r="Q271" s="920"/>
      <c r="R271" s="920"/>
      <c r="S271" s="920"/>
      <c r="T271" s="300"/>
      <c r="AT271" s="196" t="s">
        <v>184</v>
      </c>
      <c r="AU271" s="196" t="s">
        <v>77</v>
      </c>
    </row>
    <row r="272" spans="2:65" s="302" customFormat="1">
      <c r="B272" s="301"/>
      <c r="D272" s="297" t="s">
        <v>185</v>
      </c>
      <c r="E272" s="303" t="s">
        <v>5</v>
      </c>
      <c r="F272" s="304" t="s">
        <v>381</v>
      </c>
      <c r="H272" s="305">
        <v>50</v>
      </c>
      <c r="L272" s="301"/>
      <c r="M272" s="306"/>
      <c r="N272" s="307"/>
      <c r="O272" s="307"/>
      <c r="P272" s="307"/>
      <c r="Q272" s="307"/>
      <c r="R272" s="307"/>
      <c r="S272" s="307"/>
      <c r="T272" s="308"/>
      <c r="AT272" s="303" t="s">
        <v>185</v>
      </c>
      <c r="AU272" s="303" t="s">
        <v>77</v>
      </c>
      <c r="AV272" s="302" t="s">
        <v>77</v>
      </c>
      <c r="AW272" s="302" t="s">
        <v>31</v>
      </c>
      <c r="AX272" s="302" t="s">
        <v>68</v>
      </c>
      <c r="AY272" s="303" t="s">
        <v>177</v>
      </c>
    </row>
    <row r="273" spans="2:65" s="317" customFormat="1">
      <c r="B273" s="316"/>
      <c r="D273" s="297" t="s">
        <v>185</v>
      </c>
      <c r="E273" s="318" t="s">
        <v>5</v>
      </c>
      <c r="F273" s="319" t="s">
        <v>186</v>
      </c>
      <c r="H273" s="320">
        <v>50</v>
      </c>
      <c r="L273" s="316"/>
      <c r="M273" s="321"/>
      <c r="N273" s="322"/>
      <c r="O273" s="322"/>
      <c r="P273" s="322"/>
      <c r="Q273" s="322"/>
      <c r="R273" s="322"/>
      <c r="S273" s="322"/>
      <c r="T273" s="323"/>
      <c r="AT273" s="318" t="s">
        <v>185</v>
      </c>
      <c r="AU273" s="318" t="s">
        <v>77</v>
      </c>
      <c r="AV273" s="317" t="s">
        <v>182</v>
      </c>
      <c r="AW273" s="317" t="s">
        <v>31</v>
      </c>
      <c r="AX273" s="317" t="s">
        <v>75</v>
      </c>
      <c r="AY273" s="318" t="s">
        <v>177</v>
      </c>
    </row>
    <row r="274" spans="2:65" s="916" customFormat="1" ht="38.25" customHeight="1">
      <c r="B274" s="207"/>
      <c r="C274" s="286" t="s">
        <v>382</v>
      </c>
      <c r="D274" s="286" t="s">
        <v>179</v>
      </c>
      <c r="E274" s="287" t="s">
        <v>383</v>
      </c>
      <c r="F274" s="288" t="s">
        <v>384</v>
      </c>
      <c r="G274" s="289" t="s">
        <v>210</v>
      </c>
      <c r="H274" s="290">
        <v>659.32799999999997</v>
      </c>
      <c r="I274" s="921"/>
      <c r="J274" s="291">
        <f>ROUND(I274*H274,2)</f>
        <v>0</v>
      </c>
      <c r="K274" s="288" t="s">
        <v>181</v>
      </c>
      <c r="L274" s="207"/>
      <c r="M274" s="292" t="s">
        <v>5</v>
      </c>
      <c r="N274" s="293" t="s">
        <v>39</v>
      </c>
      <c r="O274" s="294">
        <v>8.3000000000000004E-2</v>
      </c>
      <c r="P274" s="294">
        <f>O274*H274</f>
        <v>54.724224</v>
      </c>
      <c r="Q274" s="294">
        <v>0</v>
      </c>
      <c r="R274" s="294">
        <f>Q274*H274</f>
        <v>0</v>
      </c>
      <c r="S274" s="294">
        <v>0</v>
      </c>
      <c r="T274" s="295">
        <f>S274*H274</f>
        <v>0</v>
      </c>
      <c r="AR274" s="196" t="s">
        <v>182</v>
      </c>
      <c r="AT274" s="196" t="s">
        <v>179</v>
      </c>
      <c r="AU274" s="196" t="s">
        <v>77</v>
      </c>
      <c r="AY274" s="196" t="s">
        <v>177</v>
      </c>
      <c r="BE274" s="296">
        <f>IF(N274="základní",J274,0)</f>
        <v>0</v>
      </c>
      <c r="BF274" s="296">
        <f>IF(N274="snížená",J274,0)</f>
        <v>0</v>
      </c>
      <c r="BG274" s="296">
        <f>IF(N274="zákl. přenesená",J274,0)</f>
        <v>0</v>
      </c>
      <c r="BH274" s="296">
        <f>IF(N274="sníž. přenesená",J274,0)</f>
        <v>0</v>
      </c>
      <c r="BI274" s="296">
        <f>IF(N274="nulová",J274,0)</f>
        <v>0</v>
      </c>
      <c r="BJ274" s="196" t="s">
        <v>75</v>
      </c>
      <c r="BK274" s="296">
        <f>ROUND(I274*H274,2)</f>
        <v>0</v>
      </c>
      <c r="BL274" s="196" t="s">
        <v>182</v>
      </c>
      <c r="BM274" s="196" t="s">
        <v>385</v>
      </c>
    </row>
    <row r="275" spans="2:65" s="916" customFormat="1" ht="189">
      <c r="B275" s="207"/>
      <c r="D275" s="297" t="s">
        <v>184</v>
      </c>
      <c r="F275" s="298" t="s">
        <v>289</v>
      </c>
      <c r="L275" s="207"/>
      <c r="M275" s="299"/>
      <c r="N275" s="920"/>
      <c r="O275" s="920"/>
      <c r="P275" s="920"/>
      <c r="Q275" s="920"/>
      <c r="R275" s="920"/>
      <c r="S275" s="920"/>
      <c r="T275" s="300"/>
      <c r="AT275" s="196" t="s">
        <v>184</v>
      </c>
      <c r="AU275" s="196" t="s">
        <v>77</v>
      </c>
    </row>
    <row r="276" spans="2:65" s="302" customFormat="1">
      <c r="B276" s="301"/>
      <c r="D276" s="297" t="s">
        <v>185</v>
      </c>
      <c r="E276" s="303" t="s">
        <v>5</v>
      </c>
      <c r="F276" s="304" t="s">
        <v>386</v>
      </c>
      <c r="H276" s="305">
        <v>659.32799999999997</v>
      </c>
      <c r="L276" s="301"/>
      <c r="M276" s="306"/>
      <c r="N276" s="307"/>
      <c r="O276" s="307"/>
      <c r="P276" s="307"/>
      <c r="Q276" s="307"/>
      <c r="R276" s="307"/>
      <c r="S276" s="307"/>
      <c r="T276" s="308"/>
      <c r="AT276" s="303" t="s">
        <v>185</v>
      </c>
      <c r="AU276" s="303" t="s">
        <v>77</v>
      </c>
      <c r="AV276" s="302" t="s">
        <v>77</v>
      </c>
      <c r="AW276" s="302" t="s">
        <v>31</v>
      </c>
      <c r="AX276" s="302" t="s">
        <v>68</v>
      </c>
      <c r="AY276" s="303" t="s">
        <v>177</v>
      </c>
    </row>
    <row r="277" spans="2:65" s="310" customFormat="1">
      <c r="B277" s="309"/>
      <c r="D277" s="297" t="s">
        <v>185</v>
      </c>
      <c r="E277" s="311" t="s">
        <v>5</v>
      </c>
      <c r="F277" s="312" t="s">
        <v>387</v>
      </c>
      <c r="H277" s="311" t="s">
        <v>5</v>
      </c>
      <c r="L277" s="309"/>
      <c r="M277" s="313"/>
      <c r="N277" s="314"/>
      <c r="O277" s="314"/>
      <c r="P277" s="314"/>
      <c r="Q277" s="314"/>
      <c r="R277" s="314"/>
      <c r="S277" s="314"/>
      <c r="T277" s="315"/>
      <c r="AT277" s="311" t="s">
        <v>185</v>
      </c>
      <c r="AU277" s="311" t="s">
        <v>77</v>
      </c>
      <c r="AV277" s="310" t="s">
        <v>75</v>
      </c>
      <c r="AW277" s="310" t="s">
        <v>31</v>
      </c>
      <c r="AX277" s="310" t="s">
        <v>68</v>
      </c>
      <c r="AY277" s="311" t="s">
        <v>177</v>
      </c>
    </row>
    <row r="278" spans="2:65" s="317" customFormat="1">
      <c r="B278" s="316"/>
      <c r="D278" s="297" t="s">
        <v>185</v>
      </c>
      <c r="E278" s="318" t="s">
        <v>5</v>
      </c>
      <c r="F278" s="319" t="s">
        <v>186</v>
      </c>
      <c r="H278" s="320">
        <v>659.32799999999997</v>
      </c>
      <c r="L278" s="316"/>
      <c r="M278" s="321"/>
      <c r="N278" s="322"/>
      <c r="O278" s="322"/>
      <c r="P278" s="322"/>
      <c r="Q278" s="322"/>
      <c r="R278" s="322"/>
      <c r="S278" s="322"/>
      <c r="T278" s="323"/>
      <c r="AT278" s="318" t="s">
        <v>185</v>
      </c>
      <c r="AU278" s="318" t="s">
        <v>77</v>
      </c>
      <c r="AV278" s="317" t="s">
        <v>182</v>
      </c>
      <c r="AW278" s="317" t="s">
        <v>31</v>
      </c>
      <c r="AX278" s="317" t="s">
        <v>75</v>
      </c>
      <c r="AY278" s="318" t="s">
        <v>177</v>
      </c>
    </row>
    <row r="279" spans="2:65" s="916" customFormat="1" ht="51" customHeight="1">
      <c r="B279" s="207"/>
      <c r="C279" s="286" t="s">
        <v>388</v>
      </c>
      <c r="D279" s="286" t="s">
        <v>179</v>
      </c>
      <c r="E279" s="287" t="s">
        <v>389</v>
      </c>
      <c r="F279" s="288" t="s">
        <v>390</v>
      </c>
      <c r="G279" s="289" t="s">
        <v>210</v>
      </c>
      <c r="H279" s="290">
        <v>6593.28</v>
      </c>
      <c r="I279" s="921"/>
      <c r="J279" s="291">
        <f>ROUND(I279*H279,2)</f>
        <v>0</v>
      </c>
      <c r="K279" s="288" t="s">
        <v>181</v>
      </c>
      <c r="L279" s="207"/>
      <c r="M279" s="292" t="s">
        <v>5</v>
      </c>
      <c r="N279" s="293" t="s">
        <v>39</v>
      </c>
      <c r="O279" s="294">
        <v>4.0000000000000001E-3</v>
      </c>
      <c r="P279" s="294">
        <f>O279*H279</f>
        <v>26.37312</v>
      </c>
      <c r="Q279" s="294">
        <v>0</v>
      </c>
      <c r="R279" s="294">
        <f>Q279*H279</f>
        <v>0</v>
      </c>
      <c r="S279" s="294">
        <v>0</v>
      </c>
      <c r="T279" s="295">
        <f>S279*H279</f>
        <v>0</v>
      </c>
      <c r="AR279" s="196" t="s">
        <v>182</v>
      </c>
      <c r="AT279" s="196" t="s">
        <v>179</v>
      </c>
      <c r="AU279" s="196" t="s">
        <v>77</v>
      </c>
      <c r="AY279" s="196" t="s">
        <v>177</v>
      </c>
      <c r="BE279" s="296">
        <f>IF(N279="základní",J279,0)</f>
        <v>0</v>
      </c>
      <c r="BF279" s="296">
        <f>IF(N279="snížená",J279,0)</f>
        <v>0</v>
      </c>
      <c r="BG279" s="296">
        <f>IF(N279="zákl. přenesená",J279,0)</f>
        <v>0</v>
      </c>
      <c r="BH279" s="296">
        <f>IF(N279="sníž. přenesená",J279,0)</f>
        <v>0</v>
      </c>
      <c r="BI279" s="296">
        <f>IF(N279="nulová",J279,0)</f>
        <v>0</v>
      </c>
      <c r="BJ279" s="196" t="s">
        <v>75</v>
      </c>
      <c r="BK279" s="296">
        <f>ROUND(I279*H279,2)</f>
        <v>0</v>
      </c>
      <c r="BL279" s="196" t="s">
        <v>182</v>
      </c>
      <c r="BM279" s="196" t="s">
        <v>391</v>
      </c>
    </row>
    <row r="280" spans="2:65" s="916" customFormat="1" ht="189">
      <c r="B280" s="207"/>
      <c r="D280" s="297" t="s">
        <v>184</v>
      </c>
      <c r="F280" s="298" t="s">
        <v>289</v>
      </c>
      <c r="L280" s="207"/>
      <c r="M280" s="299"/>
      <c r="N280" s="920"/>
      <c r="O280" s="920"/>
      <c r="P280" s="920"/>
      <c r="Q280" s="920"/>
      <c r="R280" s="920"/>
      <c r="S280" s="920"/>
      <c r="T280" s="300"/>
      <c r="AT280" s="196" t="s">
        <v>184</v>
      </c>
      <c r="AU280" s="196" t="s">
        <v>77</v>
      </c>
    </row>
    <row r="281" spans="2:65" s="302" customFormat="1">
      <c r="B281" s="301"/>
      <c r="D281" s="297" t="s">
        <v>185</v>
      </c>
      <c r="E281" s="303" t="s">
        <v>5</v>
      </c>
      <c r="F281" s="304" t="s">
        <v>392</v>
      </c>
      <c r="H281" s="305">
        <v>6593.28</v>
      </c>
      <c r="L281" s="301"/>
      <c r="M281" s="306"/>
      <c r="N281" s="307"/>
      <c r="O281" s="307"/>
      <c r="P281" s="307"/>
      <c r="Q281" s="307"/>
      <c r="R281" s="307"/>
      <c r="S281" s="307"/>
      <c r="T281" s="308"/>
      <c r="AT281" s="303" t="s">
        <v>185</v>
      </c>
      <c r="AU281" s="303" t="s">
        <v>77</v>
      </c>
      <c r="AV281" s="302" t="s">
        <v>77</v>
      </c>
      <c r="AW281" s="302" t="s">
        <v>31</v>
      </c>
      <c r="AX281" s="302" t="s">
        <v>68</v>
      </c>
      <c r="AY281" s="303" t="s">
        <v>177</v>
      </c>
    </row>
    <row r="282" spans="2:65" s="317" customFormat="1">
      <c r="B282" s="316"/>
      <c r="D282" s="297" t="s">
        <v>185</v>
      </c>
      <c r="E282" s="318" t="s">
        <v>5</v>
      </c>
      <c r="F282" s="319" t="s">
        <v>186</v>
      </c>
      <c r="H282" s="320">
        <v>6593.28</v>
      </c>
      <c r="L282" s="316"/>
      <c r="M282" s="321"/>
      <c r="N282" s="322"/>
      <c r="O282" s="322"/>
      <c r="P282" s="322"/>
      <c r="Q282" s="322"/>
      <c r="R282" s="322"/>
      <c r="S282" s="322"/>
      <c r="T282" s="323"/>
      <c r="AT282" s="318" t="s">
        <v>185</v>
      </c>
      <c r="AU282" s="318" t="s">
        <v>77</v>
      </c>
      <c r="AV282" s="317" t="s">
        <v>182</v>
      </c>
      <c r="AW282" s="317" t="s">
        <v>31</v>
      </c>
      <c r="AX282" s="317" t="s">
        <v>75</v>
      </c>
      <c r="AY282" s="318" t="s">
        <v>177</v>
      </c>
    </row>
    <row r="283" spans="2:65" s="916" customFormat="1" ht="25.5" customHeight="1">
      <c r="B283" s="207"/>
      <c r="C283" s="286" t="s">
        <v>393</v>
      </c>
      <c r="D283" s="286" t="s">
        <v>179</v>
      </c>
      <c r="E283" s="287" t="s">
        <v>394</v>
      </c>
      <c r="F283" s="288" t="s">
        <v>395</v>
      </c>
      <c r="G283" s="289" t="s">
        <v>210</v>
      </c>
      <c r="H283" s="290">
        <v>1223.338</v>
      </c>
      <c r="I283" s="921"/>
      <c r="J283" s="291">
        <f>ROUND(I283*H283,2)</f>
        <v>0</v>
      </c>
      <c r="K283" s="288" t="s">
        <v>181</v>
      </c>
      <c r="L283" s="207"/>
      <c r="M283" s="292" t="s">
        <v>5</v>
      </c>
      <c r="N283" s="293" t="s">
        <v>39</v>
      </c>
      <c r="O283" s="294">
        <v>9.7000000000000003E-2</v>
      </c>
      <c r="P283" s="294">
        <f>O283*H283</f>
        <v>118.663786</v>
      </c>
      <c r="Q283" s="294">
        <v>0</v>
      </c>
      <c r="R283" s="294">
        <f>Q283*H283</f>
        <v>0</v>
      </c>
      <c r="S283" s="294">
        <v>0</v>
      </c>
      <c r="T283" s="295">
        <f>S283*H283</f>
        <v>0</v>
      </c>
      <c r="AR283" s="196" t="s">
        <v>182</v>
      </c>
      <c r="AT283" s="196" t="s">
        <v>179</v>
      </c>
      <c r="AU283" s="196" t="s">
        <v>77</v>
      </c>
      <c r="AY283" s="196" t="s">
        <v>177</v>
      </c>
      <c r="BE283" s="296">
        <f>IF(N283="základní",J283,0)</f>
        <v>0</v>
      </c>
      <c r="BF283" s="296">
        <f>IF(N283="snížená",J283,0)</f>
        <v>0</v>
      </c>
      <c r="BG283" s="296">
        <f>IF(N283="zákl. přenesená",J283,0)</f>
        <v>0</v>
      </c>
      <c r="BH283" s="296">
        <f>IF(N283="sníž. přenesená",J283,0)</f>
        <v>0</v>
      </c>
      <c r="BI283" s="296">
        <f>IF(N283="nulová",J283,0)</f>
        <v>0</v>
      </c>
      <c r="BJ283" s="196" t="s">
        <v>75</v>
      </c>
      <c r="BK283" s="296">
        <f>ROUND(I283*H283,2)</f>
        <v>0</v>
      </c>
      <c r="BL283" s="196" t="s">
        <v>182</v>
      </c>
      <c r="BM283" s="196" t="s">
        <v>396</v>
      </c>
    </row>
    <row r="284" spans="2:65" s="916" customFormat="1" ht="148.5">
      <c r="B284" s="207"/>
      <c r="D284" s="297" t="s">
        <v>184</v>
      </c>
      <c r="F284" s="298" t="s">
        <v>397</v>
      </c>
      <c r="L284" s="207"/>
      <c r="M284" s="299"/>
      <c r="N284" s="920"/>
      <c r="O284" s="920"/>
      <c r="P284" s="920"/>
      <c r="Q284" s="920"/>
      <c r="R284" s="920"/>
      <c r="S284" s="920"/>
      <c r="T284" s="300"/>
      <c r="AT284" s="196" t="s">
        <v>184</v>
      </c>
      <c r="AU284" s="196" t="s">
        <v>77</v>
      </c>
    </row>
    <row r="285" spans="2:65" s="916" customFormat="1" ht="16.5" customHeight="1">
      <c r="B285" s="207"/>
      <c r="C285" s="286" t="s">
        <v>398</v>
      </c>
      <c r="D285" s="286" t="s">
        <v>179</v>
      </c>
      <c r="E285" s="287" t="s">
        <v>399</v>
      </c>
      <c r="F285" s="288" t="s">
        <v>400</v>
      </c>
      <c r="G285" s="289" t="s">
        <v>210</v>
      </c>
      <c r="H285" s="290">
        <v>659.32799999999997</v>
      </c>
      <c r="I285" s="921"/>
      <c r="J285" s="291">
        <f>ROUND(I285*H285,2)</f>
        <v>0</v>
      </c>
      <c r="K285" s="288" t="s">
        <v>181</v>
      </c>
      <c r="L285" s="207"/>
      <c r="M285" s="292" t="s">
        <v>5</v>
      </c>
      <c r="N285" s="293" t="s">
        <v>39</v>
      </c>
      <c r="O285" s="294">
        <v>8.9999999999999993E-3</v>
      </c>
      <c r="P285" s="294">
        <f>O285*H285</f>
        <v>5.9339519999999997</v>
      </c>
      <c r="Q285" s="294">
        <v>0</v>
      </c>
      <c r="R285" s="294">
        <f>Q285*H285</f>
        <v>0</v>
      </c>
      <c r="S285" s="294">
        <v>0</v>
      </c>
      <c r="T285" s="295">
        <f>S285*H285</f>
        <v>0</v>
      </c>
      <c r="AR285" s="196" t="s">
        <v>182</v>
      </c>
      <c r="AT285" s="196" t="s">
        <v>179</v>
      </c>
      <c r="AU285" s="196" t="s">
        <v>77</v>
      </c>
      <c r="AY285" s="196" t="s">
        <v>177</v>
      </c>
      <c r="BE285" s="296">
        <f>IF(N285="základní",J285,0)</f>
        <v>0</v>
      </c>
      <c r="BF285" s="296">
        <f>IF(N285="snížená",J285,0)</f>
        <v>0</v>
      </c>
      <c r="BG285" s="296">
        <f>IF(N285="zákl. přenesená",J285,0)</f>
        <v>0</v>
      </c>
      <c r="BH285" s="296">
        <f>IF(N285="sníž. přenesená",J285,0)</f>
        <v>0</v>
      </c>
      <c r="BI285" s="296">
        <f>IF(N285="nulová",J285,0)</f>
        <v>0</v>
      </c>
      <c r="BJ285" s="196" t="s">
        <v>75</v>
      </c>
      <c r="BK285" s="296">
        <f>ROUND(I285*H285,2)</f>
        <v>0</v>
      </c>
      <c r="BL285" s="196" t="s">
        <v>182</v>
      </c>
      <c r="BM285" s="196" t="s">
        <v>401</v>
      </c>
    </row>
    <row r="286" spans="2:65" s="916" customFormat="1" ht="297">
      <c r="B286" s="207"/>
      <c r="D286" s="297" t="s">
        <v>184</v>
      </c>
      <c r="F286" s="298" t="s">
        <v>402</v>
      </c>
      <c r="L286" s="207"/>
      <c r="M286" s="299"/>
      <c r="N286" s="920"/>
      <c r="O286" s="920"/>
      <c r="P286" s="920"/>
      <c r="Q286" s="920"/>
      <c r="R286" s="920"/>
      <c r="S286" s="920"/>
      <c r="T286" s="300"/>
      <c r="AT286" s="196" t="s">
        <v>184</v>
      </c>
      <c r="AU286" s="196" t="s">
        <v>77</v>
      </c>
    </row>
    <row r="287" spans="2:65" s="302" customFormat="1">
      <c r="B287" s="301"/>
      <c r="D287" s="297" t="s">
        <v>185</v>
      </c>
      <c r="E287" s="303" t="s">
        <v>5</v>
      </c>
      <c r="F287" s="304" t="s">
        <v>403</v>
      </c>
      <c r="H287" s="305">
        <v>659.32799999999997</v>
      </c>
      <c r="L287" s="301"/>
      <c r="M287" s="306"/>
      <c r="N287" s="307"/>
      <c r="O287" s="307"/>
      <c r="P287" s="307"/>
      <c r="Q287" s="307"/>
      <c r="R287" s="307"/>
      <c r="S287" s="307"/>
      <c r="T287" s="308"/>
      <c r="AT287" s="303" t="s">
        <v>185</v>
      </c>
      <c r="AU287" s="303" t="s">
        <v>77</v>
      </c>
      <c r="AV287" s="302" t="s">
        <v>77</v>
      </c>
      <c r="AW287" s="302" t="s">
        <v>31</v>
      </c>
      <c r="AX287" s="302" t="s">
        <v>68</v>
      </c>
      <c r="AY287" s="303" t="s">
        <v>177</v>
      </c>
    </row>
    <row r="288" spans="2:65" s="317" customFormat="1">
      <c r="B288" s="316"/>
      <c r="D288" s="297" t="s">
        <v>185</v>
      </c>
      <c r="E288" s="318" t="s">
        <v>5</v>
      </c>
      <c r="F288" s="319" t="s">
        <v>186</v>
      </c>
      <c r="H288" s="320">
        <v>659.32799999999997</v>
      </c>
      <c r="L288" s="316"/>
      <c r="M288" s="321"/>
      <c r="N288" s="322"/>
      <c r="O288" s="322"/>
      <c r="P288" s="322"/>
      <c r="Q288" s="322"/>
      <c r="R288" s="322"/>
      <c r="S288" s="322"/>
      <c r="T288" s="323"/>
      <c r="AT288" s="318" t="s">
        <v>185</v>
      </c>
      <c r="AU288" s="318" t="s">
        <v>77</v>
      </c>
      <c r="AV288" s="317" t="s">
        <v>182</v>
      </c>
      <c r="AW288" s="317" t="s">
        <v>31</v>
      </c>
      <c r="AX288" s="317" t="s">
        <v>75</v>
      </c>
      <c r="AY288" s="318" t="s">
        <v>177</v>
      </c>
    </row>
    <row r="289" spans="2:65" s="916" customFormat="1" ht="16.5" customHeight="1">
      <c r="B289" s="207"/>
      <c r="C289" s="286" t="s">
        <v>404</v>
      </c>
      <c r="D289" s="286" t="s">
        <v>179</v>
      </c>
      <c r="E289" s="287" t="s">
        <v>405</v>
      </c>
      <c r="F289" s="288" t="s">
        <v>406</v>
      </c>
      <c r="G289" s="289" t="s">
        <v>407</v>
      </c>
      <c r="H289" s="290">
        <v>1252.723</v>
      </c>
      <c r="I289" s="921"/>
      <c r="J289" s="291">
        <f>ROUND(I289*H289,2)</f>
        <v>0</v>
      </c>
      <c r="K289" s="288" t="s">
        <v>181</v>
      </c>
      <c r="L289" s="207"/>
      <c r="M289" s="292" t="s">
        <v>5</v>
      </c>
      <c r="N289" s="293" t="s">
        <v>39</v>
      </c>
      <c r="O289" s="294">
        <v>0</v>
      </c>
      <c r="P289" s="294">
        <f>O289*H289</f>
        <v>0</v>
      </c>
      <c r="Q289" s="294">
        <v>0</v>
      </c>
      <c r="R289" s="294">
        <f>Q289*H289</f>
        <v>0</v>
      </c>
      <c r="S289" s="294">
        <v>0</v>
      </c>
      <c r="T289" s="295">
        <f>S289*H289</f>
        <v>0</v>
      </c>
      <c r="AR289" s="196" t="s">
        <v>182</v>
      </c>
      <c r="AT289" s="196" t="s">
        <v>179</v>
      </c>
      <c r="AU289" s="196" t="s">
        <v>77</v>
      </c>
      <c r="AY289" s="196" t="s">
        <v>177</v>
      </c>
      <c r="BE289" s="296">
        <f>IF(N289="základní",J289,0)</f>
        <v>0</v>
      </c>
      <c r="BF289" s="296">
        <f>IF(N289="snížená",J289,0)</f>
        <v>0</v>
      </c>
      <c r="BG289" s="296">
        <f>IF(N289="zákl. přenesená",J289,0)</f>
        <v>0</v>
      </c>
      <c r="BH289" s="296">
        <f>IF(N289="sníž. přenesená",J289,0)</f>
        <v>0</v>
      </c>
      <c r="BI289" s="296">
        <f>IF(N289="nulová",J289,0)</f>
        <v>0</v>
      </c>
      <c r="BJ289" s="196" t="s">
        <v>75</v>
      </c>
      <c r="BK289" s="296">
        <f>ROUND(I289*H289,2)</f>
        <v>0</v>
      </c>
      <c r="BL289" s="196" t="s">
        <v>182</v>
      </c>
      <c r="BM289" s="196" t="s">
        <v>408</v>
      </c>
    </row>
    <row r="290" spans="2:65" s="916" customFormat="1" ht="297">
      <c r="B290" s="207"/>
      <c r="D290" s="297" t="s">
        <v>184</v>
      </c>
      <c r="F290" s="298" t="s">
        <v>402</v>
      </c>
      <c r="L290" s="207"/>
      <c r="M290" s="299"/>
      <c r="N290" s="920"/>
      <c r="O290" s="920"/>
      <c r="P290" s="920"/>
      <c r="Q290" s="920"/>
      <c r="R290" s="920"/>
      <c r="S290" s="920"/>
      <c r="T290" s="300"/>
      <c r="AT290" s="196" t="s">
        <v>184</v>
      </c>
      <c r="AU290" s="196" t="s">
        <v>77</v>
      </c>
    </row>
    <row r="291" spans="2:65" s="302" customFormat="1">
      <c r="B291" s="301"/>
      <c r="D291" s="297" t="s">
        <v>185</v>
      </c>
      <c r="E291" s="303" t="s">
        <v>5</v>
      </c>
      <c r="F291" s="304" t="s">
        <v>409</v>
      </c>
      <c r="H291" s="305">
        <v>1252.723</v>
      </c>
      <c r="L291" s="301"/>
      <c r="M291" s="306"/>
      <c r="N291" s="307"/>
      <c r="O291" s="307"/>
      <c r="P291" s="307"/>
      <c r="Q291" s="307"/>
      <c r="R291" s="307"/>
      <c r="S291" s="307"/>
      <c r="T291" s="308"/>
      <c r="AT291" s="303" t="s">
        <v>185</v>
      </c>
      <c r="AU291" s="303" t="s">
        <v>77</v>
      </c>
      <c r="AV291" s="302" t="s">
        <v>77</v>
      </c>
      <c r="AW291" s="302" t="s">
        <v>31</v>
      </c>
      <c r="AX291" s="302" t="s">
        <v>68</v>
      </c>
      <c r="AY291" s="303" t="s">
        <v>177</v>
      </c>
    </row>
    <row r="292" spans="2:65" s="317" customFormat="1">
      <c r="B292" s="316"/>
      <c r="D292" s="297" t="s">
        <v>185</v>
      </c>
      <c r="E292" s="318" t="s">
        <v>5</v>
      </c>
      <c r="F292" s="319" t="s">
        <v>186</v>
      </c>
      <c r="H292" s="320">
        <v>1252.723</v>
      </c>
      <c r="L292" s="316"/>
      <c r="M292" s="321"/>
      <c r="N292" s="322"/>
      <c r="O292" s="322"/>
      <c r="P292" s="322"/>
      <c r="Q292" s="322"/>
      <c r="R292" s="322"/>
      <c r="S292" s="322"/>
      <c r="T292" s="323"/>
      <c r="AT292" s="318" t="s">
        <v>185</v>
      </c>
      <c r="AU292" s="318" t="s">
        <v>77</v>
      </c>
      <c r="AV292" s="317" t="s">
        <v>182</v>
      </c>
      <c r="AW292" s="317" t="s">
        <v>31</v>
      </c>
      <c r="AX292" s="317" t="s">
        <v>75</v>
      </c>
      <c r="AY292" s="318" t="s">
        <v>177</v>
      </c>
    </row>
    <row r="293" spans="2:65" s="916" customFormat="1" ht="25.5" customHeight="1">
      <c r="B293" s="207"/>
      <c r="C293" s="286" t="s">
        <v>410</v>
      </c>
      <c r="D293" s="286" t="s">
        <v>179</v>
      </c>
      <c r="E293" s="287" t="s">
        <v>411</v>
      </c>
      <c r="F293" s="288" t="s">
        <v>412</v>
      </c>
      <c r="G293" s="289" t="s">
        <v>210</v>
      </c>
      <c r="H293" s="290">
        <v>1223.338</v>
      </c>
      <c r="I293" s="921"/>
      <c r="J293" s="291">
        <f>ROUND(I293*H293,2)</f>
        <v>0</v>
      </c>
      <c r="K293" s="288" t="s">
        <v>181</v>
      </c>
      <c r="L293" s="207"/>
      <c r="M293" s="292" t="s">
        <v>5</v>
      </c>
      <c r="N293" s="293" t="s">
        <v>39</v>
      </c>
      <c r="O293" s="294">
        <v>0.29899999999999999</v>
      </c>
      <c r="P293" s="294">
        <f>O293*H293</f>
        <v>365.77806199999998</v>
      </c>
      <c r="Q293" s="294">
        <v>0</v>
      </c>
      <c r="R293" s="294">
        <f>Q293*H293</f>
        <v>0</v>
      </c>
      <c r="S293" s="294">
        <v>0</v>
      </c>
      <c r="T293" s="295">
        <f>S293*H293</f>
        <v>0</v>
      </c>
      <c r="AR293" s="196" t="s">
        <v>182</v>
      </c>
      <c r="AT293" s="196" t="s">
        <v>179</v>
      </c>
      <c r="AU293" s="196" t="s">
        <v>77</v>
      </c>
      <c r="AY293" s="196" t="s">
        <v>177</v>
      </c>
      <c r="BE293" s="296">
        <f>IF(N293="základní",J293,0)</f>
        <v>0</v>
      </c>
      <c r="BF293" s="296">
        <f>IF(N293="snížená",J293,0)</f>
        <v>0</v>
      </c>
      <c r="BG293" s="296">
        <f>IF(N293="zákl. přenesená",J293,0)</f>
        <v>0</v>
      </c>
      <c r="BH293" s="296">
        <f>IF(N293="sníž. přenesená",J293,0)</f>
        <v>0</v>
      </c>
      <c r="BI293" s="296">
        <f>IF(N293="nulová",J293,0)</f>
        <v>0</v>
      </c>
      <c r="BJ293" s="196" t="s">
        <v>75</v>
      </c>
      <c r="BK293" s="296">
        <f>ROUND(I293*H293,2)</f>
        <v>0</v>
      </c>
      <c r="BL293" s="196" t="s">
        <v>182</v>
      </c>
      <c r="BM293" s="196" t="s">
        <v>413</v>
      </c>
    </row>
    <row r="294" spans="2:65" s="916" customFormat="1" ht="409.5">
      <c r="B294" s="207"/>
      <c r="D294" s="297" t="s">
        <v>184</v>
      </c>
      <c r="F294" s="298" t="s">
        <v>414</v>
      </c>
      <c r="L294" s="207"/>
      <c r="M294" s="299"/>
      <c r="N294" s="920"/>
      <c r="O294" s="920"/>
      <c r="P294" s="920"/>
      <c r="Q294" s="920"/>
      <c r="R294" s="920"/>
      <c r="S294" s="920"/>
      <c r="T294" s="300"/>
      <c r="AT294" s="196" t="s">
        <v>184</v>
      </c>
      <c r="AU294" s="196" t="s">
        <v>77</v>
      </c>
    </row>
    <row r="295" spans="2:65" s="302" customFormat="1">
      <c r="B295" s="301"/>
      <c r="D295" s="297" t="s">
        <v>185</v>
      </c>
      <c r="E295" s="303" t="s">
        <v>5</v>
      </c>
      <c r="F295" s="304" t="s">
        <v>415</v>
      </c>
      <c r="H295" s="305">
        <v>1469.53</v>
      </c>
      <c r="L295" s="301"/>
      <c r="M295" s="306"/>
      <c r="N295" s="307"/>
      <c r="O295" s="307"/>
      <c r="P295" s="307"/>
      <c r="Q295" s="307"/>
      <c r="R295" s="307"/>
      <c r="S295" s="307"/>
      <c r="T295" s="308"/>
      <c r="AT295" s="303" t="s">
        <v>185</v>
      </c>
      <c r="AU295" s="303" t="s">
        <v>77</v>
      </c>
      <c r="AV295" s="302" t="s">
        <v>77</v>
      </c>
      <c r="AW295" s="302" t="s">
        <v>31</v>
      </c>
      <c r="AX295" s="302" t="s">
        <v>68</v>
      </c>
      <c r="AY295" s="303" t="s">
        <v>177</v>
      </c>
    </row>
    <row r="296" spans="2:65" s="310" customFormat="1">
      <c r="B296" s="309"/>
      <c r="D296" s="297" t="s">
        <v>185</v>
      </c>
      <c r="E296" s="311" t="s">
        <v>5</v>
      </c>
      <c r="F296" s="312" t="s">
        <v>416</v>
      </c>
      <c r="H296" s="311" t="s">
        <v>5</v>
      </c>
      <c r="L296" s="309"/>
      <c r="M296" s="313"/>
      <c r="N296" s="314"/>
      <c r="O296" s="314"/>
      <c r="P296" s="314"/>
      <c r="Q296" s="314"/>
      <c r="R296" s="314"/>
      <c r="S296" s="314"/>
      <c r="T296" s="315"/>
      <c r="AT296" s="311" t="s">
        <v>185</v>
      </c>
      <c r="AU296" s="311" t="s">
        <v>77</v>
      </c>
      <c r="AV296" s="310" t="s">
        <v>75</v>
      </c>
      <c r="AW296" s="310" t="s">
        <v>31</v>
      </c>
      <c r="AX296" s="310" t="s">
        <v>68</v>
      </c>
      <c r="AY296" s="311" t="s">
        <v>177</v>
      </c>
    </row>
    <row r="297" spans="2:65" s="302" customFormat="1">
      <c r="B297" s="301"/>
      <c r="D297" s="297" t="s">
        <v>185</v>
      </c>
      <c r="E297" s="303" t="s">
        <v>5</v>
      </c>
      <c r="F297" s="304" t="s">
        <v>417</v>
      </c>
      <c r="H297" s="305">
        <v>-246.19200000000001</v>
      </c>
      <c r="L297" s="301"/>
      <c r="M297" s="306"/>
      <c r="N297" s="307"/>
      <c r="O297" s="307"/>
      <c r="P297" s="307"/>
      <c r="Q297" s="307"/>
      <c r="R297" s="307"/>
      <c r="S297" s="307"/>
      <c r="T297" s="308"/>
      <c r="AT297" s="303" t="s">
        <v>185</v>
      </c>
      <c r="AU297" s="303" t="s">
        <v>77</v>
      </c>
      <c r="AV297" s="302" t="s">
        <v>77</v>
      </c>
      <c r="AW297" s="302" t="s">
        <v>31</v>
      </c>
      <c r="AX297" s="302" t="s">
        <v>68</v>
      </c>
      <c r="AY297" s="303" t="s">
        <v>177</v>
      </c>
    </row>
    <row r="298" spans="2:65" s="310" customFormat="1">
      <c r="B298" s="309"/>
      <c r="D298" s="297" t="s">
        <v>185</v>
      </c>
      <c r="E298" s="311" t="s">
        <v>5</v>
      </c>
      <c r="F298" s="312" t="s">
        <v>387</v>
      </c>
      <c r="H298" s="311" t="s">
        <v>5</v>
      </c>
      <c r="L298" s="309"/>
      <c r="M298" s="313"/>
      <c r="N298" s="314"/>
      <c r="O298" s="314"/>
      <c r="P298" s="314"/>
      <c r="Q298" s="314"/>
      <c r="R298" s="314"/>
      <c r="S298" s="314"/>
      <c r="T298" s="315"/>
      <c r="AT298" s="311" t="s">
        <v>185</v>
      </c>
      <c r="AU298" s="311" t="s">
        <v>77</v>
      </c>
      <c r="AV298" s="310" t="s">
        <v>75</v>
      </c>
      <c r="AW298" s="310" t="s">
        <v>31</v>
      </c>
      <c r="AX298" s="310" t="s">
        <v>68</v>
      </c>
      <c r="AY298" s="311" t="s">
        <v>177</v>
      </c>
    </row>
    <row r="299" spans="2:65" s="317" customFormat="1">
      <c r="B299" s="316"/>
      <c r="D299" s="297" t="s">
        <v>185</v>
      </c>
      <c r="E299" s="318" t="s">
        <v>5</v>
      </c>
      <c r="F299" s="319" t="s">
        <v>186</v>
      </c>
      <c r="H299" s="320">
        <v>1223.338</v>
      </c>
      <c r="L299" s="316"/>
      <c r="M299" s="321"/>
      <c r="N299" s="322"/>
      <c r="O299" s="322"/>
      <c r="P299" s="322"/>
      <c r="Q299" s="322"/>
      <c r="R299" s="322"/>
      <c r="S299" s="322"/>
      <c r="T299" s="323"/>
      <c r="AT299" s="318" t="s">
        <v>185</v>
      </c>
      <c r="AU299" s="318" t="s">
        <v>77</v>
      </c>
      <c r="AV299" s="317" t="s">
        <v>182</v>
      </c>
      <c r="AW299" s="317" t="s">
        <v>31</v>
      </c>
      <c r="AX299" s="317" t="s">
        <v>75</v>
      </c>
      <c r="AY299" s="318" t="s">
        <v>177</v>
      </c>
    </row>
    <row r="300" spans="2:65" s="916" customFormat="1" ht="25.5" customHeight="1">
      <c r="B300" s="207"/>
      <c r="C300" s="286" t="s">
        <v>418</v>
      </c>
      <c r="D300" s="286" t="s">
        <v>179</v>
      </c>
      <c r="E300" s="287" t="s">
        <v>419</v>
      </c>
      <c r="F300" s="288" t="s">
        <v>420</v>
      </c>
      <c r="G300" s="289" t="s">
        <v>187</v>
      </c>
      <c r="H300" s="290">
        <v>25</v>
      </c>
      <c r="I300" s="921"/>
      <c r="J300" s="291">
        <f>ROUND(I300*H300,2)</f>
        <v>0</v>
      </c>
      <c r="K300" s="288" t="s">
        <v>181</v>
      </c>
      <c r="L300" s="207"/>
      <c r="M300" s="292" t="s">
        <v>5</v>
      </c>
      <c r="N300" s="293" t="s">
        <v>39</v>
      </c>
      <c r="O300" s="294">
        <v>3.6459999999999999</v>
      </c>
      <c r="P300" s="294">
        <f>O300*H300</f>
        <v>91.149999999999991</v>
      </c>
      <c r="Q300" s="294">
        <v>0</v>
      </c>
      <c r="R300" s="294">
        <f>Q300*H300</f>
        <v>0</v>
      </c>
      <c r="S300" s="294">
        <v>0</v>
      </c>
      <c r="T300" s="295">
        <f>S300*H300</f>
        <v>0</v>
      </c>
      <c r="AR300" s="196" t="s">
        <v>182</v>
      </c>
      <c r="AT300" s="196" t="s">
        <v>179</v>
      </c>
      <c r="AU300" s="196" t="s">
        <v>77</v>
      </c>
      <c r="AY300" s="196" t="s">
        <v>177</v>
      </c>
      <c r="BE300" s="296">
        <f>IF(N300="základní",J300,0)</f>
        <v>0</v>
      </c>
      <c r="BF300" s="296">
        <f>IF(N300="snížená",J300,0)</f>
        <v>0</v>
      </c>
      <c r="BG300" s="296">
        <f>IF(N300="zákl. přenesená",J300,0)</f>
        <v>0</v>
      </c>
      <c r="BH300" s="296">
        <f>IF(N300="sníž. přenesená",J300,0)</f>
        <v>0</v>
      </c>
      <c r="BI300" s="296">
        <f>IF(N300="nulová",J300,0)</f>
        <v>0</v>
      </c>
      <c r="BJ300" s="196" t="s">
        <v>75</v>
      </c>
      <c r="BK300" s="296">
        <f>ROUND(I300*H300,2)</f>
        <v>0</v>
      </c>
      <c r="BL300" s="196" t="s">
        <v>182</v>
      </c>
      <c r="BM300" s="196" t="s">
        <v>421</v>
      </c>
    </row>
    <row r="301" spans="2:65" s="916" customFormat="1" ht="81">
      <c r="B301" s="207"/>
      <c r="D301" s="297" t="s">
        <v>184</v>
      </c>
      <c r="F301" s="298" t="s">
        <v>422</v>
      </c>
      <c r="L301" s="207"/>
      <c r="M301" s="299"/>
      <c r="N301" s="920"/>
      <c r="O301" s="920"/>
      <c r="P301" s="920"/>
      <c r="Q301" s="920"/>
      <c r="R301" s="920"/>
      <c r="S301" s="920"/>
      <c r="T301" s="300"/>
      <c r="AT301" s="196" t="s">
        <v>184</v>
      </c>
      <c r="AU301" s="196" t="s">
        <v>77</v>
      </c>
    </row>
    <row r="302" spans="2:65" s="302" customFormat="1">
      <c r="B302" s="301"/>
      <c r="D302" s="297" t="s">
        <v>185</v>
      </c>
      <c r="E302" s="303" t="s">
        <v>5</v>
      </c>
      <c r="F302" s="304" t="s">
        <v>206</v>
      </c>
      <c r="H302" s="305">
        <v>25</v>
      </c>
      <c r="L302" s="301"/>
      <c r="M302" s="306"/>
      <c r="N302" s="307"/>
      <c r="O302" s="307"/>
      <c r="P302" s="307"/>
      <c r="Q302" s="307"/>
      <c r="R302" s="307"/>
      <c r="S302" s="307"/>
      <c r="T302" s="308"/>
      <c r="AT302" s="303" t="s">
        <v>185</v>
      </c>
      <c r="AU302" s="303" t="s">
        <v>77</v>
      </c>
      <c r="AV302" s="302" t="s">
        <v>77</v>
      </c>
      <c r="AW302" s="302" t="s">
        <v>31</v>
      </c>
      <c r="AX302" s="302" t="s">
        <v>68</v>
      </c>
      <c r="AY302" s="303" t="s">
        <v>177</v>
      </c>
    </row>
    <row r="303" spans="2:65" s="310" customFormat="1">
      <c r="B303" s="309"/>
      <c r="D303" s="297" t="s">
        <v>185</v>
      </c>
      <c r="E303" s="311" t="s">
        <v>5</v>
      </c>
      <c r="F303" s="312" t="s">
        <v>423</v>
      </c>
      <c r="H303" s="311" t="s">
        <v>5</v>
      </c>
      <c r="L303" s="309"/>
      <c r="M303" s="313"/>
      <c r="N303" s="314"/>
      <c r="O303" s="314"/>
      <c r="P303" s="314"/>
      <c r="Q303" s="314"/>
      <c r="R303" s="314"/>
      <c r="S303" s="314"/>
      <c r="T303" s="315"/>
      <c r="AT303" s="311" t="s">
        <v>185</v>
      </c>
      <c r="AU303" s="311" t="s">
        <v>77</v>
      </c>
      <c r="AV303" s="310" t="s">
        <v>75</v>
      </c>
      <c r="AW303" s="310" t="s">
        <v>31</v>
      </c>
      <c r="AX303" s="310" t="s">
        <v>68</v>
      </c>
      <c r="AY303" s="311" t="s">
        <v>177</v>
      </c>
    </row>
    <row r="304" spans="2:65" s="317" customFormat="1">
      <c r="B304" s="316"/>
      <c r="D304" s="297" t="s">
        <v>185</v>
      </c>
      <c r="E304" s="318" t="s">
        <v>5</v>
      </c>
      <c r="F304" s="319" t="s">
        <v>186</v>
      </c>
      <c r="H304" s="320">
        <v>25</v>
      </c>
      <c r="L304" s="316"/>
      <c r="M304" s="321"/>
      <c r="N304" s="322"/>
      <c r="O304" s="322"/>
      <c r="P304" s="322"/>
      <c r="Q304" s="322"/>
      <c r="R304" s="322"/>
      <c r="S304" s="322"/>
      <c r="T304" s="323"/>
      <c r="AT304" s="318" t="s">
        <v>185</v>
      </c>
      <c r="AU304" s="318" t="s">
        <v>77</v>
      </c>
      <c r="AV304" s="317" t="s">
        <v>182</v>
      </c>
      <c r="AW304" s="317" t="s">
        <v>31</v>
      </c>
      <c r="AX304" s="317" t="s">
        <v>75</v>
      </c>
      <c r="AY304" s="318" t="s">
        <v>177</v>
      </c>
    </row>
    <row r="305" spans="2:65" s="916" customFormat="1" ht="16.5" customHeight="1">
      <c r="B305" s="207"/>
      <c r="C305" s="324" t="s">
        <v>424</v>
      </c>
      <c r="D305" s="324" t="s">
        <v>425</v>
      </c>
      <c r="E305" s="325" t="s">
        <v>426</v>
      </c>
      <c r="F305" s="326" t="s">
        <v>427</v>
      </c>
      <c r="G305" s="327" t="s">
        <v>187</v>
      </c>
      <c r="H305" s="328">
        <v>12.5</v>
      </c>
      <c r="I305" s="923"/>
      <c r="J305" s="329">
        <f>ROUND(I305*H305,2)</f>
        <v>0</v>
      </c>
      <c r="K305" s="326" t="s">
        <v>181</v>
      </c>
      <c r="L305" s="330"/>
      <c r="M305" s="331" t="s">
        <v>5</v>
      </c>
      <c r="N305" s="332" t="s">
        <v>39</v>
      </c>
      <c r="O305" s="294">
        <v>0</v>
      </c>
      <c r="P305" s="294">
        <f>O305*H305</f>
        <v>0</v>
      </c>
      <c r="Q305" s="294">
        <v>2.5000000000000001E-2</v>
      </c>
      <c r="R305" s="294">
        <f>Q305*H305</f>
        <v>0.3125</v>
      </c>
      <c r="S305" s="294">
        <v>0</v>
      </c>
      <c r="T305" s="295">
        <f>S305*H305</f>
        <v>0</v>
      </c>
      <c r="AR305" s="196" t="s">
        <v>207</v>
      </c>
      <c r="AT305" s="196" t="s">
        <v>425</v>
      </c>
      <c r="AU305" s="196" t="s">
        <v>77</v>
      </c>
      <c r="AY305" s="196" t="s">
        <v>177</v>
      </c>
      <c r="BE305" s="296">
        <f>IF(N305="základní",J305,0)</f>
        <v>0</v>
      </c>
      <c r="BF305" s="296">
        <f>IF(N305="snížená",J305,0)</f>
        <v>0</v>
      </c>
      <c r="BG305" s="296">
        <f>IF(N305="zákl. přenesená",J305,0)</f>
        <v>0</v>
      </c>
      <c r="BH305" s="296">
        <f>IF(N305="sníž. přenesená",J305,0)</f>
        <v>0</v>
      </c>
      <c r="BI305" s="296">
        <f>IF(N305="nulová",J305,0)</f>
        <v>0</v>
      </c>
      <c r="BJ305" s="196" t="s">
        <v>75</v>
      </c>
      <c r="BK305" s="296">
        <f>ROUND(I305*H305,2)</f>
        <v>0</v>
      </c>
      <c r="BL305" s="196" t="s">
        <v>182</v>
      </c>
      <c r="BM305" s="196" t="s">
        <v>428</v>
      </c>
    </row>
    <row r="306" spans="2:65" s="302" customFormat="1">
      <c r="B306" s="301"/>
      <c r="D306" s="297" t="s">
        <v>185</v>
      </c>
      <c r="F306" s="304" t="s">
        <v>429</v>
      </c>
      <c r="H306" s="305">
        <v>12.5</v>
      </c>
      <c r="L306" s="301"/>
      <c r="M306" s="306"/>
      <c r="N306" s="307"/>
      <c r="O306" s="307"/>
      <c r="P306" s="307"/>
      <c r="Q306" s="307"/>
      <c r="R306" s="307"/>
      <c r="S306" s="307"/>
      <c r="T306" s="308"/>
      <c r="AT306" s="303" t="s">
        <v>185</v>
      </c>
      <c r="AU306" s="303" t="s">
        <v>77</v>
      </c>
      <c r="AV306" s="302" t="s">
        <v>77</v>
      </c>
      <c r="AW306" s="302" t="s">
        <v>6</v>
      </c>
      <c r="AX306" s="302" t="s">
        <v>75</v>
      </c>
      <c r="AY306" s="303" t="s">
        <v>177</v>
      </c>
    </row>
    <row r="307" spans="2:65" s="916" customFormat="1" ht="25.5" customHeight="1">
      <c r="B307" s="207"/>
      <c r="C307" s="286" t="s">
        <v>430</v>
      </c>
      <c r="D307" s="286" t="s">
        <v>179</v>
      </c>
      <c r="E307" s="287" t="s">
        <v>431</v>
      </c>
      <c r="F307" s="288" t="s">
        <v>432</v>
      </c>
      <c r="G307" s="289" t="s">
        <v>187</v>
      </c>
      <c r="H307" s="290">
        <v>25</v>
      </c>
      <c r="I307" s="921"/>
      <c r="J307" s="291">
        <f>ROUND(I307*H307,2)</f>
        <v>0</v>
      </c>
      <c r="K307" s="288" t="s">
        <v>181</v>
      </c>
      <c r="L307" s="207"/>
      <c r="M307" s="292" t="s">
        <v>5</v>
      </c>
      <c r="N307" s="293" t="s">
        <v>39</v>
      </c>
      <c r="O307" s="294">
        <v>7.9930000000000003</v>
      </c>
      <c r="P307" s="294">
        <f>O307*H307</f>
        <v>199.82500000000002</v>
      </c>
      <c r="Q307" s="294">
        <v>0</v>
      </c>
      <c r="R307" s="294">
        <f>Q307*H307</f>
        <v>0</v>
      </c>
      <c r="S307" s="294">
        <v>0</v>
      </c>
      <c r="T307" s="295">
        <f>S307*H307</f>
        <v>0</v>
      </c>
      <c r="AR307" s="196" t="s">
        <v>182</v>
      </c>
      <c r="AT307" s="196" t="s">
        <v>179</v>
      </c>
      <c r="AU307" s="196" t="s">
        <v>77</v>
      </c>
      <c r="AY307" s="196" t="s">
        <v>177</v>
      </c>
      <c r="BE307" s="296">
        <f>IF(N307="základní",J307,0)</f>
        <v>0</v>
      </c>
      <c r="BF307" s="296">
        <f>IF(N307="snížená",J307,0)</f>
        <v>0</v>
      </c>
      <c r="BG307" s="296">
        <f>IF(N307="zákl. přenesená",J307,0)</f>
        <v>0</v>
      </c>
      <c r="BH307" s="296">
        <f>IF(N307="sníž. přenesená",J307,0)</f>
        <v>0</v>
      </c>
      <c r="BI307" s="296">
        <f>IF(N307="nulová",J307,0)</f>
        <v>0</v>
      </c>
      <c r="BJ307" s="196" t="s">
        <v>75</v>
      </c>
      <c r="BK307" s="296">
        <f>ROUND(I307*H307,2)</f>
        <v>0</v>
      </c>
      <c r="BL307" s="196" t="s">
        <v>182</v>
      </c>
      <c r="BM307" s="196" t="s">
        <v>433</v>
      </c>
    </row>
    <row r="308" spans="2:65" s="916" customFormat="1" ht="67.5">
      <c r="B308" s="207"/>
      <c r="D308" s="297" t="s">
        <v>184</v>
      </c>
      <c r="F308" s="298" t="s">
        <v>434</v>
      </c>
      <c r="L308" s="207"/>
      <c r="M308" s="299"/>
      <c r="N308" s="920"/>
      <c r="O308" s="920"/>
      <c r="P308" s="920"/>
      <c r="Q308" s="920"/>
      <c r="R308" s="920"/>
      <c r="S308" s="920"/>
      <c r="T308" s="300"/>
      <c r="AT308" s="196" t="s">
        <v>184</v>
      </c>
      <c r="AU308" s="196" t="s">
        <v>77</v>
      </c>
    </row>
    <row r="309" spans="2:65" s="302" customFormat="1">
      <c r="B309" s="301"/>
      <c r="D309" s="297" t="s">
        <v>185</v>
      </c>
      <c r="E309" s="303" t="s">
        <v>5</v>
      </c>
      <c r="F309" s="304" t="s">
        <v>206</v>
      </c>
      <c r="H309" s="305">
        <v>25</v>
      </c>
      <c r="L309" s="301"/>
      <c r="M309" s="306"/>
      <c r="N309" s="307"/>
      <c r="O309" s="307"/>
      <c r="P309" s="307"/>
      <c r="Q309" s="307"/>
      <c r="R309" s="307"/>
      <c r="S309" s="307"/>
      <c r="T309" s="308"/>
      <c r="AT309" s="303" t="s">
        <v>185</v>
      </c>
      <c r="AU309" s="303" t="s">
        <v>77</v>
      </c>
      <c r="AV309" s="302" t="s">
        <v>77</v>
      </c>
      <c r="AW309" s="302" t="s">
        <v>31</v>
      </c>
      <c r="AX309" s="302" t="s">
        <v>68</v>
      </c>
      <c r="AY309" s="303" t="s">
        <v>177</v>
      </c>
    </row>
    <row r="310" spans="2:65" s="317" customFormat="1">
      <c r="B310" s="316"/>
      <c r="D310" s="297" t="s">
        <v>185</v>
      </c>
      <c r="E310" s="318" t="s">
        <v>5</v>
      </c>
      <c r="F310" s="319" t="s">
        <v>186</v>
      </c>
      <c r="H310" s="320">
        <v>25</v>
      </c>
      <c r="L310" s="316"/>
      <c r="M310" s="321"/>
      <c r="N310" s="322"/>
      <c r="O310" s="322"/>
      <c r="P310" s="322"/>
      <c r="Q310" s="322"/>
      <c r="R310" s="322"/>
      <c r="S310" s="322"/>
      <c r="T310" s="323"/>
      <c r="AT310" s="318" t="s">
        <v>185</v>
      </c>
      <c r="AU310" s="318" t="s">
        <v>77</v>
      </c>
      <c r="AV310" s="317" t="s">
        <v>182</v>
      </c>
      <c r="AW310" s="317" t="s">
        <v>31</v>
      </c>
      <c r="AX310" s="317" t="s">
        <v>75</v>
      </c>
      <c r="AY310" s="318" t="s">
        <v>177</v>
      </c>
    </row>
    <row r="311" spans="2:65" s="916" customFormat="1" ht="16.5" customHeight="1">
      <c r="B311" s="207"/>
      <c r="C311" s="324" t="s">
        <v>435</v>
      </c>
      <c r="D311" s="324" t="s">
        <v>425</v>
      </c>
      <c r="E311" s="325" t="s">
        <v>436</v>
      </c>
      <c r="F311" s="326" t="s">
        <v>437</v>
      </c>
      <c r="G311" s="327" t="s">
        <v>187</v>
      </c>
      <c r="H311" s="328">
        <v>25</v>
      </c>
      <c r="I311" s="923"/>
      <c r="J311" s="329">
        <f>ROUND(I311*H311,2)</f>
        <v>0</v>
      </c>
      <c r="K311" s="326" t="s">
        <v>5</v>
      </c>
      <c r="L311" s="330"/>
      <c r="M311" s="331" t="s">
        <v>5</v>
      </c>
      <c r="N311" s="332" t="s">
        <v>39</v>
      </c>
      <c r="O311" s="294">
        <v>0</v>
      </c>
      <c r="P311" s="294">
        <f>O311*H311</f>
        <v>0</v>
      </c>
      <c r="Q311" s="294">
        <v>4.0000000000000003E-5</v>
      </c>
      <c r="R311" s="294">
        <f>Q311*H311</f>
        <v>1E-3</v>
      </c>
      <c r="S311" s="294">
        <v>0</v>
      </c>
      <c r="T311" s="295">
        <f>S311*H311</f>
        <v>0</v>
      </c>
      <c r="AR311" s="196" t="s">
        <v>207</v>
      </c>
      <c r="AT311" s="196" t="s">
        <v>425</v>
      </c>
      <c r="AU311" s="196" t="s">
        <v>77</v>
      </c>
      <c r="AY311" s="196" t="s">
        <v>177</v>
      </c>
      <c r="BE311" s="296">
        <f>IF(N311="základní",J311,0)</f>
        <v>0</v>
      </c>
      <c r="BF311" s="296">
        <f>IF(N311="snížená",J311,0)</f>
        <v>0</v>
      </c>
      <c r="BG311" s="296">
        <f>IF(N311="zákl. přenesená",J311,0)</f>
        <v>0</v>
      </c>
      <c r="BH311" s="296">
        <f>IF(N311="sníž. přenesená",J311,0)</f>
        <v>0</v>
      </c>
      <c r="BI311" s="296">
        <f>IF(N311="nulová",J311,0)</f>
        <v>0</v>
      </c>
      <c r="BJ311" s="196" t="s">
        <v>75</v>
      </c>
      <c r="BK311" s="296">
        <f>ROUND(I311*H311,2)</f>
        <v>0</v>
      </c>
      <c r="BL311" s="196" t="s">
        <v>182</v>
      </c>
      <c r="BM311" s="196" t="s">
        <v>438</v>
      </c>
    </row>
    <row r="312" spans="2:65" s="916" customFormat="1" ht="16.5" customHeight="1">
      <c r="B312" s="207"/>
      <c r="C312" s="286" t="s">
        <v>439</v>
      </c>
      <c r="D312" s="286" t="s">
        <v>179</v>
      </c>
      <c r="E312" s="287" t="s">
        <v>440</v>
      </c>
      <c r="F312" s="288" t="s">
        <v>441</v>
      </c>
      <c r="G312" s="289" t="s">
        <v>187</v>
      </c>
      <c r="H312" s="290">
        <v>25</v>
      </c>
      <c r="I312" s="921"/>
      <c r="J312" s="291">
        <f>ROUND(I312*H312,2)</f>
        <v>0</v>
      </c>
      <c r="K312" s="288" t="s">
        <v>181</v>
      </c>
      <c r="L312" s="207"/>
      <c r="M312" s="292" t="s">
        <v>5</v>
      </c>
      <c r="N312" s="293" t="s">
        <v>39</v>
      </c>
      <c r="O312" s="294">
        <v>0.57399999999999995</v>
      </c>
      <c r="P312" s="294">
        <f>O312*H312</f>
        <v>14.35</v>
      </c>
      <c r="Q312" s="294">
        <v>5.0000000000000002E-5</v>
      </c>
      <c r="R312" s="294">
        <f>Q312*H312</f>
        <v>1.25E-3</v>
      </c>
      <c r="S312" s="294">
        <v>0</v>
      </c>
      <c r="T312" s="295">
        <f>S312*H312</f>
        <v>0</v>
      </c>
      <c r="AR312" s="196" t="s">
        <v>182</v>
      </c>
      <c r="AT312" s="196" t="s">
        <v>179</v>
      </c>
      <c r="AU312" s="196" t="s">
        <v>77</v>
      </c>
      <c r="AY312" s="196" t="s">
        <v>177</v>
      </c>
      <c r="BE312" s="296">
        <f>IF(N312="základní",J312,0)</f>
        <v>0</v>
      </c>
      <c r="BF312" s="296">
        <f>IF(N312="snížená",J312,0)</f>
        <v>0</v>
      </c>
      <c r="BG312" s="296">
        <f>IF(N312="zákl. přenesená",J312,0)</f>
        <v>0</v>
      </c>
      <c r="BH312" s="296">
        <f>IF(N312="sníž. přenesená",J312,0)</f>
        <v>0</v>
      </c>
      <c r="BI312" s="296">
        <f>IF(N312="nulová",J312,0)</f>
        <v>0</v>
      </c>
      <c r="BJ312" s="196" t="s">
        <v>75</v>
      </c>
      <c r="BK312" s="296">
        <f>ROUND(I312*H312,2)</f>
        <v>0</v>
      </c>
      <c r="BL312" s="196" t="s">
        <v>182</v>
      </c>
      <c r="BM312" s="196" t="s">
        <v>442</v>
      </c>
    </row>
    <row r="313" spans="2:65" s="916" customFormat="1" ht="54">
      <c r="B313" s="207"/>
      <c r="D313" s="297" t="s">
        <v>184</v>
      </c>
      <c r="F313" s="298" t="s">
        <v>443</v>
      </c>
      <c r="L313" s="207"/>
      <c r="M313" s="299"/>
      <c r="N313" s="920"/>
      <c r="O313" s="920"/>
      <c r="P313" s="920"/>
      <c r="Q313" s="920"/>
      <c r="R313" s="920"/>
      <c r="S313" s="920"/>
      <c r="T313" s="300"/>
      <c r="AT313" s="196" t="s">
        <v>184</v>
      </c>
      <c r="AU313" s="196" t="s">
        <v>77</v>
      </c>
    </row>
    <row r="314" spans="2:65" s="916" customFormat="1" ht="16.5" customHeight="1">
      <c r="B314" s="207"/>
      <c r="C314" s="324" t="s">
        <v>444</v>
      </c>
      <c r="D314" s="324" t="s">
        <v>425</v>
      </c>
      <c r="E314" s="325" t="s">
        <v>445</v>
      </c>
      <c r="F314" s="326" t="s">
        <v>446</v>
      </c>
      <c r="G314" s="327" t="s">
        <v>210</v>
      </c>
      <c r="H314" s="328">
        <v>0.75</v>
      </c>
      <c r="I314" s="923"/>
      <c r="J314" s="329">
        <f>ROUND(I314*H314,2)</f>
        <v>0</v>
      </c>
      <c r="K314" s="326" t="s">
        <v>181</v>
      </c>
      <c r="L314" s="330"/>
      <c r="M314" s="331" t="s">
        <v>5</v>
      </c>
      <c r="N314" s="332" t="s">
        <v>39</v>
      </c>
      <c r="O314" s="294">
        <v>0</v>
      </c>
      <c r="P314" s="294">
        <f>O314*H314</f>
        <v>0</v>
      </c>
      <c r="Q314" s="294">
        <v>0.65</v>
      </c>
      <c r="R314" s="294">
        <f>Q314*H314</f>
        <v>0.48750000000000004</v>
      </c>
      <c r="S314" s="294">
        <v>0</v>
      </c>
      <c r="T314" s="295">
        <f>S314*H314</f>
        <v>0</v>
      </c>
      <c r="AR314" s="196" t="s">
        <v>207</v>
      </c>
      <c r="AT314" s="196" t="s">
        <v>425</v>
      </c>
      <c r="AU314" s="196" t="s">
        <v>77</v>
      </c>
      <c r="AY314" s="196" t="s">
        <v>177</v>
      </c>
      <c r="BE314" s="296">
        <f>IF(N314="základní",J314,0)</f>
        <v>0</v>
      </c>
      <c r="BF314" s="296">
        <f>IF(N314="snížená",J314,0)</f>
        <v>0</v>
      </c>
      <c r="BG314" s="296">
        <f>IF(N314="zákl. přenesená",J314,0)</f>
        <v>0</v>
      </c>
      <c r="BH314" s="296">
        <f>IF(N314="sníž. přenesená",J314,0)</f>
        <v>0</v>
      </c>
      <c r="BI314" s="296">
        <f>IF(N314="nulová",J314,0)</f>
        <v>0</v>
      </c>
      <c r="BJ314" s="196" t="s">
        <v>75</v>
      </c>
      <c r="BK314" s="296">
        <f>ROUND(I314*H314,2)</f>
        <v>0</v>
      </c>
      <c r="BL314" s="196" t="s">
        <v>182</v>
      </c>
      <c r="BM314" s="196" t="s">
        <v>447</v>
      </c>
    </row>
    <row r="315" spans="2:65" s="302" customFormat="1">
      <c r="B315" s="301"/>
      <c r="D315" s="297" t="s">
        <v>185</v>
      </c>
      <c r="E315" s="303" t="s">
        <v>5</v>
      </c>
      <c r="F315" s="304" t="s">
        <v>448</v>
      </c>
      <c r="H315" s="305">
        <v>0.75</v>
      </c>
      <c r="L315" s="301"/>
      <c r="M315" s="306"/>
      <c r="N315" s="307"/>
      <c r="O315" s="307"/>
      <c r="P315" s="307"/>
      <c r="Q315" s="307"/>
      <c r="R315" s="307"/>
      <c r="S315" s="307"/>
      <c r="T315" s="308"/>
      <c r="AT315" s="303" t="s">
        <v>185</v>
      </c>
      <c r="AU315" s="303" t="s">
        <v>77</v>
      </c>
      <c r="AV315" s="302" t="s">
        <v>77</v>
      </c>
      <c r="AW315" s="302" t="s">
        <v>31</v>
      </c>
      <c r="AX315" s="302" t="s">
        <v>68</v>
      </c>
      <c r="AY315" s="303" t="s">
        <v>177</v>
      </c>
    </row>
    <row r="316" spans="2:65" s="317" customFormat="1">
      <c r="B316" s="316"/>
      <c r="D316" s="297" t="s">
        <v>185</v>
      </c>
      <c r="E316" s="318" t="s">
        <v>5</v>
      </c>
      <c r="F316" s="319" t="s">
        <v>186</v>
      </c>
      <c r="H316" s="320">
        <v>0.75</v>
      </c>
      <c r="L316" s="316"/>
      <c r="M316" s="321"/>
      <c r="N316" s="322"/>
      <c r="O316" s="322"/>
      <c r="P316" s="322"/>
      <c r="Q316" s="322"/>
      <c r="R316" s="322"/>
      <c r="S316" s="322"/>
      <c r="T316" s="323"/>
      <c r="AT316" s="318" t="s">
        <v>185</v>
      </c>
      <c r="AU316" s="318" t="s">
        <v>77</v>
      </c>
      <c r="AV316" s="317" t="s">
        <v>182</v>
      </c>
      <c r="AW316" s="317" t="s">
        <v>31</v>
      </c>
      <c r="AX316" s="317" t="s">
        <v>75</v>
      </c>
      <c r="AY316" s="318" t="s">
        <v>177</v>
      </c>
    </row>
    <row r="317" spans="2:65" s="916" customFormat="1" ht="25.5" customHeight="1">
      <c r="B317" s="207"/>
      <c r="C317" s="286" t="s">
        <v>449</v>
      </c>
      <c r="D317" s="286" t="s">
        <v>179</v>
      </c>
      <c r="E317" s="287" t="s">
        <v>450</v>
      </c>
      <c r="F317" s="288" t="s">
        <v>451</v>
      </c>
      <c r="G317" s="289" t="s">
        <v>180</v>
      </c>
      <c r="H317" s="290">
        <v>25</v>
      </c>
      <c r="I317" s="921"/>
      <c r="J317" s="291">
        <f>ROUND(I317*H317,2)</f>
        <v>0</v>
      </c>
      <c r="K317" s="288" t="s">
        <v>181</v>
      </c>
      <c r="L317" s="207"/>
      <c r="M317" s="292" t="s">
        <v>5</v>
      </c>
      <c r="N317" s="293" t="s">
        <v>39</v>
      </c>
      <c r="O317" s="294">
        <v>7.8E-2</v>
      </c>
      <c r="P317" s="294">
        <f>O317*H317</f>
        <v>1.95</v>
      </c>
      <c r="Q317" s="294">
        <v>3.6000000000000002E-4</v>
      </c>
      <c r="R317" s="294">
        <f>Q317*H317</f>
        <v>9.0000000000000011E-3</v>
      </c>
      <c r="S317" s="294">
        <v>0</v>
      </c>
      <c r="T317" s="295">
        <f>S317*H317</f>
        <v>0</v>
      </c>
      <c r="AR317" s="196" t="s">
        <v>182</v>
      </c>
      <c r="AT317" s="196" t="s">
        <v>179</v>
      </c>
      <c r="AU317" s="196" t="s">
        <v>77</v>
      </c>
      <c r="AY317" s="196" t="s">
        <v>177</v>
      </c>
      <c r="BE317" s="296">
        <f>IF(N317="základní",J317,0)</f>
        <v>0</v>
      </c>
      <c r="BF317" s="296">
        <f>IF(N317="snížená",J317,0)</f>
        <v>0</v>
      </c>
      <c r="BG317" s="296">
        <f>IF(N317="zákl. přenesená",J317,0)</f>
        <v>0</v>
      </c>
      <c r="BH317" s="296">
        <f>IF(N317="sníž. přenesená",J317,0)</f>
        <v>0</v>
      </c>
      <c r="BI317" s="296">
        <f>IF(N317="nulová",J317,0)</f>
        <v>0</v>
      </c>
      <c r="BJ317" s="196" t="s">
        <v>75</v>
      </c>
      <c r="BK317" s="296">
        <f>ROUND(I317*H317,2)</f>
        <v>0</v>
      </c>
      <c r="BL317" s="196" t="s">
        <v>182</v>
      </c>
      <c r="BM317" s="196" t="s">
        <v>452</v>
      </c>
    </row>
    <row r="318" spans="2:65" s="916" customFormat="1" ht="27">
      <c r="B318" s="207"/>
      <c r="D318" s="297" t="s">
        <v>184</v>
      </c>
      <c r="F318" s="298" t="s">
        <v>453</v>
      </c>
      <c r="L318" s="207"/>
      <c r="M318" s="299"/>
      <c r="N318" s="920"/>
      <c r="O318" s="920"/>
      <c r="P318" s="920"/>
      <c r="Q318" s="920"/>
      <c r="R318" s="920"/>
      <c r="S318" s="920"/>
      <c r="T318" s="300"/>
      <c r="AT318" s="196" t="s">
        <v>184</v>
      </c>
      <c r="AU318" s="196" t="s">
        <v>77</v>
      </c>
    </row>
    <row r="319" spans="2:65" s="302" customFormat="1">
      <c r="B319" s="301"/>
      <c r="D319" s="297" t="s">
        <v>185</v>
      </c>
      <c r="E319" s="303" t="s">
        <v>5</v>
      </c>
      <c r="F319" s="304" t="s">
        <v>206</v>
      </c>
      <c r="H319" s="305">
        <v>25</v>
      </c>
      <c r="L319" s="301"/>
      <c r="M319" s="306"/>
      <c r="N319" s="307"/>
      <c r="O319" s="307"/>
      <c r="P319" s="307"/>
      <c r="Q319" s="307"/>
      <c r="R319" s="307"/>
      <c r="S319" s="307"/>
      <c r="T319" s="308"/>
      <c r="AT319" s="303" t="s">
        <v>185</v>
      </c>
      <c r="AU319" s="303" t="s">
        <v>77</v>
      </c>
      <c r="AV319" s="302" t="s">
        <v>77</v>
      </c>
      <c r="AW319" s="302" t="s">
        <v>31</v>
      </c>
      <c r="AX319" s="302" t="s">
        <v>68</v>
      </c>
      <c r="AY319" s="303" t="s">
        <v>177</v>
      </c>
    </row>
    <row r="320" spans="2:65" s="317" customFormat="1">
      <c r="B320" s="316"/>
      <c r="D320" s="297" t="s">
        <v>185</v>
      </c>
      <c r="E320" s="318" t="s">
        <v>5</v>
      </c>
      <c r="F320" s="319" t="s">
        <v>186</v>
      </c>
      <c r="H320" s="320">
        <v>25</v>
      </c>
      <c r="L320" s="316"/>
      <c r="M320" s="321"/>
      <c r="N320" s="322"/>
      <c r="O320" s="322"/>
      <c r="P320" s="322"/>
      <c r="Q320" s="322"/>
      <c r="R320" s="322"/>
      <c r="S320" s="322"/>
      <c r="T320" s="323"/>
      <c r="AT320" s="318" t="s">
        <v>185</v>
      </c>
      <c r="AU320" s="318" t="s">
        <v>77</v>
      </c>
      <c r="AV320" s="317" t="s">
        <v>182</v>
      </c>
      <c r="AW320" s="317" t="s">
        <v>31</v>
      </c>
      <c r="AX320" s="317" t="s">
        <v>75</v>
      </c>
      <c r="AY320" s="318" t="s">
        <v>177</v>
      </c>
    </row>
    <row r="321" spans="2:65" s="916" customFormat="1" ht="16.5" customHeight="1">
      <c r="B321" s="207"/>
      <c r="C321" s="286" t="s">
        <v>454</v>
      </c>
      <c r="D321" s="286" t="s">
        <v>179</v>
      </c>
      <c r="E321" s="287" t="s">
        <v>455</v>
      </c>
      <c r="F321" s="288" t="s">
        <v>456</v>
      </c>
      <c r="G321" s="289" t="s">
        <v>407</v>
      </c>
      <c r="H321" s="290">
        <v>0.1</v>
      </c>
      <c r="I321" s="921"/>
      <c r="J321" s="291">
        <f>ROUND(I321*H321,2)</f>
        <v>0</v>
      </c>
      <c r="K321" s="288" t="s">
        <v>181</v>
      </c>
      <c r="L321" s="207"/>
      <c r="M321" s="292" t="s">
        <v>5</v>
      </c>
      <c r="N321" s="293" t="s">
        <v>39</v>
      </c>
      <c r="O321" s="294">
        <v>0.78200000000000003</v>
      </c>
      <c r="P321" s="294">
        <f>O321*H321</f>
        <v>7.8200000000000006E-2</v>
      </c>
      <c r="Q321" s="294">
        <v>0</v>
      </c>
      <c r="R321" s="294">
        <f>Q321*H321</f>
        <v>0</v>
      </c>
      <c r="S321" s="294">
        <v>0</v>
      </c>
      <c r="T321" s="295">
        <f>S321*H321</f>
        <v>0</v>
      </c>
      <c r="AR321" s="196" t="s">
        <v>182</v>
      </c>
      <c r="AT321" s="196" t="s">
        <v>179</v>
      </c>
      <c r="AU321" s="196" t="s">
        <v>77</v>
      </c>
      <c r="AY321" s="196" t="s">
        <v>177</v>
      </c>
      <c r="BE321" s="296">
        <f>IF(N321="základní",J321,0)</f>
        <v>0</v>
      </c>
      <c r="BF321" s="296">
        <f>IF(N321="snížená",J321,0)</f>
        <v>0</v>
      </c>
      <c r="BG321" s="296">
        <f>IF(N321="zákl. přenesená",J321,0)</f>
        <v>0</v>
      </c>
      <c r="BH321" s="296">
        <f>IF(N321="sníž. přenesená",J321,0)</f>
        <v>0</v>
      </c>
      <c r="BI321" s="296">
        <f>IF(N321="nulová",J321,0)</f>
        <v>0</v>
      </c>
      <c r="BJ321" s="196" t="s">
        <v>75</v>
      </c>
      <c r="BK321" s="296">
        <f>ROUND(I321*H321,2)</f>
        <v>0</v>
      </c>
      <c r="BL321" s="196" t="s">
        <v>182</v>
      </c>
      <c r="BM321" s="196" t="s">
        <v>457</v>
      </c>
    </row>
    <row r="322" spans="2:65" s="916" customFormat="1" ht="54">
      <c r="B322" s="207"/>
      <c r="D322" s="297" t="s">
        <v>184</v>
      </c>
      <c r="F322" s="298" t="s">
        <v>458</v>
      </c>
      <c r="L322" s="207"/>
      <c r="M322" s="299"/>
      <c r="N322" s="920"/>
      <c r="O322" s="920"/>
      <c r="P322" s="920"/>
      <c r="Q322" s="920"/>
      <c r="R322" s="920"/>
      <c r="S322" s="920"/>
      <c r="T322" s="300"/>
      <c r="AT322" s="196" t="s">
        <v>184</v>
      </c>
      <c r="AU322" s="196" t="s">
        <v>77</v>
      </c>
    </row>
    <row r="323" spans="2:65" s="302" customFormat="1">
      <c r="B323" s="301"/>
      <c r="D323" s="297" t="s">
        <v>185</v>
      </c>
      <c r="E323" s="303" t="s">
        <v>5</v>
      </c>
      <c r="F323" s="304" t="s">
        <v>459</v>
      </c>
      <c r="H323" s="305">
        <v>0.1</v>
      </c>
      <c r="L323" s="301"/>
      <c r="M323" s="306"/>
      <c r="N323" s="307"/>
      <c r="O323" s="307"/>
      <c r="P323" s="307"/>
      <c r="Q323" s="307"/>
      <c r="R323" s="307"/>
      <c r="S323" s="307"/>
      <c r="T323" s="308"/>
      <c r="AT323" s="303" t="s">
        <v>185</v>
      </c>
      <c r="AU323" s="303" t="s">
        <v>77</v>
      </c>
      <c r="AV323" s="302" t="s">
        <v>77</v>
      </c>
      <c r="AW323" s="302" t="s">
        <v>31</v>
      </c>
      <c r="AX323" s="302" t="s">
        <v>68</v>
      </c>
      <c r="AY323" s="303" t="s">
        <v>177</v>
      </c>
    </row>
    <row r="324" spans="2:65" s="317" customFormat="1">
      <c r="B324" s="316"/>
      <c r="D324" s="297" t="s">
        <v>185</v>
      </c>
      <c r="E324" s="318" t="s">
        <v>5</v>
      </c>
      <c r="F324" s="319" t="s">
        <v>186</v>
      </c>
      <c r="H324" s="320">
        <v>0.1</v>
      </c>
      <c r="L324" s="316"/>
      <c r="M324" s="321"/>
      <c r="N324" s="322"/>
      <c r="O324" s="322"/>
      <c r="P324" s="322"/>
      <c r="Q324" s="322"/>
      <c r="R324" s="322"/>
      <c r="S324" s="322"/>
      <c r="T324" s="323"/>
      <c r="AT324" s="318" t="s">
        <v>185</v>
      </c>
      <c r="AU324" s="318" t="s">
        <v>77</v>
      </c>
      <c r="AV324" s="317" t="s">
        <v>182</v>
      </c>
      <c r="AW324" s="317" t="s">
        <v>31</v>
      </c>
      <c r="AX324" s="317" t="s">
        <v>75</v>
      </c>
      <c r="AY324" s="318" t="s">
        <v>177</v>
      </c>
    </row>
    <row r="325" spans="2:65" s="916" customFormat="1" ht="16.5" customHeight="1">
      <c r="B325" s="207"/>
      <c r="C325" s="324" t="s">
        <v>460</v>
      </c>
      <c r="D325" s="324" t="s">
        <v>425</v>
      </c>
      <c r="E325" s="325" t="s">
        <v>461</v>
      </c>
      <c r="F325" s="326" t="s">
        <v>462</v>
      </c>
      <c r="G325" s="327" t="s">
        <v>210</v>
      </c>
      <c r="H325" s="328">
        <v>0.33300000000000002</v>
      </c>
      <c r="I325" s="923"/>
      <c r="J325" s="329">
        <f>ROUND(I325*H325,2)</f>
        <v>0</v>
      </c>
      <c r="K325" s="326" t="s">
        <v>181</v>
      </c>
      <c r="L325" s="330"/>
      <c r="M325" s="331" t="s">
        <v>5</v>
      </c>
      <c r="N325" s="332" t="s">
        <v>39</v>
      </c>
      <c r="O325" s="294">
        <v>0</v>
      </c>
      <c r="P325" s="294">
        <f>O325*H325</f>
        <v>0</v>
      </c>
      <c r="Q325" s="294">
        <v>0.21</v>
      </c>
      <c r="R325" s="294">
        <f>Q325*H325</f>
        <v>6.9930000000000006E-2</v>
      </c>
      <c r="S325" s="294">
        <v>0</v>
      </c>
      <c r="T325" s="295">
        <f>S325*H325</f>
        <v>0</v>
      </c>
      <c r="AR325" s="196" t="s">
        <v>207</v>
      </c>
      <c r="AT325" s="196" t="s">
        <v>425</v>
      </c>
      <c r="AU325" s="196" t="s">
        <v>77</v>
      </c>
      <c r="AY325" s="196" t="s">
        <v>177</v>
      </c>
      <c r="BE325" s="296">
        <f>IF(N325="základní",J325,0)</f>
        <v>0</v>
      </c>
      <c r="BF325" s="296">
        <f>IF(N325="snížená",J325,0)</f>
        <v>0</v>
      </c>
      <c r="BG325" s="296">
        <f>IF(N325="zákl. přenesená",J325,0)</f>
        <v>0</v>
      </c>
      <c r="BH325" s="296">
        <f>IF(N325="sníž. přenesená",J325,0)</f>
        <v>0</v>
      </c>
      <c r="BI325" s="296">
        <f>IF(N325="nulová",J325,0)</f>
        <v>0</v>
      </c>
      <c r="BJ325" s="196" t="s">
        <v>75</v>
      </c>
      <c r="BK325" s="296">
        <f>ROUND(I325*H325,2)</f>
        <v>0</v>
      </c>
      <c r="BL325" s="196" t="s">
        <v>182</v>
      </c>
      <c r="BM325" s="196" t="s">
        <v>463</v>
      </c>
    </row>
    <row r="326" spans="2:65" s="302" customFormat="1">
      <c r="B326" s="301"/>
      <c r="D326" s="297" t="s">
        <v>185</v>
      </c>
      <c r="E326" s="303" t="s">
        <v>5</v>
      </c>
      <c r="F326" s="304" t="s">
        <v>464</v>
      </c>
      <c r="H326" s="305">
        <v>0.33300000000000002</v>
      </c>
      <c r="L326" s="301"/>
      <c r="M326" s="306"/>
      <c r="N326" s="307"/>
      <c r="O326" s="307"/>
      <c r="P326" s="307"/>
      <c r="Q326" s="307"/>
      <c r="R326" s="307"/>
      <c r="S326" s="307"/>
      <c r="T326" s="308"/>
      <c r="AT326" s="303" t="s">
        <v>185</v>
      </c>
      <c r="AU326" s="303" t="s">
        <v>77</v>
      </c>
      <c r="AV326" s="302" t="s">
        <v>77</v>
      </c>
      <c r="AW326" s="302" t="s">
        <v>31</v>
      </c>
      <c r="AX326" s="302" t="s">
        <v>68</v>
      </c>
      <c r="AY326" s="303" t="s">
        <v>177</v>
      </c>
    </row>
    <row r="327" spans="2:65" s="317" customFormat="1">
      <c r="B327" s="316"/>
      <c r="D327" s="297" t="s">
        <v>185</v>
      </c>
      <c r="E327" s="318" t="s">
        <v>5</v>
      </c>
      <c r="F327" s="319" t="s">
        <v>186</v>
      </c>
      <c r="H327" s="320">
        <v>0.33300000000000002</v>
      </c>
      <c r="L327" s="316"/>
      <c r="M327" s="321"/>
      <c r="N327" s="322"/>
      <c r="O327" s="322"/>
      <c r="P327" s="322"/>
      <c r="Q327" s="322"/>
      <c r="R327" s="322"/>
      <c r="S327" s="322"/>
      <c r="T327" s="323"/>
      <c r="AT327" s="318" t="s">
        <v>185</v>
      </c>
      <c r="AU327" s="318" t="s">
        <v>77</v>
      </c>
      <c r="AV327" s="317" t="s">
        <v>182</v>
      </c>
      <c r="AW327" s="317" t="s">
        <v>31</v>
      </c>
      <c r="AX327" s="317" t="s">
        <v>75</v>
      </c>
      <c r="AY327" s="318" t="s">
        <v>177</v>
      </c>
    </row>
    <row r="328" spans="2:65" s="916" customFormat="1" ht="16.5" customHeight="1">
      <c r="B328" s="207"/>
      <c r="C328" s="286" t="s">
        <v>465</v>
      </c>
      <c r="D328" s="286" t="s">
        <v>179</v>
      </c>
      <c r="E328" s="287" t="s">
        <v>466</v>
      </c>
      <c r="F328" s="288" t="s">
        <v>467</v>
      </c>
      <c r="G328" s="289" t="s">
        <v>210</v>
      </c>
      <c r="H328" s="290">
        <v>2</v>
      </c>
      <c r="I328" s="921"/>
      <c r="J328" s="291">
        <f>ROUND(I328*H328,2)</f>
        <v>0</v>
      </c>
      <c r="K328" s="288" t="s">
        <v>181</v>
      </c>
      <c r="L328" s="207"/>
      <c r="M328" s="292" t="s">
        <v>5</v>
      </c>
      <c r="N328" s="293" t="s">
        <v>39</v>
      </c>
      <c r="O328" s="294">
        <v>0.45200000000000001</v>
      </c>
      <c r="P328" s="294">
        <f>O328*H328</f>
        <v>0.90400000000000003</v>
      </c>
      <c r="Q328" s="294">
        <v>0</v>
      </c>
      <c r="R328" s="294">
        <f>Q328*H328</f>
        <v>0</v>
      </c>
      <c r="S328" s="294">
        <v>0</v>
      </c>
      <c r="T328" s="295">
        <f>S328*H328</f>
        <v>0</v>
      </c>
      <c r="AR328" s="196" t="s">
        <v>182</v>
      </c>
      <c r="AT328" s="196" t="s">
        <v>179</v>
      </c>
      <c r="AU328" s="196" t="s">
        <v>77</v>
      </c>
      <c r="AY328" s="196" t="s">
        <v>177</v>
      </c>
      <c r="BE328" s="296">
        <f>IF(N328="základní",J328,0)</f>
        <v>0</v>
      </c>
      <c r="BF328" s="296">
        <f>IF(N328="snížená",J328,0)</f>
        <v>0</v>
      </c>
      <c r="BG328" s="296">
        <f>IF(N328="zákl. přenesená",J328,0)</f>
        <v>0</v>
      </c>
      <c r="BH328" s="296">
        <f>IF(N328="sníž. přenesená",J328,0)</f>
        <v>0</v>
      </c>
      <c r="BI328" s="296">
        <f>IF(N328="nulová",J328,0)</f>
        <v>0</v>
      </c>
      <c r="BJ328" s="196" t="s">
        <v>75</v>
      </c>
      <c r="BK328" s="296">
        <f>ROUND(I328*H328,2)</f>
        <v>0</v>
      </c>
      <c r="BL328" s="196" t="s">
        <v>182</v>
      </c>
      <c r="BM328" s="196" t="s">
        <v>468</v>
      </c>
    </row>
    <row r="329" spans="2:65" s="916" customFormat="1" ht="54">
      <c r="B329" s="207"/>
      <c r="D329" s="297" t="s">
        <v>184</v>
      </c>
      <c r="F329" s="298" t="s">
        <v>469</v>
      </c>
      <c r="L329" s="207"/>
      <c r="M329" s="299"/>
      <c r="N329" s="920"/>
      <c r="O329" s="920"/>
      <c r="P329" s="920"/>
      <c r="Q329" s="920"/>
      <c r="R329" s="920"/>
      <c r="S329" s="920"/>
      <c r="T329" s="300"/>
      <c r="AT329" s="196" t="s">
        <v>184</v>
      </c>
      <c r="AU329" s="196" t="s">
        <v>77</v>
      </c>
    </row>
    <row r="330" spans="2:65" s="302" customFormat="1">
      <c r="B330" s="301"/>
      <c r="D330" s="297" t="s">
        <v>185</v>
      </c>
      <c r="E330" s="303" t="s">
        <v>5</v>
      </c>
      <c r="F330" s="304" t="s">
        <v>77</v>
      </c>
      <c r="H330" s="305">
        <v>2</v>
      </c>
      <c r="L330" s="301"/>
      <c r="M330" s="306"/>
      <c r="N330" s="307"/>
      <c r="O330" s="307"/>
      <c r="P330" s="307"/>
      <c r="Q330" s="307"/>
      <c r="R330" s="307"/>
      <c r="S330" s="307"/>
      <c r="T330" s="308"/>
      <c r="AT330" s="303" t="s">
        <v>185</v>
      </c>
      <c r="AU330" s="303" t="s">
        <v>77</v>
      </c>
      <c r="AV330" s="302" t="s">
        <v>77</v>
      </c>
      <c r="AW330" s="302" t="s">
        <v>31</v>
      </c>
      <c r="AX330" s="302" t="s">
        <v>68</v>
      </c>
      <c r="AY330" s="303" t="s">
        <v>177</v>
      </c>
    </row>
    <row r="331" spans="2:65" s="317" customFormat="1">
      <c r="B331" s="316"/>
      <c r="D331" s="297" t="s">
        <v>185</v>
      </c>
      <c r="E331" s="318" t="s">
        <v>5</v>
      </c>
      <c r="F331" s="319" t="s">
        <v>186</v>
      </c>
      <c r="H331" s="320">
        <v>2</v>
      </c>
      <c r="L331" s="316"/>
      <c r="M331" s="321"/>
      <c r="N331" s="322"/>
      <c r="O331" s="322"/>
      <c r="P331" s="322"/>
      <c r="Q331" s="322"/>
      <c r="R331" s="322"/>
      <c r="S331" s="322"/>
      <c r="T331" s="323"/>
      <c r="AT331" s="318" t="s">
        <v>185</v>
      </c>
      <c r="AU331" s="318" t="s">
        <v>77</v>
      </c>
      <c r="AV331" s="317" t="s">
        <v>182</v>
      </c>
      <c r="AW331" s="317" t="s">
        <v>31</v>
      </c>
      <c r="AX331" s="317" t="s">
        <v>75</v>
      </c>
      <c r="AY331" s="318" t="s">
        <v>177</v>
      </c>
    </row>
    <row r="332" spans="2:65" s="274" customFormat="1" ht="29.85" customHeight="1">
      <c r="B332" s="273"/>
      <c r="D332" s="275" t="s">
        <v>67</v>
      </c>
      <c r="E332" s="284" t="s">
        <v>77</v>
      </c>
      <c r="F332" s="284" t="s">
        <v>470</v>
      </c>
      <c r="J332" s="285">
        <f>BK332</f>
        <v>0</v>
      </c>
      <c r="L332" s="273"/>
      <c r="M332" s="278"/>
      <c r="N332" s="279"/>
      <c r="O332" s="279"/>
      <c r="P332" s="280">
        <f>SUM(P333:P442)</f>
        <v>2281.5725659999998</v>
      </c>
      <c r="Q332" s="279"/>
      <c r="R332" s="280">
        <f>SUM(R333:R442)</f>
        <v>815.67433139999991</v>
      </c>
      <c r="S332" s="279"/>
      <c r="T332" s="281">
        <f>SUM(T333:T442)</f>
        <v>0</v>
      </c>
      <c r="AR332" s="275" t="s">
        <v>75</v>
      </c>
      <c r="AT332" s="282" t="s">
        <v>67</v>
      </c>
      <c r="AU332" s="282" t="s">
        <v>75</v>
      </c>
      <c r="AY332" s="275" t="s">
        <v>177</v>
      </c>
      <c r="BK332" s="283">
        <f>SUM(BK333:BK442)</f>
        <v>0</v>
      </c>
    </row>
    <row r="333" spans="2:65" s="916" customFormat="1" ht="25.5" customHeight="1">
      <c r="B333" s="207"/>
      <c r="C333" s="286" t="s">
        <v>471</v>
      </c>
      <c r="D333" s="286" t="s">
        <v>179</v>
      </c>
      <c r="E333" s="287" t="s">
        <v>472</v>
      </c>
      <c r="F333" s="288" t="s">
        <v>473</v>
      </c>
      <c r="G333" s="289" t="s">
        <v>187</v>
      </c>
      <c r="H333" s="290">
        <v>12</v>
      </c>
      <c r="I333" s="921"/>
      <c r="J333" s="291">
        <f>ROUND(I333*H333,2)</f>
        <v>0</v>
      </c>
      <c r="K333" s="288" t="s">
        <v>181</v>
      </c>
      <c r="L333" s="207"/>
      <c r="M333" s="292" t="s">
        <v>5</v>
      </c>
      <c r="N333" s="293" t="s">
        <v>39</v>
      </c>
      <c r="O333" s="294">
        <v>0.623</v>
      </c>
      <c r="P333" s="294">
        <f>O333*H333</f>
        <v>7.476</v>
      </c>
      <c r="Q333" s="294">
        <v>4.9800000000000001E-3</v>
      </c>
      <c r="R333" s="294">
        <f>Q333*H333</f>
        <v>5.9760000000000001E-2</v>
      </c>
      <c r="S333" s="294">
        <v>0</v>
      </c>
      <c r="T333" s="295">
        <f>S333*H333</f>
        <v>0</v>
      </c>
      <c r="AR333" s="196" t="s">
        <v>182</v>
      </c>
      <c r="AT333" s="196" t="s">
        <v>179</v>
      </c>
      <c r="AU333" s="196" t="s">
        <v>77</v>
      </c>
      <c r="AY333" s="196" t="s">
        <v>177</v>
      </c>
      <c r="BE333" s="296">
        <f>IF(N333="základní",J333,0)</f>
        <v>0</v>
      </c>
      <c r="BF333" s="296">
        <f>IF(N333="snížená",J333,0)</f>
        <v>0</v>
      </c>
      <c r="BG333" s="296">
        <f>IF(N333="zákl. přenesená",J333,0)</f>
        <v>0</v>
      </c>
      <c r="BH333" s="296">
        <f>IF(N333="sníž. přenesená",J333,0)</f>
        <v>0</v>
      </c>
      <c r="BI333" s="296">
        <f>IF(N333="nulová",J333,0)</f>
        <v>0</v>
      </c>
      <c r="BJ333" s="196" t="s">
        <v>75</v>
      </c>
      <c r="BK333" s="296">
        <f>ROUND(I333*H333,2)</f>
        <v>0</v>
      </c>
      <c r="BL333" s="196" t="s">
        <v>182</v>
      </c>
      <c r="BM333" s="196" t="s">
        <v>474</v>
      </c>
    </row>
    <row r="334" spans="2:65" s="916" customFormat="1" ht="94.5">
      <c r="B334" s="207"/>
      <c r="D334" s="297" t="s">
        <v>184</v>
      </c>
      <c r="F334" s="298" t="s">
        <v>475</v>
      </c>
      <c r="L334" s="207"/>
      <c r="M334" s="299"/>
      <c r="N334" s="920"/>
      <c r="O334" s="920"/>
      <c r="P334" s="920"/>
      <c r="Q334" s="920"/>
      <c r="R334" s="920"/>
      <c r="S334" s="920"/>
      <c r="T334" s="300"/>
      <c r="AT334" s="196" t="s">
        <v>184</v>
      </c>
      <c r="AU334" s="196" t="s">
        <v>77</v>
      </c>
    </row>
    <row r="335" spans="2:65" s="302" customFormat="1">
      <c r="B335" s="301"/>
      <c r="D335" s="297" t="s">
        <v>185</v>
      </c>
      <c r="E335" s="303" t="s">
        <v>5</v>
      </c>
      <c r="F335" s="304" t="s">
        <v>201</v>
      </c>
      <c r="H335" s="305">
        <v>12</v>
      </c>
      <c r="L335" s="301"/>
      <c r="M335" s="306"/>
      <c r="N335" s="307"/>
      <c r="O335" s="307"/>
      <c r="P335" s="307"/>
      <c r="Q335" s="307"/>
      <c r="R335" s="307"/>
      <c r="S335" s="307"/>
      <c r="T335" s="308"/>
      <c r="AT335" s="303" t="s">
        <v>185</v>
      </c>
      <c r="AU335" s="303" t="s">
        <v>77</v>
      </c>
      <c r="AV335" s="302" t="s">
        <v>77</v>
      </c>
      <c r="AW335" s="302" t="s">
        <v>31</v>
      </c>
      <c r="AX335" s="302" t="s">
        <v>68</v>
      </c>
      <c r="AY335" s="303" t="s">
        <v>177</v>
      </c>
    </row>
    <row r="336" spans="2:65" s="317" customFormat="1">
      <c r="B336" s="316"/>
      <c r="D336" s="297" t="s">
        <v>185</v>
      </c>
      <c r="E336" s="318" t="s">
        <v>5</v>
      </c>
      <c r="F336" s="319" t="s">
        <v>186</v>
      </c>
      <c r="H336" s="320">
        <v>12</v>
      </c>
      <c r="L336" s="316"/>
      <c r="M336" s="321"/>
      <c r="N336" s="322"/>
      <c r="O336" s="322"/>
      <c r="P336" s="322"/>
      <c r="Q336" s="322"/>
      <c r="R336" s="322"/>
      <c r="S336" s="322"/>
      <c r="T336" s="323"/>
      <c r="AT336" s="318" t="s">
        <v>185</v>
      </c>
      <c r="AU336" s="318" t="s">
        <v>77</v>
      </c>
      <c r="AV336" s="317" t="s">
        <v>182</v>
      </c>
      <c r="AW336" s="317" t="s">
        <v>31</v>
      </c>
      <c r="AX336" s="317" t="s">
        <v>75</v>
      </c>
      <c r="AY336" s="318" t="s">
        <v>177</v>
      </c>
    </row>
    <row r="337" spans="2:65" s="941" customFormat="1" ht="27">
      <c r="B337" s="207"/>
      <c r="C337" s="286" t="s">
        <v>4903</v>
      </c>
      <c r="D337" s="286" t="s">
        <v>179</v>
      </c>
      <c r="E337" s="973" t="s">
        <v>4906</v>
      </c>
      <c r="F337" s="976" t="s">
        <v>4909</v>
      </c>
      <c r="G337" s="289" t="s">
        <v>886</v>
      </c>
      <c r="H337" s="290">
        <v>60</v>
      </c>
      <c r="I337" s="921"/>
      <c r="J337" s="291">
        <f>ROUND(I337*H337,2)</f>
        <v>0</v>
      </c>
      <c r="K337" s="980" t="s">
        <v>181</v>
      </c>
      <c r="L337" s="207"/>
      <c r="M337" s="292" t="s">
        <v>5</v>
      </c>
      <c r="N337" s="293" t="s">
        <v>39</v>
      </c>
      <c r="O337" s="294">
        <v>15.231</v>
      </c>
      <c r="P337" s="294">
        <f>O337*H337</f>
        <v>913.86</v>
      </c>
      <c r="Q337" s="294">
        <v>1.0525899999999999</v>
      </c>
      <c r="R337" s="294">
        <f>Q337*H337</f>
        <v>63.155399999999993</v>
      </c>
      <c r="S337" s="294">
        <v>0</v>
      </c>
      <c r="T337" s="295">
        <f>S337*H337</f>
        <v>0</v>
      </c>
      <c r="AR337" s="196" t="s">
        <v>182</v>
      </c>
      <c r="AT337" s="196" t="s">
        <v>179</v>
      </c>
      <c r="AU337" s="196" t="s">
        <v>77</v>
      </c>
      <c r="AY337" s="196" t="s">
        <v>177</v>
      </c>
      <c r="BE337" s="296">
        <f>IF(N337="základní",J337,0)</f>
        <v>0</v>
      </c>
      <c r="BF337" s="296">
        <f>IF(N337="snížená",J337,0)</f>
        <v>0</v>
      </c>
      <c r="BG337" s="296">
        <f>IF(N337="zákl. přenesená",J337,0)</f>
        <v>0</v>
      </c>
      <c r="BH337" s="296">
        <f>IF(N337="sníž. přenesená",J337,0)</f>
        <v>0</v>
      </c>
      <c r="BI337" s="296">
        <f>IF(N337="nulová",J337,0)</f>
        <v>0</v>
      </c>
      <c r="BJ337" s="196" t="s">
        <v>75</v>
      </c>
      <c r="BK337" s="296">
        <f>ROUND(I337*H337,2)</f>
        <v>0</v>
      </c>
      <c r="BL337" s="196" t="s">
        <v>182</v>
      </c>
      <c r="BM337" s="196" t="s">
        <v>479</v>
      </c>
    </row>
    <row r="338" spans="2:65" s="302" customFormat="1">
      <c r="B338" s="301"/>
      <c r="D338" s="297" t="s">
        <v>185</v>
      </c>
      <c r="E338" s="303" t="s">
        <v>5</v>
      </c>
      <c r="F338" s="977" t="s">
        <v>4910</v>
      </c>
      <c r="H338" s="305">
        <v>60</v>
      </c>
      <c r="L338" s="301"/>
      <c r="M338" s="306"/>
      <c r="N338" s="307"/>
      <c r="O338" s="307"/>
      <c r="P338" s="307"/>
      <c r="Q338" s="307"/>
      <c r="R338" s="307"/>
      <c r="S338" s="307"/>
      <c r="T338" s="308"/>
      <c r="AT338" s="303" t="s">
        <v>185</v>
      </c>
      <c r="AU338" s="303" t="s">
        <v>77</v>
      </c>
      <c r="AV338" s="302" t="s">
        <v>77</v>
      </c>
      <c r="AW338" s="302" t="s">
        <v>31</v>
      </c>
      <c r="AX338" s="302" t="s">
        <v>68</v>
      </c>
      <c r="AY338" s="303" t="s">
        <v>177</v>
      </c>
    </row>
    <row r="339" spans="2:65" s="310" customFormat="1">
      <c r="B339" s="309"/>
      <c r="D339" s="297" t="s">
        <v>185</v>
      </c>
      <c r="E339" s="311" t="s">
        <v>5</v>
      </c>
      <c r="F339" s="978" t="s">
        <v>4911</v>
      </c>
      <c r="H339" s="311" t="s">
        <v>5</v>
      </c>
      <c r="L339" s="309"/>
      <c r="M339" s="313"/>
      <c r="N339" s="314"/>
      <c r="O339" s="314"/>
      <c r="P339" s="314"/>
      <c r="Q339" s="314"/>
      <c r="R339" s="314"/>
      <c r="S339" s="314"/>
      <c r="T339" s="315"/>
      <c r="AT339" s="311" t="s">
        <v>185</v>
      </c>
      <c r="AU339" s="311" t="s">
        <v>77</v>
      </c>
      <c r="AV339" s="310" t="s">
        <v>75</v>
      </c>
      <c r="AW339" s="310" t="s">
        <v>31</v>
      </c>
      <c r="AX339" s="310" t="s">
        <v>68</v>
      </c>
      <c r="AY339" s="311" t="s">
        <v>177</v>
      </c>
    </row>
    <row r="340" spans="2:65" s="317" customFormat="1">
      <c r="B340" s="316"/>
      <c r="D340" s="297" t="s">
        <v>185</v>
      </c>
      <c r="E340" s="318" t="s">
        <v>5</v>
      </c>
      <c r="F340" s="979" t="s">
        <v>186</v>
      </c>
      <c r="H340" s="320">
        <v>60</v>
      </c>
      <c r="L340" s="316"/>
      <c r="M340" s="321"/>
      <c r="N340" s="322"/>
      <c r="O340" s="322"/>
      <c r="P340" s="322"/>
      <c r="Q340" s="322"/>
      <c r="R340" s="322"/>
      <c r="S340" s="322"/>
      <c r="T340" s="323"/>
      <c r="AT340" s="318" t="s">
        <v>185</v>
      </c>
      <c r="AU340" s="318" t="s">
        <v>77</v>
      </c>
      <c r="AV340" s="317" t="s">
        <v>182</v>
      </c>
      <c r="AW340" s="317" t="s">
        <v>31</v>
      </c>
      <c r="AX340" s="317" t="s">
        <v>75</v>
      </c>
      <c r="AY340" s="318" t="s">
        <v>177</v>
      </c>
    </row>
    <row r="341" spans="2:65" s="941" customFormat="1" ht="40.5">
      <c r="B341" s="207"/>
      <c r="C341" s="286" t="s">
        <v>4904</v>
      </c>
      <c r="D341" s="286" t="s">
        <v>179</v>
      </c>
      <c r="E341" s="974" t="s">
        <v>4907</v>
      </c>
      <c r="F341" s="981" t="s">
        <v>4912</v>
      </c>
      <c r="G341" s="982" t="s">
        <v>886</v>
      </c>
      <c r="H341" s="983">
        <v>60</v>
      </c>
      <c r="I341" s="921"/>
      <c r="J341" s="291">
        <f>ROUND(I341*H341,2)</f>
        <v>0</v>
      </c>
      <c r="K341" s="984" t="s">
        <v>181</v>
      </c>
      <c r="L341" s="207"/>
      <c r="M341" s="292" t="s">
        <v>5</v>
      </c>
      <c r="N341" s="293" t="s">
        <v>39</v>
      </c>
      <c r="O341" s="294">
        <v>15.231</v>
      </c>
      <c r="P341" s="294">
        <f>O341*H341</f>
        <v>913.86</v>
      </c>
      <c r="Q341" s="294">
        <v>1.0525899999999999</v>
      </c>
      <c r="R341" s="294">
        <f>Q341*H341</f>
        <v>63.155399999999993</v>
      </c>
      <c r="S341" s="294">
        <v>0</v>
      </c>
      <c r="T341" s="295">
        <f>S341*H341</f>
        <v>0</v>
      </c>
      <c r="AR341" s="196" t="s">
        <v>182</v>
      </c>
      <c r="AT341" s="196" t="s">
        <v>179</v>
      </c>
      <c r="AU341" s="196" t="s">
        <v>77</v>
      </c>
      <c r="AY341" s="196" t="s">
        <v>177</v>
      </c>
      <c r="BE341" s="296">
        <f>IF(N341="základní",J341,0)</f>
        <v>0</v>
      </c>
      <c r="BF341" s="296">
        <f>IF(N341="snížená",J341,0)</f>
        <v>0</v>
      </c>
      <c r="BG341" s="296">
        <f>IF(N341="zákl. přenesená",J341,0)</f>
        <v>0</v>
      </c>
      <c r="BH341" s="296">
        <f>IF(N341="sníž. přenesená",J341,0)</f>
        <v>0</v>
      </c>
      <c r="BI341" s="296">
        <f>IF(N341="nulová",J341,0)</f>
        <v>0</v>
      </c>
      <c r="BJ341" s="196" t="s">
        <v>75</v>
      </c>
      <c r="BK341" s="296">
        <f>ROUND(I341*H341,2)</f>
        <v>0</v>
      </c>
      <c r="BL341" s="196" t="s">
        <v>182</v>
      </c>
      <c r="BM341" s="196" t="s">
        <v>479</v>
      </c>
    </row>
    <row r="342" spans="2:65" s="941" customFormat="1" ht="135">
      <c r="B342" s="207"/>
      <c r="D342" s="297" t="s">
        <v>184</v>
      </c>
      <c r="F342" s="985" t="s">
        <v>4913</v>
      </c>
      <c r="L342" s="207"/>
      <c r="M342" s="299"/>
      <c r="N342" s="942"/>
      <c r="O342" s="942"/>
      <c r="P342" s="942"/>
      <c r="Q342" s="942"/>
      <c r="R342" s="942"/>
      <c r="S342" s="942"/>
      <c r="T342" s="300"/>
      <c r="AT342" s="196" t="s">
        <v>184</v>
      </c>
      <c r="AU342" s="196" t="s">
        <v>77</v>
      </c>
    </row>
    <row r="343" spans="2:65" s="302" customFormat="1">
      <c r="B343" s="301"/>
      <c r="D343" s="297" t="s">
        <v>185</v>
      </c>
      <c r="E343" s="303" t="s">
        <v>5</v>
      </c>
      <c r="F343" s="986" t="s">
        <v>4910</v>
      </c>
      <c r="H343" s="989">
        <v>60</v>
      </c>
      <c r="L343" s="301"/>
      <c r="M343" s="306"/>
      <c r="N343" s="307"/>
      <c r="O343" s="307"/>
      <c r="P343" s="307"/>
      <c r="Q343" s="307"/>
      <c r="R343" s="307"/>
      <c r="S343" s="307"/>
      <c r="T343" s="308"/>
      <c r="AT343" s="303" t="s">
        <v>185</v>
      </c>
      <c r="AU343" s="303" t="s">
        <v>77</v>
      </c>
      <c r="AV343" s="302" t="s">
        <v>77</v>
      </c>
      <c r="AW343" s="302" t="s">
        <v>31</v>
      </c>
      <c r="AX343" s="302" t="s">
        <v>68</v>
      </c>
      <c r="AY343" s="303" t="s">
        <v>177</v>
      </c>
    </row>
    <row r="344" spans="2:65" s="310" customFormat="1">
      <c r="B344" s="309"/>
      <c r="D344" s="297" t="s">
        <v>185</v>
      </c>
      <c r="E344" s="311" t="s">
        <v>5</v>
      </c>
      <c r="F344" s="987" t="s">
        <v>4914</v>
      </c>
      <c r="H344" s="990" t="s">
        <v>5</v>
      </c>
      <c r="L344" s="309"/>
      <c r="M344" s="313"/>
      <c r="N344" s="314"/>
      <c r="O344" s="314"/>
      <c r="P344" s="314"/>
      <c r="Q344" s="314"/>
      <c r="R344" s="314"/>
      <c r="S344" s="314"/>
      <c r="T344" s="315"/>
      <c r="AT344" s="311" t="s">
        <v>185</v>
      </c>
      <c r="AU344" s="311" t="s">
        <v>77</v>
      </c>
      <c r="AV344" s="310" t="s">
        <v>75</v>
      </c>
      <c r="AW344" s="310" t="s">
        <v>31</v>
      </c>
      <c r="AX344" s="310" t="s">
        <v>68</v>
      </c>
      <c r="AY344" s="311" t="s">
        <v>177</v>
      </c>
    </row>
    <row r="345" spans="2:65" s="317" customFormat="1">
      <c r="B345" s="316"/>
      <c r="D345" s="297" t="s">
        <v>185</v>
      </c>
      <c r="E345" s="318" t="s">
        <v>5</v>
      </c>
      <c r="F345" s="988" t="s">
        <v>186</v>
      </c>
      <c r="H345" s="991">
        <v>60</v>
      </c>
      <c r="L345" s="316"/>
      <c r="M345" s="321"/>
      <c r="N345" s="322"/>
      <c r="O345" s="322"/>
      <c r="P345" s="322"/>
      <c r="Q345" s="322"/>
      <c r="R345" s="322"/>
      <c r="S345" s="322"/>
      <c r="T345" s="323"/>
      <c r="AT345" s="318" t="s">
        <v>185</v>
      </c>
      <c r="AU345" s="318" t="s">
        <v>77</v>
      </c>
      <c r="AV345" s="317" t="s">
        <v>182</v>
      </c>
      <c r="AW345" s="317" t="s">
        <v>31</v>
      </c>
      <c r="AX345" s="317" t="s">
        <v>75</v>
      </c>
      <c r="AY345" s="318" t="s">
        <v>177</v>
      </c>
    </row>
    <row r="346" spans="2:65" s="941" customFormat="1" ht="25.5" customHeight="1">
      <c r="B346" s="207"/>
      <c r="C346" s="975" t="s">
        <v>4905</v>
      </c>
      <c r="D346" s="975" t="s">
        <v>425</v>
      </c>
      <c r="E346" s="975" t="s">
        <v>4908</v>
      </c>
      <c r="F346" s="994" t="s">
        <v>4915</v>
      </c>
      <c r="G346" s="995" t="s">
        <v>407</v>
      </c>
      <c r="H346" s="996">
        <v>75.540000000000006</v>
      </c>
      <c r="I346" s="921"/>
      <c r="J346" s="998">
        <f>ROUND(I346*H346,2)</f>
        <v>0</v>
      </c>
      <c r="K346" s="997" t="s">
        <v>181</v>
      </c>
      <c r="L346" s="207"/>
      <c r="M346" s="292" t="s">
        <v>5</v>
      </c>
      <c r="N346" s="293" t="s">
        <v>39</v>
      </c>
      <c r="O346" s="294">
        <v>0.623</v>
      </c>
      <c r="P346" s="294">
        <f>O346*H346</f>
        <v>47.061420000000005</v>
      </c>
      <c r="Q346" s="294">
        <v>4.9800000000000001E-3</v>
      </c>
      <c r="R346" s="294">
        <f>Q346*H346</f>
        <v>0.37618920000000006</v>
      </c>
      <c r="S346" s="294">
        <v>0</v>
      </c>
      <c r="T346" s="295">
        <f>S346*H346</f>
        <v>0</v>
      </c>
      <c r="AR346" s="196" t="s">
        <v>182</v>
      </c>
      <c r="AT346" s="196" t="s">
        <v>179</v>
      </c>
      <c r="AU346" s="196" t="s">
        <v>77</v>
      </c>
      <c r="AY346" s="196" t="s">
        <v>177</v>
      </c>
      <c r="BE346" s="296">
        <f>IF(N346="základní",J346,0)</f>
        <v>0</v>
      </c>
      <c r="BF346" s="296">
        <f>IF(N346="snížená",J346,0)</f>
        <v>0</v>
      </c>
      <c r="BG346" s="296">
        <f>IF(N346="zákl. přenesená",J346,0)</f>
        <v>0</v>
      </c>
      <c r="BH346" s="296">
        <f>IF(N346="sníž. přenesená",J346,0)</f>
        <v>0</v>
      </c>
      <c r="BI346" s="296">
        <f>IF(N346="nulová",J346,0)</f>
        <v>0</v>
      </c>
      <c r="BJ346" s="196" t="s">
        <v>75</v>
      </c>
      <c r="BK346" s="296">
        <f>ROUND(I346*H346,2)</f>
        <v>0</v>
      </c>
      <c r="BL346" s="196" t="s">
        <v>182</v>
      </c>
      <c r="BM346" s="196" t="s">
        <v>474</v>
      </c>
    </row>
    <row r="347" spans="2:65" s="302" customFormat="1">
      <c r="B347" s="301"/>
      <c r="D347" s="297" t="s">
        <v>185</v>
      </c>
      <c r="E347" s="303" t="s">
        <v>5</v>
      </c>
      <c r="F347" s="992" t="s">
        <v>4916</v>
      </c>
      <c r="H347" s="999">
        <v>75.540000000000006</v>
      </c>
      <c r="L347" s="301"/>
      <c r="M347" s="306"/>
      <c r="N347" s="307"/>
      <c r="O347" s="307"/>
      <c r="P347" s="307"/>
      <c r="Q347" s="307"/>
      <c r="R347" s="307"/>
      <c r="S347" s="307"/>
      <c r="T347" s="308"/>
      <c r="AT347" s="303" t="s">
        <v>185</v>
      </c>
      <c r="AU347" s="303" t="s">
        <v>77</v>
      </c>
      <c r="AV347" s="302" t="s">
        <v>77</v>
      </c>
      <c r="AW347" s="302" t="s">
        <v>31</v>
      </c>
      <c r="AX347" s="302" t="s">
        <v>68</v>
      </c>
      <c r="AY347" s="303" t="s">
        <v>177</v>
      </c>
    </row>
    <row r="348" spans="2:65" s="317" customFormat="1">
      <c r="B348" s="316"/>
      <c r="D348" s="297" t="s">
        <v>185</v>
      </c>
      <c r="E348" s="318" t="s">
        <v>5</v>
      </c>
      <c r="F348" s="993" t="s">
        <v>186</v>
      </c>
      <c r="H348" s="1000">
        <v>75.540000000000006</v>
      </c>
      <c r="L348" s="316"/>
      <c r="M348" s="321"/>
      <c r="N348" s="322"/>
      <c r="O348" s="322"/>
      <c r="P348" s="322"/>
      <c r="Q348" s="322"/>
      <c r="R348" s="322"/>
      <c r="S348" s="322"/>
      <c r="T348" s="323"/>
      <c r="AT348" s="318" t="s">
        <v>185</v>
      </c>
      <c r="AU348" s="318" t="s">
        <v>77</v>
      </c>
      <c r="AV348" s="317" t="s">
        <v>182</v>
      </c>
      <c r="AW348" s="317" t="s">
        <v>31</v>
      </c>
      <c r="AX348" s="317" t="s">
        <v>75</v>
      </c>
      <c r="AY348" s="318" t="s">
        <v>177</v>
      </c>
    </row>
    <row r="349" spans="2:65" s="916" customFormat="1" ht="16.5" customHeight="1">
      <c r="B349" s="207"/>
      <c r="C349" s="286" t="s">
        <v>476</v>
      </c>
      <c r="D349" s="286" t="s">
        <v>179</v>
      </c>
      <c r="E349" s="287" t="s">
        <v>477</v>
      </c>
      <c r="F349" s="288" t="s">
        <v>478</v>
      </c>
      <c r="G349" s="289" t="s">
        <v>407</v>
      </c>
      <c r="H349" s="290">
        <v>0.57599999999999996</v>
      </c>
      <c r="I349" s="921"/>
      <c r="J349" s="291">
        <f>ROUND(I349*H349,2)</f>
        <v>0</v>
      </c>
      <c r="K349" s="288" t="s">
        <v>181</v>
      </c>
      <c r="L349" s="207"/>
      <c r="M349" s="292" t="s">
        <v>5</v>
      </c>
      <c r="N349" s="293" t="s">
        <v>39</v>
      </c>
      <c r="O349" s="294">
        <v>15.231</v>
      </c>
      <c r="P349" s="294">
        <f>O349*H349</f>
        <v>8.7730559999999986</v>
      </c>
      <c r="Q349" s="294">
        <v>1.0525899999999999</v>
      </c>
      <c r="R349" s="294">
        <f>Q349*H349</f>
        <v>0.60629183999999992</v>
      </c>
      <c r="S349" s="294">
        <v>0</v>
      </c>
      <c r="T349" s="295">
        <f>S349*H349</f>
        <v>0</v>
      </c>
      <c r="AR349" s="196" t="s">
        <v>182</v>
      </c>
      <c r="AT349" s="196" t="s">
        <v>179</v>
      </c>
      <c r="AU349" s="196" t="s">
        <v>77</v>
      </c>
      <c r="AY349" s="196" t="s">
        <v>177</v>
      </c>
      <c r="BE349" s="296">
        <f>IF(N349="základní",J349,0)</f>
        <v>0</v>
      </c>
      <c r="BF349" s="296">
        <f>IF(N349="snížená",J349,0)</f>
        <v>0</v>
      </c>
      <c r="BG349" s="296">
        <f>IF(N349="zákl. přenesená",J349,0)</f>
        <v>0</v>
      </c>
      <c r="BH349" s="296">
        <f>IF(N349="sníž. přenesená",J349,0)</f>
        <v>0</v>
      </c>
      <c r="BI349" s="296">
        <f>IF(N349="nulová",J349,0)</f>
        <v>0</v>
      </c>
      <c r="BJ349" s="196" t="s">
        <v>75</v>
      </c>
      <c r="BK349" s="296">
        <f>ROUND(I349*H349,2)</f>
        <v>0</v>
      </c>
      <c r="BL349" s="196" t="s">
        <v>182</v>
      </c>
      <c r="BM349" s="196" t="s">
        <v>479</v>
      </c>
    </row>
    <row r="350" spans="2:65" s="916" customFormat="1" ht="27">
      <c r="B350" s="207"/>
      <c r="D350" s="297" t="s">
        <v>184</v>
      </c>
      <c r="F350" s="298" t="s">
        <v>480</v>
      </c>
      <c r="L350" s="207"/>
      <c r="M350" s="299"/>
      <c r="N350" s="920"/>
      <c r="O350" s="920"/>
      <c r="P350" s="920"/>
      <c r="Q350" s="920"/>
      <c r="R350" s="920"/>
      <c r="S350" s="920"/>
      <c r="T350" s="300"/>
      <c r="AT350" s="196" t="s">
        <v>184</v>
      </c>
      <c r="AU350" s="196" t="s">
        <v>77</v>
      </c>
    </row>
    <row r="351" spans="2:65" s="302" customFormat="1">
      <c r="B351" s="301"/>
      <c r="D351" s="297" t="s">
        <v>185</v>
      </c>
      <c r="E351" s="303" t="s">
        <v>5</v>
      </c>
      <c r="F351" s="304" t="s">
        <v>481</v>
      </c>
      <c r="H351" s="305">
        <v>0.57599999999999996</v>
      </c>
      <c r="L351" s="301"/>
      <c r="M351" s="306"/>
      <c r="N351" s="307"/>
      <c r="O351" s="307"/>
      <c r="P351" s="307"/>
      <c r="Q351" s="307"/>
      <c r="R351" s="307"/>
      <c r="S351" s="307"/>
      <c r="T351" s="308"/>
      <c r="AT351" s="303" t="s">
        <v>185</v>
      </c>
      <c r="AU351" s="303" t="s">
        <v>77</v>
      </c>
      <c r="AV351" s="302" t="s">
        <v>77</v>
      </c>
      <c r="AW351" s="302" t="s">
        <v>31</v>
      </c>
      <c r="AX351" s="302" t="s">
        <v>68</v>
      </c>
      <c r="AY351" s="303" t="s">
        <v>177</v>
      </c>
    </row>
    <row r="352" spans="2:65" s="310" customFormat="1">
      <c r="B352" s="309"/>
      <c r="D352" s="297" t="s">
        <v>185</v>
      </c>
      <c r="E352" s="311" t="s">
        <v>5</v>
      </c>
      <c r="F352" s="312" t="s">
        <v>482</v>
      </c>
      <c r="H352" s="311" t="s">
        <v>5</v>
      </c>
      <c r="L352" s="309"/>
      <c r="M352" s="313"/>
      <c r="N352" s="314"/>
      <c r="O352" s="314"/>
      <c r="P352" s="314"/>
      <c r="Q352" s="314"/>
      <c r="R352" s="314"/>
      <c r="S352" s="314"/>
      <c r="T352" s="315"/>
      <c r="AT352" s="311" t="s">
        <v>185</v>
      </c>
      <c r="AU352" s="311" t="s">
        <v>77</v>
      </c>
      <c r="AV352" s="310" t="s">
        <v>75</v>
      </c>
      <c r="AW352" s="310" t="s">
        <v>31</v>
      </c>
      <c r="AX352" s="310" t="s">
        <v>68</v>
      </c>
      <c r="AY352" s="311" t="s">
        <v>177</v>
      </c>
    </row>
    <row r="353" spans="2:65" s="317" customFormat="1">
      <c r="B353" s="316"/>
      <c r="D353" s="297" t="s">
        <v>185</v>
      </c>
      <c r="E353" s="318" t="s">
        <v>5</v>
      </c>
      <c r="F353" s="319" t="s">
        <v>186</v>
      </c>
      <c r="H353" s="320">
        <v>0.57599999999999996</v>
      </c>
      <c r="L353" s="316"/>
      <c r="M353" s="321"/>
      <c r="N353" s="322"/>
      <c r="O353" s="322"/>
      <c r="P353" s="322"/>
      <c r="Q353" s="322"/>
      <c r="R353" s="322"/>
      <c r="S353" s="322"/>
      <c r="T353" s="323"/>
      <c r="AT353" s="318" t="s">
        <v>185</v>
      </c>
      <c r="AU353" s="318" t="s">
        <v>77</v>
      </c>
      <c r="AV353" s="317" t="s">
        <v>182</v>
      </c>
      <c r="AW353" s="317" t="s">
        <v>31</v>
      </c>
      <c r="AX353" s="317" t="s">
        <v>75</v>
      </c>
      <c r="AY353" s="318" t="s">
        <v>177</v>
      </c>
    </row>
    <row r="354" spans="2:65" s="916" customFormat="1" ht="25.5" customHeight="1">
      <c r="B354" s="207"/>
      <c r="C354" s="286" t="s">
        <v>483</v>
      </c>
      <c r="D354" s="286" t="s">
        <v>179</v>
      </c>
      <c r="E354" s="287" t="s">
        <v>484</v>
      </c>
      <c r="F354" s="288" t="s">
        <v>485</v>
      </c>
      <c r="G354" s="289" t="s">
        <v>210</v>
      </c>
      <c r="H354" s="290">
        <v>105.971</v>
      </c>
      <c r="I354" s="921"/>
      <c r="J354" s="291">
        <f>ROUND(I354*H354,2)</f>
        <v>0</v>
      </c>
      <c r="K354" s="288" t="s">
        <v>181</v>
      </c>
      <c r="L354" s="207"/>
      <c r="M354" s="292" t="s">
        <v>5</v>
      </c>
      <c r="N354" s="293" t="s">
        <v>39</v>
      </c>
      <c r="O354" s="294">
        <v>0.58399999999999996</v>
      </c>
      <c r="P354" s="294">
        <f>O354*H354</f>
        <v>61.887063999999995</v>
      </c>
      <c r="Q354" s="294">
        <v>2.2563399999999998</v>
      </c>
      <c r="R354" s="294">
        <f>Q354*H354</f>
        <v>239.10660614</v>
      </c>
      <c r="S354" s="294">
        <v>0</v>
      </c>
      <c r="T354" s="295">
        <f>S354*H354</f>
        <v>0</v>
      </c>
      <c r="AR354" s="196" t="s">
        <v>182</v>
      </c>
      <c r="AT354" s="196" t="s">
        <v>179</v>
      </c>
      <c r="AU354" s="196" t="s">
        <v>77</v>
      </c>
      <c r="AY354" s="196" t="s">
        <v>177</v>
      </c>
      <c r="BE354" s="296">
        <f>IF(N354="základní",J354,0)</f>
        <v>0</v>
      </c>
      <c r="BF354" s="296">
        <f>IF(N354="snížená",J354,0)</f>
        <v>0</v>
      </c>
      <c r="BG354" s="296">
        <f>IF(N354="zákl. přenesená",J354,0)</f>
        <v>0</v>
      </c>
      <c r="BH354" s="296">
        <f>IF(N354="sníž. přenesená",J354,0)</f>
        <v>0</v>
      </c>
      <c r="BI354" s="296">
        <f>IF(N354="nulová",J354,0)</f>
        <v>0</v>
      </c>
      <c r="BJ354" s="196" t="s">
        <v>75</v>
      </c>
      <c r="BK354" s="296">
        <f>ROUND(I354*H354,2)</f>
        <v>0</v>
      </c>
      <c r="BL354" s="196" t="s">
        <v>182</v>
      </c>
      <c r="BM354" s="196" t="s">
        <v>486</v>
      </c>
    </row>
    <row r="355" spans="2:65" s="916" customFormat="1" ht="81">
      <c r="B355" s="207"/>
      <c r="D355" s="297" t="s">
        <v>184</v>
      </c>
      <c r="F355" s="298" t="s">
        <v>487</v>
      </c>
      <c r="L355" s="207"/>
      <c r="M355" s="299"/>
      <c r="N355" s="920"/>
      <c r="O355" s="920"/>
      <c r="P355" s="920"/>
      <c r="Q355" s="920"/>
      <c r="R355" s="920"/>
      <c r="S355" s="920"/>
      <c r="T355" s="300"/>
      <c r="AT355" s="196" t="s">
        <v>184</v>
      </c>
      <c r="AU355" s="196" t="s">
        <v>77</v>
      </c>
    </row>
    <row r="356" spans="2:65" s="302" customFormat="1">
      <c r="B356" s="301"/>
      <c r="D356" s="297" t="s">
        <v>185</v>
      </c>
      <c r="E356" s="303" t="s">
        <v>5</v>
      </c>
      <c r="F356" s="304" t="s">
        <v>488</v>
      </c>
      <c r="H356" s="305">
        <v>2.7040000000000002</v>
      </c>
      <c r="L356" s="301"/>
      <c r="M356" s="306"/>
      <c r="N356" s="307"/>
      <c r="O356" s="307"/>
      <c r="P356" s="307"/>
      <c r="Q356" s="307"/>
      <c r="R356" s="307"/>
      <c r="S356" s="307"/>
      <c r="T356" s="308"/>
      <c r="AT356" s="303" t="s">
        <v>185</v>
      </c>
      <c r="AU356" s="303" t="s">
        <v>77</v>
      </c>
      <c r="AV356" s="302" t="s">
        <v>77</v>
      </c>
      <c r="AW356" s="302" t="s">
        <v>31</v>
      </c>
      <c r="AX356" s="302" t="s">
        <v>68</v>
      </c>
      <c r="AY356" s="303" t="s">
        <v>177</v>
      </c>
    </row>
    <row r="357" spans="2:65" s="302" customFormat="1">
      <c r="B357" s="301"/>
      <c r="D357" s="297" t="s">
        <v>185</v>
      </c>
      <c r="E357" s="303" t="s">
        <v>5</v>
      </c>
      <c r="F357" s="304" t="s">
        <v>489</v>
      </c>
      <c r="H357" s="305">
        <v>5.76</v>
      </c>
      <c r="L357" s="301"/>
      <c r="M357" s="306"/>
      <c r="N357" s="307"/>
      <c r="O357" s="307"/>
      <c r="P357" s="307"/>
      <c r="Q357" s="307"/>
      <c r="R357" s="307"/>
      <c r="S357" s="307"/>
      <c r="T357" s="308"/>
      <c r="AT357" s="303" t="s">
        <v>185</v>
      </c>
      <c r="AU357" s="303" t="s">
        <v>77</v>
      </c>
      <c r="AV357" s="302" t="s">
        <v>77</v>
      </c>
      <c r="AW357" s="302" t="s">
        <v>31</v>
      </c>
      <c r="AX357" s="302" t="s">
        <v>68</v>
      </c>
      <c r="AY357" s="303" t="s">
        <v>177</v>
      </c>
    </row>
    <row r="358" spans="2:65" s="302" customFormat="1">
      <c r="B358" s="301"/>
      <c r="D358" s="297" t="s">
        <v>185</v>
      </c>
      <c r="E358" s="303" t="s">
        <v>5</v>
      </c>
      <c r="F358" s="304" t="s">
        <v>490</v>
      </c>
      <c r="H358" s="305">
        <v>1.2</v>
      </c>
      <c r="L358" s="301"/>
      <c r="M358" s="306"/>
      <c r="N358" s="307"/>
      <c r="O358" s="307"/>
      <c r="P358" s="307"/>
      <c r="Q358" s="307"/>
      <c r="R358" s="307"/>
      <c r="S358" s="307"/>
      <c r="T358" s="308"/>
      <c r="AT358" s="303" t="s">
        <v>185</v>
      </c>
      <c r="AU358" s="303" t="s">
        <v>77</v>
      </c>
      <c r="AV358" s="302" t="s">
        <v>77</v>
      </c>
      <c r="AW358" s="302" t="s">
        <v>31</v>
      </c>
      <c r="AX358" s="302" t="s">
        <v>68</v>
      </c>
      <c r="AY358" s="303" t="s">
        <v>177</v>
      </c>
    </row>
    <row r="359" spans="2:65" s="310" customFormat="1">
      <c r="B359" s="309"/>
      <c r="D359" s="297" t="s">
        <v>185</v>
      </c>
      <c r="E359" s="311" t="s">
        <v>5</v>
      </c>
      <c r="F359" s="312" t="s">
        <v>491</v>
      </c>
      <c r="H359" s="311" t="s">
        <v>5</v>
      </c>
      <c r="L359" s="309"/>
      <c r="M359" s="313"/>
      <c r="N359" s="314"/>
      <c r="O359" s="314"/>
      <c r="P359" s="314"/>
      <c r="Q359" s="314"/>
      <c r="R359" s="314"/>
      <c r="S359" s="314"/>
      <c r="T359" s="315"/>
      <c r="AT359" s="311" t="s">
        <v>185</v>
      </c>
      <c r="AU359" s="311" t="s">
        <v>77</v>
      </c>
      <c r="AV359" s="310" t="s">
        <v>75</v>
      </c>
      <c r="AW359" s="310" t="s">
        <v>31</v>
      </c>
      <c r="AX359" s="310" t="s">
        <v>68</v>
      </c>
      <c r="AY359" s="311" t="s">
        <v>177</v>
      </c>
    </row>
    <row r="360" spans="2:65" s="302" customFormat="1">
      <c r="B360" s="301"/>
      <c r="D360" s="297" t="s">
        <v>185</v>
      </c>
      <c r="E360" s="303" t="s">
        <v>5</v>
      </c>
      <c r="F360" s="304" t="s">
        <v>492</v>
      </c>
      <c r="H360" s="305">
        <v>15.912000000000001</v>
      </c>
      <c r="L360" s="301"/>
      <c r="M360" s="306"/>
      <c r="N360" s="307"/>
      <c r="O360" s="307"/>
      <c r="P360" s="307"/>
      <c r="Q360" s="307"/>
      <c r="R360" s="307"/>
      <c r="S360" s="307"/>
      <c r="T360" s="308"/>
      <c r="AT360" s="303" t="s">
        <v>185</v>
      </c>
      <c r="AU360" s="303" t="s">
        <v>77</v>
      </c>
      <c r="AV360" s="302" t="s">
        <v>77</v>
      </c>
      <c r="AW360" s="302" t="s">
        <v>31</v>
      </c>
      <c r="AX360" s="302" t="s">
        <v>68</v>
      </c>
      <c r="AY360" s="303" t="s">
        <v>177</v>
      </c>
    </row>
    <row r="361" spans="2:65" s="310" customFormat="1">
      <c r="B361" s="309"/>
      <c r="D361" s="297" t="s">
        <v>185</v>
      </c>
      <c r="E361" s="311" t="s">
        <v>5</v>
      </c>
      <c r="F361" s="312" t="s">
        <v>493</v>
      </c>
      <c r="H361" s="311" t="s">
        <v>5</v>
      </c>
      <c r="L361" s="309"/>
      <c r="M361" s="313"/>
      <c r="N361" s="314"/>
      <c r="O361" s="314"/>
      <c r="P361" s="314"/>
      <c r="Q361" s="314"/>
      <c r="R361" s="314"/>
      <c r="S361" s="314"/>
      <c r="T361" s="315"/>
      <c r="AT361" s="311" t="s">
        <v>185</v>
      </c>
      <c r="AU361" s="311" t="s">
        <v>77</v>
      </c>
      <c r="AV361" s="310" t="s">
        <v>75</v>
      </c>
      <c r="AW361" s="310" t="s">
        <v>31</v>
      </c>
      <c r="AX361" s="310" t="s">
        <v>68</v>
      </c>
      <c r="AY361" s="311" t="s">
        <v>177</v>
      </c>
    </row>
    <row r="362" spans="2:65" s="302" customFormat="1">
      <c r="B362" s="301"/>
      <c r="D362" s="297" t="s">
        <v>185</v>
      </c>
      <c r="E362" s="303" t="s">
        <v>5</v>
      </c>
      <c r="F362" s="304" t="s">
        <v>494</v>
      </c>
      <c r="H362" s="305">
        <v>10.285</v>
      </c>
      <c r="L362" s="301"/>
      <c r="M362" s="306"/>
      <c r="N362" s="307"/>
      <c r="O362" s="307"/>
      <c r="P362" s="307"/>
      <c r="Q362" s="307"/>
      <c r="R362" s="307"/>
      <c r="S362" s="307"/>
      <c r="T362" s="308"/>
      <c r="AT362" s="303" t="s">
        <v>185</v>
      </c>
      <c r="AU362" s="303" t="s">
        <v>77</v>
      </c>
      <c r="AV362" s="302" t="s">
        <v>77</v>
      </c>
      <c r="AW362" s="302" t="s">
        <v>31</v>
      </c>
      <c r="AX362" s="302" t="s">
        <v>68</v>
      </c>
      <c r="AY362" s="303" t="s">
        <v>177</v>
      </c>
    </row>
    <row r="363" spans="2:65" s="310" customFormat="1">
      <c r="B363" s="309"/>
      <c r="D363" s="297" t="s">
        <v>185</v>
      </c>
      <c r="E363" s="311" t="s">
        <v>5</v>
      </c>
      <c r="F363" s="312" t="s">
        <v>495</v>
      </c>
      <c r="H363" s="311" t="s">
        <v>5</v>
      </c>
      <c r="L363" s="309"/>
      <c r="M363" s="313"/>
      <c r="N363" s="314"/>
      <c r="O363" s="314"/>
      <c r="P363" s="314"/>
      <c r="Q363" s="314"/>
      <c r="R363" s="314"/>
      <c r="S363" s="314"/>
      <c r="T363" s="315"/>
      <c r="AT363" s="311" t="s">
        <v>185</v>
      </c>
      <c r="AU363" s="311" t="s">
        <v>77</v>
      </c>
      <c r="AV363" s="310" t="s">
        <v>75</v>
      </c>
      <c r="AW363" s="310" t="s">
        <v>31</v>
      </c>
      <c r="AX363" s="310" t="s">
        <v>68</v>
      </c>
      <c r="AY363" s="311" t="s">
        <v>177</v>
      </c>
    </row>
    <row r="364" spans="2:65" s="302" customFormat="1">
      <c r="B364" s="301"/>
      <c r="D364" s="297" t="s">
        <v>185</v>
      </c>
      <c r="E364" s="303" t="s">
        <v>5</v>
      </c>
      <c r="F364" s="304" t="s">
        <v>496</v>
      </c>
      <c r="H364" s="305">
        <v>12.54</v>
      </c>
      <c r="L364" s="301"/>
      <c r="M364" s="306"/>
      <c r="N364" s="307"/>
      <c r="O364" s="307"/>
      <c r="P364" s="307"/>
      <c r="Q364" s="307"/>
      <c r="R364" s="307"/>
      <c r="S364" s="307"/>
      <c r="T364" s="308"/>
      <c r="AT364" s="303" t="s">
        <v>185</v>
      </c>
      <c r="AU364" s="303" t="s">
        <v>77</v>
      </c>
      <c r="AV364" s="302" t="s">
        <v>77</v>
      </c>
      <c r="AW364" s="302" t="s">
        <v>31</v>
      </c>
      <c r="AX364" s="302" t="s">
        <v>68</v>
      </c>
      <c r="AY364" s="303" t="s">
        <v>177</v>
      </c>
    </row>
    <row r="365" spans="2:65" s="310" customFormat="1">
      <c r="B365" s="309"/>
      <c r="D365" s="297" t="s">
        <v>185</v>
      </c>
      <c r="E365" s="311" t="s">
        <v>5</v>
      </c>
      <c r="F365" s="312" t="s">
        <v>497</v>
      </c>
      <c r="H365" s="311" t="s">
        <v>5</v>
      </c>
      <c r="L365" s="309"/>
      <c r="M365" s="313"/>
      <c r="N365" s="314"/>
      <c r="O365" s="314"/>
      <c r="P365" s="314"/>
      <c r="Q365" s="314"/>
      <c r="R365" s="314"/>
      <c r="S365" s="314"/>
      <c r="T365" s="315"/>
      <c r="AT365" s="311" t="s">
        <v>185</v>
      </c>
      <c r="AU365" s="311" t="s">
        <v>77</v>
      </c>
      <c r="AV365" s="310" t="s">
        <v>75</v>
      </c>
      <c r="AW365" s="310" t="s">
        <v>31</v>
      </c>
      <c r="AX365" s="310" t="s">
        <v>68</v>
      </c>
      <c r="AY365" s="311" t="s">
        <v>177</v>
      </c>
    </row>
    <row r="366" spans="2:65" s="302" customFormat="1">
      <c r="B366" s="301"/>
      <c r="D366" s="297" t="s">
        <v>185</v>
      </c>
      <c r="E366" s="303" t="s">
        <v>5</v>
      </c>
      <c r="F366" s="304" t="s">
        <v>498</v>
      </c>
      <c r="H366" s="305">
        <v>11.305</v>
      </c>
      <c r="L366" s="301"/>
      <c r="M366" s="306"/>
      <c r="N366" s="307"/>
      <c r="O366" s="307"/>
      <c r="P366" s="307"/>
      <c r="Q366" s="307"/>
      <c r="R366" s="307"/>
      <c r="S366" s="307"/>
      <c r="T366" s="308"/>
      <c r="AT366" s="303" t="s">
        <v>185</v>
      </c>
      <c r="AU366" s="303" t="s">
        <v>77</v>
      </c>
      <c r="AV366" s="302" t="s">
        <v>77</v>
      </c>
      <c r="AW366" s="302" t="s">
        <v>31</v>
      </c>
      <c r="AX366" s="302" t="s">
        <v>68</v>
      </c>
      <c r="AY366" s="303" t="s">
        <v>177</v>
      </c>
    </row>
    <row r="367" spans="2:65" s="310" customFormat="1">
      <c r="B367" s="309"/>
      <c r="D367" s="297" t="s">
        <v>185</v>
      </c>
      <c r="E367" s="311" t="s">
        <v>5</v>
      </c>
      <c r="F367" s="312" t="s">
        <v>499</v>
      </c>
      <c r="H367" s="311" t="s">
        <v>5</v>
      </c>
      <c r="L367" s="309"/>
      <c r="M367" s="313"/>
      <c r="N367" s="314"/>
      <c r="O367" s="314"/>
      <c r="P367" s="314"/>
      <c r="Q367" s="314"/>
      <c r="R367" s="314"/>
      <c r="S367" s="314"/>
      <c r="T367" s="315"/>
      <c r="AT367" s="311" t="s">
        <v>185</v>
      </c>
      <c r="AU367" s="311" t="s">
        <v>77</v>
      </c>
      <c r="AV367" s="310" t="s">
        <v>75</v>
      </c>
      <c r="AW367" s="310" t="s">
        <v>31</v>
      </c>
      <c r="AX367" s="310" t="s">
        <v>68</v>
      </c>
      <c r="AY367" s="311" t="s">
        <v>177</v>
      </c>
    </row>
    <row r="368" spans="2:65" s="302" customFormat="1">
      <c r="B368" s="301"/>
      <c r="D368" s="297" t="s">
        <v>185</v>
      </c>
      <c r="E368" s="303" t="s">
        <v>5</v>
      </c>
      <c r="F368" s="304" t="s">
        <v>500</v>
      </c>
      <c r="H368" s="305">
        <v>46.265000000000001</v>
      </c>
      <c r="L368" s="301"/>
      <c r="M368" s="306"/>
      <c r="N368" s="307"/>
      <c r="O368" s="307"/>
      <c r="P368" s="307"/>
      <c r="Q368" s="307"/>
      <c r="R368" s="307"/>
      <c r="S368" s="307"/>
      <c r="T368" s="308"/>
      <c r="AT368" s="303" t="s">
        <v>185</v>
      </c>
      <c r="AU368" s="303" t="s">
        <v>77</v>
      </c>
      <c r="AV368" s="302" t="s">
        <v>77</v>
      </c>
      <c r="AW368" s="302" t="s">
        <v>31</v>
      </c>
      <c r="AX368" s="302" t="s">
        <v>68</v>
      </c>
      <c r="AY368" s="303" t="s">
        <v>177</v>
      </c>
    </row>
    <row r="369" spans="2:65" s="310" customFormat="1">
      <c r="B369" s="309"/>
      <c r="D369" s="297" t="s">
        <v>185</v>
      </c>
      <c r="E369" s="311" t="s">
        <v>5</v>
      </c>
      <c r="F369" s="312" t="s">
        <v>501</v>
      </c>
      <c r="H369" s="311" t="s">
        <v>5</v>
      </c>
      <c r="L369" s="309"/>
      <c r="M369" s="313"/>
      <c r="N369" s="314"/>
      <c r="O369" s="314"/>
      <c r="P369" s="314"/>
      <c r="Q369" s="314"/>
      <c r="R369" s="314"/>
      <c r="S369" s="314"/>
      <c r="T369" s="315"/>
      <c r="AT369" s="311" t="s">
        <v>185</v>
      </c>
      <c r="AU369" s="311" t="s">
        <v>77</v>
      </c>
      <c r="AV369" s="310" t="s">
        <v>75</v>
      </c>
      <c r="AW369" s="310" t="s">
        <v>31</v>
      </c>
      <c r="AX369" s="310" t="s">
        <v>68</v>
      </c>
      <c r="AY369" s="311" t="s">
        <v>177</v>
      </c>
    </row>
    <row r="370" spans="2:65" s="317" customFormat="1">
      <c r="B370" s="316"/>
      <c r="D370" s="297" t="s">
        <v>185</v>
      </c>
      <c r="E370" s="318" t="s">
        <v>5</v>
      </c>
      <c r="F370" s="319" t="s">
        <v>186</v>
      </c>
      <c r="H370" s="320">
        <v>105.971</v>
      </c>
      <c r="L370" s="316"/>
      <c r="M370" s="321"/>
      <c r="N370" s="322"/>
      <c r="O370" s="322"/>
      <c r="P370" s="322"/>
      <c r="Q370" s="322"/>
      <c r="R370" s="322"/>
      <c r="S370" s="322"/>
      <c r="T370" s="323"/>
      <c r="AT370" s="318" t="s">
        <v>185</v>
      </c>
      <c r="AU370" s="318" t="s">
        <v>77</v>
      </c>
      <c r="AV370" s="317" t="s">
        <v>182</v>
      </c>
      <c r="AW370" s="317" t="s">
        <v>31</v>
      </c>
      <c r="AX370" s="317" t="s">
        <v>75</v>
      </c>
      <c r="AY370" s="318" t="s">
        <v>177</v>
      </c>
    </row>
    <row r="371" spans="2:65" s="916" customFormat="1" ht="25.5" customHeight="1">
      <c r="B371" s="207"/>
      <c r="C371" s="286" t="s">
        <v>502</v>
      </c>
      <c r="D371" s="286" t="s">
        <v>179</v>
      </c>
      <c r="E371" s="287" t="s">
        <v>484</v>
      </c>
      <c r="F371" s="288" t="s">
        <v>485</v>
      </c>
      <c r="G371" s="289" t="s">
        <v>210</v>
      </c>
      <c r="H371" s="290">
        <v>10.81</v>
      </c>
      <c r="I371" s="921"/>
      <c r="J371" s="291">
        <f>ROUND(I371*H371,2)</f>
        <v>0</v>
      </c>
      <c r="K371" s="288" t="s">
        <v>181</v>
      </c>
      <c r="L371" s="207"/>
      <c r="M371" s="292" t="s">
        <v>5</v>
      </c>
      <c r="N371" s="293" t="s">
        <v>39</v>
      </c>
      <c r="O371" s="294">
        <v>0.58399999999999996</v>
      </c>
      <c r="P371" s="294">
        <f>O371*H371</f>
        <v>6.31304</v>
      </c>
      <c r="Q371" s="294">
        <v>2.2563399999999998</v>
      </c>
      <c r="R371" s="294">
        <f>Q371*H371</f>
        <v>24.3910354</v>
      </c>
      <c r="S371" s="294">
        <v>0</v>
      </c>
      <c r="T371" s="295">
        <f>S371*H371</f>
        <v>0</v>
      </c>
      <c r="AR371" s="196" t="s">
        <v>182</v>
      </c>
      <c r="AT371" s="196" t="s">
        <v>179</v>
      </c>
      <c r="AU371" s="196" t="s">
        <v>77</v>
      </c>
      <c r="AY371" s="196" t="s">
        <v>177</v>
      </c>
      <c r="BE371" s="296">
        <f>IF(N371="základní",J371,0)</f>
        <v>0</v>
      </c>
      <c r="BF371" s="296">
        <f>IF(N371="snížená",J371,0)</f>
        <v>0</v>
      </c>
      <c r="BG371" s="296">
        <f>IF(N371="zákl. přenesená",J371,0)</f>
        <v>0</v>
      </c>
      <c r="BH371" s="296">
        <f>IF(N371="sníž. přenesená",J371,0)</f>
        <v>0</v>
      </c>
      <c r="BI371" s="296">
        <f>IF(N371="nulová",J371,0)</f>
        <v>0</v>
      </c>
      <c r="BJ371" s="196" t="s">
        <v>75</v>
      </c>
      <c r="BK371" s="296">
        <f>ROUND(I371*H371,2)</f>
        <v>0</v>
      </c>
      <c r="BL371" s="196" t="s">
        <v>182</v>
      </c>
      <c r="BM371" s="196" t="s">
        <v>503</v>
      </c>
    </row>
    <row r="372" spans="2:65" s="916" customFormat="1" ht="81">
      <c r="B372" s="207"/>
      <c r="D372" s="297" t="s">
        <v>184</v>
      </c>
      <c r="F372" s="298" t="s">
        <v>487</v>
      </c>
      <c r="L372" s="207"/>
      <c r="M372" s="299"/>
      <c r="N372" s="920"/>
      <c r="O372" s="920"/>
      <c r="P372" s="920"/>
      <c r="Q372" s="920"/>
      <c r="R372" s="920"/>
      <c r="S372" s="920"/>
      <c r="T372" s="300"/>
      <c r="AT372" s="196" t="s">
        <v>184</v>
      </c>
      <c r="AU372" s="196" t="s">
        <v>77</v>
      </c>
    </row>
    <row r="373" spans="2:65" s="302" customFormat="1">
      <c r="B373" s="301"/>
      <c r="D373" s="297" t="s">
        <v>185</v>
      </c>
      <c r="E373" s="303" t="s">
        <v>5</v>
      </c>
      <c r="F373" s="304" t="s">
        <v>504</v>
      </c>
      <c r="H373" s="305">
        <v>52.658000000000001</v>
      </c>
      <c r="L373" s="301"/>
      <c r="M373" s="306"/>
      <c r="N373" s="307"/>
      <c r="O373" s="307"/>
      <c r="P373" s="307"/>
      <c r="Q373" s="307"/>
      <c r="R373" s="307"/>
      <c r="S373" s="307"/>
      <c r="T373" s="308"/>
      <c r="AT373" s="303" t="s">
        <v>185</v>
      </c>
      <c r="AU373" s="303" t="s">
        <v>77</v>
      </c>
      <c r="AV373" s="302" t="s">
        <v>77</v>
      </c>
      <c r="AW373" s="302" t="s">
        <v>31</v>
      </c>
      <c r="AX373" s="302" t="s">
        <v>68</v>
      </c>
      <c r="AY373" s="303" t="s">
        <v>177</v>
      </c>
    </row>
    <row r="374" spans="2:65" s="302" customFormat="1">
      <c r="B374" s="301"/>
      <c r="D374" s="297" t="s">
        <v>185</v>
      </c>
      <c r="E374" s="303" t="s">
        <v>5</v>
      </c>
      <c r="F374" s="304" t="s">
        <v>505</v>
      </c>
      <c r="H374" s="305">
        <v>-41.847999999999999</v>
      </c>
      <c r="L374" s="301"/>
      <c r="M374" s="306"/>
      <c r="N374" s="307"/>
      <c r="O374" s="307"/>
      <c r="P374" s="307"/>
      <c r="Q374" s="307"/>
      <c r="R374" s="307"/>
      <c r="S374" s="307"/>
      <c r="T374" s="308"/>
      <c r="AT374" s="303" t="s">
        <v>185</v>
      </c>
      <c r="AU374" s="303" t="s">
        <v>77</v>
      </c>
      <c r="AV374" s="302" t="s">
        <v>77</v>
      </c>
      <c r="AW374" s="302" t="s">
        <v>31</v>
      </c>
      <c r="AX374" s="302" t="s">
        <v>68</v>
      </c>
      <c r="AY374" s="303" t="s">
        <v>177</v>
      </c>
    </row>
    <row r="375" spans="2:65" s="310" customFormat="1">
      <c r="B375" s="309"/>
      <c r="D375" s="297" t="s">
        <v>185</v>
      </c>
      <c r="E375" s="311" t="s">
        <v>5</v>
      </c>
      <c r="F375" s="312" t="s">
        <v>506</v>
      </c>
      <c r="H375" s="311" t="s">
        <v>5</v>
      </c>
      <c r="L375" s="309"/>
      <c r="M375" s="313"/>
      <c r="N375" s="314"/>
      <c r="O375" s="314"/>
      <c r="P375" s="314"/>
      <c r="Q375" s="314"/>
      <c r="R375" s="314"/>
      <c r="S375" s="314"/>
      <c r="T375" s="315"/>
      <c r="AT375" s="311" t="s">
        <v>185</v>
      </c>
      <c r="AU375" s="311" t="s">
        <v>77</v>
      </c>
      <c r="AV375" s="310" t="s">
        <v>75</v>
      </c>
      <c r="AW375" s="310" t="s">
        <v>31</v>
      </c>
      <c r="AX375" s="310" t="s">
        <v>68</v>
      </c>
      <c r="AY375" s="311" t="s">
        <v>177</v>
      </c>
    </row>
    <row r="376" spans="2:65" s="317" customFormat="1">
      <c r="B376" s="316"/>
      <c r="D376" s="297" t="s">
        <v>185</v>
      </c>
      <c r="E376" s="318" t="s">
        <v>5</v>
      </c>
      <c r="F376" s="319" t="s">
        <v>186</v>
      </c>
      <c r="H376" s="320">
        <v>10.81</v>
      </c>
      <c r="L376" s="316"/>
      <c r="M376" s="321"/>
      <c r="N376" s="322"/>
      <c r="O376" s="322"/>
      <c r="P376" s="322"/>
      <c r="Q376" s="322"/>
      <c r="R376" s="322"/>
      <c r="S376" s="322"/>
      <c r="T376" s="323"/>
      <c r="AT376" s="318" t="s">
        <v>185</v>
      </c>
      <c r="AU376" s="318" t="s">
        <v>77</v>
      </c>
      <c r="AV376" s="317" t="s">
        <v>182</v>
      </c>
      <c r="AW376" s="317" t="s">
        <v>31</v>
      </c>
      <c r="AX376" s="317" t="s">
        <v>75</v>
      </c>
      <c r="AY376" s="318" t="s">
        <v>177</v>
      </c>
    </row>
    <row r="377" spans="2:65" s="916" customFormat="1" ht="25.5" customHeight="1">
      <c r="B377" s="207"/>
      <c r="C377" s="286" t="s">
        <v>507</v>
      </c>
      <c r="D377" s="286" t="s">
        <v>179</v>
      </c>
      <c r="E377" s="287" t="s">
        <v>508</v>
      </c>
      <c r="F377" s="288" t="s">
        <v>509</v>
      </c>
      <c r="G377" s="289" t="s">
        <v>210</v>
      </c>
      <c r="H377" s="290">
        <v>5.7240000000000002</v>
      </c>
      <c r="I377" s="921"/>
      <c r="J377" s="291">
        <f>ROUND(I377*H377,2)</f>
        <v>0</v>
      </c>
      <c r="K377" s="288" t="s">
        <v>181</v>
      </c>
      <c r="L377" s="207"/>
      <c r="M377" s="292" t="s">
        <v>5</v>
      </c>
      <c r="N377" s="293" t="s">
        <v>39</v>
      </c>
      <c r="O377" s="294">
        <v>0.629</v>
      </c>
      <c r="P377" s="294">
        <f>O377*H377</f>
        <v>3.6003959999999999</v>
      </c>
      <c r="Q377" s="294">
        <v>2.45329</v>
      </c>
      <c r="R377" s="294">
        <f>Q377*H377</f>
        <v>14.04263196</v>
      </c>
      <c r="S377" s="294">
        <v>0</v>
      </c>
      <c r="T377" s="295">
        <f>S377*H377</f>
        <v>0</v>
      </c>
      <c r="AR377" s="196" t="s">
        <v>182</v>
      </c>
      <c r="AT377" s="196" t="s">
        <v>179</v>
      </c>
      <c r="AU377" s="196" t="s">
        <v>77</v>
      </c>
      <c r="AY377" s="196" t="s">
        <v>177</v>
      </c>
      <c r="BE377" s="296">
        <f>IF(N377="základní",J377,0)</f>
        <v>0</v>
      </c>
      <c r="BF377" s="296">
        <f>IF(N377="snížená",J377,0)</f>
        <v>0</v>
      </c>
      <c r="BG377" s="296">
        <f>IF(N377="zákl. přenesená",J377,0)</f>
        <v>0</v>
      </c>
      <c r="BH377" s="296">
        <f>IF(N377="sníž. přenesená",J377,0)</f>
        <v>0</v>
      </c>
      <c r="BI377" s="296">
        <f>IF(N377="nulová",J377,0)</f>
        <v>0</v>
      </c>
      <c r="BJ377" s="196" t="s">
        <v>75</v>
      </c>
      <c r="BK377" s="296">
        <f>ROUND(I377*H377,2)</f>
        <v>0</v>
      </c>
      <c r="BL377" s="196" t="s">
        <v>182</v>
      </c>
      <c r="BM377" s="196" t="s">
        <v>510</v>
      </c>
    </row>
    <row r="378" spans="2:65" s="916" customFormat="1" ht="94.5">
      <c r="B378" s="207"/>
      <c r="D378" s="297" t="s">
        <v>184</v>
      </c>
      <c r="F378" s="298" t="s">
        <v>511</v>
      </c>
      <c r="L378" s="207"/>
      <c r="M378" s="299"/>
      <c r="N378" s="920"/>
      <c r="O378" s="920"/>
      <c r="P378" s="920"/>
      <c r="Q378" s="920"/>
      <c r="R378" s="920"/>
      <c r="S378" s="920"/>
      <c r="T378" s="300"/>
      <c r="AT378" s="196" t="s">
        <v>184</v>
      </c>
      <c r="AU378" s="196" t="s">
        <v>77</v>
      </c>
    </row>
    <row r="379" spans="2:65" s="302" customFormat="1">
      <c r="B379" s="301"/>
      <c r="D379" s="297" t="s">
        <v>185</v>
      </c>
      <c r="E379" s="303" t="s">
        <v>5</v>
      </c>
      <c r="F379" s="304" t="s">
        <v>512</v>
      </c>
      <c r="H379" s="305">
        <v>5.7240000000000002</v>
      </c>
      <c r="L379" s="301"/>
      <c r="M379" s="306"/>
      <c r="N379" s="307"/>
      <c r="O379" s="307"/>
      <c r="P379" s="307"/>
      <c r="Q379" s="307"/>
      <c r="R379" s="307"/>
      <c r="S379" s="307"/>
      <c r="T379" s="308"/>
      <c r="AT379" s="303" t="s">
        <v>185</v>
      </c>
      <c r="AU379" s="303" t="s">
        <v>77</v>
      </c>
      <c r="AV379" s="302" t="s">
        <v>77</v>
      </c>
      <c r="AW379" s="302" t="s">
        <v>31</v>
      </c>
      <c r="AX379" s="302" t="s">
        <v>68</v>
      </c>
      <c r="AY379" s="303" t="s">
        <v>177</v>
      </c>
    </row>
    <row r="380" spans="2:65" s="310" customFormat="1">
      <c r="B380" s="309"/>
      <c r="D380" s="297" t="s">
        <v>185</v>
      </c>
      <c r="E380" s="311" t="s">
        <v>5</v>
      </c>
      <c r="F380" s="312" t="s">
        <v>513</v>
      </c>
      <c r="H380" s="311" t="s">
        <v>5</v>
      </c>
      <c r="L380" s="309"/>
      <c r="M380" s="313"/>
      <c r="N380" s="314"/>
      <c r="O380" s="314"/>
      <c r="P380" s="314"/>
      <c r="Q380" s="314"/>
      <c r="R380" s="314"/>
      <c r="S380" s="314"/>
      <c r="T380" s="315"/>
      <c r="AT380" s="311" t="s">
        <v>185</v>
      </c>
      <c r="AU380" s="311" t="s">
        <v>77</v>
      </c>
      <c r="AV380" s="310" t="s">
        <v>75</v>
      </c>
      <c r="AW380" s="310" t="s">
        <v>31</v>
      </c>
      <c r="AX380" s="310" t="s">
        <v>68</v>
      </c>
      <c r="AY380" s="311" t="s">
        <v>177</v>
      </c>
    </row>
    <row r="381" spans="2:65" s="317" customFormat="1">
      <c r="B381" s="316"/>
      <c r="D381" s="297" t="s">
        <v>185</v>
      </c>
      <c r="E381" s="318" t="s">
        <v>5</v>
      </c>
      <c r="F381" s="319" t="s">
        <v>186</v>
      </c>
      <c r="H381" s="320">
        <v>5.7240000000000002</v>
      </c>
      <c r="L381" s="316"/>
      <c r="M381" s="321"/>
      <c r="N381" s="322"/>
      <c r="O381" s="322"/>
      <c r="P381" s="322"/>
      <c r="Q381" s="322"/>
      <c r="R381" s="322"/>
      <c r="S381" s="322"/>
      <c r="T381" s="323"/>
      <c r="AT381" s="318" t="s">
        <v>185</v>
      </c>
      <c r="AU381" s="318" t="s">
        <v>77</v>
      </c>
      <c r="AV381" s="317" t="s">
        <v>182</v>
      </c>
      <c r="AW381" s="317" t="s">
        <v>31</v>
      </c>
      <c r="AX381" s="317" t="s">
        <v>75</v>
      </c>
      <c r="AY381" s="318" t="s">
        <v>177</v>
      </c>
    </row>
    <row r="382" spans="2:65" s="916" customFormat="1" ht="16.5" customHeight="1">
      <c r="B382" s="207"/>
      <c r="C382" s="286" t="s">
        <v>514</v>
      </c>
      <c r="D382" s="286" t="s">
        <v>179</v>
      </c>
      <c r="E382" s="287" t="s">
        <v>515</v>
      </c>
      <c r="F382" s="288" t="s">
        <v>516</v>
      </c>
      <c r="G382" s="289" t="s">
        <v>180</v>
      </c>
      <c r="H382" s="290">
        <v>22.86</v>
      </c>
      <c r="I382" s="921"/>
      <c r="J382" s="291">
        <f>ROUND(I382*H382,2)</f>
        <v>0</v>
      </c>
      <c r="K382" s="288" t="s">
        <v>181</v>
      </c>
      <c r="L382" s="207"/>
      <c r="M382" s="292" t="s">
        <v>5</v>
      </c>
      <c r="N382" s="293" t="s">
        <v>39</v>
      </c>
      <c r="O382" s="294">
        <v>0.3</v>
      </c>
      <c r="P382" s="294">
        <f>O382*H382</f>
        <v>6.8579999999999997</v>
      </c>
      <c r="Q382" s="294">
        <v>2.47E-3</v>
      </c>
      <c r="R382" s="294">
        <f>Q382*H382</f>
        <v>5.6464199999999999E-2</v>
      </c>
      <c r="S382" s="294">
        <v>0</v>
      </c>
      <c r="T382" s="295">
        <f>S382*H382</f>
        <v>0</v>
      </c>
      <c r="AR382" s="196" t="s">
        <v>182</v>
      </c>
      <c r="AT382" s="196" t="s">
        <v>179</v>
      </c>
      <c r="AU382" s="196" t="s">
        <v>77</v>
      </c>
      <c r="AY382" s="196" t="s">
        <v>177</v>
      </c>
      <c r="BE382" s="296">
        <f>IF(N382="základní",J382,0)</f>
        <v>0</v>
      </c>
      <c r="BF382" s="296">
        <f>IF(N382="snížená",J382,0)</f>
        <v>0</v>
      </c>
      <c r="BG382" s="296">
        <f>IF(N382="zákl. přenesená",J382,0)</f>
        <v>0</v>
      </c>
      <c r="BH382" s="296">
        <f>IF(N382="sníž. přenesená",J382,0)</f>
        <v>0</v>
      </c>
      <c r="BI382" s="296">
        <f>IF(N382="nulová",J382,0)</f>
        <v>0</v>
      </c>
      <c r="BJ382" s="196" t="s">
        <v>75</v>
      </c>
      <c r="BK382" s="296">
        <f>ROUND(I382*H382,2)</f>
        <v>0</v>
      </c>
      <c r="BL382" s="196" t="s">
        <v>182</v>
      </c>
      <c r="BM382" s="196" t="s">
        <v>517</v>
      </c>
    </row>
    <row r="383" spans="2:65" s="916" customFormat="1" ht="40.5">
      <c r="B383" s="207"/>
      <c r="D383" s="297" t="s">
        <v>184</v>
      </c>
      <c r="F383" s="298" t="s">
        <v>518</v>
      </c>
      <c r="L383" s="207"/>
      <c r="M383" s="299"/>
      <c r="N383" s="920"/>
      <c r="O383" s="920"/>
      <c r="P383" s="920"/>
      <c r="Q383" s="920"/>
      <c r="R383" s="920"/>
      <c r="S383" s="920"/>
      <c r="T383" s="300"/>
      <c r="AT383" s="196" t="s">
        <v>184</v>
      </c>
      <c r="AU383" s="196" t="s">
        <v>77</v>
      </c>
    </row>
    <row r="384" spans="2:65" s="302" customFormat="1">
      <c r="B384" s="301"/>
      <c r="D384" s="297" t="s">
        <v>185</v>
      </c>
      <c r="E384" s="303" t="s">
        <v>5</v>
      </c>
      <c r="F384" s="304" t="s">
        <v>519</v>
      </c>
      <c r="H384" s="305">
        <v>22.86</v>
      </c>
      <c r="L384" s="301"/>
      <c r="M384" s="306"/>
      <c r="N384" s="307"/>
      <c r="O384" s="307"/>
      <c r="P384" s="307"/>
      <c r="Q384" s="307"/>
      <c r="R384" s="307"/>
      <c r="S384" s="307"/>
      <c r="T384" s="308"/>
      <c r="AT384" s="303" t="s">
        <v>185</v>
      </c>
      <c r="AU384" s="303" t="s">
        <v>77</v>
      </c>
      <c r="AV384" s="302" t="s">
        <v>77</v>
      </c>
      <c r="AW384" s="302" t="s">
        <v>31</v>
      </c>
      <c r="AX384" s="302" t="s">
        <v>68</v>
      </c>
      <c r="AY384" s="303" t="s">
        <v>177</v>
      </c>
    </row>
    <row r="385" spans="2:65" s="317" customFormat="1">
      <c r="B385" s="316"/>
      <c r="D385" s="297" t="s">
        <v>185</v>
      </c>
      <c r="E385" s="318" t="s">
        <v>5</v>
      </c>
      <c r="F385" s="319" t="s">
        <v>186</v>
      </c>
      <c r="H385" s="320">
        <v>22.86</v>
      </c>
      <c r="L385" s="316"/>
      <c r="M385" s="321"/>
      <c r="N385" s="322"/>
      <c r="O385" s="322"/>
      <c r="P385" s="322"/>
      <c r="Q385" s="322"/>
      <c r="R385" s="322"/>
      <c r="S385" s="322"/>
      <c r="T385" s="323"/>
      <c r="AT385" s="318" t="s">
        <v>185</v>
      </c>
      <c r="AU385" s="318" t="s">
        <v>77</v>
      </c>
      <c r="AV385" s="317" t="s">
        <v>182</v>
      </c>
      <c r="AW385" s="317" t="s">
        <v>31</v>
      </c>
      <c r="AX385" s="317" t="s">
        <v>75</v>
      </c>
      <c r="AY385" s="318" t="s">
        <v>177</v>
      </c>
    </row>
    <row r="386" spans="2:65" s="916" customFormat="1" ht="16.5" customHeight="1">
      <c r="B386" s="207"/>
      <c r="C386" s="286" t="s">
        <v>520</v>
      </c>
      <c r="D386" s="286" t="s">
        <v>179</v>
      </c>
      <c r="E386" s="287" t="s">
        <v>521</v>
      </c>
      <c r="F386" s="288" t="s">
        <v>522</v>
      </c>
      <c r="G386" s="289" t="s">
        <v>180</v>
      </c>
      <c r="H386" s="290">
        <v>22.86</v>
      </c>
      <c r="I386" s="921"/>
      <c r="J386" s="291">
        <f>ROUND(I386*H386,2)</f>
        <v>0</v>
      </c>
      <c r="K386" s="288" t="s">
        <v>181</v>
      </c>
      <c r="L386" s="207"/>
      <c r="M386" s="292" t="s">
        <v>5</v>
      </c>
      <c r="N386" s="293" t="s">
        <v>39</v>
      </c>
      <c r="O386" s="294">
        <v>0.152</v>
      </c>
      <c r="P386" s="294">
        <f>O386*H386</f>
        <v>3.47472</v>
      </c>
      <c r="Q386" s="294">
        <v>0</v>
      </c>
      <c r="R386" s="294">
        <f>Q386*H386</f>
        <v>0</v>
      </c>
      <c r="S386" s="294">
        <v>0</v>
      </c>
      <c r="T386" s="295">
        <f>S386*H386</f>
        <v>0</v>
      </c>
      <c r="AR386" s="196" t="s">
        <v>182</v>
      </c>
      <c r="AT386" s="196" t="s">
        <v>179</v>
      </c>
      <c r="AU386" s="196" t="s">
        <v>77</v>
      </c>
      <c r="AY386" s="196" t="s">
        <v>177</v>
      </c>
      <c r="BE386" s="296">
        <f>IF(N386="základní",J386,0)</f>
        <v>0</v>
      </c>
      <c r="BF386" s="296">
        <f>IF(N386="snížená",J386,0)</f>
        <v>0</v>
      </c>
      <c r="BG386" s="296">
        <f>IF(N386="zákl. přenesená",J386,0)</f>
        <v>0</v>
      </c>
      <c r="BH386" s="296">
        <f>IF(N386="sníž. přenesená",J386,0)</f>
        <v>0</v>
      </c>
      <c r="BI386" s="296">
        <f>IF(N386="nulová",J386,0)</f>
        <v>0</v>
      </c>
      <c r="BJ386" s="196" t="s">
        <v>75</v>
      </c>
      <c r="BK386" s="296">
        <f>ROUND(I386*H386,2)</f>
        <v>0</v>
      </c>
      <c r="BL386" s="196" t="s">
        <v>182</v>
      </c>
      <c r="BM386" s="196" t="s">
        <v>523</v>
      </c>
    </row>
    <row r="387" spans="2:65" s="916" customFormat="1" ht="40.5">
      <c r="B387" s="207"/>
      <c r="D387" s="297" t="s">
        <v>184</v>
      </c>
      <c r="F387" s="298" t="s">
        <v>518</v>
      </c>
      <c r="L387" s="207"/>
      <c r="M387" s="299"/>
      <c r="N387" s="920"/>
      <c r="O387" s="920"/>
      <c r="P387" s="920"/>
      <c r="Q387" s="920"/>
      <c r="R387" s="920"/>
      <c r="S387" s="920"/>
      <c r="T387" s="300"/>
      <c r="AT387" s="196" t="s">
        <v>184</v>
      </c>
      <c r="AU387" s="196" t="s">
        <v>77</v>
      </c>
    </row>
    <row r="388" spans="2:65" s="916" customFormat="1" ht="16.5" customHeight="1">
      <c r="B388" s="207"/>
      <c r="C388" s="286" t="s">
        <v>524</v>
      </c>
      <c r="D388" s="286" t="s">
        <v>179</v>
      </c>
      <c r="E388" s="287" t="s">
        <v>525</v>
      </c>
      <c r="F388" s="288" t="s">
        <v>526</v>
      </c>
      <c r="G388" s="289" t="s">
        <v>407</v>
      </c>
      <c r="H388" s="290">
        <v>0.71599999999999997</v>
      </c>
      <c r="I388" s="921"/>
      <c r="J388" s="291">
        <f>ROUND(I388*H388,2)</f>
        <v>0</v>
      </c>
      <c r="K388" s="288" t="s">
        <v>181</v>
      </c>
      <c r="L388" s="207"/>
      <c r="M388" s="292" t="s">
        <v>5</v>
      </c>
      <c r="N388" s="293" t="s">
        <v>39</v>
      </c>
      <c r="O388" s="294">
        <v>32.820999999999998</v>
      </c>
      <c r="P388" s="294">
        <f>O388*H388</f>
        <v>23.499835999999998</v>
      </c>
      <c r="Q388" s="294">
        <v>1.0601700000000001</v>
      </c>
      <c r="R388" s="294">
        <f>Q388*H388</f>
        <v>0.75908171999999996</v>
      </c>
      <c r="S388" s="294">
        <v>0</v>
      </c>
      <c r="T388" s="295">
        <f>S388*H388</f>
        <v>0</v>
      </c>
      <c r="AR388" s="196" t="s">
        <v>182</v>
      </c>
      <c r="AT388" s="196" t="s">
        <v>179</v>
      </c>
      <c r="AU388" s="196" t="s">
        <v>77</v>
      </c>
      <c r="AY388" s="196" t="s">
        <v>177</v>
      </c>
      <c r="BE388" s="296">
        <f>IF(N388="základní",J388,0)</f>
        <v>0</v>
      </c>
      <c r="BF388" s="296">
        <f>IF(N388="snížená",J388,0)</f>
        <v>0</v>
      </c>
      <c r="BG388" s="296">
        <f>IF(N388="zákl. přenesená",J388,0)</f>
        <v>0</v>
      </c>
      <c r="BH388" s="296">
        <f>IF(N388="sníž. přenesená",J388,0)</f>
        <v>0</v>
      </c>
      <c r="BI388" s="296">
        <f>IF(N388="nulová",J388,0)</f>
        <v>0</v>
      </c>
      <c r="BJ388" s="196" t="s">
        <v>75</v>
      </c>
      <c r="BK388" s="296">
        <f>ROUND(I388*H388,2)</f>
        <v>0</v>
      </c>
      <c r="BL388" s="196" t="s">
        <v>182</v>
      </c>
      <c r="BM388" s="196" t="s">
        <v>527</v>
      </c>
    </row>
    <row r="389" spans="2:65" s="916" customFormat="1" ht="27">
      <c r="B389" s="207"/>
      <c r="D389" s="297" t="s">
        <v>184</v>
      </c>
      <c r="F389" s="298" t="s">
        <v>480</v>
      </c>
      <c r="L389" s="207"/>
      <c r="M389" s="299"/>
      <c r="N389" s="920"/>
      <c r="O389" s="920"/>
      <c r="P389" s="920"/>
      <c r="Q389" s="920"/>
      <c r="R389" s="920"/>
      <c r="S389" s="920"/>
      <c r="T389" s="300"/>
      <c r="AT389" s="196" t="s">
        <v>184</v>
      </c>
      <c r="AU389" s="196" t="s">
        <v>77</v>
      </c>
    </row>
    <row r="390" spans="2:65" s="302" customFormat="1">
      <c r="B390" s="301"/>
      <c r="D390" s="297" t="s">
        <v>185</v>
      </c>
      <c r="E390" s="303" t="s">
        <v>5</v>
      </c>
      <c r="F390" s="304" t="s">
        <v>528</v>
      </c>
      <c r="H390" s="305">
        <v>0.71599999999999997</v>
      </c>
      <c r="L390" s="301"/>
      <c r="M390" s="306"/>
      <c r="N390" s="307"/>
      <c r="O390" s="307"/>
      <c r="P390" s="307"/>
      <c r="Q390" s="307"/>
      <c r="R390" s="307"/>
      <c r="S390" s="307"/>
      <c r="T390" s="308"/>
      <c r="AT390" s="303" t="s">
        <v>185</v>
      </c>
      <c r="AU390" s="303" t="s">
        <v>77</v>
      </c>
      <c r="AV390" s="302" t="s">
        <v>77</v>
      </c>
      <c r="AW390" s="302" t="s">
        <v>31</v>
      </c>
      <c r="AX390" s="302" t="s">
        <v>68</v>
      </c>
      <c r="AY390" s="303" t="s">
        <v>177</v>
      </c>
    </row>
    <row r="391" spans="2:65" s="310" customFormat="1">
      <c r="B391" s="309"/>
      <c r="D391" s="297" t="s">
        <v>185</v>
      </c>
      <c r="E391" s="311" t="s">
        <v>5</v>
      </c>
      <c r="F391" s="312" t="s">
        <v>529</v>
      </c>
      <c r="H391" s="311" t="s">
        <v>5</v>
      </c>
      <c r="L391" s="309"/>
      <c r="M391" s="313"/>
      <c r="N391" s="314"/>
      <c r="O391" s="314"/>
      <c r="P391" s="314"/>
      <c r="Q391" s="314"/>
      <c r="R391" s="314"/>
      <c r="S391" s="314"/>
      <c r="T391" s="315"/>
      <c r="AT391" s="311" t="s">
        <v>185</v>
      </c>
      <c r="AU391" s="311" t="s">
        <v>77</v>
      </c>
      <c r="AV391" s="310" t="s">
        <v>75</v>
      </c>
      <c r="AW391" s="310" t="s">
        <v>31</v>
      </c>
      <c r="AX391" s="310" t="s">
        <v>68</v>
      </c>
      <c r="AY391" s="311" t="s">
        <v>177</v>
      </c>
    </row>
    <row r="392" spans="2:65" s="317" customFormat="1">
      <c r="B392" s="316"/>
      <c r="D392" s="297" t="s">
        <v>185</v>
      </c>
      <c r="E392" s="318" t="s">
        <v>5</v>
      </c>
      <c r="F392" s="319" t="s">
        <v>186</v>
      </c>
      <c r="H392" s="320">
        <v>0.71599999999999997</v>
      </c>
      <c r="L392" s="316"/>
      <c r="M392" s="321"/>
      <c r="N392" s="322"/>
      <c r="O392" s="322"/>
      <c r="P392" s="322"/>
      <c r="Q392" s="322"/>
      <c r="R392" s="322"/>
      <c r="S392" s="322"/>
      <c r="T392" s="323"/>
      <c r="AT392" s="318" t="s">
        <v>185</v>
      </c>
      <c r="AU392" s="318" t="s">
        <v>77</v>
      </c>
      <c r="AV392" s="317" t="s">
        <v>182</v>
      </c>
      <c r="AW392" s="317" t="s">
        <v>31</v>
      </c>
      <c r="AX392" s="317" t="s">
        <v>75</v>
      </c>
      <c r="AY392" s="318" t="s">
        <v>177</v>
      </c>
    </row>
    <row r="393" spans="2:65" s="916" customFormat="1" ht="16.5" customHeight="1">
      <c r="B393" s="207"/>
      <c r="C393" s="286" t="s">
        <v>530</v>
      </c>
      <c r="D393" s="286" t="s">
        <v>179</v>
      </c>
      <c r="E393" s="287" t="s">
        <v>531</v>
      </c>
      <c r="F393" s="288" t="s">
        <v>532</v>
      </c>
      <c r="G393" s="289" t="s">
        <v>187</v>
      </c>
      <c r="H393" s="290">
        <v>11</v>
      </c>
      <c r="I393" s="921"/>
      <c r="J393" s="291">
        <f>ROUND(I393*H393,2)</f>
        <v>0</v>
      </c>
      <c r="K393" s="288" t="s">
        <v>181</v>
      </c>
      <c r="L393" s="207"/>
      <c r="M393" s="292" t="s">
        <v>5</v>
      </c>
      <c r="N393" s="293" t="s">
        <v>39</v>
      </c>
      <c r="O393" s="294">
        <v>2.0179999999999998</v>
      </c>
      <c r="P393" s="294">
        <f>O393*H393</f>
        <v>22.197999999999997</v>
      </c>
      <c r="Q393" s="294">
        <v>0.24142</v>
      </c>
      <c r="R393" s="294">
        <f>Q393*H393</f>
        <v>2.6556199999999999</v>
      </c>
      <c r="S393" s="294">
        <v>0</v>
      </c>
      <c r="T393" s="295">
        <f>S393*H393</f>
        <v>0</v>
      </c>
      <c r="AR393" s="196" t="s">
        <v>182</v>
      </c>
      <c r="AT393" s="196" t="s">
        <v>179</v>
      </c>
      <c r="AU393" s="196" t="s">
        <v>77</v>
      </c>
      <c r="AY393" s="196" t="s">
        <v>177</v>
      </c>
      <c r="BE393" s="296">
        <f>IF(N393="základní",J393,0)</f>
        <v>0</v>
      </c>
      <c r="BF393" s="296">
        <f>IF(N393="snížená",J393,0)</f>
        <v>0</v>
      </c>
      <c r="BG393" s="296">
        <f>IF(N393="zákl. přenesená",J393,0)</f>
        <v>0</v>
      </c>
      <c r="BH393" s="296">
        <f>IF(N393="sníž. přenesená",J393,0)</f>
        <v>0</v>
      </c>
      <c r="BI393" s="296">
        <f>IF(N393="nulová",J393,0)</f>
        <v>0</v>
      </c>
      <c r="BJ393" s="196" t="s">
        <v>75</v>
      </c>
      <c r="BK393" s="296">
        <f>ROUND(I393*H393,2)</f>
        <v>0</v>
      </c>
      <c r="BL393" s="196" t="s">
        <v>182</v>
      </c>
      <c r="BM393" s="196" t="s">
        <v>533</v>
      </c>
    </row>
    <row r="394" spans="2:65" s="302" customFormat="1">
      <c r="B394" s="301"/>
      <c r="D394" s="297" t="s">
        <v>185</v>
      </c>
      <c r="E394" s="303" t="s">
        <v>5</v>
      </c>
      <c r="F394" s="304" t="s">
        <v>534</v>
      </c>
      <c r="H394" s="305">
        <v>11</v>
      </c>
      <c r="L394" s="301"/>
      <c r="M394" s="306"/>
      <c r="N394" s="307"/>
      <c r="O394" s="307"/>
      <c r="P394" s="307"/>
      <c r="Q394" s="307"/>
      <c r="R394" s="307"/>
      <c r="S394" s="307"/>
      <c r="T394" s="308"/>
      <c r="AT394" s="303" t="s">
        <v>185</v>
      </c>
      <c r="AU394" s="303" t="s">
        <v>77</v>
      </c>
      <c r="AV394" s="302" t="s">
        <v>77</v>
      </c>
      <c r="AW394" s="302" t="s">
        <v>31</v>
      </c>
      <c r="AX394" s="302" t="s">
        <v>68</v>
      </c>
      <c r="AY394" s="303" t="s">
        <v>177</v>
      </c>
    </row>
    <row r="395" spans="2:65" s="317" customFormat="1">
      <c r="B395" s="316"/>
      <c r="D395" s="297" t="s">
        <v>185</v>
      </c>
      <c r="E395" s="318" t="s">
        <v>5</v>
      </c>
      <c r="F395" s="319" t="s">
        <v>186</v>
      </c>
      <c r="H395" s="320">
        <v>11</v>
      </c>
      <c r="L395" s="316"/>
      <c r="M395" s="321"/>
      <c r="N395" s="322"/>
      <c r="O395" s="322"/>
      <c r="P395" s="322"/>
      <c r="Q395" s="322"/>
      <c r="R395" s="322"/>
      <c r="S395" s="322"/>
      <c r="T395" s="323"/>
      <c r="AT395" s="318" t="s">
        <v>185</v>
      </c>
      <c r="AU395" s="318" t="s">
        <v>77</v>
      </c>
      <c r="AV395" s="317" t="s">
        <v>182</v>
      </c>
      <c r="AW395" s="317" t="s">
        <v>31</v>
      </c>
      <c r="AX395" s="317" t="s">
        <v>75</v>
      </c>
      <c r="AY395" s="318" t="s">
        <v>177</v>
      </c>
    </row>
    <row r="396" spans="2:65" s="916" customFormat="1" ht="16.5" customHeight="1">
      <c r="B396" s="207"/>
      <c r="C396" s="324" t="s">
        <v>535</v>
      </c>
      <c r="D396" s="324" t="s">
        <v>425</v>
      </c>
      <c r="E396" s="325" t="s">
        <v>536</v>
      </c>
      <c r="F396" s="326" t="s">
        <v>537</v>
      </c>
      <c r="G396" s="327" t="s">
        <v>180</v>
      </c>
      <c r="H396" s="328">
        <v>93.188000000000002</v>
      </c>
      <c r="I396" s="923"/>
      <c r="J396" s="329">
        <f>ROUND(I396*H396,2)</f>
        <v>0</v>
      </c>
      <c r="K396" s="326" t="s">
        <v>5</v>
      </c>
      <c r="L396" s="330"/>
      <c r="M396" s="331" t="s">
        <v>5</v>
      </c>
      <c r="N396" s="332" t="s">
        <v>39</v>
      </c>
      <c r="O396" s="294">
        <v>0</v>
      </c>
      <c r="P396" s="294">
        <f>O396*H396</f>
        <v>0</v>
      </c>
      <c r="Q396" s="294">
        <v>0.39</v>
      </c>
      <c r="R396" s="294">
        <f>Q396*H396</f>
        <v>36.343320000000006</v>
      </c>
      <c r="S396" s="294">
        <v>0</v>
      </c>
      <c r="T396" s="295">
        <f>S396*H396</f>
        <v>0</v>
      </c>
      <c r="AR396" s="196" t="s">
        <v>207</v>
      </c>
      <c r="AT396" s="196" t="s">
        <v>425</v>
      </c>
      <c r="AU396" s="196" t="s">
        <v>77</v>
      </c>
      <c r="AY396" s="196" t="s">
        <v>177</v>
      </c>
      <c r="BE396" s="296">
        <f>IF(N396="základní",J396,0)</f>
        <v>0</v>
      </c>
      <c r="BF396" s="296">
        <f>IF(N396="snížená",J396,0)</f>
        <v>0</v>
      </c>
      <c r="BG396" s="296">
        <f>IF(N396="zákl. přenesená",J396,0)</f>
        <v>0</v>
      </c>
      <c r="BH396" s="296">
        <f>IF(N396="sníž. přenesená",J396,0)</f>
        <v>0</v>
      </c>
      <c r="BI396" s="296">
        <f>IF(N396="nulová",J396,0)</f>
        <v>0</v>
      </c>
      <c r="BJ396" s="196" t="s">
        <v>75</v>
      </c>
      <c r="BK396" s="296">
        <f>ROUND(I396*H396,2)</f>
        <v>0</v>
      </c>
      <c r="BL396" s="196" t="s">
        <v>182</v>
      </c>
      <c r="BM396" s="196" t="s">
        <v>538</v>
      </c>
    </row>
    <row r="397" spans="2:65" s="302" customFormat="1">
      <c r="B397" s="301"/>
      <c r="D397" s="297" t="s">
        <v>185</v>
      </c>
      <c r="E397" s="303" t="s">
        <v>5</v>
      </c>
      <c r="F397" s="304" t="s">
        <v>539</v>
      </c>
      <c r="H397" s="305">
        <v>33</v>
      </c>
      <c r="L397" s="301"/>
      <c r="M397" s="306"/>
      <c r="N397" s="307"/>
      <c r="O397" s="307"/>
      <c r="P397" s="307"/>
      <c r="Q397" s="307"/>
      <c r="R397" s="307"/>
      <c r="S397" s="307"/>
      <c r="T397" s="308"/>
      <c r="AT397" s="303" t="s">
        <v>185</v>
      </c>
      <c r="AU397" s="303" t="s">
        <v>77</v>
      </c>
      <c r="AV397" s="302" t="s">
        <v>77</v>
      </c>
      <c r="AW397" s="302" t="s">
        <v>31</v>
      </c>
      <c r="AX397" s="302" t="s">
        <v>68</v>
      </c>
      <c r="AY397" s="303" t="s">
        <v>177</v>
      </c>
    </row>
    <row r="398" spans="2:65" s="302" customFormat="1">
      <c r="B398" s="301"/>
      <c r="D398" s="297" t="s">
        <v>185</v>
      </c>
      <c r="E398" s="303" t="s">
        <v>5</v>
      </c>
      <c r="F398" s="304" t="s">
        <v>540</v>
      </c>
      <c r="H398" s="305">
        <v>53.625</v>
      </c>
      <c r="L398" s="301"/>
      <c r="M398" s="306"/>
      <c r="N398" s="307"/>
      <c r="O398" s="307"/>
      <c r="P398" s="307"/>
      <c r="Q398" s="307"/>
      <c r="R398" s="307"/>
      <c r="S398" s="307"/>
      <c r="T398" s="308"/>
      <c r="AT398" s="303" t="s">
        <v>185</v>
      </c>
      <c r="AU398" s="303" t="s">
        <v>77</v>
      </c>
      <c r="AV398" s="302" t="s">
        <v>77</v>
      </c>
      <c r="AW398" s="302" t="s">
        <v>31</v>
      </c>
      <c r="AX398" s="302" t="s">
        <v>68</v>
      </c>
      <c r="AY398" s="303" t="s">
        <v>177</v>
      </c>
    </row>
    <row r="399" spans="2:65" s="302" customFormat="1">
      <c r="B399" s="301"/>
      <c r="D399" s="297" t="s">
        <v>185</v>
      </c>
      <c r="E399" s="303" t="s">
        <v>5</v>
      </c>
      <c r="F399" s="304" t="s">
        <v>541</v>
      </c>
      <c r="H399" s="305">
        <v>6.5629999999999997</v>
      </c>
      <c r="L399" s="301"/>
      <c r="M399" s="306"/>
      <c r="N399" s="307"/>
      <c r="O399" s="307"/>
      <c r="P399" s="307"/>
      <c r="Q399" s="307"/>
      <c r="R399" s="307"/>
      <c r="S399" s="307"/>
      <c r="T399" s="308"/>
      <c r="AT399" s="303" t="s">
        <v>185</v>
      </c>
      <c r="AU399" s="303" t="s">
        <v>77</v>
      </c>
      <c r="AV399" s="302" t="s">
        <v>77</v>
      </c>
      <c r="AW399" s="302" t="s">
        <v>31</v>
      </c>
      <c r="AX399" s="302" t="s">
        <v>68</v>
      </c>
      <c r="AY399" s="303" t="s">
        <v>177</v>
      </c>
    </row>
    <row r="400" spans="2:65" s="317" customFormat="1">
      <c r="B400" s="316"/>
      <c r="D400" s="297" t="s">
        <v>185</v>
      </c>
      <c r="E400" s="318" t="s">
        <v>5</v>
      </c>
      <c r="F400" s="319" t="s">
        <v>186</v>
      </c>
      <c r="H400" s="320">
        <v>93.188000000000002</v>
      </c>
      <c r="L400" s="316"/>
      <c r="M400" s="321"/>
      <c r="N400" s="322"/>
      <c r="O400" s="322"/>
      <c r="P400" s="322"/>
      <c r="Q400" s="322"/>
      <c r="R400" s="322"/>
      <c r="S400" s="322"/>
      <c r="T400" s="323"/>
      <c r="AT400" s="318" t="s">
        <v>185</v>
      </c>
      <c r="AU400" s="318" t="s">
        <v>77</v>
      </c>
      <c r="AV400" s="317" t="s">
        <v>182</v>
      </c>
      <c r="AW400" s="317" t="s">
        <v>31</v>
      </c>
      <c r="AX400" s="317" t="s">
        <v>75</v>
      </c>
      <c r="AY400" s="318" t="s">
        <v>177</v>
      </c>
    </row>
    <row r="401" spans="2:65" s="916" customFormat="1" ht="25.5" customHeight="1">
      <c r="B401" s="207"/>
      <c r="C401" s="286" t="s">
        <v>542</v>
      </c>
      <c r="D401" s="286" t="s">
        <v>179</v>
      </c>
      <c r="E401" s="287" t="s">
        <v>543</v>
      </c>
      <c r="F401" s="288" t="s">
        <v>544</v>
      </c>
      <c r="G401" s="289" t="s">
        <v>210</v>
      </c>
      <c r="H401" s="290">
        <v>51.121000000000002</v>
      </c>
      <c r="I401" s="921"/>
      <c r="J401" s="291">
        <f>ROUND(I401*H401,2)</f>
        <v>0</v>
      </c>
      <c r="K401" s="288" t="s">
        <v>181</v>
      </c>
      <c r="L401" s="207"/>
      <c r="M401" s="292" t="s">
        <v>5</v>
      </c>
      <c r="N401" s="293" t="s">
        <v>39</v>
      </c>
      <c r="O401" s="294">
        <v>0.58399999999999996</v>
      </c>
      <c r="P401" s="294">
        <f>O401*H401</f>
        <v>29.854664</v>
      </c>
      <c r="Q401" s="294">
        <v>2.45329</v>
      </c>
      <c r="R401" s="294">
        <f>Q401*H401</f>
        <v>125.41463809</v>
      </c>
      <c r="S401" s="294">
        <v>0</v>
      </c>
      <c r="T401" s="295">
        <f>S401*H401</f>
        <v>0</v>
      </c>
      <c r="AR401" s="196" t="s">
        <v>182</v>
      </c>
      <c r="AT401" s="196" t="s">
        <v>179</v>
      </c>
      <c r="AU401" s="196" t="s">
        <v>77</v>
      </c>
      <c r="AY401" s="196" t="s">
        <v>177</v>
      </c>
      <c r="BE401" s="296">
        <f>IF(N401="základní",J401,0)</f>
        <v>0</v>
      </c>
      <c r="BF401" s="296">
        <f>IF(N401="snížená",J401,0)</f>
        <v>0</v>
      </c>
      <c r="BG401" s="296">
        <f>IF(N401="zákl. přenesená",J401,0)</f>
        <v>0</v>
      </c>
      <c r="BH401" s="296">
        <f>IF(N401="sníž. přenesená",J401,0)</f>
        <v>0</v>
      </c>
      <c r="BI401" s="296">
        <f>IF(N401="nulová",J401,0)</f>
        <v>0</v>
      </c>
      <c r="BJ401" s="196" t="s">
        <v>75</v>
      </c>
      <c r="BK401" s="296">
        <f>ROUND(I401*H401,2)</f>
        <v>0</v>
      </c>
      <c r="BL401" s="196" t="s">
        <v>182</v>
      </c>
      <c r="BM401" s="196" t="s">
        <v>545</v>
      </c>
    </row>
    <row r="402" spans="2:65" s="916" customFormat="1" ht="81">
      <c r="B402" s="207"/>
      <c r="D402" s="297" t="s">
        <v>184</v>
      </c>
      <c r="F402" s="298" t="s">
        <v>487</v>
      </c>
      <c r="L402" s="207"/>
      <c r="M402" s="299"/>
      <c r="N402" s="920"/>
      <c r="O402" s="920"/>
      <c r="P402" s="920"/>
      <c r="Q402" s="920"/>
      <c r="R402" s="920"/>
      <c r="S402" s="920"/>
      <c r="T402" s="300"/>
      <c r="AT402" s="196" t="s">
        <v>184</v>
      </c>
      <c r="AU402" s="196" t="s">
        <v>77</v>
      </c>
    </row>
    <row r="403" spans="2:65" s="302" customFormat="1">
      <c r="B403" s="301"/>
      <c r="D403" s="297" t="s">
        <v>185</v>
      </c>
      <c r="E403" s="303" t="s">
        <v>5</v>
      </c>
      <c r="F403" s="304" t="s">
        <v>546</v>
      </c>
      <c r="H403" s="305">
        <v>7.92</v>
      </c>
      <c r="L403" s="301"/>
      <c r="M403" s="306"/>
      <c r="N403" s="307"/>
      <c r="O403" s="307"/>
      <c r="P403" s="307"/>
      <c r="Q403" s="307"/>
      <c r="R403" s="307"/>
      <c r="S403" s="307"/>
      <c r="T403" s="308"/>
      <c r="AT403" s="303" t="s">
        <v>185</v>
      </c>
      <c r="AU403" s="303" t="s">
        <v>77</v>
      </c>
      <c r="AV403" s="302" t="s">
        <v>77</v>
      </c>
      <c r="AW403" s="302" t="s">
        <v>31</v>
      </c>
      <c r="AX403" s="302" t="s">
        <v>68</v>
      </c>
      <c r="AY403" s="303" t="s">
        <v>177</v>
      </c>
    </row>
    <row r="404" spans="2:65" s="302" customFormat="1">
      <c r="B404" s="301"/>
      <c r="D404" s="297" t="s">
        <v>185</v>
      </c>
      <c r="E404" s="303" t="s">
        <v>5</v>
      </c>
      <c r="F404" s="304" t="s">
        <v>547</v>
      </c>
      <c r="H404" s="305">
        <v>12.012</v>
      </c>
      <c r="L404" s="301"/>
      <c r="M404" s="306"/>
      <c r="N404" s="307"/>
      <c r="O404" s="307"/>
      <c r="P404" s="307"/>
      <c r="Q404" s="307"/>
      <c r="R404" s="307"/>
      <c r="S404" s="307"/>
      <c r="T404" s="308"/>
      <c r="AT404" s="303" t="s">
        <v>185</v>
      </c>
      <c r="AU404" s="303" t="s">
        <v>77</v>
      </c>
      <c r="AV404" s="302" t="s">
        <v>77</v>
      </c>
      <c r="AW404" s="302" t="s">
        <v>31</v>
      </c>
      <c r="AX404" s="302" t="s">
        <v>68</v>
      </c>
      <c r="AY404" s="303" t="s">
        <v>177</v>
      </c>
    </row>
    <row r="405" spans="2:65" s="302" customFormat="1">
      <c r="B405" s="301"/>
      <c r="D405" s="297" t="s">
        <v>185</v>
      </c>
      <c r="E405" s="303" t="s">
        <v>5</v>
      </c>
      <c r="F405" s="304" t="s">
        <v>548</v>
      </c>
      <c r="H405" s="305">
        <v>3.06</v>
      </c>
      <c r="L405" s="301"/>
      <c r="M405" s="306"/>
      <c r="N405" s="307"/>
      <c r="O405" s="307"/>
      <c r="P405" s="307"/>
      <c r="Q405" s="307"/>
      <c r="R405" s="307"/>
      <c r="S405" s="307"/>
      <c r="T405" s="308"/>
      <c r="AT405" s="303" t="s">
        <v>185</v>
      </c>
      <c r="AU405" s="303" t="s">
        <v>77</v>
      </c>
      <c r="AV405" s="302" t="s">
        <v>77</v>
      </c>
      <c r="AW405" s="302" t="s">
        <v>31</v>
      </c>
      <c r="AX405" s="302" t="s">
        <v>68</v>
      </c>
      <c r="AY405" s="303" t="s">
        <v>177</v>
      </c>
    </row>
    <row r="406" spans="2:65" s="302" customFormat="1">
      <c r="B406" s="301"/>
      <c r="D406" s="297" t="s">
        <v>185</v>
      </c>
      <c r="E406" s="303" t="s">
        <v>5</v>
      </c>
      <c r="F406" s="304" t="s">
        <v>549</v>
      </c>
      <c r="H406" s="305">
        <v>7.92</v>
      </c>
      <c r="L406" s="301"/>
      <c r="M406" s="306"/>
      <c r="N406" s="307"/>
      <c r="O406" s="307"/>
      <c r="P406" s="307"/>
      <c r="Q406" s="307"/>
      <c r="R406" s="307"/>
      <c r="S406" s="307"/>
      <c r="T406" s="308"/>
      <c r="AT406" s="303" t="s">
        <v>185</v>
      </c>
      <c r="AU406" s="303" t="s">
        <v>77</v>
      </c>
      <c r="AV406" s="302" t="s">
        <v>77</v>
      </c>
      <c r="AW406" s="302" t="s">
        <v>31</v>
      </c>
      <c r="AX406" s="302" t="s">
        <v>68</v>
      </c>
      <c r="AY406" s="303" t="s">
        <v>177</v>
      </c>
    </row>
    <row r="407" spans="2:65" s="302" customFormat="1">
      <c r="B407" s="301"/>
      <c r="D407" s="297" t="s">
        <v>185</v>
      </c>
      <c r="E407" s="303" t="s">
        <v>5</v>
      </c>
      <c r="F407" s="304" t="s">
        <v>550</v>
      </c>
      <c r="H407" s="305">
        <v>8.0649999999999995</v>
      </c>
      <c r="L407" s="301"/>
      <c r="M407" s="306"/>
      <c r="N407" s="307"/>
      <c r="O407" s="307"/>
      <c r="P407" s="307"/>
      <c r="Q407" s="307"/>
      <c r="R407" s="307"/>
      <c r="S407" s="307"/>
      <c r="T407" s="308"/>
      <c r="AT407" s="303" t="s">
        <v>185</v>
      </c>
      <c r="AU407" s="303" t="s">
        <v>77</v>
      </c>
      <c r="AV407" s="302" t="s">
        <v>77</v>
      </c>
      <c r="AW407" s="302" t="s">
        <v>31</v>
      </c>
      <c r="AX407" s="302" t="s">
        <v>68</v>
      </c>
      <c r="AY407" s="303" t="s">
        <v>177</v>
      </c>
    </row>
    <row r="408" spans="2:65" s="302" customFormat="1">
      <c r="B408" s="301"/>
      <c r="D408" s="297" t="s">
        <v>185</v>
      </c>
      <c r="E408" s="303" t="s">
        <v>5</v>
      </c>
      <c r="F408" s="304" t="s">
        <v>551</v>
      </c>
      <c r="H408" s="305">
        <v>12.144</v>
      </c>
      <c r="L408" s="301"/>
      <c r="M408" s="306"/>
      <c r="N408" s="307"/>
      <c r="O408" s="307"/>
      <c r="P408" s="307"/>
      <c r="Q408" s="307"/>
      <c r="R408" s="307"/>
      <c r="S408" s="307"/>
      <c r="T408" s="308"/>
      <c r="AT408" s="303" t="s">
        <v>185</v>
      </c>
      <c r="AU408" s="303" t="s">
        <v>77</v>
      </c>
      <c r="AV408" s="302" t="s">
        <v>77</v>
      </c>
      <c r="AW408" s="302" t="s">
        <v>31</v>
      </c>
      <c r="AX408" s="302" t="s">
        <v>68</v>
      </c>
      <c r="AY408" s="303" t="s">
        <v>177</v>
      </c>
    </row>
    <row r="409" spans="2:65" s="302" customFormat="1">
      <c r="B409" s="301"/>
      <c r="D409" s="297" t="s">
        <v>185</v>
      </c>
      <c r="E409" s="303" t="s">
        <v>5</v>
      </c>
      <c r="F409" s="304" t="s">
        <v>5</v>
      </c>
      <c r="H409" s="305">
        <v>0</v>
      </c>
      <c r="L409" s="301"/>
      <c r="M409" s="306"/>
      <c r="N409" s="307"/>
      <c r="O409" s="307"/>
      <c r="P409" s="307"/>
      <c r="Q409" s="307"/>
      <c r="R409" s="307"/>
      <c r="S409" s="307"/>
      <c r="T409" s="308"/>
      <c r="AT409" s="303" t="s">
        <v>185</v>
      </c>
      <c r="AU409" s="303" t="s">
        <v>77</v>
      </c>
      <c r="AV409" s="302" t="s">
        <v>77</v>
      </c>
      <c r="AW409" s="302" t="s">
        <v>31</v>
      </c>
      <c r="AX409" s="302" t="s">
        <v>68</v>
      </c>
      <c r="AY409" s="303" t="s">
        <v>177</v>
      </c>
    </row>
    <row r="410" spans="2:65" s="317" customFormat="1">
      <c r="B410" s="316"/>
      <c r="D410" s="297" t="s">
        <v>185</v>
      </c>
      <c r="E410" s="318" t="s">
        <v>5</v>
      </c>
      <c r="F410" s="319" t="s">
        <v>186</v>
      </c>
      <c r="H410" s="320">
        <v>51.121000000000002</v>
      </c>
      <c r="L410" s="316"/>
      <c r="M410" s="321"/>
      <c r="N410" s="322"/>
      <c r="O410" s="322"/>
      <c r="P410" s="322"/>
      <c r="Q410" s="322"/>
      <c r="R410" s="322"/>
      <c r="S410" s="322"/>
      <c r="T410" s="323"/>
      <c r="AT410" s="318" t="s">
        <v>185</v>
      </c>
      <c r="AU410" s="318" t="s">
        <v>77</v>
      </c>
      <c r="AV410" s="317" t="s">
        <v>182</v>
      </c>
      <c r="AW410" s="317" t="s">
        <v>31</v>
      </c>
      <c r="AX410" s="317" t="s">
        <v>75</v>
      </c>
      <c r="AY410" s="318" t="s">
        <v>177</v>
      </c>
    </row>
    <row r="411" spans="2:65" s="916" customFormat="1" ht="16.5" customHeight="1">
      <c r="B411" s="207"/>
      <c r="C411" s="286" t="s">
        <v>552</v>
      </c>
      <c r="D411" s="286" t="s">
        <v>179</v>
      </c>
      <c r="E411" s="287" t="s">
        <v>553</v>
      </c>
      <c r="F411" s="288" t="s">
        <v>554</v>
      </c>
      <c r="G411" s="289" t="s">
        <v>180</v>
      </c>
      <c r="H411" s="290">
        <v>294.16500000000002</v>
      </c>
      <c r="I411" s="921"/>
      <c r="J411" s="291">
        <f>ROUND(I411*H411,2)</f>
        <v>0</v>
      </c>
      <c r="K411" s="288" t="s">
        <v>181</v>
      </c>
      <c r="L411" s="207"/>
      <c r="M411" s="292" t="s">
        <v>5</v>
      </c>
      <c r="N411" s="293" t="s">
        <v>39</v>
      </c>
      <c r="O411" s="294">
        <v>0.247</v>
      </c>
      <c r="P411" s="294">
        <f>O411*H411</f>
        <v>72.658754999999999</v>
      </c>
      <c r="Q411" s="294">
        <v>2.6900000000000001E-3</v>
      </c>
      <c r="R411" s="294">
        <f>Q411*H411</f>
        <v>0.79130385000000014</v>
      </c>
      <c r="S411" s="294">
        <v>0</v>
      </c>
      <c r="T411" s="295">
        <f>S411*H411</f>
        <v>0</v>
      </c>
      <c r="AR411" s="196" t="s">
        <v>182</v>
      </c>
      <c r="AT411" s="196" t="s">
        <v>179</v>
      </c>
      <c r="AU411" s="196" t="s">
        <v>77</v>
      </c>
      <c r="AY411" s="196" t="s">
        <v>177</v>
      </c>
      <c r="BE411" s="296">
        <f>IF(N411="základní",J411,0)</f>
        <v>0</v>
      </c>
      <c r="BF411" s="296">
        <f>IF(N411="snížená",J411,0)</f>
        <v>0</v>
      </c>
      <c r="BG411" s="296">
        <f>IF(N411="zákl. přenesená",J411,0)</f>
        <v>0</v>
      </c>
      <c r="BH411" s="296">
        <f>IF(N411="sníž. přenesená",J411,0)</f>
        <v>0</v>
      </c>
      <c r="BI411" s="296">
        <f>IF(N411="nulová",J411,0)</f>
        <v>0</v>
      </c>
      <c r="BJ411" s="196" t="s">
        <v>75</v>
      </c>
      <c r="BK411" s="296">
        <f>ROUND(I411*H411,2)</f>
        <v>0</v>
      </c>
      <c r="BL411" s="196" t="s">
        <v>182</v>
      </c>
      <c r="BM411" s="196" t="s">
        <v>555</v>
      </c>
    </row>
    <row r="412" spans="2:65" s="916" customFormat="1" ht="40.5">
      <c r="B412" s="207"/>
      <c r="D412" s="297" t="s">
        <v>184</v>
      </c>
      <c r="F412" s="298" t="s">
        <v>518</v>
      </c>
      <c r="L412" s="207"/>
      <c r="M412" s="299"/>
      <c r="N412" s="920"/>
      <c r="O412" s="920"/>
      <c r="P412" s="920"/>
      <c r="Q412" s="920"/>
      <c r="R412" s="920"/>
      <c r="S412" s="920"/>
      <c r="T412" s="300"/>
      <c r="AT412" s="196" t="s">
        <v>184</v>
      </c>
      <c r="AU412" s="196" t="s">
        <v>77</v>
      </c>
    </row>
    <row r="413" spans="2:65" s="302" customFormat="1">
      <c r="B413" s="301"/>
      <c r="D413" s="297" t="s">
        <v>185</v>
      </c>
      <c r="E413" s="303" t="s">
        <v>5</v>
      </c>
      <c r="F413" s="304" t="s">
        <v>556</v>
      </c>
      <c r="H413" s="305">
        <v>36.75</v>
      </c>
      <c r="L413" s="301"/>
      <c r="M413" s="306"/>
      <c r="N413" s="307"/>
      <c r="O413" s="307"/>
      <c r="P413" s="307"/>
      <c r="Q413" s="307"/>
      <c r="R413" s="307"/>
      <c r="S413" s="307"/>
      <c r="T413" s="308"/>
      <c r="AT413" s="303" t="s">
        <v>185</v>
      </c>
      <c r="AU413" s="303" t="s">
        <v>77</v>
      </c>
      <c r="AV413" s="302" t="s">
        <v>77</v>
      </c>
      <c r="AW413" s="302" t="s">
        <v>31</v>
      </c>
      <c r="AX413" s="302" t="s">
        <v>68</v>
      </c>
      <c r="AY413" s="303" t="s">
        <v>177</v>
      </c>
    </row>
    <row r="414" spans="2:65" s="302" customFormat="1">
      <c r="B414" s="301"/>
      <c r="D414" s="297" t="s">
        <v>185</v>
      </c>
      <c r="E414" s="303" t="s">
        <v>5</v>
      </c>
      <c r="F414" s="304" t="s">
        <v>557</v>
      </c>
      <c r="H414" s="305">
        <v>52.08</v>
      </c>
      <c r="L414" s="301"/>
      <c r="M414" s="306"/>
      <c r="N414" s="307"/>
      <c r="O414" s="307"/>
      <c r="P414" s="307"/>
      <c r="Q414" s="307"/>
      <c r="R414" s="307"/>
      <c r="S414" s="307"/>
      <c r="T414" s="308"/>
      <c r="AT414" s="303" t="s">
        <v>185</v>
      </c>
      <c r="AU414" s="303" t="s">
        <v>77</v>
      </c>
      <c r="AV414" s="302" t="s">
        <v>77</v>
      </c>
      <c r="AW414" s="302" t="s">
        <v>31</v>
      </c>
      <c r="AX414" s="302" t="s">
        <v>68</v>
      </c>
      <c r="AY414" s="303" t="s">
        <v>177</v>
      </c>
    </row>
    <row r="415" spans="2:65" s="302" customFormat="1">
      <c r="B415" s="301"/>
      <c r="D415" s="297" t="s">
        <v>185</v>
      </c>
      <c r="E415" s="303" t="s">
        <v>5</v>
      </c>
      <c r="F415" s="304" t="s">
        <v>558</v>
      </c>
      <c r="H415" s="305">
        <v>37.875</v>
      </c>
      <c r="L415" s="301"/>
      <c r="M415" s="306"/>
      <c r="N415" s="307"/>
      <c r="O415" s="307"/>
      <c r="P415" s="307"/>
      <c r="Q415" s="307"/>
      <c r="R415" s="307"/>
      <c r="S415" s="307"/>
      <c r="T415" s="308"/>
      <c r="AT415" s="303" t="s">
        <v>185</v>
      </c>
      <c r="AU415" s="303" t="s">
        <v>77</v>
      </c>
      <c r="AV415" s="302" t="s">
        <v>77</v>
      </c>
      <c r="AW415" s="302" t="s">
        <v>31</v>
      </c>
      <c r="AX415" s="302" t="s">
        <v>68</v>
      </c>
      <c r="AY415" s="303" t="s">
        <v>177</v>
      </c>
    </row>
    <row r="416" spans="2:65" s="302" customFormat="1">
      <c r="B416" s="301"/>
      <c r="D416" s="297" t="s">
        <v>185</v>
      </c>
      <c r="E416" s="303" t="s">
        <v>5</v>
      </c>
      <c r="F416" s="304" t="s">
        <v>559</v>
      </c>
      <c r="H416" s="305">
        <v>25.25</v>
      </c>
      <c r="L416" s="301"/>
      <c r="M416" s="306"/>
      <c r="N416" s="307"/>
      <c r="O416" s="307"/>
      <c r="P416" s="307"/>
      <c r="Q416" s="307"/>
      <c r="R416" s="307"/>
      <c r="S416" s="307"/>
      <c r="T416" s="308"/>
      <c r="AT416" s="303" t="s">
        <v>185</v>
      </c>
      <c r="AU416" s="303" t="s">
        <v>77</v>
      </c>
      <c r="AV416" s="302" t="s">
        <v>77</v>
      </c>
      <c r="AW416" s="302" t="s">
        <v>31</v>
      </c>
      <c r="AX416" s="302" t="s">
        <v>68</v>
      </c>
      <c r="AY416" s="303" t="s">
        <v>177</v>
      </c>
    </row>
    <row r="417" spans="2:65" s="302" customFormat="1">
      <c r="B417" s="301"/>
      <c r="D417" s="297" t="s">
        <v>185</v>
      </c>
      <c r="E417" s="303" t="s">
        <v>5</v>
      </c>
      <c r="F417" s="304" t="s">
        <v>560</v>
      </c>
      <c r="H417" s="305">
        <v>22.44</v>
      </c>
      <c r="L417" s="301"/>
      <c r="M417" s="306"/>
      <c r="N417" s="307"/>
      <c r="O417" s="307"/>
      <c r="P417" s="307"/>
      <c r="Q417" s="307"/>
      <c r="R417" s="307"/>
      <c r="S417" s="307"/>
      <c r="T417" s="308"/>
      <c r="AT417" s="303" t="s">
        <v>185</v>
      </c>
      <c r="AU417" s="303" t="s">
        <v>77</v>
      </c>
      <c r="AV417" s="302" t="s">
        <v>77</v>
      </c>
      <c r="AW417" s="302" t="s">
        <v>31</v>
      </c>
      <c r="AX417" s="302" t="s">
        <v>68</v>
      </c>
      <c r="AY417" s="303" t="s">
        <v>177</v>
      </c>
    </row>
    <row r="418" spans="2:65" s="302" customFormat="1">
      <c r="B418" s="301"/>
      <c r="D418" s="297" t="s">
        <v>185</v>
      </c>
      <c r="E418" s="303" t="s">
        <v>5</v>
      </c>
      <c r="F418" s="304" t="s">
        <v>561</v>
      </c>
      <c r="H418" s="305">
        <v>33.674999999999997</v>
      </c>
      <c r="L418" s="301"/>
      <c r="M418" s="306"/>
      <c r="N418" s="307"/>
      <c r="O418" s="307"/>
      <c r="P418" s="307"/>
      <c r="Q418" s="307"/>
      <c r="R418" s="307"/>
      <c r="S418" s="307"/>
      <c r="T418" s="308"/>
      <c r="AT418" s="303" t="s">
        <v>185</v>
      </c>
      <c r="AU418" s="303" t="s">
        <v>77</v>
      </c>
      <c r="AV418" s="302" t="s">
        <v>77</v>
      </c>
      <c r="AW418" s="302" t="s">
        <v>31</v>
      </c>
      <c r="AX418" s="302" t="s">
        <v>68</v>
      </c>
      <c r="AY418" s="303" t="s">
        <v>177</v>
      </c>
    </row>
    <row r="419" spans="2:65" s="302" customFormat="1">
      <c r="B419" s="301"/>
      <c r="D419" s="297" t="s">
        <v>185</v>
      </c>
      <c r="E419" s="303" t="s">
        <v>5</v>
      </c>
      <c r="F419" s="304" t="s">
        <v>562</v>
      </c>
      <c r="H419" s="305">
        <v>44.9</v>
      </c>
      <c r="L419" s="301"/>
      <c r="M419" s="306"/>
      <c r="N419" s="307"/>
      <c r="O419" s="307"/>
      <c r="P419" s="307"/>
      <c r="Q419" s="307"/>
      <c r="R419" s="307"/>
      <c r="S419" s="307"/>
      <c r="T419" s="308"/>
      <c r="AT419" s="303" t="s">
        <v>185</v>
      </c>
      <c r="AU419" s="303" t="s">
        <v>77</v>
      </c>
      <c r="AV419" s="302" t="s">
        <v>77</v>
      </c>
      <c r="AW419" s="302" t="s">
        <v>31</v>
      </c>
      <c r="AX419" s="302" t="s">
        <v>68</v>
      </c>
      <c r="AY419" s="303" t="s">
        <v>177</v>
      </c>
    </row>
    <row r="420" spans="2:65" s="302" customFormat="1">
      <c r="B420" s="301"/>
      <c r="D420" s="297" t="s">
        <v>185</v>
      </c>
      <c r="E420" s="303" t="s">
        <v>5</v>
      </c>
      <c r="F420" s="304" t="s">
        <v>563</v>
      </c>
      <c r="H420" s="305">
        <v>17.655000000000001</v>
      </c>
      <c r="L420" s="301"/>
      <c r="M420" s="306"/>
      <c r="N420" s="307"/>
      <c r="O420" s="307"/>
      <c r="P420" s="307"/>
      <c r="Q420" s="307"/>
      <c r="R420" s="307"/>
      <c r="S420" s="307"/>
      <c r="T420" s="308"/>
      <c r="AT420" s="303" t="s">
        <v>185</v>
      </c>
      <c r="AU420" s="303" t="s">
        <v>77</v>
      </c>
      <c r="AV420" s="302" t="s">
        <v>77</v>
      </c>
      <c r="AW420" s="302" t="s">
        <v>31</v>
      </c>
      <c r="AX420" s="302" t="s">
        <v>68</v>
      </c>
      <c r="AY420" s="303" t="s">
        <v>177</v>
      </c>
    </row>
    <row r="421" spans="2:65" s="302" customFormat="1">
      <c r="B421" s="301"/>
      <c r="D421" s="297" t="s">
        <v>185</v>
      </c>
      <c r="E421" s="303" t="s">
        <v>5</v>
      </c>
      <c r="F421" s="304" t="s">
        <v>564</v>
      </c>
      <c r="H421" s="305">
        <v>23.54</v>
      </c>
      <c r="L421" s="301"/>
      <c r="M421" s="306"/>
      <c r="N421" s="307"/>
      <c r="O421" s="307"/>
      <c r="P421" s="307"/>
      <c r="Q421" s="307"/>
      <c r="R421" s="307"/>
      <c r="S421" s="307"/>
      <c r="T421" s="308"/>
      <c r="AT421" s="303" t="s">
        <v>185</v>
      </c>
      <c r="AU421" s="303" t="s">
        <v>77</v>
      </c>
      <c r="AV421" s="302" t="s">
        <v>77</v>
      </c>
      <c r="AW421" s="302" t="s">
        <v>31</v>
      </c>
      <c r="AX421" s="302" t="s">
        <v>68</v>
      </c>
      <c r="AY421" s="303" t="s">
        <v>177</v>
      </c>
    </row>
    <row r="422" spans="2:65" s="317" customFormat="1">
      <c r="B422" s="316"/>
      <c r="D422" s="297" t="s">
        <v>185</v>
      </c>
      <c r="E422" s="318" t="s">
        <v>5</v>
      </c>
      <c r="F422" s="319" t="s">
        <v>186</v>
      </c>
      <c r="H422" s="320">
        <v>294.16500000000002</v>
      </c>
      <c r="L422" s="316"/>
      <c r="M422" s="321"/>
      <c r="N422" s="322"/>
      <c r="O422" s="322"/>
      <c r="P422" s="322"/>
      <c r="Q422" s="322"/>
      <c r="R422" s="322"/>
      <c r="S422" s="322"/>
      <c r="T422" s="323"/>
      <c r="AT422" s="318" t="s">
        <v>185</v>
      </c>
      <c r="AU422" s="318" t="s">
        <v>77</v>
      </c>
      <c r="AV422" s="317" t="s">
        <v>182</v>
      </c>
      <c r="AW422" s="317" t="s">
        <v>31</v>
      </c>
      <c r="AX422" s="317" t="s">
        <v>75</v>
      </c>
      <c r="AY422" s="318" t="s">
        <v>177</v>
      </c>
    </row>
    <row r="423" spans="2:65" s="916" customFormat="1" ht="16.5" customHeight="1">
      <c r="B423" s="207"/>
      <c r="C423" s="286" t="s">
        <v>565</v>
      </c>
      <c r="D423" s="286" t="s">
        <v>179</v>
      </c>
      <c r="E423" s="287" t="s">
        <v>566</v>
      </c>
      <c r="F423" s="288" t="s">
        <v>567</v>
      </c>
      <c r="G423" s="289" t="s">
        <v>180</v>
      </c>
      <c r="H423" s="290">
        <v>294.16500000000002</v>
      </c>
      <c r="I423" s="921"/>
      <c r="J423" s="291">
        <f>ROUND(I423*H423,2)</f>
        <v>0</v>
      </c>
      <c r="K423" s="288" t="s">
        <v>181</v>
      </c>
      <c r="L423" s="207"/>
      <c r="M423" s="292" t="s">
        <v>5</v>
      </c>
      <c r="N423" s="293" t="s">
        <v>39</v>
      </c>
      <c r="O423" s="294">
        <v>8.3000000000000004E-2</v>
      </c>
      <c r="P423" s="294">
        <f>O423*H423</f>
        <v>24.415695000000003</v>
      </c>
      <c r="Q423" s="294">
        <v>0</v>
      </c>
      <c r="R423" s="294">
        <f>Q423*H423</f>
        <v>0</v>
      </c>
      <c r="S423" s="294">
        <v>0</v>
      </c>
      <c r="T423" s="295">
        <f>S423*H423</f>
        <v>0</v>
      </c>
      <c r="AR423" s="196" t="s">
        <v>182</v>
      </c>
      <c r="AT423" s="196" t="s">
        <v>179</v>
      </c>
      <c r="AU423" s="196" t="s">
        <v>77</v>
      </c>
      <c r="AY423" s="196" t="s">
        <v>177</v>
      </c>
      <c r="BE423" s="296">
        <f>IF(N423="základní",J423,0)</f>
        <v>0</v>
      </c>
      <c r="BF423" s="296">
        <f>IF(N423="snížená",J423,0)</f>
        <v>0</v>
      </c>
      <c r="BG423" s="296">
        <f>IF(N423="zákl. přenesená",J423,0)</f>
        <v>0</v>
      </c>
      <c r="BH423" s="296">
        <f>IF(N423="sníž. přenesená",J423,0)</f>
        <v>0</v>
      </c>
      <c r="BI423" s="296">
        <f>IF(N423="nulová",J423,0)</f>
        <v>0</v>
      </c>
      <c r="BJ423" s="196" t="s">
        <v>75</v>
      </c>
      <c r="BK423" s="296">
        <f>ROUND(I423*H423,2)</f>
        <v>0</v>
      </c>
      <c r="BL423" s="196" t="s">
        <v>182</v>
      </c>
      <c r="BM423" s="196" t="s">
        <v>568</v>
      </c>
    </row>
    <row r="424" spans="2:65" s="916" customFormat="1" ht="40.5">
      <c r="B424" s="207"/>
      <c r="D424" s="297" t="s">
        <v>184</v>
      </c>
      <c r="F424" s="298" t="s">
        <v>518</v>
      </c>
      <c r="L424" s="207"/>
      <c r="M424" s="299"/>
      <c r="N424" s="920"/>
      <c r="O424" s="920"/>
      <c r="P424" s="920"/>
      <c r="Q424" s="920"/>
      <c r="R424" s="920"/>
      <c r="S424" s="920"/>
      <c r="T424" s="300"/>
      <c r="AT424" s="196" t="s">
        <v>184</v>
      </c>
      <c r="AU424" s="196" t="s">
        <v>77</v>
      </c>
    </row>
    <row r="425" spans="2:65" s="916" customFormat="1" ht="25.5" customHeight="1">
      <c r="B425" s="207"/>
      <c r="C425" s="286" t="s">
        <v>569</v>
      </c>
      <c r="D425" s="286" t="s">
        <v>179</v>
      </c>
      <c r="E425" s="287" t="s">
        <v>570</v>
      </c>
      <c r="F425" s="288" t="s">
        <v>571</v>
      </c>
      <c r="G425" s="289" t="s">
        <v>210</v>
      </c>
      <c r="H425" s="290">
        <v>99.54</v>
      </c>
      <c r="I425" s="921"/>
      <c r="J425" s="291">
        <f>ROUND(I425*H425,2)</f>
        <v>0</v>
      </c>
      <c r="K425" s="288" t="s">
        <v>181</v>
      </c>
      <c r="L425" s="207"/>
      <c r="M425" s="292" t="s">
        <v>5</v>
      </c>
      <c r="N425" s="293" t="s">
        <v>39</v>
      </c>
      <c r="O425" s="294">
        <v>0.58399999999999996</v>
      </c>
      <c r="P425" s="294">
        <f>O425*H425</f>
        <v>58.131360000000001</v>
      </c>
      <c r="Q425" s="294">
        <v>2.45329</v>
      </c>
      <c r="R425" s="294">
        <f>Q425*H425</f>
        <v>244.2004866</v>
      </c>
      <c r="S425" s="294">
        <v>0</v>
      </c>
      <c r="T425" s="295">
        <f>S425*H425</f>
        <v>0</v>
      </c>
      <c r="AR425" s="196" t="s">
        <v>182</v>
      </c>
      <c r="AT425" s="196" t="s">
        <v>179</v>
      </c>
      <c r="AU425" s="196" t="s">
        <v>77</v>
      </c>
      <c r="AY425" s="196" t="s">
        <v>177</v>
      </c>
      <c r="BE425" s="296">
        <f>IF(N425="základní",J425,0)</f>
        <v>0</v>
      </c>
      <c r="BF425" s="296">
        <f>IF(N425="snížená",J425,0)</f>
        <v>0</v>
      </c>
      <c r="BG425" s="296">
        <f>IF(N425="zákl. přenesená",J425,0)</f>
        <v>0</v>
      </c>
      <c r="BH425" s="296">
        <f>IF(N425="sníž. přenesená",J425,0)</f>
        <v>0</v>
      </c>
      <c r="BI425" s="296">
        <f>IF(N425="nulová",J425,0)</f>
        <v>0</v>
      </c>
      <c r="BJ425" s="196" t="s">
        <v>75</v>
      </c>
      <c r="BK425" s="296">
        <f>ROUND(I425*H425,2)</f>
        <v>0</v>
      </c>
      <c r="BL425" s="196" t="s">
        <v>182</v>
      </c>
      <c r="BM425" s="196" t="s">
        <v>572</v>
      </c>
    </row>
    <row r="426" spans="2:65" s="916" customFormat="1" ht="81">
      <c r="B426" s="207"/>
      <c r="D426" s="297" t="s">
        <v>184</v>
      </c>
      <c r="F426" s="298" t="s">
        <v>487</v>
      </c>
      <c r="L426" s="207"/>
      <c r="M426" s="299"/>
      <c r="N426" s="920"/>
      <c r="O426" s="920"/>
      <c r="P426" s="920"/>
      <c r="Q426" s="920"/>
      <c r="R426" s="920"/>
      <c r="S426" s="920"/>
      <c r="T426" s="300"/>
      <c r="AT426" s="196" t="s">
        <v>184</v>
      </c>
      <c r="AU426" s="196" t="s">
        <v>77</v>
      </c>
    </row>
    <row r="427" spans="2:65" s="302" customFormat="1">
      <c r="B427" s="301"/>
      <c r="D427" s="297" t="s">
        <v>185</v>
      </c>
      <c r="E427" s="303" t="s">
        <v>5</v>
      </c>
      <c r="F427" s="304" t="s">
        <v>573</v>
      </c>
      <c r="H427" s="305">
        <v>18.2</v>
      </c>
      <c r="L427" s="301"/>
      <c r="M427" s="306"/>
      <c r="N427" s="307"/>
      <c r="O427" s="307"/>
      <c r="P427" s="307"/>
      <c r="Q427" s="307"/>
      <c r="R427" s="307"/>
      <c r="S427" s="307"/>
      <c r="T427" s="308"/>
      <c r="AT427" s="303" t="s">
        <v>185</v>
      </c>
      <c r="AU427" s="303" t="s">
        <v>77</v>
      </c>
      <c r="AV427" s="302" t="s">
        <v>77</v>
      </c>
      <c r="AW427" s="302" t="s">
        <v>31</v>
      </c>
      <c r="AX427" s="302" t="s">
        <v>68</v>
      </c>
      <c r="AY427" s="303" t="s">
        <v>177</v>
      </c>
    </row>
    <row r="428" spans="2:65" s="302" customFormat="1">
      <c r="B428" s="301"/>
      <c r="D428" s="297" t="s">
        <v>185</v>
      </c>
      <c r="E428" s="303" t="s">
        <v>5</v>
      </c>
      <c r="F428" s="304" t="s">
        <v>574</v>
      </c>
      <c r="H428" s="305">
        <v>29.7</v>
      </c>
      <c r="L428" s="301"/>
      <c r="M428" s="306"/>
      <c r="N428" s="307"/>
      <c r="O428" s="307"/>
      <c r="P428" s="307"/>
      <c r="Q428" s="307"/>
      <c r="R428" s="307"/>
      <c r="S428" s="307"/>
      <c r="T428" s="308"/>
      <c r="AT428" s="303" t="s">
        <v>185</v>
      </c>
      <c r="AU428" s="303" t="s">
        <v>77</v>
      </c>
      <c r="AV428" s="302" t="s">
        <v>77</v>
      </c>
      <c r="AW428" s="302" t="s">
        <v>31</v>
      </c>
      <c r="AX428" s="302" t="s">
        <v>68</v>
      </c>
      <c r="AY428" s="303" t="s">
        <v>177</v>
      </c>
    </row>
    <row r="429" spans="2:65" s="302" customFormat="1">
      <c r="B429" s="301"/>
      <c r="D429" s="297" t="s">
        <v>185</v>
      </c>
      <c r="E429" s="303" t="s">
        <v>5</v>
      </c>
      <c r="F429" s="304" t="s">
        <v>575</v>
      </c>
      <c r="H429" s="305">
        <v>24.96</v>
      </c>
      <c r="L429" s="301"/>
      <c r="M429" s="306"/>
      <c r="N429" s="307"/>
      <c r="O429" s="307"/>
      <c r="P429" s="307"/>
      <c r="Q429" s="307"/>
      <c r="R429" s="307"/>
      <c r="S429" s="307"/>
      <c r="T429" s="308"/>
      <c r="AT429" s="303" t="s">
        <v>185</v>
      </c>
      <c r="AU429" s="303" t="s">
        <v>77</v>
      </c>
      <c r="AV429" s="302" t="s">
        <v>77</v>
      </c>
      <c r="AW429" s="302" t="s">
        <v>31</v>
      </c>
      <c r="AX429" s="302" t="s">
        <v>68</v>
      </c>
      <c r="AY429" s="303" t="s">
        <v>177</v>
      </c>
    </row>
    <row r="430" spans="2:65" s="302" customFormat="1">
      <c r="B430" s="301"/>
      <c r="D430" s="297" t="s">
        <v>185</v>
      </c>
      <c r="E430" s="303" t="s">
        <v>5</v>
      </c>
      <c r="F430" s="304" t="s">
        <v>576</v>
      </c>
      <c r="H430" s="305">
        <v>10.53</v>
      </c>
      <c r="L430" s="301"/>
      <c r="M430" s="306"/>
      <c r="N430" s="307"/>
      <c r="O430" s="307"/>
      <c r="P430" s="307"/>
      <c r="Q430" s="307"/>
      <c r="R430" s="307"/>
      <c r="S430" s="307"/>
      <c r="T430" s="308"/>
      <c r="AT430" s="303" t="s">
        <v>185</v>
      </c>
      <c r="AU430" s="303" t="s">
        <v>77</v>
      </c>
      <c r="AV430" s="302" t="s">
        <v>77</v>
      </c>
      <c r="AW430" s="302" t="s">
        <v>31</v>
      </c>
      <c r="AX430" s="302" t="s">
        <v>68</v>
      </c>
      <c r="AY430" s="303" t="s">
        <v>177</v>
      </c>
    </row>
    <row r="431" spans="2:65" s="302" customFormat="1">
      <c r="B431" s="301"/>
      <c r="D431" s="297" t="s">
        <v>185</v>
      </c>
      <c r="E431" s="303" t="s">
        <v>5</v>
      </c>
      <c r="F431" s="304" t="s">
        <v>577</v>
      </c>
      <c r="H431" s="305">
        <v>16.149999999999999</v>
      </c>
      <c r="L431" s="301"/>
      <c r="M431" s="306"/>
      <c r="N431" s="307"/>
      <c r="O431" s="307"/>
      <c r="P431" s="307"/>
      <c r="Q431" s="307"/>
      <c r="R431" s="307"/>
      <c r="S431" s="307"/>
      <c r="T431" s="308"/>
      <c r="AT431" s="303" t="s">
        <v>185</v>
      </c>
      <c r="AU431" s="303" t="s">
        <v>77</v>
      </c>
      <c r="AV431" s="302" t="s">
        <v>77</v>
      </c>
      <c r="AW431" s="302" t="s">
        <v>31</v>
      </c>
      <c r="AX431" s="302" t="s">
        <v>68</v>
      </c>
      <c r="AY431" s="303" t="s">
        <v>177</v>
      </c>
    </row>
    <row r="432" spans="2:65" s="317" customFormat="1">
      <c r="B432" s="316"/>
      <c r="D432" s="297" t="s">
        <v>185</v>
      </c>
      <c r="E432" s="318" t="s">
        <v>5</v>
      </c>
      <c r="F432" s="319" t="s">
        <v>186</v>
      </c>
      <c r="H432" s="320">
        <v>99.54</v>
      </c>
      <c r="L432" s="316"/>
      <c r="M432" s="321"/>
      <c r="N432" s="322"/>
      <c r="O432" s="322"/>
      <c r="P432" s="322"/>
      <c r="Q432" s="322"/>
      <c r="R432" s="322"/>
      <c r="S432" s="322"/>
      <c r="T432" s="323"/>
      <c r="AT432" s="318" t="s">
        <v>185</v>
      </c>
      <c r="AU432" s="318" t="s">
        <v>77</v>
      </c>
      <c r="AV432" s="317" t="s">
        <v>182</v>
      </c>
      <c r="AW432" s="317" t="s">
        <v>31</v>
      </c>
      <c r="AX432" s="317" t="s">
        <v>75</v>
      </c>
      <c r="AY432" s="318" t="s">
        <v>177</v>
      </c>
    </row>
    <row r="433" spans="2:65" s="916" customFormat="1" ht="16.5" customHeight="1">
      <c r="B433" s="207"/>
      <c r="C433" s="286" t="s">
        <v>578</v>
      </c>
      <c r="D433" s="286" t="s">
        <v>179</v>
      </c>
      <c r="E433" s="287" t="s">
        <v>579</v>
      </c>
      <c r="F433" s="288" t="s">
        <v>580</v>
      </c>
      <c r="G433" s="289" t="s">
        <v>180</v>
      </c>
      <c r="H433" s="290">
        <f>H440</f>
        <v>212.16</v>
      </c>
      <c r="I433" s="921"/>
      <c r="J433" s="291">
        <f>ROUND(I433*H433,2)</f>
        <v>0</v>
      </c>
      <c r="K433" s="288" t="s">
        <v>181</v>
      </c>
      <c r="L433" s="207"/>
      <c r="M433" s="292" t="s">
        <v>5</v>
      </c>
      <c r="N433" s="293" t="s">
        <v>39</v>
      </c>
      <c r="O433" s="294">
        <v>0.27400000000000002</v>
      </c>
      <c r="P433" s="294">
        <f>O433*H433</f>
        <v>58.131840000000004</v>
      </c>
      <c r="Q433" s="294">
        <v>2.64E-3</v>
      </c>
      <c r="R433" s="294">
        <f>Q433*H433</f>
        <v>0.5601024</v>
      </c>
      <c r="S433" s="294">
        <v>0</v>
      </c>
      <c r="T433" s="295">
        <f>S433*H433</f>
        <v>0</v>
      </c>
      <c r="AR433" s="196" t="s">
        <v>182</v>
      </c>
      <c r="AT433" s="196" t="s">
        <v>179</v>
      </c>
      <c r="AU433" s="196" t="s">
        <v>77</v>
      </c>
      <c r="AY433" s="196" t="s">
        <v>177</v>
      </c>
      <c r="BE433" s="296">
        <f>IF(N433="základní",J433,0)</f>
        <v>0</v>
      </c>
      <c r="BF433" s="296">
        <f>IF(N433="snížená",J433,0)</f>
        <v>0</v>
      </c>
      <c r="BG433" s="296">
        <f>IF(N433="zákl. přenesená",J433,0)</f>
        <v>0</v>
      </c>
      <c r="BH433" s="296">
        <f>IF(N433="sníž. přenesená",J433,0)</f>
        <v>0</v>
      </c>
      <c r="BI433" s="296">
        <f>IF(N433="nulová",J433,0)</f>
        <v>0</v>
      </c>
      <c r="BJ433" s="196" t="s">
        <v>75</v>
      </c>
      <c r="BK433" s="296">
        <f>ROUND(I433*H433,2)</f>
        <v>0</v>
      </c>
      <c r="BL433" s="196" t="s">
        <v>182</v>
      </c>
      <c r="BM433" s="196" t="s">
        <v>581</v>
      </c>
    </row>
    <row r="434" spans="2:65" s="916" customFormat="1" ht="40.5">
      <c r="B434" s="207"/>
      <c r="D434" s="297" t="s">
        <v>184</v>
      </c>
      <c r="F434" s="298" t="s">
        <v>518</v>
      </c>
      <c r="L434" s="207"/>
      <c r="M434" s="299"/>
      <c r="N434" s="920"/>
      <c r="O434" s="920"/>
      <c r="P434" s="920"/>
      <c r="Q434" s="920"/>
      <c r="R434" s="920"/>
      <c r="S434" s="920"/>
      <c r="T434" s="300"/>
      <c r="AT434" s="196" t="s">
        <v>184</v>
      </c>
      <c r="AU434" s="196" t="s">
        <v>77</v>
      </c>
    </row>
    <row r="435" spans="2:65" s="302" customFormat="1">
      <c r="B435" s="301"/>
      <c r="D435" s="297" t="s">
        <v>185</v>
      </c>
      <c r="E435" s="303" t="s">
        <v>5</v>
      </c>
      <c r="F435" s="304" t="s">
        <v>4875</v>
      </c>
      <c r="H435" s="305">
        <f>0.8*2*4*4+0.95*1*4*4+0.6*0.95*4*4</f>
        <v>49.919999999999995</v>
      </c>
      <c r="L435" s="301"/>
      <c r="M435" s="306"/>
      <c r="N435" s="307"/>
      <c r="O435" s="307"/>
      <c r="P435" s="307"/>
      <c r="Q435" s="307"/>
      <c r="R435" s="307"/>
      <c r="S435" s="307"/>
      <c r="T435" s="308"/>
      <c r="AT435" s="303" t="s">
        <v>185</v>
      </c>
      <c r="AU435" s="303" t="s">
        <v>77</v>
      </c>
      <c r="AV435" s="302" t="s">
        <v>77</v>
      </c>
      <c r="AW435" s="302" t="s">
        <v>31</v>
      </c>
      <c r="AX435" s="302" t="s">
        <v>68</v>
      </c>
      <c r="AY435" s="303" t="s">
        <v>177</v>
      </c>
    </row>
    <row r="436" spans="2:65" s="302" customFormat="1">
      <c r="B436" s="301"/>
      <c r="D436" s="297" t="s">
        <v>185</v>
      </c>
      <c r="E436" s="303" t="s">
        <v>5</v>
      </c>
      <c r="F436" s="304" t="s">
        <v>4875</v>
      </c>
      <c r="H436" s="305">
        <f>0.8*2*4*4+0.95*1*4*4+0.6*0.95*4*4</f>
        <v>49.919999999999995</v>
      </c>
      <c r="L436" s="301"/>
      <c r="M436" s="306"/>
      <c r="N436" s="307"/>
      <c r="O436" s="307"/>
      <c r="P436" s="307"/>
      <c r="Q436" s="307"/>
      <c r="R436" s="307"/>
      <c r="S436" s="307"/>
      <c r="T436" s="308"/>
      <c r="AT436" s="303" t="s">
        <v>185</v>
      </c>
      <c r="AU436" s="303" t="s">
        <v>77</v>
      </c>
      <c r="AV436" s="302" t="s">
        <v>77</v>
      </c>
      <c r="AW436" s="302" t="s">
        <v>31</v>
      </c>
      <c r="AX436" s="302" t="s">
        <v>68</v>
      </c>
      <c r="AY436" s="303" t="s">
        <v>177</v>
      </c>
    </row>
    <row r="437" spans="2:65" s="302" customFormat="1">
      <c r="B437" s="301"/>
      <c r="D437" s="297" t="s">
        <v>185</v>
      </c>
      <c r="E437" s="303" t="s">
        <v>5</v>
      </c>
      <c r="F437" s="304" t="s">
        <v>4876</v>
      </c>
      <c r="H437" s="305">
        <f>0.8*2.3*4*4+0.95*1*4*4+0.6*0.95*4*4</f>
        <v>53.76</v>
      </c>
      <c r="L437" s="301"/>
      <c r="M437" s="306"/>
      <c r="N437" s="307"/>
      <c r="O437" s="307"/>
      <c r="P437" s="307"/>
      <c r="Q437" s="307"/>
      <c r="R437" s="307"/>
      <c r="S437" s="307"/>
      <c r="T437" s="308"/>
      <c r="AT437" s="303" t="s">
        <v>185</v>
      </c>
      <c r="AU437" s="303" t="s">
        <v>77</v>
      </c>
      <c r="AV437" s="302" t="s">
        <v>77</v>
      </c>
      <c r="AW437" s="302" t="s">
        <v>31</v>
      </c>
      <c r="AX437" s="302" t="s">
        <v>68</v>
      </c>
      <c r="AY437" s="303" t="s">
        <v>177</v>
      </c>
    </row>
    <row r="438" spans="2:65" s="302" customFormat="1">
      <c r="B438" s="301"/>
      <c r="D438" s="297" t="s">
        <v>185</v>
      </c>
      <c r="E438" s="303" t="s">
        <v>5</v>
      </c>
      <c r="F438" s="304" t="s">
        <v>4877</v>
      </c>
      <c r="H438" s="305">
        <f>0.8*2*4*2+0.95*1*4*2+0.6*0.95*4*2</f>
        <v>24.959999999999997</v>
      </c>
      <c r="L438" s="301"/>
      <c r="M438" s="306"/>
      <c r="N438" s="307"/>
      <c r="O438" s="307"/>
      <c r="P438" s="307"/>
      <c r="Q438" s="307"/>
      <c r="R438" s="307"/>
      <c r="S438" s="307"/>
      <c r="T438" s="308"/>
      <c r="AT438" s="303" t="s">
        <v>185</v>
      </c>
      <c r="AU438" s="303" t="s">
        <v>77</v>
      </c>
      <c r="AV438" s="302" t="s">
        <v>77</v>
      </c>
      <c r="AW438" s="302" t="s">
        <v>31</v>
      </c>
      <c r="AX438" s="302" t="s">
        <v>68</v>
      </c>
      <c r="AY438" s="303" t="s">
        <v>177</v>
      </c>
    </row>
    <row r="439" spans="2:65" s="302" customFormat="1">
      <c r="B439" s="301"/>
      <c r="D439" s="297" t="s">
        <v>185</v>
      </c>
      <c r="E439" s="303" t="s">
        <v>5</v>
      </c>
      <c r="F439" s="304" t="s">
        <v>4878</v>
      </c>
      <c r="H439" s="305">
        <f>0.8*1.6*4*3+0.95*1*4*3+0.6*0.95*4*3</f>
        <v>33.6</v>
      </c>
      <c r="L439" s="301"/>
      <c r="M439" s="306"/>
      <c r="N439" s="307"/>
      <c r="O439" s="307"/>
      <c r="P439" s="307"/>
      <c r="Q439" s="307"/>
      <c r="R439" s="307"/>
      <c r="S439" s="307"/>
      <c r="T439" s="308"/>
      <c r="AT439" s="303" t="s">
        <v>185</v>
      </c>
      <c r="AU439" s="303" t="s">
        <v>77</v>
      </c>
      <c r="AV439" s="302" t="s">
        <v>77</v>
      </c>
      <c r="AW439" s="302" t="s">
        <v>31</v>
      </c>
      <c r="AX439" s="302" t="s">
        <v>68</v>
      </c>
      <c r="AY439" s="303" t="s">
        <v>177</v>
      </c>
    </row>
    <row r="440" spans="2:65" s="317" customFormat="1">
      <c r="B440" s="316"/>
      <c r="D440" s="297" t="s">
        <v>185</v>
      </c>
      <c r="E440" s="318" t="s">
        <v>5</v>
      </c>
      <c r="F440" s="319" t="s">
        <v>186</v>
      </c>
      <c r="H440" s="320">
        <f>SUM(H435:H439)</f>
        <v>212.16</v>
      </c>
      <c r="L440" s="316"/>
      <c r="M440" s="321"/>
      <c r="N440" s="322"/>
      <c r="O440" s="322"/>
      <c r="P440" s="322"/>
      <c r="Q440" s="322"/>
      <c r="R440" s="322"/>
      <c r="S440" s="322"/>
      <c r="T440" s="323"/>
      <c r="AT440" s="318" t="s">
        <v>185</v>
      </c>
      <c r="AU440" s="318" t="s">
        <v>77</v>
      </c>
      <c r="AV440" s="317" t="s">
        <v>182</v>
      </c>
      <c r="AW440" s="317" t="s">
        <v>31</v>
      </c>
      <c r="AX440" s="317" t="s">
        <v>75</v>
      </c>
      <c r="AY440" s="318" t="s">
        <v>177</v>
      </c>
    </row>
    <row r="441" spans="2:65" s="916" customFormat="1" ht="16.5" customHeight="1">
      <c r="B441" s="207"/>
      <c r="C441" s="286" t="s">
        <v>582</v>
      </c>
      <c r="D441" s="286" t="s">
        <v>179</v>
      </c>
      <c r="E441" s="287" t="s">
        <v>583</v>
      </c>
      <c r="F441" s="288" t="s">
        <v>584</v>
      </c>
      <c r="G441" s="289" t="s">
        <v>180</v>
      </c>
      <c r="H441" s="290">
        <v>212.16</v>
      </c>
      <c r="I441" s="921"/>
      <c r="J441" s="291">
        <f>ROUND(I441*H441,2)</f>
        <v>0</v>
      </c>
      <c r="K441" s="288" t="s">
        <v>181</v>
      </c>
      <c r="L441" s="207"/>
      <c r="M441" s="292" t="s">
        <v>5</v>
      </c>
      <c r="N441" s="293" t="s">
        <v>39</v>
      </c>
      <c r="O441" s="294">
        <v>9.1999999999999998E-2</v>
      </c>
      <c r="P441" s="294">
        <f>O441*H441</f>
        <v>19.518719999999998</v>
      </c>
      <c r="Q441" s="294">
        <v>0</v>
      </c>
      <c r="R441" s="294">
        <f>Q441*H441</f>
        <v>0</v>
      </c>
      <c r="S441" s="294">
        <v>0</v>
      </c>
      <c r="T441" s="295">
        <f>S441*H441</f>
        <v>0</v>
      </c>
      <c r="AR441" s="196" t="s">
        <v>182</v>
      </c>
      <c r="AT441" s="196" t="s">
        <v>179</v>
      </c>
      <c r="AU441" s="196" t="s">
        <v>77</v>
      </c>
      <c r="AY441" s="196" t="s">
        <v>177</v>
      </c>
      <c r="BE441" s="296">
        <f>IF(N441="základní",J441,0)</f>
        <v>0</v>
      </c>
      <c r="BF441" s="296">
        <f>IF(N441="snížená",J441,0)</f>
        <v>0</v>
      </c>
      <c r="BG441" s="296">
        <f>IF(N441="zákl. přenesená",J441,0)</f>
        <v>0</v>
      </c>
      <c r="BH441" s="296">
        <f>IF(N441="sníž. přenesená",J441,0)</f>
        <v>0</v>
      </c>
      <c r="BI441" s="296">
        <f>IF(N441="nulová",J441,0)</f>
        <v>0</v>
      </c>
      <c r="BJ441" s="196" t="s">
        <v>75</v>
      </c>
      <c r="BK441" s="296">
        <f>ROUND(I441*H441,2)</f>
        <v>0</v>
      </c>
      <c r="BL441" s="196" t="s">
        <v>182</v>
      </c>
      <c r="BM441" s="196" t="s">
        <v>585</v>
      </c>
    </row>
    <row r="442" spans="2:65" s="916" customFormat="1" ht="40.5">
      <c r="B442" s="207"/>
      <c r="D442" s="297" t="s">
        <v>184</v>
      </c>
      <c r="F442" s="298" t="s">
        <v>518</v>
      </c>
      <c r="L442" s="207"/>
      <c r="M442" s="299"/>
      <c r="N442" s="920"/>
      <c r="O442" s="920"/>
      <c r="P442" s="920"/>
      <c r="Q442" s="920"/>
      <c r="R442" s="920"/>
      <c r="S442" s="920"/>
      <c r="T442" s="300"/>
      <c r="AT442" s="196" t="s">
        <v>184</v>
      </c>
      <c r="AU442" s="196" t="s">
        <v>77</v>
      </c>
    </row>
    <row r="443" spans="2:65" s="274" customFormat="1" ht="29.85" customHeight="1">
      <c r="B443" s="273"/>
      <c r="D443" s="275" t="s">
        <v>67</v>
      </c>
      <c r="E443" s="284" t="s">
        <v>189</v>
      </c>
      <c r="F443" s="284" t="s">
        <v>586</v>
      </c>
      <c r="J443" s="285">
        <f>BK443</f>
        <v>0</v>
      </c>
      <c r="L443" s="273"/>
      <c r="M443" s="278"/>
      <c r="N443" s="279"/>
      <c r="O443" s="279"/>
      <c r="P443" s="280">
        <f>SUM(P444:P562)</f>
        <v>6446.4990119999984</v>
      </c>
      <c r="Q443" s="279"/>
      <c r="R443" s="280">
        <f>SUM(R444:R562)</f>
        <v>1419.7491291199999</v>
      </c>
      <c r="S443" s="279"/>
      <c r="T443" s="281">
        <f>SUM(T444:T562)</f>
        <v>0</v>
      </c>
      <c r="AR443" s="275" t="s">
        <v>75</v>
      </c>
      <c r="AT443" s="282" t="s">
        <v>67</v>
      </c>
      <c r="AU443" s="282" t="s">
        <v>75</v>
      </c>
      <c r="AY443" s="275" t="s">
        <v>177</v>
      </c>
      <c r="BK443" s="283">
        <f>SUM(BK444:BK562)</f>
        <v>0</v>
      </c>
    </row>
    <row r="444" spans="2:65" s="916" customFormat="1" ht="38.25" customHeight="1">
      <c r="B444" s="207"/>
      <c r="C444" s="286" t="s">
        <v>587</v>
      </c>
      <c r="D444" s="286" t="s">
        <v>179</v>
      </c>
      <c r="E444" s="287" t="s">
        <v>588</v>
      </c>
      <c r="F444" s="288" t="s">
        <v>589</v>
      </c>
      <c r="G444" s="289" t="s">
        <v>210</v>
      </c>
      <c r="H444" s="290">
        <v>11.35</v>
      </c>
      <c r="I444" s="921"/>
      <c r="J444" s="291">
        <f>ROUND(I444*H444,2)</f>
        <v>0</v>
      </c>
      <c r="K444" s="288" t="s">
        <v>181</v>
      </c>
      <c r="L444" s="207"/>
      <c r="M444" s="292" t="s">
        <v>5</v>
      </c>
      <c r="N444" s="293" t="s">
        <v>39</v>
      </c>
      <c r="O444" s="294">
        <v>2.8319999999999999</v>
      </c>
      <c r="P444" s="294">
        <f>O444*H444</f>
        <v>32.1432</v>
      </c>
      <c r="Q444" s="294">
        <v>0.70067999999999997</v>
      </c>
      <c r="R444" s="294">
        <f>Q444*H444</f>
        <v>7.9527179999999991</v>
      </c>
      <c r="S444" s="294">
        <v>0</v>
      </c>
      <c r="T444" s="295">
        <f>S444*H444</f>
        <v>0</v>
      </c>
      <c r="AR444" s="196" t="s">
        <v>182</v>
      </c>
      <c r="AT444" s="196" t="s">
        <v>179</v>
      </c>
      <c r="AU444" s="196" t="s">
        <v>77</v>
      </c>
      <c r="AY444" s="196" t="s">
        <v>177</v>
      </c>
      <c r="BE444" s="296">
        <f>IF(N444="základní",J444,0)</f>
        <v>0</v>
      </c>
      <c r="BF444" s="296">
        <f>IF(N444="snížená",J444,0)</f>
        <v>0</v>
      </c>
      <c r="BG444" s="296">
        <f>IF(N444="zákl. přenesená",J444,0)</f>
        <v>0</v>
      </c>
      <c r="BH444" s="296">
        <f>IF(N444="sníž. přenesená",J444,0)</f>
        <v>0</v>
      </c>
      <c r="BI444" s="296">
        <f>IF(N444="nulová",J444,0)</f>
        <v>0</v>
      </c>
      <c r="BJ444" s="196" t="s">
        <v>75</v>
      </c>
      <c r="BK444" s="296">
        <f>ROUND(I444*H444,2)</f>
        <v>0</v>
      </c>
      <c r="BL444" s="196" t="s">
        <v>182</v>
      </c>
      <c r="BM444" s="196" t="s">
        <v>590</v>
      </c>
    </row>
    <row r="445" spans="2:65" s="302" customFormat="1">
      <c r="B445" s="301"/>
      <c r="D445" s="297" t="s">
        <v>185</v>
      </c>
      <c r="E445" s="303" t="s">
        <v>5</v>
      </c>
      <c r="F445" s="304" t="s">
        <v>591</v>
      </c>
      <c r="H445" s="305">
        <v>11.8</v>
      </c>
      <c r="L445" s="301"/>
      <c r="M445" s="306"/>
      <c r="N445" s="307"/>
      <c r="O445" s="307"/>
      <c r="P445" s="307"/>
      <c r="Q445" s="307"/>
      <c r="R445" s="307"/>
      <c r="S445" s="307"/>
      <c r="T445" s="308"/>
      <c r="AT445" s="303" t="s">
        <v>185</v>
      </c>
      <c r="AU445" s="303" t="s">
        <v>77</v>
      </c>
      <c r="AV445" s="302" t="s">
        <v>77</v>
      </c>
      <c r="AW445" s="302" t="s">
        <v>31</v>
      </c>
      <c r="AX445" s="302" t="s">
        <v>68</v>
      </c>
      <c r="AY445" s="303" t="s">
        <v>177</v>
      </c>
    </row>
    <row r="446" spans="2:65" s="302" customFormat="1">
      <c r="B446" s="301"/>
      <c r="D446" s="297" t="s">
        <v>185</v>
      </c>
      <c r="E446" s="303" t="s">
        <v>5</v>
      </c>
      <c r="F446" s="304" t="s">
        <v>592</v>
      </c>
      <c r="H446" s="305">
        <v>-0.45</v>
      </c>
      <c r="L446" s="301"/>
      <c r="M446" s="306"/>
      <c r="N446" s="307"/>
      <c r="O446" s="307"/>
      <c r="P446" s="307"/>
      <c r="Q446" s="307"/>
      <c r="R446" s="307"/>
      <c r="S446" s="307"/>
      <c r="T446" s="308"/>
      <c r="AT446" s="303" t="s">
        <v>185</v>
      </c>
      <c r="AU446" s="303" t="s">
        <v>77</v>
      </c>
      <c r="AV446" s="302" t="s">
        <v>77</v>
      </c>
      <c r="AW446" s="302" t="s">
        <v>31</v>
      </c>
      <c r="AX446" s="302" t="s">
        <v>68</v>
      </c>
      <c r="AY446" s="303" t="s">
        <v>177</v>
      </c>
    </row>
    <row r="447" spans="2:65" s="310" customFormat="1">
      <c r="B447" s="309"/>
      <c r="D447" s="297" t="s">
        <v>185</v>
      </c>
      <c r="E447" s="311" t="s">
        <v>5</v>
      </c>
      <c r="F447" s="312" t="s">
        <v>593</v>
      </c>
      <c r="H447" s="311" t="s">
        <v>5</v>
      </c>
      <c r="L447" s="309"/>
      <c r="M447" s="313"/>
      <c r="N447" s="314"/>
      <c r="O447" s="314"/>
      <c r="P447" s="314"/>
      <c r="Q447" s="314"/>
      <c r="R447" s="314"/>
      <c r="S447" s="314"/>
      <c r="T447" s="315"/>
      <c r="AT447" s="311" t="s">
        <v>185</v>
      </c>
      <c r="AU447" s="311" t="s">
        <v>77</v>
      </c>
      <c r="AV447" s="310" t="s">
        <v>75</v>
      </c>
      <c r="AW447" s="310" t="s">
        <v>31</v>
      </c>
      <c r="AX447" s="310" t="s">
        <v>68</v>
      </c>
      <c r="AY447" s="311" t="s">
        <v>177</v>
      </c>
    </row>
    <row r="448" spans="2:65" s="317" customFormat="1">
      <c r="B448" s="316"/>
      <c r="D448" s="297" t="s">
        <v>185</v>
      </c>
      <c r="E448" s="318" t="s">
        <v>5</v>
      </c>
      <c r="F448" s="319" t="s">
        <v>186</v>
      </c>
      <c r="H448" s="320">
        <v>11.35</v>
      </c>
      <c r="L448" s="316"/>
      <c r="M448" s="321"/>
      <c r="N448" s="322"/>
      <c r="O448" s="322"/>
      <c r="P448" s="322"/>
      <c r="Q448" s="322"/>
      <c r="R448" s="322"/>
      <c r="S448" s="322"/>
      <c r="T448" s="323"/>
      <c r="AT448" s="318" t="s">
        <v>185</v>
      </c>
      <c r="AU448" s="318" t="s">
        <v>77</v>
      </c>
      <c r="AV448" s="317" t="s">
        <v>182</v>
      </c>
      <c r="AW448" s="317" t="s">
        <v>31</v>
      </c>
      <c r="AX448" s="317" t="s">
        <v>75</v>
      </c>
      <c r="AY448" s="318" t="s">
        <v>177</v>
      </c>
    </row>
    <row r="449" spans="2:65" s="916" customFormat="1" ht="38.25" customHeight="1">
      <c r="B449" s="207"/>
      <c r="C449" s="286" t="s">
        <v>594</v>
      </c>
      <c r="D449" s="286" t="s">
        <v>179</v>
      </c>
      <c r="E449" s="287" t="s">
        <v>595</v>
      </c>
      <c r="F449" s="288" t="s">
        <v>596</v>
      </c>
      <c r="G449" s="289" t="s">
        <v>210</v>
      </c>
      <c r="H449" s="290">
        <v>67.878</v>
      </c>
      <c r="I449" s="921"/>
      <c r="J449" s="291">
        <f>ROUND(I449*H449,2)</f>
        <v>0</v>
      </c>
      <c r="K449" s="288" t="s">
        <v>181</v>
      </c>
      <c r="L449" s="207"/>
      <c r="M449" s="292" t="s">
        <v>5</v>
      </c>
      <c r="N449" s="293" t="s">
        <v>39</v>
      </c>
      <c r="O449" s="294">
        <v>2.7669999999999999</v>
      </c>
      <c r="P449" s="294">
        <f>O449*H449</f>
        <v>187.81842599999999</v>
      </c>
      <c r="Q449" s="294">
        <v>0.70296999999999998</v>
      </c>
      <c r="R449" s="294">
        <f>Q449*H449</f>
        <v>47.716197659999999</v>
      </c>
      <c r="S449" s="294">
        <v>0</v>
      </c>
      <c r="T449" s="295">
        <f>S449*H449</f>
        <v>0</v>
      </c>
      <c r="AR449" s="196" t="s">
        <v>182</v>
      </c>
      <c r="AT449" s="196" t="s">
        <v>179</v>
      </c>
      <c r="AU449" s="196" t="s">
        <v>77</v>
      </c>
      <c r="AY449" s="196" t="s">
        <v>177</v>
      </c>
      <c r="BE449" s="296">
        <f>IF(N449="základní",J449,0)</f>
        <v>0</v>
      </c>
      <c r="BF449" s="296">
        <f>IF(N449="snížená",J449,0)</f>
        <v>0</v>
      </c>
      <c r="BG449" s="296">
        <f>IF(N449="zákl. přenesená",J449,0)</f>
        <v>0</v>
      </c>
      <c r="BH449" s="296">
        <f>IF(N449="sníž. přenesená",J449,0)</f>
        <v>0</v>
      </c>
      <c r="BI449" s="296">
        <f>IF(N449="nulová",J449,0)</f>
        <v>0</v>
      </c>
      <c r="BJ449" s="196" t="s">
        <v>75</v>
      </c>
      <c r="BK449" s="296">
        <f>ROUND(I449*H449,2)</f>
        <v>0</v>
      </c>
      <c r="BL449" s="196" t="s">
        <v>182</v>
      </c>
      <c r="BM449" s="196" t="s">
        <v>597</v>
      </c>
    </row>
    <row r="450" spans="2:65" s="310" customFormat="1">
      <c r="B450" s="309"/>
      <c r="D450" s="297" t="s">
        <v>185</v>
      </c>
      <c r="E450" s="311" t="s">
        <v>5</v>
      </c>
      <c r="F450" s="312" t="s">
        <v>598</v>
      </c>
      <c r="H450" s="311" t="s">
        <v>5</v>
      </c>
      <c r="L450" s="309"/>
      <c r="M450" s="313"/>
      <c r="N450" s="314"/>
      <c r="O450" s="314"/>
      <c r="P450" s="314"/>
      <c r="Q450" s="314"/>
      <c r="R450" s="314"/>
      <c r="S450" s="314"/>
      <c r="T450" s="315"/>
      <c r="AT450" s="311" t="s">
        <v>185</v>
      </c>
      <c r="AU450" s="311" t="s">
        <v>77</v>
      </c>
      <c r="AV450" s="310" t="s">
        <v>75</v>
      </c>
      <c r="AW450" s="310" t="s">
        <v>31</v>
      </c>
      <c r="AX450" s="310" t="s">
        <v>68</v>
      </c>
      <c r="AY450" s="311" t="s">
        <v>177</v>
      </c>
    </row>
    <row r="451" spans="2:65" s="302" customFormat="1">
      <c r="B451" s="301"/>
      <c r="D451" s="297" t="s">
        <v>185</v>
      </c>
      <c r="E451" s="303" t="s">
        <v>5</v>
      </c>
      <c r="F451" s="304" t="s">
        <v>599</v>
      </c>
      <c r="H451" s="305">
        <v>67.878</v>
      </c>
      <c r="L451" s="301"/>
      <c r="M451" s="306"/>
      <c r="N451" s="307"/>
      <c r="O451" s="307"/>
      <c r="P451" s="307"/>
      <c r="Q451" s="307"/>
      <c r="R451" s="307"/>
      <c r="S451" s="307"/>
      <c r="T451" s="308"/>
      <c r="AT451" s="303" t="s">
        <v>185</v>
      </c>
      <c r="AU451" s="303" t="s">
        <v>77</v>
      </c>
      <c r="AV451" s="302" t="s">
        <v>77</v>
      </c>
      <c r="AW451" s="302" t="s">
        <v>31</v>
      </c>
      <c r="AX451" s="302" t="s">
        <v>68</v>
      </c>
      <c r="AY451" s="303" t="s">
        <v>177</v>
      </c>
    </row>
    <row r="452" spans="2:65" s="317" customFormat="1">
      <c r="B452" s="316"/>
      <c r="D452" s="297" t="s">
        <v>185</v>
      </c>
      <c r="E452" s="318" t="s">
        <v>5</v>
      </c>
      <c r="F452" s="319" t="s">
        <v>186</v>
      </c>
      <c r="H452" s="320">
        <v>67.878</v>
      </c>
      <c r="L452" s="316"/>
      <c r="M452" s="321"/>
      <c r="N452" s="322"/>
      <c r="O452" s="322"/>
      <c r="P452" s="322"/>
      <c r="Q452" s="322"/>
      <c r="R452" s="322"/>
      <c r="S452" s="322"/>
      <c r="T452" s="323"/>
      <c r="AT452" s="318" t="s">
        <v>185</v>
      </c>
      <c r="AU452" s="318" t="s">
        <v>77</v>
      </c>
      <c r="AV452" s="317" t="s">
        <v>182</v>
      </c>
      <c r="AW452" s="317" t="s">
        <v>31</v>
      </c>
      <c r="AX452" s="317" t="s">
        <v>75</v>
      </c>
      <c r="AY452" s="318" t="s">
        <v>177</v>
      </c>
    </row>
    <row r="453" spans="2:65" s="916" customFormat="1" ht="25.5" customHeight="1">
      <c r="B453" s="207"/>
      <c r="C453" s="286" t="s">
        <v>600</v>
      </c>
      <c r="D453" s="286" t="s">
        <v>179</v>
      </c>
      <c r="E453" s="287" t="s">
        <v>601</v>
      </c>
      <c r="F453" s="288" t="s">
        <v>602</v>
      </c>
      <c r="G453" s="289" t="s">
        <v>210</v>
      </c>
      <c r="H453" s="290">
        <v>491.30599999999998</v>
      </c>
      <c r="I453" s="921"/>
      <c r="J453" s="291">
        <f>ROUND(I453*H453,2)</f>
        <v>0</v>
      </c>
      <c r="K453" s="288" t="s">
        <v>181</v>
      </c>
      <c r="L453" s="207"/>
      <c r="M453" s="292" t="s">
        <v>5</v>
      </c>
      <c r="N453" s="293" t="s">
        <v>39</v>
      </c>
      <c r="O453" s="294">
        <v>1.4490000000000001</v>
      </c>
      <c r="P453" s="294">
        <f>O453*H453</f>
        <v>711.90239399999996</v>
      </c>
      <c r="Q453" s="294">
        <v>2.45329</v>
      </c>
      <c r="R453" s="294">
        <f>Q453*H453</f>
        <v>1205.3160967399999</v>
      </c>
      <c r="S453" s="294">
        <v>0</v>
      </c>
      <c r="T453" s="295">
        <f>S453*H453</f>
        <v>0</v>
      </c>
      <c r="AR453" s="196" t="s">
        <v>182</v>
      </c>
      <c r="AT453" s="196" t="s">
        <v>179</v>
      </c>
      <c r="AU453" s="196" t="s">
        <v>77</v>
      </c>
      <c r="AY453" s="196" t="s">
        <v>177</v>
      </c>
      <c r="BE453" s="296">
        <f>IF(N453="základní",J453,0)</f>
        <v>0</v>
      </c>
      <c r="BF453" s="296">
        <f>IF(N453="snížená",J453,0)</f>
        <v>0</v>
      </c>
      <c r="BG453" s="296">
        <f>IF(N453="zákl. přenesená",J453,0)</f>
        <v>0</v>
      </c>
      <c r="BH453" s="296">
        <f>IF(N453="sníž. přenesená",J453,0)</f>
        <v>0</v>
      </c>
      <c r="BI453" s="296">
        <f>IF(N453="nulová",J453,0)</f>
        <v>0</v>
      </c>
      <c r="BJ453" s="196" t="s">
        <v>75</v>
      </c>
      <c r="BK453" s="296">
        <f>ROUND(I453*H453,2)</f>
        <v>0</v>
      </c>
      <c r="BL453" s="196" t="s">
        <v>182</v>
      </c>
      <c r="BM453" s="196" t="s">
        <v>603</v>
      </c>
    </row>
    <row r="454" spans="2:65" s="916" customFormat="1" ht="121.5">
      <c r="B454" s="207"/>
      <c r="D454" s="297" t="s">
        <v>184</v>
      </c>
      <c r="F454" s="298" t="s">
        <v>604</v>
      </c>
      <c r="L454" s="207"/>
      <c r="M454" s="299"/>
      <c r="N454" s="920"/>
      <c r="O454" s="920"/>
      <c r="P454" s="920"/>
      <c r="Q454" s="920"/>
      <c r="R454" s="920"/>
      <c r="S454" s="920"/>
      <c r="T454" s="300"/>
      <c r="AT454" s="196" t="s">
        <v>184</v>
      </c>
      <c r="AU454" s="196" t="s">
        <v>77</v>
      </c>
    </row>
    <row r="455" spans="2:65" s="302" customFormat="1">
      <c r="B455" s="301"/>
      <c r="D455" s="297" t="s">
        <v>185</v>
      </c>
      <c r="E455" s="303" t="s">
        <v>5</v>
      </c>
      <c r="F455" s="304" t="s">
        <v>605</v>
      </c>
      <c r="H455" s="305">
        <v>25.422000000000001</v>
      </c>
      <c r="L455" s="301"/>
      <c r="M455" s="306"/>
      <c r="N455" s="307"/>
      <c r="O455" s="307"/>
      <c r="P455" s="307"/>
      <c r="Q455" s="307"/>
      <c r="R455" s="307"/>
      <c r="S455" s="307"/>
      <c r="T455" s="308"/>
      <c r="AT455" s="303" t="s">
        <v>185</v>
      </c>
      <c r="AU455" s="303" t="s">
        <v>77</v>
      </c>
      <c r="AV455" s="302" t="s">
        <v>77</v>
      </c>
      <c r="AW455" s="302" t="s">
        <v>31</v>
      </c>
      <c r="AX455" s="302" t="s">
        <v>68</v>
      </c>
      <c r="AY455" s="303" t="s">
        <v>177</v>
      </c>
    </row>
    <row r="456" spans="2:65" s="310" customFormat="1">
      <c r="B456" s="309"/>
      <c r="D456" s="297" t="s">
        <v>185</v>
      </c>
      <c r="E456" s="311" t="s">
        <v>5</v>
      </c>
      <c r="F456" s="312" t="s">
        <v>606</v>
      </c>
      <c r="H456" s="311" t="s">
        <v>5</v>
      </c>
      <c r="L456" s="309"/>
      <c r="M456" s="313"/>
      <c r="N456" s="314"/>
      <c r="O456" s="314"/>
      <c r="P456" s="314"/>
      <c r="Q456" s="314"/>
      <c r="R456" s="314"/>
      <c r="S456" s="314"/>
      <c r="T456" s="315"/>
      <c r="AT456" s="311" t="s">
        <v>185</v>
      </c>
      <c r="AU456" s="311" t="s">
        <v>77</v>
      </c>
      <c r="AV456" s="310" t="s">
        <v>75</v>
      </c>
      <c r="AW456" s="310" t="s">
        <v>31</v>
      </c>
      <c r="AX456" s="310" t="s">
        <v>68</v>
      </c>
      <c r="AY456" s="311" t="s">
        <v>177</v>
      </c>
    </row>
    <row r="457" spans="2:65" s="302" customFormat="1">
      <c r="B457" s="301"/>
      <c r="D457" s="297" t="s">
        <v>185</v>
      </c>
      <c r="E457" s="303" t="s">
        <v>5</v>
      </c>
      <c r="F457" s="304" t="s">
        <v>607</v>
      </c>
      <c r="H457" s="305">
        <v>61.53</v>
      </c>
      <c r="L457" s="301"/>
      <c r="M457" s="306"/>
      <c r="N457" s="307"/>
      <c r="O457" s="307"/>
      <c r="P457" s="307"/>
      <c r="Q457" s="307"/>
      <c r="R457" s="307"/>
      <c r="S457" s="307"/>
      <c r="T457" s="308"/>
      <c r="AT457" s="303" t="s">
        <v>185</v>
      </c>
      <c r="AU457" s="303" t="s">
        <v>77</v>
      </c>
      <c r="AV457" s="302" t="s">
        <v>77</v>
      </c>
      <c r="AW457" s="302" t="s">
        <v>31</v>
      </c>
      <c r="AX457" s="302" t="s">
        <v>68</v>
      </c>
      <c r="AY457" s="303" t="s">
        <v>177</v>
      </c>
    </row>
    <row r="458" spans="2:65" s="310" customFormat="1">
      <c r="B458" s="309"/>
      <c r="D458" s="297" t="s">
        <v>185</v>
      </c>
      <c r="E458" s="311" t="s">
        <v>5</v>
      </c>
      <c r="F458" s="312" t="s">
        <v>608</v>
      </c>
      <c r="H458" s="311" t="s">
        <v>5</v>
      </c>
      <c r="L458" s="309"/>
      <c r="M458" s="313"/>
      <c r="N458" s="314"/>
      <c r="O458" s="314"/>
      <c r="P458" s="314"/>
      <c r="Q458" s="314"/>
      <c r="R458" s="314"/>
      <c r="S458" s="314"/>
      <c r="T458" s="315"/>
      <c r="AT458" s="311" t="s">
        <v>185</v>
      </c>
      <c r="AU458" s="311" t="s">
        <v>77</v>
      </c>
      <c r="AV458" s="310" t="s">
        <v>75</v>
      </c>
      <c r="AW458" s="310" t="s">
        <v>31</v>
      </c>
      <c r="AX458" s="310" t="s">
        <v>68</v>
      </c>
      <c r="AY458" s="311" t="s">
        <v>177</v>
      </c>
    </row>
    <row r="459" spans="2:65" s="302" customFormat="1">
      <c r="B459" s="301"/>
      <c r="D459" s="297" t="s">
        <v>185</v>
      </c>
      <c r="E459" s="303" t="s">
        <v>5</v>
      </c>
      <c r="F459" s="304" t="s">
        <v>609</v>
      </c>
      <c r="H459" s="305">
        <v>16.846</v>
      </c>
      <c r="L459" s="301"/>
      <c r="M459" s="306"/>
      <c r="N459" s="307"/>
      <c r="O459" s="307"/>
      <c r="P459" s="307"/>
      <c r="Q459" s="307"/>
      <c r="R459" s="307"/>
      <c r="S459" s="307"/>
      <c r="T459" s="308"/>
      <c r="AT459" s="303" t="s">
        <v>185</v>
      </c>
      <c r="AU459" s="303" t="s">
        <v>77</v>
      </c>
      <c r="AV459" s="302" t="s">
        <v>77</v>
      </c>
      <c r="AW459" s="302" t="s">
        <v>31</v>
      </c>
      <c r="AX459" s="302" t="s">
        <v>68</v>
      </c>
      <c r="AY459" s="303" t="s">
        <v>177</v>
      </c>
    </row>
    <row r="460" spans="2:65" s="310" customFormat="1">
      <c r="B460" s="309"/>
      <c r="D460" s="297" t="s">
        <v>185</v>
      </c>
      <c r="E460" s="311" t="s">
        <v>5</v>
      </c>
      <c r="F460" s="312" t="s">
        <v>610</v>
      </c>
      <c r="H460" s="311" t="s">
        <v>5</v>
      </c>
      <c r="L460" s="309"/>
      <c r="M460" s="313"/>
      <c r="N460" s="314"/>
      <c r="O460" s="314"/>
      <c r="P460" s="314"/>
      <c r="Q460" s="314"/>
      <c r="R460" s="314"/>
      <c r="S460" s="314"/>
      <c r="T460" s="315"/>
      <c r="AT460" s="311" t="s">
        <v>185</v>
      </c>
      <c r="AU460" s="311" t="s">
        <v>77</v>
      </c>
      <c r="AV460" s="310" t="s">
        <v>75</v>
      </c>
      <c r="AW460" s="310" t="s">
        <v>31</v>
      </c>
      <c r="AX460" s="310" t="s">
        <v>68</v>
      </c>
      <c r="AY460" s="311" t="s">
        <v>177</v>
      </c>
    </row>
    <row r="461" spans="2:65" s="302" customFormat="1">
      <c r="B461" s="301"/>
      <c r="D461" s="297" t="s">
        <v>185</v>
      </c>
      <c r="E461" s="303" t="s">
        <v>5</v>
      </c>
      <c r="F461" s="304" t="s">
        <v>611</v>
      </c>
      <c r="H461" s="305">
        <v>5.3650000000000002</v>
      </c>
      <c r="L461" s="301"/>
      <c r="M461" s="306"/>
      <c r="N461" s="307"/>
      <c r="O461" s="307"/>
      <c r="P461" s="307"/>
      <c r="Q461" s="307"/>
      <c r="R461" s="307"/>
      <c r="S461" s="307"/>
      <c r="T461" s="308"/>
      <c r="AT461" s="303" t="s">
        <v>185</v>
      </c>
      <c r="AU461" s="303" t="s">
        <v>77</v>
      </c>
      <c r="AV461" s="302" t="s">
        <v>77</v>
      </c>
      <c r="AW461" s="302" t="s">
        <v>31</v>
      </c>
      <c r="AX461" s="302" t="s">
        <v>68</v>
      </c>
      <c r="AY461" s="303" t="s">
        <v>177</v>
      </c>
    </row>
    <row r="462" spans="2:65" s="310" customFormat="1">
      <c r="B462" s="309"/>
      <c r="D462" s="297" t="s">
        <v>185</v>
      </c>
      <c r="E462" s="311" t="s">
        <v>5</v>
      </c>
      <c r="F462" s="312" t="s">
        <v>612</v>
      </c>
      <c r="H462" s="311" t="s">
        <v>5</v>
      </c>
      <c r="L462" s="309"/>
      <c r="M462" s="313"/>
      <c r="N462" s="314"/>
      <c r="O462" s="314"/>
      <c r="P462" s="314"/>
      <c r="Q462" s="314"/>
      <c r="R462" s="314"/>
      <c r="S462" s="314"/>
      <c r="T462" s="315"/>
      <c r="AT462" s="311" t="s">
        <v>185</v>
      </c>
      <c r="AU462" s="311" t="s">
        <v>77</v>
      </c>
      <c r="AV462" s="310" t="s">
        <v>75</v>
      </c>
      <c r="AW462" s="310" t="s">
        <v>31</v>
      </c>
      <c r="AX462" s="310" t="s">
        <v>68</v>
      </c>
      <c r="AY462" s="311" t="s">
        <v>177</v>
      </c>
    </row>
    <row r="463" spans="2:65" s="302" customFormat="1">
      <c r="B463" s="301"/>
      <c r="D463" s="297" t="s">
        <v>185</v>
      </c>
      <c r="E463" s="303" t="s">
        <v>5</v>
      </c>
      <c r="F463" s="304" t="s">
        <v>613</v>
      </c>
      <c r="H463" s="305">
        <v>29.817</v>
      </c>
      <c r="L463" s="301"/>
      <c r="M463" s="306"/>
      <c r="N463" s="307"/>
      <c r="O463" s="307"/>
      <c r="P463" s="307"/>
      <c r="Q463" s="307"/>
      <c r="R463" s="307"/>
      <c r="S463" s="307"/>
      <c r="T463" s="308"/>
      <c r="AT463" s="303" t="s">
        <v>185</v>
      </c>
      <c r="AU463" s="303" t="s">
        <v>77</v>
      </c>
      <c r="AV463" s="302" t="s">
        <v>77</v>
      </c>
      <c r="AW463" s="302" t="s">
        <v>31</v>
      </c>
      <c r="AX463" s="302" t="s">
        <v>68</v>
      </c>
      <c r="AY463" s="303" t="s">
        <v>177</v>
      </c>
    </row>
    <row r="464" spans="2:65" s="310" customFormat="1">
      <c r="B464" s="309"/>
      <c r="D464" s="297" t="s">
        <v>185</v>
      </c>
      <c r="E464" s="311" t="s">
        <v>5</v>
      </c>
      <c r="F464" s="312" t="s">
        <v>614</v>
      </c>
      <c r="H464" s="311" t="s">
        <v>5</v>
      </c>
      <c r="L464" s="309"/>
      <c r="M464" s="313"/>
      <c r="N464" s="314"/>
      <c r="O464" s="314"/>
      <c r="P464" s="314"/>
      <c r="Q464" s="314"/>
      <c r="R464" s="314"/>
      <c r="S464" s="314"/>
      <c r="T464" s="315"/>
      <c r="AT464" s="311" t="s">
        <v>185</v>
      </c>
      <c r="AU464" s="311" t="s">
        <v>77</v>
      </c>
      <c r="AV464" s="310" t="s">
        <v>75</v>
      </c>
      <c r="AW464" s="310" t="s">
        <v>31</v>
      </c>
      <c r="AX464" s="310" t="s">
        <v>68</v>
      </c>
      <c r="AY464" s="311" t="s">
        <v>177</v>
      </c>
    </row>
    <row r="465" spans="2:51" s="310" customFormat="1">
      <c r="B465" s="309"/>
      <c r="D465" s="297" t="s">
        <v>185</v>
      </c>
      <c r="E465" s="311" t="s">
        <v>5</v>
      </c>
      <c r="F465" s="312" t="s">
        <v>615</v>
      </c>
      <c r="H465" s="311" t="s">
        <v>5</v>
      </c>
      <c r="L465" s="309"/>
      <c r="M465" s="313"/>
      <c r="N465" s="314"/>
      <c r="O465" s="314"/>
      <c r="P465" s="314"/>
      <c r="Q465" s="314"/>
      <c r="R465" s="314"/>
      <c r="S465" s="314"/>
      <c r="T465" s="315"/>
      <c r="AT465" s="311" t="s">
        <v>185</v>
      </c>
      <c r="AU465" s="311" t="s">
        <v>77</v>
      </c>
      <c r="AV465" s="310" t="s">
        <v>75</v>
      </c>
      <c r="AW465" s="310" t="s">
        <v>31</v>
      </c>
      <c r="AX465" s="310" t="s">
        <v>68</v>
      </c>
      <c r="AY465" s="311" t="s">
        <v>177</v>
      </c>
    </row>
    <row r="466" spans="2:51" s="302" customFormat="1">
      <c r="B466" s="301"/>
      <c r="D466" s="297" t="s">
        <v>185</v>
      </c>
      <c r="E466" s="303" t="s">
        <v>5</v>
      </c>
      <c r="F466" s="304" t="s">
        <v>616</v>
      </c>
      <c r="H466" s="305">
        <v>33.893000000000001</v>
      </c>
      <c r="L466" s="301"/>
      <c r="M466" s="306"/>
      <c r="N466" s="307"/>
      <c r="O466" s="307"/>
      <c r="P466" s="307"/>
      <c r="Q466" s="307"/>
      <c r="R466" s="307"/>
      <c r="S466" s="307"/>
      <c r="T466" s="308"/>
      <c r="AT466" s="303" t="s">
        <v>185</v>
      </c>
      <c r="AU466" s="303" t="s">
        <v>77</v>
      </c>
      <c r="AV466" s="302" t="s">
        <v>77</v>
      </c>
      <c r="AW466" s="302" t="s">
        <v>31</v>
      </c>
      <c r="AX466" s="302" t="s">
        <v>68</v>
      </c>
      <c r="AY466" s="303" t="s">
        <v>177</v>
      </c>
    </row>
    <row r="467" spans="2:51" s="310" customFormat="1">
      <c r="B467" s="309"/>
      <c r="D467" s="297" t="s">
        <v>185</v>
      </c>
      <c r="E467" s="311" t="s">
        <v>5</v>
      </c>
      <c r="F467" s="312" t="s">
        <v>617</v>
      </c>
      <c r="H467" s="311" t="s">
        <v>5</v>
      </c>
      <c r="L467" s="309"/>
      <c r="M467" s="313"/>
      <c r="N467" s="314"/>
      <c r="O467" s="314"/>
      <c r="P467" s="314"/>
      <c r="Q467" s="314"/>
      <c r="R467" s="314"/>
      <c r="S467" s="314"/>
      <c r="T467" s="315"/>
      <c r="AT467" s="311" t="s">
        <v>185</v>
      </c>
      <c r="AU467" s="311" t="s">
        <v>77</v>
      </c>
      <c r="AV467" s="310" t="s">
        <v>75</v>
      </c>
      <c r="AW467" s="310" t="s">
        <v>31</v>
      </c>
      <c r="AX467" s="310" t="s">
        <v>68</v>
      </c>
      <c r="AY467" s="311" t="s">
        <v>177</v>
      </c>
    </row>
    <row r="468" spans="2:51" s="302" customFormat="1">
      <c r="B468" s="301"/>
      <c r="D468" s="297" t="s">
        <v>185</v>
      </c>
      <c r="E468" s="303" t="s">
        <v>5</v>
      </c>
      <c r="F468" s="304" t="s">
        <v>618</v>
      </c>
      <c r="H468" s="305">
        <v>41.683999999999997</v>
      </c>
      <c r="L468" s="301"/>
      <c r="M468" s="306"/>
      <c r="N468" s="307"/>
      <c r="O468" s="307"/>
      <c r="P468" s="307"/>
      <c r="Q468" s="307"/>
      <c r="R468" s="307"/>
      <c r="S468" s="307"/>
      <c r="T468" s="308"/>
      <c r="AT468" s="303" t="s">
        <v>185</v>
      </c>
      <c r="AU468" s="303" t="s">
        <v>77</v>
      </c>
      <c r="AV468" s="302" t="s">
        <v>77</v>
      </c>
      <c r="AW468" s="302" t="s">
        <v>31</v>
      </c>
      <c r="AX468" s="302" t="s">
        <v>68</v>
      </c>
      <c r="AY468" s="303" t="s">
        <v>177</v>
      </c>
    </row>
    <row r="469" spans="2:51" s="310" customFormat="1">
      <c r="B469" s="309"/>
      <c r="D469" s="297" t="s">
        <v>185</v>
      </c>
      <c r="E469" s="311" t="s">
        <v>5</v>
      </c>
      <c r="F469" s="312" t="s">
        <v>619</v>
      </c>
      <c r="H469" s="311" t="s">
        <v>5</v>
      </c>
      <c r="L469" s="309"/>
      <c r="M469" s="313"/>
      <c r="N469" s="314"/>
      <c r="O469" s="314"/>
      <c r="P469" s="314"/>
      <c r="Q469" s="314"/>
      <c r="R469" s="314"/>
      <c r="S469" s="314"/>
      <c r="T469" s="315"/>
      <c r="AT469" s="311" t="s">
        <v>185</v>
      </c>
      <c r="AU469" s="311" t="s">
        <v>77</v>
      </c>
      <c r="AV469" s="310" t="s">
        <v>75</v>
      </c>
      <c r="AW469" s="310" t="s">
        <v>31</v>
      </c>
      <c r="AX469" s="310" t="s">
        <v>68</v>
      </c>
      <c r="AY469" s="311" t="s">
        <v>177</v>
      </c>
    </row>
    <row r="470" spans="2:51" s="302" customFormat="1">
      <c r="B470" s="301"/>
      <c r="D470" s="297" t="s">
        <v>185</v>
      </c>
      <c r="E470" s="303" t="s">
        <v>5</v>
      </c>
      <c r="F470" s="304" t="s">
        <v>620</v>
      </c>
      <c r="H470" s="305">
        <v>138.005</v>
      </c>
      <c r="L470" s="301"/>
      <c r="M470" s="306"/>
      <c r="N470" s="307"/>
      <c r="O470" s="307"/>
      <c r="P470" s="307"/>
      <c r="Q470" s="307"/>
      <c r="R470" s="307"/>
      <c r="S470" s="307"/>
      <c r="T470" s="308"/>
      <c r="AT470" s="303" t="s">
        <v>185</v>
      </c>
      <c r="AU470" s="303" t="s">
        <v>77</v>
      </c>
      <c r="AV470" s="302" t="s">
        <v>77</v>
      </c>
      <c r="AW470" s="302" t="s">
        <v>31</v>
      </c>
      <c r="AX470" s="302" t="s">
        <v>68</v>
      </c>
      <c r="AY470" s="303" t="s">
        <v>177</v>
      </c>
    </row>
    <row r="471" spans="2:51" s="310" customFormat="1">
      <c r="B471" s="309"/>
      <c r="D471" s="297" t="s">
        <v>185</v>
      </c>
      <c r="E471" s="311" t="s">
        <v>5</v>
      </c>
      <c r="F471" s="312" t="s">
        <v>621</v>
      </c>
      <c r="H471" s="311" t="s">
        <v>5</v>
      </c>
      <c r="L471" s="309"/>
      <c r="M471" s="313"/>
      <c r="N471" s="314"/>
      <c r="O471" s="314"/>
      <c r="P471" s="314"/>
      <c r="Q471" s="314"/>
      <c r="R471" s="314"/>
      <c r="S471" s="314"/>
      <c r="T471" s="315"/>
      <c r="AT471" s="311" t="s">
        <v>185</v>
      </c>
      <c r="AU471" s="311" t="s">
        <v>77</v>
      </c>
      <c r="AV471" s="310" t="s">
        <v>75</v>
      </c>
      <c r="AW471" s="310" t="s">
        <v>31</v>
      </c>
      <c r="AX471" s="310" t="s">
        <v>68</v>
      </c>
      <c r="AY471" s="311" t="s">
        <v>177</v>
      </c>
    </row>
    <row r="472" spans="2:51" s="302" customFormat="1">
      <c r="B472" s="301"/>
      <c r="D472" s="297" t="s">
        <v>185</v>
      </c>
      <c r="E472" s="303" t="s">
        <v>5</v>
      </c>
      <c r="F472" s="304" t="s">
        <v>622</v>
      </c>
      <c r="H472" s="305">
        <v>59.357999999999997</v>
      </c>
      <c r="L472" s="301"/>
      <c r="M472" s="306"/>
      <c r="N472" s="307"/>
      <c r="O472" s="307"/>
      <c r="P472" s="307"/>
      <c r="Q472" s="307"/>
      <c r="R472" s="307"/>
      <c r="S472" s="307"/>
      <c r="T472" s="308"/>
      <c r="AT472" s="303" t="s">
        <v>185</v>
      </c>
      <c r="AU472" s="303" t="s">
        <v>77</v>
      </c>
      <c r="AV472" s="302" t="s">
        <v>77</v>
      </c>
      <c r="AW472" s="302" t="s">
        <v>31</v>
      </c>
      <c r="AX472" s="302" t="s">
        <v>68</v>
      </c>
      <c r="AY472" s="303" t="s">
        <v>177</v>
      </c>
    </row>
    <row r="473" spans="2:51" s="310" customFormat="1">
      <c r="B473" s="309"/>
      <c r="D473" s="297" t="s">
        <v>185</v>
      </c>
      <c r="E473" s="311" t="s">
        <v>5</v>
      </c>
      <c r="F473" s="312" t="s">
        <v>623</v>
      </c>
      <c r="H473" s="311" t="s">
        <v>5</v>
      </c>
      <c r="L473" s="309"/>
      <c r="M473" s="313"/>
      <c r="N473" s="314"/>
      <c r="O473" s="314"/>
      <c r="P473" s="314"/>
      <c r="Q473" s="314"/>
      <c r="R473" s="314"/>
      <c r="S473" s="314"/>
      <c r="T473" s="315"/>
      <c r="AT473" s="311" t="s">
        <v>185</v>
      </c>
      <c r="AU473" s="311" t="s">
        <v>77</v>
      </c>
      <c r="AV473" s="310" t="s">
        <v>75</v>
      </c>
      <c r="AW473" s="310" t="s">
        <v>31</v>
      </c>
      <c r="AX473" s="310" t="s">
        <v>68</v>
      </c>
      <c r="AY473" s="311" t="s">
        <v>177</v>
      </c>
    </row>
    <row r="474" spans="2:51" s="302" customFormat="1">
      <c r="B474" s="301"/>
      <c r="D474" s="297" t="s">
        <v>185</v>
      </c>
      <c r="E474" s="303" t="s">
        <v>5</v>
      </c>
      <c r="F474" s="304" t="s">
        <v>624</v>
      </c>
      <c r="H474" s="305">
        <v>15.727</v>
      </c>
      <c r="L474" s="301"/>
      <c r="M474" s="306"/>
      <c r="N474" s="307"/>
      <c r="O474" s="307"/>
      <c r="P474" s="307"/>
      <c r="Q474" s="307"/>
      <c r="R474" s="307"/>
      <c r="S474" s="307"/>
      <c r="T474" s="308"/>
      <c r="AT474" s="303" t="s">
        <v>185</v>
      </c>
      <c r="AU474" s="303" t="s">
        <v>77</v>
      </c>
      <c r="AV474" s="302" t="s">
        <v>77</v>
      </c>
      <c r="AW474" s="302" t="s">
        <v>31</v>
      </c>
      <c r="AX474" s="302" t="s">
        <v>68</v>
      </c>
      <c r="AY474" s="303" t="s">
        <v>177</v>
      </c>
    </row>
    <row r="475" spans="2:51" s="310" customFormat="1">
      <c r="B475" s="309"/>
      <c r="D475" s="297" t="s">
        <v>185</v>
      </c>
      <c r="E475" s="311" t="s">
        <v>5</v>
      </c>
      <c r="F475" s="312" t="s">
        <v>625</v>
      </c>
      <c r="H475" s="311" t="s">
        <v>5</v>
      </c>
      <c r="L475" s="309"/>
      <c r="M475" s="313"/>
      <c r="N475" s="314"/>
      <c r="O475" s="314"/>
      <c r="P475" s="314"/>
      <c r="Q475" s="314"/>
      <c r="R475" s="314"/>
      <c r="S475" s="314"/>
      <c r="T475" s="315"/>
      <c r="AT475" s="311" t="s">
        <v>185</v>
      </c>
      <c r="AU475" s="311" t="s">
        <v>77</v>
      </c>
      <c r="AV475" s="310" t="s">
        <v>75</v>
      </c>
      <c r="AW475" s="310" t="s">
        <v>31</v>
      </c>
      <c r="AX475" s="310" t="s">
        <v>68</v>
      </c>
      <c r="AY475" s="311" t="s">
        <v>177</v>
      </c>
    </row>
    <row r="476" spans="2:51" s="302" customFormat="1">
      <c r="B476" s="301"/>
      <c r="D476" s="297" t="s">
        <v>185</v>
      </c>
      <c r="E476" s="303" t="s">
        <v>5</v>
      </c>
      <c r="F476" s="304" t="s">
        <v>626</v>
      </c>
      <c r="H476" s="305">
        <v>47.448</v>
      </c>
      <c r="L476" s="301"/>
      <c r="M476" s="306"/>
      <c r="N476" s="307"/>
      <c r="O476" s="307"/>
      <c r="P476" s="307"/>
      <c r="Q476" s="307"/>
      <c r="R476" s="307"/>
      <c r="S476" s="307"/>
      <c r="T476" s="308"/>
      <c r="AT476" s="303" t="s">
        <v>185</v>
      </c>
      <c r="AU476" s="303" t="s">
        <v>77</v>
      </c>
      <c r="AV476" s="302" t="s">
        <v>77</v>
      </c>
      <c r="AW476" s="302" t="s">
        <v>31</v>
      </c>
      <c r="AX476" s="302" t="s">
        <v>68</v>
      </c>
      <c r="AY476" s="303" t="s">
        <v>177</v>
      </c>
    </row>
    <row r="477" spans="2:51" s="310" customFormat="1">
      <c r="B477" s="309"/>
      <c r="D477" s="297" t="s">
        <v>185</v>
      </c>
      <c r="E477" s="311" t="s">
        <v>5</v>
      </c>
      <c r="F477" s="312" t="s">
        <v>627</v>
      </c>
      <c r="H477" s="311" t="s">
        <v>5</v>
      </c>
      <c r="L477" s="309"/>
      <c r="M477" s="313"/>
      <c r="N477" s="314"/>
      <c r="O477" s="314"/>
      <c r="P477" s="314"/>
      <c r="Q477" s="314"/>
      <c r="R477" s="314"/>
      <c r="S477" s="314"/>
      <c r="T477" s="315"/>
      <c r="AT477" s="311" t="s">
        <v>185</v>
      </c>
      <c r="AU477" s="311" t="s">
        <v>77</v>
      </c>
      <c r="AV477" s="310" t="s">
        <v>75</v>
      </c>
      <c r="AW477" s="310" t="s">
        <v>31</v>
      </c>
      <c r="AX477" s="310" t="s">
        <v>68</v>
      </c>
      <c r="AY477" s="311" t="s">
        <v>177</v>
      </c>
    </row>
    <row r="478" spans="2:51" s="302" customFormat="1">
      <c r="B478" s="301"/>
      <c r="D478" s="297" t="s">
        <v>185</v>
      </c>
      <c r="E478" s="303" t="s">
        <v>5</v>
      </c>
      <c r="F478" s="304" t="s">
        <v>628</v>
      </c>
      <c r="H478" s="305">
        <v>16.210999999999999</v>
      </c>
      <c r="L478" s="301"/>
      <c r="M478" s="306"/>
      <c r="N478" s="307"/>
      <c r="O478" s="307"/>
      <c r="P478" s="307"/>
      <c r="Q478" s="307"/>
      <c r="R478" s="307"/>
      <c r="S478" s="307"/>
      <c r="T478" s="308"/>
      <c r="AT478" s="303" t="s">
        <v>185</v>
      </c>
      <c r="AU478" s="303" t="s">
        <v>77</v>
      </c>
      <c r="AV478" s="302" t="s">
        <v>77</v>
      </c>
      <c r="AW478" s="302" t="s">
        <v>31</v>
      </c>
      <c r="AX478" s="302" t="s">
        <v>68</v>
      </c>
      <c r="AY478" s="303" t="s">
        <v>177</v>
      </c>
    </row>
    <row r="479" spans="2:51" s="310" customFormat="1">
      <c r="B479" s="309"/>
      <c r="D479" s="297" t="s">
        <v>185</v>
      </c>
      <c r="E479" s="311" t="s">
        <v>5</v>
      </c>
      <c r="F479" s="312" t="s">
        <v>629</v>
      </c>
      <c r="H479" s="311" t="s">
        <v>5</v>
      </c>
      <c r="L479" s="309"/>
      <c r="M479" s="313"/>
      <c r="N479" s="314"/>
      <c r="O479" s="314"/>
      <c r="P479" s="314"/>
      <c r="Q479" s="314"/>
      <c r="R479" s="314"/>
      <c r="S479" s="314"/>
      <c r="T479" s="315"/>
      <c r="AT479" s="311" t="s">
        <v>185</v>
      </c>
      <c r="AU479" s="311" t="s">
        <v>77</v>
      </c>
      <c r="AV479" s="310" t="s">
        <v>75</v>
      </c>
      <c r="AW479" s="310" t="s">
        <v>31</v>
      </c>
      <c r="AX479" s="310" t="s">
        <v>68</v>
      </c>
      <c r="AY479" s="311" t="s">
        <v>177</v>
      </c>
    </row>
    <row r="480" spans="2:51" s="317" customFormat="1">
      <c r="B480" s="316"/>
      <c r="D480" s="297" t="s">
        <v>185</v>
      </c>
      <c r="E480" s="318" t="s">
        <v>5</v>
      </c>
      <c r="F480" s="319" t="s">
        <v>186</v>
      </c>
      <c r="H480" s="320">
        <v>491.30599999999998</v>
      </c>
      <c r="L480" s="316"/>
      <c r="M480" s="321"/>
      <c r="N480" s="322"/>
      <c r="O480" s="322"/>
      <c r="P480" s="322"/>
      <c r="Q480" s="322"/>
      <c r="R480" s="322"/>
      <c r="S480" s="322"/>
      <c r="T480" s="323"/>
      <c r="AT480" s="318" t="s">
        <v>185</v>
      </c>
      <c r="AU480" s="318" t="s">
        <v>77</v>
      </c>
      <c r="AV480" s="317" t="s">
        <v>182</v>
      </c>
      <c r="AW480" s="317" t="s">
        <v>31</v>
      </c>
      <c r="AX480" s="317" t="s">
        <v>75</v>
      </c>
      <c r="AY480" s="318" t="s">
        <v>177</v>
      </c>
    </row>
    <row r="481" spans="2:65" s="916" customFormat="1" ht="25.5" customHeight="1">
      <c r="B481" s="207"/>
      <c r="C481" s="286" t="s">
        <v>630</v>
      </c>
      <c r="D481" s="286" t="s">
        <v>179</v>
      </c>
      <c r="E481" s="287" t="s">
        <v>601</v>
      </c>
      <c r="F481" s="288" t="s">
        <v>602</v>
      </c>
      <c r="G481" s="289" t="s">
        <v>210</v>
      </c>
      <c r="H481" s="290">
        <v>5.2060000000000004</v>
      </c>
      <c r="I481" s="921"/>
      <c r="J481" s="291">
        <f>ROUND(I481*H481,2)</f>
        <v>0</v>
      </c>
      <c r="K481" s="288" t="s">
        <v>181</v>
      </c>
      <c r="L481" s="207"/>
      <c r="M481" s="292" t="s">
        <v>5</v>
      </c>
      <c r="N481" s="293" t="s">
        <v>39</v>
      </c>
      <c r="O481" s="294">
        <v>1.4490000000000001</v>
      </c>
      <c r="P481" s="294">
        <f>O481*H481</f>
        <v>7.5434940000000008</v>
      </c>
      <c r="Q481" s="294">
        <v>2.45329</v>
      </c>
      <c r="R481" s="294">
        <f>Q481*H481</f>
        <v>12.771827740000001</v>
      </c>
      <c r="S481" s="294">
        <v>0</v>
      </c>
      <c r="T481" s="295">
        <f>S481*H481</f>
        <v>0</v>
      </c>
      <c r="AR481" s="196" t="s">
        <v>182</v>
      </c>
      <c r="AT481" s="196" t="s">
        <v>179</v>
      </c>
      <c r="AU481" s="196" t="s">
        <v>77</v>
      </c>
      <c r="AY481" s="196" t="s">
        <v>177</v>
      </c>
      <c r="BE481" s="296">
        <f>IF(N481="základní",J481,0)</f>
        <v>0</v>
      </c>
      <c r="BF481" s="296">
        <f>IF(N481="snížená",J481,0)</f>
        <v>0</v>
      </c>
      <c r="BG481" s="296">
        <f>IF(N481="zákl. přenesená",J481,0)</f>
        <v>0</v>
      </c>
      <c r="BH481" s="296">
        <f>IF(N481="sníž. přenesená",J481,0)</f>
        <v>0</v>
      </c>
      <c r="BI481" s="296">
        <f>IF(N481="nulová",J481,0)</f>
        <v>0</v>
      </c>
      <c r="BJ481" s="196" t="s">
        <v>75</v>
      </c>
      <c r="BK481" s="296">
        <f>ROUND(I481*H481,2)</f>
        <v>0</v>
      </c>
      <c r="BL481" s="196" t="s">
        <v>182</v>
      </c>
      <c r="BM481" s="196" t="s">
        <v>631</v>
      </c>
    </row>
    <row r="482" spans="2:65" s="916" customFormat="1" ht="121.5">
      <c r="B482" s="207"/>
      <c r="D482" s="297" t="s">
        <v>184</v>
      </c>
      <c r="F482" s="298" t="s">
        <v>604</v>
      </c>
      <c r="L482" s="207"/>
      <c r="M482" s="299"/>
      <c r="N482" s="920"/>
      <c r="O482" s="920"/>
      <c r="P482" s="920"/>
      <c r="Q482" s="920"/>
      <c r="R482" s="920"/>
      <c r="S482" s="920"/>
      <c r="T482" s="300"/>
      <c r="AT482" s="196" t="s">
        <v>184</v>
      </c>
      <c r="AU482" s="196" t="s">
        <v>77</v>
      </c>
    </row>
    <row r="483" spans="2:65" s="302" customFormat="1">
      <c r="B483" s="301"/>
      <c r="D483" s="297" t="s">
        <v>185</v>
      </c>
      <c r="E483" s="303" t="s">
        <v>5</v>
      </c>
      <c r="F483" s="304" t="s">
        <v>632</v>
      </c>
      <c r="H483" s="305">
        <v>5.2060000000000004</v>
      </c>
      <c r="L483" s="301"/>
      <c r="M483" s="306"/>
      <c r="N483" s="307"/>
      <c r="O483" s="307"/>
      <c r="P483" s="307"/>
      <c r="Q483" s="307"/>
      <c r="R483" s="307"/>
      <c r="S483" s="307"/>
      <c r="T483" s="308"/>
      <c r="AT483" s="303" t="s">
        <v>185</v>
      </c>
      <c r="AU483" s="303" t="s">
        <v>77</v>
      </c>
      <c r="AV483" s="302" t="s">
        <v>77</v>
      </c>
      <c r="AW483" s="302" t="s">
        <v>31</v>
      </c>
      <c r="AX483" s="302" t="s">
        <v>68</v>
      </c>
      <c r="AY483" s="303" t="s">
        <v>177</v>
      </c>
    </row>
    <row r="484" spans="2:65" s="310" customFormat="1">
      <c r="B484" s="309"/>
      <c r="D484" s="297" t="s">
        <v>185</v>
      </c>
      <c r="E484" s="311" t="s">
        <v>5</v>
      </c>
      <c r="F484" s="312" t="s">
        <v>633</v>
      </c>
      <c r="H484" s="311" t="s">
        <v>5</v>
      </c>
      <c r="L484" s="309"/>
      <c r="M484" s="313"/>
      <c r="N484" s="314"/>
      <c r="O484" s="314"/>
      <c r="P484" s="314"/>
      <c r="Q484" s="314"/>
      <c r="R484" s="314"/>
      <c r="S484" s="314"/>
      <c r="T484" s="315"/>
      <c r="AT484" s="311" t="s">
        <v>185</v>
      </c>
      <c r="AU484" s="311" t="s">
        <v>77</v>
      </c>
      <c r="AV484" s="310" t="s">
        <v>75</v>
      </c>
      <c r="AW484" s="310" t="s">
        <v>31</v>
      </c>
      <c r="AX484" s="310" t="s">
        <v>68</v>
      </c>
      <c r="AY484" s="311" t="s">
        <v>177</v>
      </c>
    </row>
    <row r="485" spans="2:65" s="317" customFormat="1">
      <c r="B485" s="316"/>
      <c r="D485" s="297" t="s">
        <v>185</v>
      </c>
      <c r="E485" s="318" t="s">
        <v>5</v>
      </c>
      <c r="F485" s="319" t="s">
        <v>186</v>
      </c>
      <c r="H485" s="320">
        <v>5.2060000000000004</v>
      </c>
      <c r="L485" s="316"/>
      <c r="M485" s="321"/>
      <c r="N485" s="322"/>
      <c r="O485" s="322"/>
      <c r="P485" s="322"/>
      <c r="Q485" s="322"/>
      <c r="R485" s="322"/>
      <c r="S485" s="322"/>
      <c r="T485" s="323"/>
      <c r="AT485" s="318" t="s">
        <v>185</v>
      </c>
      <c r="AU485" s="318" t="s">
        <v>77</v>
      </c>
      <c r="AV485" s="317" t="s">
        <v>182</v>
      </c>
      <c r="AW485" s="317" t="s">
        <v>31</v>
      </c>
      <c r="AX485" s="317" t="s">
        <v>75</v>
      </c>
      <c r="AY485" s="318" t="s">
        <v>177</v>
      </c>
    </row>
    <row r="486" spans="2:65" s="916" customFormat="1" ht="25.5" customHeight="1">
      <c r="B486" s="207"/>
      <c r="C486" s="286" t="s">
        <v>634</v>
      </c>
      <c r="D486" s="286" t="s">
        <v>179</v>
      </c>
      <c r="E486" s="287" t="s">
        <v>635</v>
      </c>
      <c r="F486" s="288" t="s">
        <v>636</v>
      </c>
      <c r="G486" s="289" t="s">
        <v>180</v>
      </c>
      <c r="H486" s="290">
        <v>3938.6379999999999</v>
      </c>
      <c r="I486" s="921"/>
      <c r="J486" s="291">
        <f>ROUND(I486*H486,2)</f>
        <v>0</v>
      </c>
      <c r="K486" s="288" t="s">
        <v>181</v>
      </c>
      <c r="L486" s="207"/>
      <c r="M486" s="292" t="s">
        <v>5</v>
      </c>
      <c r="N486" s="293" t="s">
        <v>39</v>
      </c>
      <c r="O486" s="294">
        <v>0.499</v>
      </c>
      <c r="P486" s="294">
        <f>O486*H486</f>
        <v>1965.3803619999999</v>
      </c>
      <c r="Q486" s="294">
        <v>2.7499999999999998E-3</v>
      </c>
      <c r="R486" s="294">
        <f>Q486*H486</f>
        <v>10.8312545</v>
      </c>
      <c r="S486" s="294">
        <v>0</v>
      </c>
      <c r="T486" s="295">
        <f>S486*H486</f>
        <v>0</v>
      </c>
      <c r="AR486" s="196" t="s">
        <v>182</v>
      </c>
      <c r="AT486" s="196" t="s">
        <v>179</v>
      </c>
      <c r="AU486" s="196" t="s">
        <v>77</v>
      </c>
      <c r="AY486" s="196" t="s">
        <v>177</v>
      </c>
      <c r="BE486" s="296">
        <f>IF(N486="základní",J486,0)</f>
        <v>0</v>
      </c>
      <c r="BF486" s="296">
        <f>IF(N486="snížená",J486,0)</f>
        <v>0</v>
      </c>
      <c r="BG486" s="296">
        <f>IF(N486="zákl. přenesená",J486,0)</f>
        <v>0</v>
      </c>
      <c r="BH486" s="296">
        <f>IF(N486="sníž. přenesená",J486,0)</f>
        <v>0</v>
      </c>
      <c r="BI486" s="296">
        <f>IF(N486="nulová",J486,0)</f>
        <v>0</v>
      </c>
      <c r="BJ486" s="196" t="s">
        <v>75</v>
      </c>
      <c r="BK486" s="296">
        <f>ROUND(I486*H486,2)</f>
        <v>0</v>
      </c>
      <c r="BL486" s="196" t="s">
        <v>182</v>
      </c>
      <c r="BM486" s="196" t="s">
        <v>637</v>
      </c>
    </row>
    <row r="487" spans="2:65" s="916" customFormat="1" ht="108">
      <c r="B487" s="207"/>
      <c r="D487" s="297" t="s">
        <v>184</v>
      </c>
      <c r="F487" s="298" t="s">
        <v>638</v>
      </c>
      <c r="L487" s="207"/>
      <c r="M487" s="299"/>
      <c r="N487" s="920"/>
      <c r="O487" s="920"/>
      <c r="P487" s="920"/>
      <c r="Q487" s="920"/>
      <c r="R487" s="920"/>
      <c r="S487" s="920"/>
      <c r="T487" s="300"/>
      <c r="AT487" s="196" t="s">
        <v>184</v>
      </c>
      <c r="AU487" s="196" t="s">
        <v>77</v>
      </c>
    </row>
    <row r="488" spans="2:65" s="302" customFormat="1">
      <c r="B488" s="301"/>
      <c r="D488" s="297" t="s">
        <v>185</v>
      </c>
      <c r="E488" s="303" t="s">
        <v>5</v>
      </c>
      <c r="F488" s="304" t="s">
        <v>639</v>
      </c>
      <c r="H488" s="305">
        <v>406.72</v>
      </c>
      <c r="L488" s="301"/>
      <c r="M488" s="306"/>
      <c r="N488" s="307"/>
      <c r="O488" s="307"/>
      <c r="P488" s="307"/>
      <c r="Q488" s="307"/>
      <c r="R488" s="307"/>
      <c r="S488" s="307"/>
      <c r="T488" s="308"/>
      <c r="AT488" s="303" t="s">
        <v>185</v>
      </c>
      <c r="AU488" s="303" t="s">
        <v>77</v>
      </c>
      <c r="AV488" s="302" t="s">
        <v>77</v>
      </c>
      <c r="AW488" s="302" t="s">
        <v>31</v>
      </c>
      <c r="AX488" s="302" t="s">
        <v>68</v>
      </c>
      <c r="AY488" s="303" t="s">
        <v>177</v>
      </c>
    </row>
    <row r="489" spans="2:65" s="302" customFormat="1">
      <c r="B489" s="301"/>
      <c r="D489" s="297" t="s">
        <v>185</v>
      </c>
      <c r="E489" s="303" t="s">
        <v>5</v>
      </c>
      <c r="F489" s="304" t="s">
        <v>640</v>
      </c>
      <c r="H489" s="305">
        <v>1.5</v>
      </c>
      <c r="L489" s="301"/>
      <c r="M489" s="306"/>
      <c r="N489" s="307"/>
      <c r="O489" s="307"/>
      <c r="P489" s="307"/>
      <c r="Q489" s="307"/>
      <c r="R489" s="307"/>
      <c r="S489" s="307"/>
      <c r="T489" s="308"/>
      <c r="AT489" s="303" t="s">
        <v>185</v>
      </c>
      <c r="AU489" s="303" t="s">
        <v>77</v>
      </c>
      <c r="AV489" s="302" t="s">
        <v>77</v>
      </c>
      <c r="AW489" s="302" t="s">
        <v>31</v>
      </c>
      <c r="AX489" s="302" t="s">
        <v>68</v>
      </c>
      <c r="AY489" s="303" t="s">
        <v>177</v>
      </c>
    </row>
    <row r="490" spans="2:65" s="310" customFormat="1">
      <c r="B490" s="309"/>
      <c r="D490" s="297" t="s">
        <v>185</v>
      </c>
      <c r="E490" s="311" t="s">
        <v>5</v>
      </c>
      <c r="F490" s="312" t="s">
        <v>606</v>
      </c>
      <c r="H490" s="311" t="s">
        <v>5</v>
      </c>
      <c r="L490" s="309"/>
      <c r="M490" s="313"/>
      <c r="N490" s="314"/>
      <c r="O490" s="314"/>
      <c r="P490" s="314"/>
      <c r="Q490" s="314"/>
      <c r="R490" s="314"/>
      <c r="S490" s="314"/>
      <c r="T490" s="315"/>
      <c r="AT490" s="311" t="s">
        <v>185</v>
      </c>
      <c r="AU490" s="311" t="s">
        <v>77</v>
      </c>
      <c r="AV490" s="310" t="s">
        <v>75</v>
      </c>
      <c r="AW490" s="310" t="s">
        <v>31</v>
      </c>
      <c r="AX490" s="310" t="s">
        <v>68</v>
      </c>
      <c r="AY490" s="311" t="s">
        <v>177</v>
      </c>
    </row>
    <row r="491" spans="2:65" s="302" customFormat="1">
      <c r="B491" s="301"/>
      <c r="D491" s="297" t="s">
        <v>185</v>
      </c>
      <c r="E491" s="303" t="s">
        <v>5</v>
      </c>
      <c r="F491" s="304" t="s">
        <v>641</v>
      </c>
      <c r="H491" s="305">
        <v>307.83999999999997</v>
      </c>
      <c r="L491" s="301"/>
      <c r="M491" s="306"/>
      <c r="N491" s="307"/>
      <c r="O491" s="307"/>
      <c r="P491" s="307"/>
      <c r="Q491" s="307"/>
      <c r="R491" s="307"/>
      <c r="S491" s="307"/>
      <c r="T491" s="308"/>
      <c r="AT491" s="303" t="s">
        <v>185</v>
      </c>
      <c r="AU491" s="303" t="s">
        <v>77</v>
      </c>
      <c r="AV491" s="302" t="s">
        <v>77</v>
      </c>
      <c r="AW491" s="302" t="s">
        <v>31</v>
      </c>
      <c r="AX491" s="302" t="s">
        <v>68</v>
      </c>
      <c r="AY491" s="303" t="s">
        <v>177</v>
      </c>
    </row>
    <row r="492" spans="2:65" s="310" customFormat="1">
      <c r="B492" s="309"/>
      <c r="D492" s="297" t="s">
        <v>185</v>
      </c>
      <c r="E492" s="311" t="s">
        <v>5</v>
      </c>
      <c r="F492" s="312" t="s">
        <v>608</v>
      </c>
      <c r="H492" s="311" t="s">
        <v>5</v>
      </c>
      <c r="L492" s="309"/>
      <c r="M492" s="313"/>
      <c r="N492" s="314"/>
      <c r="O492" s="314"/>
      <c r="P492" s="314"/>
      <c r="Q492" s="314"/>
      <c r="R492" s="314"/>
      <c r="S492" s="314"/>
      <c r="T492" s="315"/>
      <c r="AT492" s="311" t="s">
        <v>185</v>
      </c>
      <c r="AU492" s="311" t="s">
        <v>77</v>
      </c>
      <c r="AV492" s="310" t="s">
        <v>75</v>
      </c>
      <c r="AW492" s="310" t="s">
        <v>31</v>
      </c>
      <c r="AX492" s="310" t="s">
        <v>68</v>
      </c>
      <c r="AY492" s="311" t="s">
        <v>177</v>
      </c>
    </row>
    <row r="493" spans="2:65" s="302" customFormat="1">
      <c r="B493" s="301"/>
      <c r="D493" s="297" t="s">
        <v>185</v>
      </c>
      <c r="E493" s="303" t="s">
        <v>5</v>
      </c>
      <c r="F493" s="304" t="s">
        <v>642</v>
      </c>
      <c r="H493" s="305">
        <v>134.768</v>
      </c>
      <c r="L493" s="301"/>
      <c r="M493" s="306"/>
      <c r="N493" s="307"/>
      <c r="O493" s="307"/>
      <c r="P493" s="307"/>
      <c r="Q493" s="307"/>
      <c r="R493" s="307"/>
      <c r="S493" s="307"/>
      <c r="T493" s="308"/>
      <c r="AT493" s="303" t="s">
        <v>185</v>
      </c>
      <c r="AU493" s="303" t="s">
        <v>77</v>
      </c>
      <c r="AV493" s="302" t="s">
        <v>77</v>
      </c>
      <c r="AW493" s="302" t="s">
        <v>31</v>
      </c>
      <c r="AX493" s="302" t="s">
        <v>68</v>
      </c>
      <c r="AY493" s="303" t="s">
        <v>177</v>
      </c>
    </row>
    <row r="494" spans="2:65" s="302" customFormat="1">
      <c r="B494" s="301"/>
      <c r="D494" s="297" t="s">
        <v>185</v>
      </c>
      <c r="E494" s="303" t="s">
        <v>5</v>
      </c>
      <c r="F494" s="304" t="s">
        <v>643</v>
      </c>
      <c r="H494" s="305">
        <v>4.3680000000000003</v>
      </c>
      <c r="L494" s="301"/>
      <c r="M494" s="306"/>
      <c r="N494" s="307"/>
      <c r="O494" s="307"/>
      <c r="P494" s="307"/>
      <c r="Q494" s="307"/>
      <c r="R494" s="307"/>
      <c r="S494" s="307"/>
      <c r="T494" s="308"/>
      <c r="AT494" s="303" t="s">
        <v>185</v>
      </c>
      <c r="AU494" s="303" t="s">
        <v>77</v>
      </c>
      <c r="AV494" s="302" t="s">
        <v>77</v>
      </c>
      <c r="AW494" s="302" t="s">
        <v>31</v>
      </c>
      <c r="AX494" s="302" t="s">
        <v>68</v>
      </c>
      <c r="AY494" s="303" t="s">
        <v>177</v>
      </c>
    </row>
    <row r="495" spans="2:65" s="310" customFormat="1">
      <c r="B495" s="309"/>
      <c r="D495" s="297" t="s">
        <v>185</v>
      </c>
      <c r="E495" s="311" t="s">
        <v>5</v>
      </c>
      <c r="F495" s="312" t="s">
        <v>610</v>
      </c>
      <c r="H495" s="311" t="s">
        <v>5</v>
      </c>
      <c r="L495" s="309"/>
      <c r="M495" s="313"/>
      <c r="N495" s="314"/>
      <c r="O495" s="314"/>
      <c r="P495" s="314"/>
      <c r="Q495" s="314"/>
      <c r="R495" s="314"/>
      <c r="S495" s="314"/>
      <c r="T495" s="315"/>
      <c r="AT495" s="311" t="s">
        <v>185</v>
      </c>
      <c r="AU495" s="311" t="s">
        <v>77</v>
      </c>
      <c r="AV495" s="310" t="s">
        <v>75</v>
      </c>
      <c r="AW495" s="310" t="s">
        <v>31</v>
      </c>
      <c r="AX495" s="310" t="s">
        <v>68</v>
      </c>
      <c r="AY495" s="311" t="s">
        <v>177</v>
      </c>
    </row>
    <row r="496" spans="2:65" s="302" customFormat="1">
      <c r="B496" s="301"/>
      <c r="D496" s="297" t="s">
        <v>185</v>
      </c>
      <c r="E496" s="303" t="s">
        <v>5</v>
      </c>
      <c r="F496" s="304" t="s">
        <v>644</v>
      </c>
      <c r="H496" s="305">
        <v>53.652000000000001</v>
      </c>
      <c r="L496" s="301"/>
      <c r="M496" s="306"/>
      <c r="N496" s="307"/>
      <c r="O496" s="307"/>
      <c r="P496" s="307"/>
      <c r="Q496" s="307"/>
      <c r="R496" s="307"/>
      <c r="S496" s="307"/>
      <c r="T496" s="308"/>
      <c r="AT496" s="303" t="s">
        <v>185</v>
      </c>
      <c r="AU496" s="303" t="s">
        <v>77</v>
      </c>
      <c r="AV496" s="302" t="s">
        <v>77</v>
      </c>
      <c r="AW496" s="302" t="s">
        <v>31</v>
      </c>
      <c r="AX496" s="302" t="s">
        <v>68</v>
      </c>
      <c r="AY496" s="303" t="s">
        <v>177</v>
      </c>
    </row>
    <row r="497" spans="2:51" s="302" customFormat="1">
      <c r="B497" s="301"/>
      <c r="D497" s="297" t="s">
        <v>185</v>
      </c>
      <c r="E497" s="303" t="s">
        <v>5</v>
      </c>
      <c r="F497" s="304" t="s">
        <v>645</v>
      </c>
      <c r="H497" s="305">
        <v>2.8319999999999999</v>
      </c>
      <c r="L497" s="301"/>
      <c r="M497" s="306"/>
      <c r="N497" s="307"/>
      <c r="O497" s="307"/>
      <c r="P497" s="307"/>
      <c r="Q497" s="307"/>
      <c r="R497" s="307"/>
      <c r="S497" s="307"/>
      <c r="T497" s="308"/>
      <c r="AT497" s="303" t="s">
        <v>185</v>
      </c>
      <c r="AU497" s="303" t="s">
        <v>77</v>
      </c>
      <c r="AV497" s="302" t="s">
        <v>77</v>
      </c>
      <c r="AW497" s="302" t="s">
        <v>31</v>
      </c>
      <c r="AX497" s="302" t="s">
        <v>68</v>
      </c>
      <c r="AY497" s="303" t="s">
        <v>177</v>
      </c>
    </row>
    <row r="498" spans="2:51" s="310" customFormat="1">
      <c r="B498" s="309"/>
      <c r="D498" s="297" t="s">
        <v>185</v>
      </c>
      <c r="E498" s="311" t="s">
        <v>5</v>
      </c>
      <c r="F498" s="312" t="s">
        <v>646</v>
      </c>
      <c r="H498" s="311" t="s">
        <v>5</v>
      </c>
      <c r="L498" s="309"/>
      <c r="M498" s="313"/>
      <c r="N498" s="314"/>
      <c r="O498" s="314"/>
      <c r="P498" s="314"/>
      <c r="Q498" s="314"/>
      <c r="R498" s="314"/>
      <c r="S498" s="314"/>
      <c r="T498" s="315"/>
      <c r="AT498" s="311" t="s">
        <v>185</v>
      </c>
      <c r="AU498" s="311" t="s">
        <v>77</v>
      </c>
      <c r="AV498" s="310" t="s">
        <v>75</v>
      </c>
      <c r="AW498" s="310" t="s">
        <v>31</v>
      </c>
      <c r="AX498" s="310" t="s">
        <v>68</v>
      </c>
      <c r="AY498" s="311" t="s">
        <v>177</v>
      </c>
    </row>
    <row r="499" spans="2:51" s="302" customFormat="1">
      <c r="B499" s="301"/>
      <c r="D499" s="297" t="s">
        <v>185</v>
      </c>
      <c r="E499" s="303" t="s">
        <v>5</v>
      </c>
      <c r="F499" s="304" t="s">
        <v>647</v>
      </c>
      <c r="H499" s="305">
        <v>298.17200000000003</v>
      </c>
      <c r="L499" s="301"/>
      <c r="M499" s="306"/>
      <c r="N499" s="307"/>
      <c r="O499" s="307"/>
      <c r="P499" s="307"/>
      <c r="Q499" s="307"/>
      <c r="R499" s="307"/>
      <c r="S499" s="307"/>
      <c r="T499" s="308"/>
      <c r="AT499" s="303" t="s">
        <v>185</v>
      </c>
      <c r="AU499" s="303" t="s">
        <v>77</v>
      </c>
      <c r="AV499" s="302" t="s">
        <v>77</v>
      </c>
      <c r="AW499" s="302" t="s">
        <v>31</v>
      </c>
      <c r="AX499" s="302" t="s">
        <v>68</v>
      </c>
      <c r="AY499" s="303" t="s">
        <v>177</v>
      </c>
    </row>
    <row r="500" spans="2:51" s="310" customFormat="1">
      <c r="B500" s="309"/>
      <c r="D500" s="297" t="s">
        <v>185</v>
      </c>
      <c r="E500" s="311" t="s">
        <v>5</v>
      </c>
      <c r="F500" s="312" t="s">
        <v>614</v>
      </c>
      <c r="H500" s="311" t="s">
        <v>5</v>
      </c>
      <c r="L500" s="309"/>
      <c r="M500" s="313"/>
      <c r="N500" s="314"/>
      <c r="O500" s="314"/>
      <c r="P500" s="314"/>
      <c r="Q500" s="314"/>
      <c r="R500" s="314"/>
      <c r="S500" s="314"/>
      <c r="T500" s="315"/>
      <c r="AT500" s="311" t="s">
        <v>185</v>
      </c>
      <c r="AU500" s="311" t="s">
        <v>77</v>
      </c>
      <c r="AV500" s="310" t="s">
        <v>75</v>
      </c>
      <c r="AW500" s="310" t="s">
        <v>31</v>
      </c>
      <c r="AX500" s="310" t="s">
        <v>68</v>
      </c>
      <c r="AY500" s="311" t="s">
        <v>177</v>
      </c>
    </row>
    <row r="501" spans="2:51" s="302" customFormat="1">
      <c r="B501" s="301"/>
      <c r="D501" s="297" t="s">
        <v>185</v>
      </c>
      <c r="E501" s="303" t="s">
        <v>5</v>
      </c>
      <c r="F501" s="304" t="s">
        <v>648</v>
      </c>
      <c r="H501" s="305">
        <v>338.68799999999999</v>
      </c>
      <c r="L501" s="301"/>
      <c r="M501" s="306"/>
      <c r="N501" s="307"/>
      <c r="O501" s="307"/>
      <c r="P501" s="307"/>
      <c r="Q501" s="307"/>
      <c r="R501" s="307"/>
      <c r="S501" s="307"/>
      <c r="T501" s="308"/>
      <c r="AT501" s="303" t="s">
        <v>185</v>
      </c>
      <c r="AU501" s="303" t="s">
        <v>77</v>
      </c>
      <c r="AV501" s="302" t="s">
        <v>77</v>
      </c>
      <c r="AW501" s="302" t="s">
        <v>31</v>
      </c>
      <c r="AX501" s="302" t="s">
        <v>68</v>
      </c>
      <c r="AY501" s="303" t="s">
        <v>177</v>
      </c>
    </row>
    <row r="502" spans="2:51" s="310" customFormat="1">
      <c r="B502" s="309"/>
      <c r="D502" s="297" t="s">
        <v>185</v>
      </c>
      <c r="E502" s="311" t="s">
        <v>5</v>
      </c>
      <c r="F502" s="312" t="s">
        <v>649</v>
      </c>
      <c r="H502" s="311" t="s">
        <v>5</v>
      </c>
      <c r="L502" s="309"/>
      <c r="M502" s="313"/>
      <c r="N502" s="314"/>
      <c r="O502" s="314"/>
      <c r="P502" s="314"/>
      <c r="Q502" s="314"/>
      <c r="R502" s="314"/>
      <c r="S502" s="314"/>
      <c r="T502" s="315"/>
      <c r="AT502" s="311" t="s">
        <v>185</v>
      </c>
      <c r="AU502" s="311" t="s">
        <v>77</v>
      </c>
      <c r="AV502" s="310" t="s">
        <v>75</v>
      </c>
      <c r="AW502" s="310" t="s">
        <v>31</v>
      </c>
      <c r="AX502" s="310" t="s">
        <v>68</v>
      </c>
      <c r="AY502" s="311" t="s">
        <v>177</v>
      </c>
    </row>
    <row r="503" spans="2:51" s="302" customFormat="1">
      <c r="B503" s="301"/>
      <c r="D503" s="297" t="s">
        <v>185</v>
      </c>
      <c r="E503" s="303" t="s">
        <v>5</v>
      </c>
      <c r="F503" s="304" t="s">
        <v>650</v>
      </c>
      <c r="H503" s="305">
        <v>297.48</v>
      </c>
      <c r="L503" s="301"/>
      <c r="M503" s="306"/>
      <c r="N503" s="307"/>
      <c r="O503" s="307"/>
      <c r="P503" s="307"/>
      <c r="Q503" s="307"/>
      <c r="R503" s="307"/>
      <c r="S503" s="307"/>
      <c r="T503" s="308"/>
      <c r="AT503" s="303" t="s">
        <v>185</v>
      </c>
      <c r="AU503" s="303" t="s">
        <v>77</v>
      </c>
      <c r="AV503" s="302" t="s">
        <v>77</v>
      </c>
      <c r="AW503" s="302" t="s">
        <v>31</v>
      </c>
      <c r="AX503" s="302" t="s">
        <v>68</v>
      </c>
      <c r="AY503" s="303" t="s">
        <v>177</v>
      </c>
    </row>
    <row r="504" spans="2:51" s="302" customFormat="1">
      <c r="B504" s="301"/>
      <c r="D504" s="297" t="s">
        <v>185</v>
      </c>
      <c r="E504" s="303" t="s">
        <v>5</v>
      </c>
      <c r="F504" s="304" t="s">
        <v>651</v>
      </c>
      <c r="H504" s="305">
        <v>17.8</v>
      </c>
      <c r="L504" s="301"/>
      <c r="M504" s="306"/>
      <c r="N504" s="307"/>
      <c r="O504" s="307"/>
      <c r="P504" s="307"/>
      <c r="Q504" s="307"/>
      <c r="R504" s="307"/>
      <c r="S504" s="307"/>
      <c r="T504" s="308"/>
      <c r="AT504" s="303" t="s">
        <v>185</v>
      </c>
      <c r="AU504" s="303" t="s">
        <v>77</v>
      </c>
      <c r="AV504" s="302" t="s">
        <v>77</v>
      </c>
      <c r="AW504" s="302" t="s">
        <v>31</v>
      </c>
      <c r="AX504" s="302" t="s">
        <v>68</v>
      </c>
      <c r="AY504" s="303" t="s">
        <v>177</v>
      </c>
    </row>
    <row r="505" spans="2:51" s="310" customFormat="1">
      <c r="B505" s="309"/>
      <c r="D505" s="297" t="s">
        <v>185</v>
      </c>
      <c r="E505" s="311" t="s">
        <v>5</v>
      </c>
      <c r="F505" s="312" t="s">
        <v>619</v>
      </c>
      <c r="H505" s="311" t="s">
        <v>5</v>
      </c>
      <c r="L505" s="309"/>
      <c r="M505" s="313"/>
      <c r="N505" s="314"/>
      <c r="O505" s="314"/>
      <c r="P505" s="314"/>
      <c r="Q505" s="314"/>
      <c r="R505" s="314"/>
      <c r="S505" s="314"/>
      <c r="T505" s="315"/>
      <c r="AT505" s="311" t="s">
        <v>185</v>
      </c>
      <c r="AU505" s="311" t="s">
        <v>77</v>
      </c>
      <c r="AV505" s="310" t="s">
        <v>75</v>
      </c>
      <c r="AW505" s="310" t="s">
        <v>31</v>
      </c>
      <c r="AX505" s="310" t="s">
        <v>68</v>
      </c>
      <c r="AY505" s="311" t="s">
        <v>177</v>
      </c>
    </row>
    <row r="506" spans="2:51" s="302" customFormat="1">
      <c r="B506" s="301"/>
      <c r="D506" s="297" t="s">
        <v>185</v>
      </c>
      <c r="E506" s="303" t="s">
        <v>5</v>
      </c>
      <c r="F506" s="304" t="s">
        <v>652</v>
      </c>
      <c r="H506" s="305">
        <v>828.03</v>
      </c>
      <c r="L506" s="301"/>
      <c r="M506" s="306"/>
      <c r="N506" s="307"/>
      <c r="O506" s="307"/>
      <c r="P506" s="307"/>
      <c r="Q506" s="307"/>
      <c r="R506" s="307"/>
      <c r="S506" s="307"/>
      <c r="T506" s="308"/>
      <c r="AT506" s="303" t="s">
        <v>185</v>
      </c>
      <c r="AU506" s="303" t="s">
        <v>77</v>
      </c>
      <c r="AV506" s="302" t="s">
        <v>77</v>
      </c>
      <c r="AW506" s="302" t="s">
        <v>31</v>
      </c>
      <c r="AX506" s="302" t="s">
        <v>68</v>
      </c>
      <c r="AY506" s="303" t="s">
        <v>177</v>
      </c>
    </row>
    <row r="507" spans="2:51" s="302" customFormat="1">
      <c r="B507" s="301"/>
      <c r="D507" s="297" t="s">
        <v>185</v>
      </c>
      <c r="E507" s="303" t="s">
        <v>5</v>
      </c>
      <c r="F507" s="304" t="s">
        <v>653</v>
      </c>
      <c r="H507" s="305">
        <v>57.54</v>
      </c>
      <c r="L507" s="301"/>
      <c r="M507" s="306"/>
      <c r="N507" s="307"/>
      <c r="O507" s="307"/>
      <c r="P507" s="307"/>
      <c r="Q507" s="307"/>
      <c r="R507" s="307"/>
      <c r="S507" s="307"/>
      <c r="T507" s="308"/>
      <c r="AT507" s="303" t="s">
        <v>185</v>
      </c>
      <c r="AU507" s="303" t="s">
        <v>77</v>
      </c>
      <c r="AV507" s="302" t="s">
        <v>77</v>
      </c>
      <c r="AW507" s="302" t="s">
        <v>31</v>
      </c>
      <c r="AX507" s="302" t="s">
        <v>68</v>
      </c>
      <c r="AY507" s="303" t="s">
        <v>177</v>
      </c>
    </row>
    <row r="508" spans="2:51" s="310" customFormat="1">
      <c r="B508" s="309"/>
      <c r="D508" s="297" t="s">
        <v>185</v>
      </c>
      <c r="E508" s="311" t="s">
        <v>5</v>
      </c>
      <c r="F508" s="312" t="s">
        <v>654</v>
      </c>
      <c r="H508" s="311" t="s">
        <v>5</v>
      </c>
      <c r="L508" s="309"/>
      <c r="M508" s="313"/>
      <c r="N508" s="314"/>
      <c r="O508" s="314"/>
      <c r="P508" s="314"/>
      <c r="Q508" s="314"/>
      <c r="R508" s="314"/>
      <c r="S508" s="314"/>
      <c r="T508" s="315"/>
      <c r="AT508" s="311" t="s">
        <v>185</v>
      </c>
      <c r="AU508" s="311" t="s">
        <v>77</v>
      </c>
      <c r="AV508" s="310" t="s">
        <v>75</v>
      </c>
      <c r="AW508" s="310" t="s">
        <v>31</v>
      </c>
      <c r="AX508" s="310" t="s">
        <v>68</v>
      </c>
      <c r="AY508" s="311" t="s">
        <v>177</v>
      </c>
    </row>
    <row r="509" spans="2:51" s="302" customFormat="1">
      <c r="B509" s="301"/>
      <c r="D509" s="297" t="s">
        <v>185</v>
      </c>
      <c r="E509" s="303" t="s">
        <v>5</v>
      </c>
      <c r="F509" s="304" t="s">
        <v>655</v>
      </c>
      <c r="H509" s="305">
        <v>356.14800000000002</v>
      </c>
      <c r="L509" s="301"/>
      <c r="M509" s="306"/>
      <c r="N509" s="307"/>
      <c r="O509" s="307"/>
      <c r="P509" s="307"/>
      <c r="Q509" s="307"/>
      <c r="R509" s="307"/>
      <c r="S509" s="307"/>
      <c r="T509" s="308"/>
      <c r="AT509" s="303" t="s">
        <v>185</v>
      </c>
      <c r="AU509" s="303" t="s">
        <v>77</v>
      </c>
      <c r="AV509" s="302" t="s">
        <v>77</v>
      </c>
      <c r="AW509" s="302" t="s">
        <v>31</v>
      </c>
      <c r="AX509" s="302" t="s">
        <v>68</v>
      </c>
      <c r="AY509" s="303" t="s">
        <v>177</v>
      </c>
    </row>
    <row r="510" spans="2:51" s="302" customFormat="1">
      <c r="B510" s="301"/>
      <c r="D510" s="297" t="s">
        <v>185</v>
      </c>
      <c r="E510" s="303" t="s">
        <v>5</v>
      </c>
      <c r="F510" s="304" t="s">
        <v>656</v>
      </c>
      <c r="H510" s="305">
        <v>13.8</v>
      </c>
      <c r="L510" s="301"/>
      <c r="M510" s="306"/>
      <c r="N510" s="307"/>
      <c r="O510" s="307"/>
      <c r="P510" s="307"/>
      <c r="Q510" s="307"/>
      <c r="R510" s="307"/>
      <c r="S510" s="307"/>
      <c r="T510" s="308"/>
      <c r="AT510" s="303" t="s">
        <v>185</v>
      </c>
      <c r="AU510" s="303" t="s">
        <v>77</v>
      </c>
      <c r="AV510" s="302" t="s">
        <v>77</v>
      </c>
      <c r="AW510" s="302" t="s">
        <v>31</v>
      </c>
      <c r="AX510" s="302" t="s">
        <v>68</v>
      </c>
      <c r="AY510" s="303" t="s">
        <v>177</v>
      </c>
    </row>
    <row r="511" spans="2:51" s="310" customFormat="1">
      <c r="B511" s="309"/>
      <c r="D511" s="297" t="s">
        <v>185</v>
      </c>
      <c r="E511" s="311" t="s">
        <v>5</v>
      </c>
      <c r="F511" s="312" t="s">
        <v>623</v>
      </c>
      <c r="H511" s="311" t="s">
        <v>5</v>
      </c>
      <c r="L511" s="309"/>
      <c r="M511" s="313"/>
      <c r="N511" s="314"/>
      <c r="O511" s="314"/>
      <c r="P511" s="314"/>
      <c r="Q511" s="314"/>
      <c r="R511" s="314"/>
      <c r="S511" s="314"/>
      <c r="T511" s="315"/>
      <c r="AT511" s="311" t="s">
        <v>185</v>
      </c>
      <c r="AU511" s="311" t="s">
        <v>77</v>
      </c>
      <c r="AV511" s="310" t="s">
        <v>75</v>
      </c>
      <c r="AW511" s="310" t="s">
        <v>31</v>
      </c>
      <c r="AX511" s="310" t="s">
        <v>68</v>
      </c>
      <c r="AY511" s="311" t="s">
        <v>177</v>
      </c>
    </row>
    <row r="512" spans="2:51" s="302" customFormat="1">
      <c r="B512" s="301"/>
      <c r="D512" s="297" t="s">
        <v>185</v>
      </c>
      <c r="E512" s="303" t="s">
        <v>5</v>
      </c>
      <c r="F512" s="304" t="s">
        <v>657</v>
      </c>
      <c r="H512" s="305">
        <v>157.26599999999999</v>
      </c>
      <c r="L512" s="301"/>
      <c r="M512" s="306"/>
      <c r="N512" s="307"/>
      <c r="O512" s="307"/>
      <c r="P512" s="307"/>
      <c r="Q512" s="307"/>
      <c r="R512" s="307"/>
      <c r="S512" s="307"/>
      <c r="T512" s="308"/>
      <c r="AT512" s="303" t="s">
        <v>185</v>
      </c>
      <c r="AU512" s="303" t="s">
        <v>77</v>
      </c>
      <c r="AV512" s="302" t="s">
        <v>77</v>
      </c>
      <c r="AW512" s="302" t="s">
        <v>31</v>
      </c>
      <c r="AX512" s="302" t="s">
        <v>68</v>
      </c>
      <c r="AY512" s="303" t="s">
        <v>177</v>
      </c>
    </row>
    <row r="513" spans="2:65" s="302" customFormat="1">
      <c r="B513" s="301"/>
      <c r="D513" s="297" t="s">
        <v>185</v>
      </c>
      <c r="E513" s="303" t="s">
        <v>5</v>
      </c>
      <c r="F513" s="304" t="s">
        <v>658</v>
      </c>
      <c r="H513" s="305">
        <v>25.44</v>
      </c>
      <c r="L513" s="301"/>
      <c r="M513" s="306"/>
      <c r="N513" s="307"/>
      <c r="O513" s="307"/>
      <c r="P513" s="307"/>
      <c r="Q513" s="307"/>
      <c r="R513" s="307"/>
      <c r="S513" s="307"/>
      <c r="T513" s="308"/>
      <c r="AT513" s="303" t="s">
        <v>185</v>
      </c>
      <c r="AU513" s="303" t="s">
        <v>77</v>
      </c>
      <c r="AV513" s="302" t="s">
        <v>77</v>
      </c>
      <c r="AW513" s="302" t="s">
        <v>31</v>
      </c>
      <c r="AX513" s="302" t="s">
        <v>68</v>
      </c>
      <c r="AY513" s="303" t="s">
        <v>177</v>
      </c>
    </row>
    <row r="514" spans="2:65" s="310" customFormat="1">
      <c r="B514" s="309"/>
      <c r="D514" s="297" t="s">
        <v>185</v>
      </c>
      <c r="E514" s="311" t="s">
        <v>5</v>
      </c>
      <c r="F514" s="312" t="s">
        <v>625</v>
      </c>
      <c r="H514" s="311" t="s">
        <v>5</v>
      </c>
      <c r="L514" s="309"/>
      <c r="M514" s="313"/>
      <c r="N514" s="314"/>
      <c r="O514" s="314"/>
      <c r="P514" s="314"/>
      <c r="Q514" s="314"/>
      <c r="R514" s="314"/>
      <c r="S514" s="314"/>
      <c r="T514" s="315"/>
      <c r="AT514" s="311" t="s">
        <v>185</v>
      </c>
      <c r="AU514" s="311" t="s">
        <v>77</v>
      </c>
      <c r="AV514" s="310" t="s">
        <v>75</v>
      </c>
      <c r="AW514" s="310" t="s">
        <v>31</v>
      </c>
      <c r="AX514" s="310" t="s">
        <v>68</v>
      </c>
      <c r="AY514" s="311" t="s">
        <v>177</v>
      </c>
    </row>
    <row r="515" spans="2:65" s="302" customFormat="1">
      <c r="B515" s="301"/>
      <c r="D515" s="297" t="s">
        <v>185</v>
      </c>
      <c r="E515" s="303" t="s">
        <v>5</v>
      </c>
      <c r="F515" s="304" t="s">
        <v>659</v>
      </c>
      <c r="H515" s="305">
        <v>474.48</v>
      </c>
      <c r="L515" s="301"/>
      <c r="M515" s="306"/>
      <c r="N515" s="307"/>
      <c r="O515" s="307"/>
      <c r="P515" s="307"/>
      <c r="Q515" s="307"/>
      <c r="R515" s="307"/>
      <c r="S515" s="307"/>
      <c r="T515" s="308"/>
      <c r="AT515" s="303" t="s">
        <v>185</v>
      </c>
      <c r="AU515" s="303" t="s">
        <v>77</v>
      </c>
      <c r="AV515" s="302" t="s">
        <v>77</v>
      </c>
      <c r="AW515" s="302" t="s">
        <v>31</v>
      </c>
      <c r="AX515" s="302" t="s">
        <v>68</v>
      </c>
      <c r="AY515" s="303" t="s">
        <v>177</v>
      </c>
    </row>
    <row r="516" spans="2:65" s="310" customFormat="1">
      <c r="B516" s="309"/>
      <c r="D516" s="297" t="s">
        <v>185</v>
      </c>
      <c r="E516" s="311" t="s">
        <v>5</v>
      </c>
      <c r="F516" s="312" t="s">
        <v>627</v>
      </c>
      <c r="H516" s="311" t="s">
        <v>5</v>
      </c>
      <c r="L516" s="309"/>
      <c r="M516" s="313"/>
      <c r="N516" s="314"/>
      <c r="O516" s="314"/>
      <c r="P516" s="314"/>
      <c r="Q516" s="314"/>
      <c r="R516" s="314"/>
      <c r="S516" s="314"/>
      <c r="T516" s="315"/>
      <c r="AT516" s="311" t="s">
        <v>185</v>
      </c>
      <c r="AU516" s="311" t="s">
        <v>77</v>
      </c>
      <c r="AV516" s="310" t="s">
        <v>75</v>
      </c>
      <c r="AW516" s="310" t="s">
        <v>31</v>
      </c>
      <c r="AX516" s="310" t="s">
        <v>68</v>
      </c>
      <c r="AY516" s="311" t="s">
        <v>177</v>
      </c>
    </row>
    <row r="517" spans="2:65" s="302" customFormat="1">
      <c r="B517" s="301"/>
      <c r="D517" s="297" t="s">
        <v>185</v>
      </c>
      <c r="E517" s="303" t="s">
        <v>5</v>
      </c>
      <c r="F517" s="304" t="s">
        <v>660</v>
      </c>
      <c r="H517" s="305">
        <v>162.114</v>
      </c>
      <c r="L517" s="301"/>
      <c r="M517" s="306"/>
      <c r="N517" s="307"/>
      <c r="O517" s="307"/>
      <c r="P517" s="307"/>
      <c r="Q517" s="307"/>
      <c r="R517" s="307"/>
      <c r="S517" s="307"/>
      <c r="T517" s="308"/>
      <c r="AT517" s="303" t="s">
        <v>185</v>
      </c>
      <c r="AU517" s="303" t="s">
        <v>77</v>
      </c>
      <c r="AV517" s="302" t="s">
        <v>77</v>
      </c>
      <c r="AW517" s="302" t="s">
        <v>31</v>
      </c>
      <c r="AX517" s="302" t="s">
        <v>68</v>
      </c>
      <c r="AY517" s="303" t="s">
        <v>177</v>
      </c>
    </row>
    <row r="518" spans="2:65" s="310" customFormat="1">
      <c r="B518" s="309"/>
      <c r="D518" s="297" t="s">
        <v>185</v>
      </c>
      <c r="E518" s="311" t="s">
        <v>5</v>
      </c>
      <c r="F518" s="312" t="s">
        <v>629</v>
      </c>
      <c r="H518" s="311" t="s">
        <v>5</v>
      </c>
      <c r="L518" s="309"/>
      <c r="M518" s="313"/>
      <c r="N518" s="314"/>
      <c r="O518" s="314"/>
      <c r="P518" s="314"/>
      <c r="Q518" s="314"/>
      <c r="R518" s="314"/>
      <c r="S518" s="314"/>
      <c r="T518" s="315"/>
      <c r="AT518" s="311" t="s">
        <v>185</v>
      </c>
      <c r="AU518" s="311" t="s">
        <v>77</v>
      </c>
      <c r="AV518" s="310" t="s">
        <v>75</v>
      </c>
      <c r="AW518" s="310" t="s">
        <v>31</v>
      </c>
      <c r="AX518" s="310" t="s">
        <v>68</v>
      </c>
      <c r="AY518" s="311" t="s">
        <v>177</v>
      </c>
    </row>
    <row r="519" spans="2:65" s="317" customFormat="1">
      <c r="B519" s="316"/>
      <c r="D519" s="297" t="s">
        <v>185</v>
      </c>
      <c r="E519" s="318" t="s">
        <v>5</v>
      </c>
      <c r="F519" s="319" t="s">
        <v>186</v>
      </c>
      <c r="H519" s="320">
        <v>3938.6379999999999</v>
      </c>
      <c r="L519" s="316"/>
      <c r="M519" s="321"/>
      <c r="N519" s="322"/>
      <c r="O519" s="322"/>
      <c r="P519" s="322"/>
      <c r="Q519" s="322"/>
      <c r="R519" s="322"/>
      <c r="S519" s="322"/>
      <c r="T519" s="323"/>
      <c r="AT519" s="318" t="s">
        <v>185</v>
      </c>
      <c r="AU519" s="318" t="s">
        <v>77</v>
      </c>
      <c r="AV519" s="317" t="s">
        <v>182</v>
      </c>
      <c r="AW519" s="317" t="s">
        <v>31</v>
      </c>
      <c r="AX519" s="317" t="s">
        <v>75</v>
      </c>
      <c r="AY519" s="318" t="s">
        <v>177</v>
      </c>
    </row>
    <row r="520" spans="2:65" s="916" customFormat="1" ht="25.5" customHeight="1">
      <c r="B520" s="207"/>
      <c r="C520" s="286" t="s">
        <v>661</v>
      </c>
      <c r="D520" s="286" t="s">
        <v>179</v>
      </c>
      <c r="E520" s="287" t="s">
        <v>662</v>
      </c>
      <c r="F520" s="288" t="s">
        <v>663</v>
      </c>
      <c r="G520" s="289" t="s">
        <v>180</v>
      </c>
      <c r="H520" s="290">
        <v>3938.6379999999999</v>
      </c>
      <c r="I520" s="921"/>
      <c r="J520" s="291">
        <f>ROUND(I520*H520,2)</f>
        <v>0</v>
      </c>
      <c r="K520" s="288" t="s">
        <v>181</v>
      </c>
      <c r="L520" s="207"/>
      <c r="M520" s="292" t="s">
        <v>5</v>
      </c>
      <c r="N520" s="293" t="s">
        <v>39</v>
      </c>
      <c r="O520" s="294">
        <v>0.17</v>
      </c>
      <c r="P520" s="294">
        <f>O520*H520</f>
        <v>669.56846000000007</v>
      </c>
      <c r="Q520" s="294">
        <v>0</v>
      </c>
      <c r="R520" s="294">
        <f>Q520*H520</f>
        <v>0</v>
      </c>
      <c r="S520" s="294">
        <v>0</v>
      </c>
      <c r="T520" s="295">
        <f>S520*H520</f>
        <v>0</v>
      </c>
      <c r="AR520" s="196" t="s">
        <v>182</v>
      </c>
      <c r="AT520" s="196" t="s">
        <v>179</v>
      </c>
      <c r="AU520" s="196" t="s">
        <v>77</v>
      </c>
      <c r="AY520" s="196" t="s">
        <v>177</v>
      </c>
      <c r="BE520" s="296">
        <f>IF(N520="základní",J520,0)</f>
        <v>0</v>
      </c>
      <c r="BF520" s="296">
        <f>IF(N520="snížená",J520,0)</f>
        <v>0</v>
      </c>
      <c r="BG520" s="296">
        <f>IF(N520="zákl. přenesená",J520,0)</f>
        <v>0</v>
      </c>
      <c r="BH520" s="296">
        <f>IF(N520="sníž. přenesená",J520,0)</f>
        <v>0</v>
      </c>
      <c r="BI520" s="296">
        <f>IF(N520="nulová",J520,0)</f>
        <v>0</v>
      </c>
      <c r="BJ520" s="196" t="s">
        <v>75</v>
      </c>
      <c r="BK520" s="296">
        <f>ROUND(I520*H520,2)</f>
        <v>0</v>
      </c>
      <c r="BL520" s="196" t="s">
        <v>182</v>
      </c>
      <c r="BM520" s="196" t="s">
        <v>664</v>
      </c>
    </row>
    <row r="521" spans="2:65" s="916" customFormat="1" ht="108">
      <c r="B521" s="207"/>
      <c r="D521" s="297" t="s">
        <v>184</v>
      </c>
      <c r="F521" s="298" t="s">
        <v>638</v>
      </c>
      <c r="L521" s="207"/>
      <c r="M521" s="299"/>
      <c r="N521" s="920"/>
      <c r="O521" s="920"/>
      <c r="P521" s="920"/>
      <c r="Q521" s="920"/>
      <c r="R521" s="920"/>
      <c r="S521" s="920"/>
      <c r="T521" s="300"/>
      <c r="AT521" s="196" t="s">
        <v>184</v>
      </c>
      <c r="AU521" s="196" t="s">
        <v>77</v>
      </c>
    </row>
    <row r="522" spans="2:65" s="302" customFormat="1">
      <c r="B522" s="301"/>
      <c r="D522" s="297" t="s">
        <v>185</v>
      </c>
      <c r="E522" s="303" t="s">
        <v>5</v>
      </c>
      <c r="F522" s="304" t="s">
        <v>665</v>
      </c>
      <c r="H522" s="305">
        <v>3938.6379999999999</v>
      </c>
      <c r="L522" s="301"/>
      <c r="M522" s="306"/>
      <c r="N522" s="307"/>
      <c r="O522" s="307"/>
      <c r="P522" s="307"/>
      <c r="Q522" s="307"/>
      <c r="R522" s="307"/>
      <c r="S522" s="307"/>
      <c r="T522" s="308"/>
      <c r="AT522" s="303" t="s">
        <v>185</v>
      </c>
      <c r="AU522" s="303" t="s">
        <v>77</v>
      </c>
      <c r="AV522" s="302" t="s">
        <v>77</v>
      </c>
      <c r="AW522" s="302" t="s">
        <v>31</v>
      </c>
      <c r="AX522" s="302" t="s">
        <v>68</v>
      </c>
      <c r="AY522" s="303" t="s">
        <v>177</v>
      </c>
    </row>
    <row r="523" spans="2:65" s="317" customFormat="1">
      <c r="B523" s="316"/>
      <c r="D523" s="297" t="s">
        <v>185</v>
      </c>
      <c r="E523" s="318" t="s">
        <v>5</v>
      </c>
      <c r="F523" s="319" t="s">
        <v>186</v>
      </c>
      <c r="H523" s="320">
        <v>3938.6379999999999</v>
      </c>
      <c r="L523" s="316"/>
      <c r="M523" s="321"/>
      <c r="N523" s="322"/>
      <c r="O523" s="322"/>
      <c r="P523" s="322"/>
      <c r="Q523" s="322"/>
      <c r="R523" s="322"/>
      <c r="S523" s="322"/>
      <c r="T523" s="323"/>
      <c r="AT523" s="318" t="s">
        <v>185</v>
      </c>
      <c r="AU523" s="318" t="s">
        <v>77</v>
      </c>
      <c r="AV523" s="317" t="s">
        <v>182</v>
      </c>
      <c r="AW523" s="317" t="s">
        <v>31</v>
      </c>
      <c r="AX523" s="317" t="s">
        <v>75</v>
      </c>
      <c r="AY523" s="318" t="s">
        <v>177</v>
      </c>
    </row>
    <row r="524" spans="2:65" s="916" customFormat="1" ht="25.5" customHeight="1">
      <c r="B524" s="207"/>
      <c r="C524" s="286" t="s">
        <v>666</v>
      </c>
      <c r="D524" s="286" t="s">
        <v>179</v>
      </c>
      <c r="E524" s="287" t="s">
        <v>667</v>
      </c>
      <c r="F524" s="288" t="s">
        <v>668</v>
      </c>
      <c r="G524" s="289" t="s">
        <v>407</v>
      </c>
      <c r="H524" s="290">
        <v>60.368000000000002</v>
      </c>
      <c r="I524" s="921"/>
      <c r="J524" s="291">
        <f>ROUND(I524*H524,2)</f>
        <v>0</v>
      </c>
      <c r="K524" s="288" t="s">
        <v>181</v>
      </c>
      <c r="L524" s="207"/>
      <c r="M524" s="292" t="s">
        <v>5</v>
      </c>
      <c r="N524" s="293" t="s">
        <v>39</v>
      </c>
      <c r="O524" s="294">
        <v>36.738</v>
      </c>
      <c r="P524" s="294">
        <f>O524*H524</f>
        <v>2217.7995839999999</v>
      </c>
      <c r="Q524" s="294">
        <v>1.04881</v>
      </c>
      <c r="R524" s="294">
        <f>Q524*H524</f>
        <v>63.314562080000002</v>
      </c>
      <c r="S524" s="294">
        <v>0</v>
      </c>
      <c r="T524" s="295">
        <f>S524*H524</f>
        <v>0</v>
      </c>
      <c r="AR524" s="196" t="s">
        <v>182</v>
      </c>
      <c r="AT524" s="196" t="s">
        <v>179</v>
      </c>
      <c r="AU524" s="196" t="s">
        <v>77</v>
      </c>
      <c r="AY524" s="196" t="s">
        <v>177</v>
      </c>
      <c r="BE524" s="296">
        <f>IF(N524="základní",J524,0)</f>
        <v>0</v>
      </c>
      <c r="BF524" s="296">
        <f>IF(N524="snížená",J524,0)</f>
        <v>0</v>
      </c>
      <c r="BG524" s="296">
        <f>IF(N524="zákl. přenesená",J524,0)</f>
        <v>0</v>
      </c>
      <c r="BH524" s="296">
        <f>IF(N524="sníž. přenesená",J524,0)</f>
        <v>0</v>
      </c>
      <c r="BI524" s="296">
        <f>IF(N524="nulová",J524,0)</f>
        <v>0</v>
      </c>
      <c r="BJ524" s="196" t="s">
        <v>75</v>
      </c>
      <c r="BK524" s="296">
        <f>ROUND(I524*H524,2)</f>
        <v>0</v>
      </c>
      <c r="BL524" s="196" t="s">
        <v>182</v>
      </c>
      <c r="BM524" s="196" t="s">
        <v>669</v>
      </c>
    </row>
    <row r="525" spans="2:65" s="302" customFormat="1">
      <c r="B525" s="301"/>
      <c r="D525" s="297" t="s">
        <v>185</v>
      </c>
      <c r="E525" s="303" t="s">
        <v>5</v>
      </c>
      <c r="F525" s="304" t="s">
        <v>670</v>
      </c>
      <c r="H525" s="305">
        <v>60.368000000000002</v>
      </c>
      <c r="L525" s="301"/>
      <c r="M525" s="306"/>
      <c r="N525" s="307"/>
      <c r="O525" s="307"/>
      <c r="P525" s="307"/>
      <c r="Q525" s="307"/>
      <c r="R525" s="307"/>
      <c r="S525" s="307"/>
      <c r="T525" s="308"/>
      <c r="AT525" s="303" t="s">
        <v>185</v>
      </c>
      <c r="AU525" s="303" t="s">
        <v>77</v>
      </c>
      <c r="AV525" s="302" t="s">
        <v>77</v>
      </c>
      <c r="AW525" s="302" t="s">
        <v>31</v>
      </c>
      <c r="AX525" s="302" t="s">
        <v>68</v>
      </c>
      <c r="AY525" s="303" t="s">
        <v>177</v>
      </c>
    </row>
    <row r="526" spans="2:65" s="310" customFormat="1">
      <c r="B526" s="309"/>
      <c r="D526" s="297" t="s">
        <v>185</v>
      </c>
      <c r="E526" s="311" t="s">
        <v>5</v>
      </c>
      <c r="F526" s="312" t="s">
        <v>671</v>
      </c>
      <c r="H526" s="311" t="s">
        <v>5</v>
      </c>
      <c r="L526" s="309"/>
      <c r="M526" s="313"/>
      <c r="N526" s="314"/>
      <c r="O526" s="314"/>
      <c r="P526" s="314"/>
      <c r="Q526" s="314"/>
      <c r="R526" s="314"/>
      <c r="S526" s="314"/>
      <c r="T526" s="315"/>
      <c r="AT526" s="311" t="s">
        <v>185</v>
      </c>
      <c r="AU526" s="311" t="s">
        <v>77</v>
      </c>
      <c r="AV526" s="310" t="s">
        <v>75</v>
      </c>
      <c r="AW526" s="310" t="s">
        <v>31</v>
      </c>
      <c r="AX526" s="310" t="s">
        <v>68</v>
      </c>
      <c r="AY526" s="311" t="s">
        <v>177</v>
      </c>
    </row>
    <row r="527" spans="2:65" s="317" customFormat="1">
      <c r="B527" s="316"/>
      <c r="D527" s="297" t="s">
        <v>185</v>
      </c>
      <c r="E527" s="318" t="s">
        <v>5</v>
      </c>
      <c r="F527" s="319" t="s">
        <v>186</v>
      </c>
      <c r="H527" s="320">
        <v>60.368000000000002</v>
      </c>
      <c r="L527" s="316"/>
      <c r="M527" s="321"/>
      <c r="N527" s="322"/>
      <c r="O527" s="322"/>
      <c r="P527" s="322"/>
      <c r="Q527" s="322"/>
      <c r="R527" s="322"/>
      <c r="S527" s="322"/>
      <c r="T527" s="323"/>
      <c r="AT527" s="318" t="s">
        <v>185</v>
      </c>
      <c r="AU527" s="318" t="s">
        <v>77</v>
      </c>
      <c r="AV527" s="317" t="s">
        <v>182</v>
      </c>
      <c r="AW527" s="317" t="s">
        <v>31</v>
      </c>
      <c r="AX527" s="317" t="s">
        <v>75</v>
      </c>
      <c r="AY527" s="318" t="s">
        <v>177</v>
      </c>
    </row>
    <row r="528" spans="2:65" s="916" customFormat="1" ht="25.5" customHeight="1">
      <c r="B528" s="207"/>
      <c r="C528" s="286" t="s">
        <v>672</v>
      </c>
      <c r="D528" s="286" t="s">
        <v>179</v>
      </c>
      <c r="E528" s="287" t="s">
        <v>673</v>
      </c>
      <c r="F528" s="288" t="s">
        <v>674</v>
      </c>
      <c r="G528" s="289" t="s">
        <v>187</v>
      </c>
      <c r="H528" s="290">
        <v>41</v>
      </c>
      <c r="I528" s="921"/>
      <c r="J528" s="291">
        <f>ROUND(I528*H528,2)</f>
        <v>0</v>
      </c>
      <c r="K528" s="288" t="s">
        <v>181</v>
      </c>
      <c r="L528" s="207"/>
      <c r="M528" s="292" t="s">
        <v>5</v>
      </c>
      <c r="N528" s="293" t="s">
        <v>39</v>
      </c>
      <c r="O528" s="294">
        <v>2.5579999999999998</v>
      </c>
      <c r="P528" s="294">
        <f>O528*H528</f>
        <v>104.87799999999999</v>
      </c>
      <c r="Q528" s="294">
        <v>0.44674000000000003</v>
      </c>
      <c r="R528" s="294">
        <f>Q528*H528</f>
        <v>18.31634</v>
      </c>
      <c r="S528" s="294">
        <v>0</v>
      </c>
      <c r="T528" s="295">
        <f>S528*H528</f>
        <v>0</v>
      </c>
      <c r="AR528" s="196" t="s">
        <v>182</v>
      </c>
      <c r="AT528" s="196" t="s">
        <v>179</v>
      </c>
      <c r="AU528" s="196" t="s">
        <v>77</v>
      </c>
      <c r="AY528" s="196" t="s">
        <v>177</v>
      </c>
      <c r="BE528" s="296">
        <f>IF(N528="základní",J528,0)</f>
        <v>0</v>
      </c>
      <c r="BF528" s="296">
        <f>IF(N528="snížená",J528,0)</f>
        <v>0</v>
      </c>
      <c r="BG528" s="296">
        <f>IF(N528="zákl. přenesená",J528,0)</f>
        <v>0</v>
      </c>
      <c r="BH528" s="296">
        <f>IF(N528="sníž. přenesená",J528,0)</f>
        <v>0</v>
      </c>
      <c r="BI528" s="296">
        <f>IF(N528="nulová",J528,0)</f>
        <v>0</v>
      </c>
      <c r="BJ528" s="196" t="s">
        <v>75</v>
      </c>
      <c r="BK528" s="296">
        <f>ROUND(I528*H528,2)</f>
        <v>0</v>
      </c>
      <c r="BL528" s="196" t="s">
        <v>182</v>
      </c>
      <c r="BM528" s="196" t="s">
        <v>675</v>
      </c>
    </row>
    <row r="529" spans="2:65" s="302" customFormat="1">
      <c r="B529" s="301"/>
      <c r="D529" s="297" t="s">
        <v>185</v>
      </c>
      <c r="E529" s="303" t="s">
        <v>5</v>
      </c>
      <c r="F529" s="304" t="s">
        <v>4884</v>
      </c>
      <c r="H529" s="305">
        <v>41</v>
      </c>
      <c r="L529" s="301"/>
      <c r="M529" s="306"/>
      <c r="N529" s="307"/>
      <c r="O529" s="307"/>
      <c r="P529" s="307"/>
      <c r="Q529" s="307"/>
      <c r="R529" s="307"/>
      <c r="S529" s="307"/>
      <c r="T529" s="308"/>
      <c r="AT529" s="303" t="s">
        <v>185</v>
      </c>
      <c r="AU529" s="303" t="s">
        <v>77</v>
      </c>
      <c r="AV529" s="302" t="s">
        <v>77</v>
      </c>
      <c r="AW529" s="302" t="s">
        <v>31</v>
      </c>
      <c r="AX529" s="302" t="s">
        <v>68</v>
      </c>
      <c r="AY529" s="303" t="s">
        <v>177</v>
      </c>
    </row>
    <row r="530" spans="2:65" s="317" customFormat="1">
      <c r="B530" s="316"/>
      <c r="D530" s="297" t="s">
        <v>185</v>
      </c>
      <c r="E530" s="318" t="s">
        <v>5</v>
      </c>
      <c r="F530" s="319" t="s">
        <v>186</v>
      </c>
      <c r="H530" s="320">
        <v>41</v>
      </c>
      <c r="L530" s="316"/>
      <c r="M530" s="321"/>
      <c r="N530" s="322"/>
      <c r="O530" s="322"/>
      <c r="P530" s="322"/>
      <c r="Q530" s="322"/>
      <c r="R530" s="322"/>
      <c r="S530" s="322"/>
      <c r="T530" s="323"/>
      <c r="AT530" s="318" t="s">
        <v>185</v>
      </c>
      <c r="AU530" s="318" t="s">
        <v>77</v>
      </c>
      <c r="AV530" s="317" t="s">
        <v>182</v>
      </c>
      <c r="AW530" s="317" t="s">
        <v>31</v>
      </c>
      <c r="AX530" s="317" t="s">
        <v>75</v>
      </c>
      <c r="AY530" s="318" t="s">
        <v>177</v>
      </c>
    </row>
    <row r="531" spans="2:65" s="916" customFormat="1" ht="16.5" customHeight="1">
      <c r="B531" s="207"/>
      <c r="C531" s="324" t="s">
        <v>676</v>
      </c>
      <c r="D531" s="324" t="s">
        <v>425</v>
      </c>
      <c r="E531" s="325" t="s">
        <v>677</v>
      </c>
      <c r="F531" s="326" t="s">
        <v>678</v>
      </c>
      <c r="G531" s="327" t="s">
        <v>187</v>
      </c>
      <c r="H531" s="328">
        <v>4</v>
      </c>
      <c r="I531" s="923"/>
      <c r="J531" s="329">
        <f>ROUND(I531*H531,2)</f>
        <v>0</v>
      </c>
      <c r="K531" s="326" t="s">
        <v>5</v>
      </c>
      <c r="L531" s="330"/>
      <c r="M531" s="331" t="s">
        <v>5</v>
      </c>
      <c r="N531" s="332" t="s">
        <v>39</v>
      </c>
      <c r="O531" s="294">
        <v>0</v>
      </c>
      <c r="P531" s="294">
        <f>O531*H531</f>
        <v>0</v>
      </c>
      <c r="Q531" s="294">
        <v>0.98299999999999998</v>
      </c>
      <c r="R531" s="294">
        <f>Q531*H531</f>
        <v>3.9319999999999999</v>
      </c>
      <c r="S531" s="294">
        <v>0</v>
      </c>
      <c r="T531" s="295">
        <f>S531*H531</f>
        <v>0</v>
      </c>
      <c r="AR531" s="196" t="s">
        <v>207</v>
      </c>
      <c r="AT531" s="196" t="s">
        <v>425</v>
      </c>
      <c r="AU531" s="196" t="s">
        <v>77</v>
      </c>
      <c r="AY531" s="196" t="s">
        <v>177</v>
      </c>
      <c r="BE531" s="296">
        <f>IF(N531="základní",J531,0)</f>
        <v>0</v>
      </c>
      <c r="BF531" s="296">
        <f>IF(N531="snížená",J531,0)</f>
        <v>0</v>
      </c>
      <c r="BG531" s="296">
        <f>IF(N531="zákl. přenesená",J531,0)</f>
        <v>0</v>
      </c>
      <c r="BH531" s="296">
        <f>IF(N531="sníž. přenesená",J531,0)</f>
        <v>0</v>
      </c>
      <c r="BI531" s="296">
        <f>IF(N531="nulová",J531,0)</f>
        <v>0</v>
      </c>
      <c r="BJ531" s="196" t="s">
        <v>75</v>
      </c>
      <c r="BK531" s="296">
        <f>ROUND(I531*H531,2)</f>
        <v>0</v>
      </c>
      <c r="BL531" s="196" t="s">
        <v>182</v>
      </c>
      <c r="BM531" s="196" t="s">
        <v>679</v>
      </c>
    </row>
    <row r="532" spans="2:65" s="916" customFormat="1" ht="16.5" customHeight="1">
      <c r="B532" s="207"/>
      <c r="C532" s="324" t="s">
        <v>680</v>
      </c>
      <c r="D532" s="324" t="s">
        <v>425</v>
      </c>
      <c r="E532" s="325" t="s">
        <v>681</v>
      </c>
      <c r="F532" s="326" t="s">
        <v>682</v>
      </c>
      <c r="G532" s="327" t="s">
        <v>187</v>
      </c>
      <c r="H532" s="328">
        <v>13</v>
      </c>
      <c r="I532" s="923"/>
      <c r="J532" s="329">
        <f>ROUND(I532*H532,2)</f>
        <v>0</v>
      </c>
      <c r="K532" s="326" t="s">
        <v>5</v>
      </c>
      <c r="L532" s="330"/>
      <c r="M532" s="331" t="s">
        <v>5</v>
      </c>
      <c r="N532" s="332" t="s">
        <v>39</v>
      </c>
      <c r="O532" s="294">
        <v>0</v>
      </c>
      <c r="P532" s="294">
        <f>O532*H532</f>
        <v>0</v>
      </c>
      <c r="Q532" s="294">
        <v>0.98299999999999998</v>
      </c>
      <c r="R532" s="294">
        <f>Q532*H532</f>
        <v>12.779</v>
      </c>
      <c r="S532" s="294">
        <v>0</v>
      </c>
      <c r="T532" s="295">
        <f>S532*H532</f>
        <v>0</v>
      </c>
      <c r="AR532" s="196" t="s">
        <v>207</v>
      </c>
      <c r="AT532" s="196" t="s">
        <v>425</v>
      </c>
      <c r="AU532" s="196" t="s">
        <v>77</v>
      </c>
      <c r="AY532" s="196" t="s">
        <v>177</v>
      </c>
      <c r="BE532" s="296">
        <f>IF(N532="základní",J532,0)</f>
        <v>0</v>
      </c>
      <c r="BF532" s="296">
        <f>IF(N532="snížená",J532,0)</f>
        <v>0</v>
      </c>
      <c r="BG532" s="296">
        <f>IF(N532="zákl. přenesená",J532,0)</f>
        <v>0</v>
      </c>
      <c r="BH532" s="296">
        <f>IF(N532="sníž. přenesená",J532,0)</f>
        <v>0</v>
      </c>
      <c r="BI532" s="296">
        <f>IF(N532="nulová",J532,0)</f>
        <v>0</v>
      </c>
      <c r="BJ532" s="196" t="s">
        <v>75</v>
      </c>
      <c r="BK532" s="296">
        <f>ROUND(I532*H532,2)</f>
        <v>0</v>
      </c>
      <c r="BL532" s="196" t="s">
        <v>182</v>
      </c>
      <c r="BM532" s="196" t="s">
        <v>683</v>
      </c>
    </row>
    <row r="533" spans="2:65" s="916" customFormat="1" ht="16.5" customHeight="1">
      <c r="B533" s="207"/>
      <c r="C533" s="324" t="s">
        <v>684</v>
      </c>
      <c r="D533" s="324" t="s">
        <v>425</v>
      </c>
      <c r="E533" s="325" t="s">
        <v>685</v>
      </c>
      <c r="F533" s="326" t="s">
        <v>686</v>
      </c>
      <c r="G533" s="327" t="s">
        <v>187</v>
      </c>
      <c r="H533" s="328">
        <v>24</v>
      </c>
      <c r="I533" s="923"/>
      <c r="J533" s="329">
        <f>ROUND(I533*H533,2)</f>
        <v>0</v>
      </c>
      <c r="K533" s="326" t="s">
        <v>5</v>
      </c>
      <c r="L533" s="330"/>
      <c r="M533" s="331" t="s">
        <v>5</v>
      </c>
      <c r="N533" s="332" t="s">
        <v>39</v>
      </c>
      <c r="O533" s="294">
        <v>0</v>
      </c>
      <c r="P533" s="294">
        <f>O533*H533</f>
        <v>0</v>
      </c>
      <c r="Q533" s="294">
        <v>0.98299999999999998</v>
      </c>
      <c r="R533" s="294">
        <f>Q533*H533</f>
        <v>23.591999999999999</v>
      </c>
      <c r="S533" s="294">
        <v>0</v>
      </c>
      <c r="T533" s="295">
        <f>S533*H533</f>
        <v>0</v>
      </c>
      <c r="AR533" s="196" t="s">
        <v>207</v>
      </c>
      <c r="AT533" s="196" t="s">
        <v>425</v>
      </c>
      <c r="AU533" s="196" t="s">
        <v>77</v>
      </c>
      <c r="AY533" s="196" t="s">
        <v>177</v>
      </c>
      <c r="BE533" s="296">
        <f>IF(N533="základní",J533,0)</f>
        <v>0</v>
      </c>
      <c r="BF533" s="296">
        <f>IF(N533="snížená",J533,0)</f>
        <v>0</v>
      </c>
      <c r="BG533" s="296">
        <f>IF(N533="zákl. přenesená",J533,0)</f>
        <v>0</v>
      </c>
      <c r="BH533" s="296">
        <f>IF(N533="sníž. přenesená",J533,0)</f>
        <v>0</v>
      </c>
      <c r="BI533" s="296">
        <f>IF(N533="nulová",J533,0)</f>
        <v>0</v>
      </c>
      <c r="BJ533" s="196" t="s">
        <v>75</v>
      </c>
      <c r="BK533" s="296">
        <f>ROUND(I533*H533,2)</f>
        <v>0</v>
      </c>
      <c r="BL533" s="196" t="s">
        <v>182</v>
      </c>
      <c r="BM533" s="196" t="s">
        <v>687</v>
      </c>
    </row>
    <row r="534" spans="2:65" s="916" customFormat="1" ht="25.5" customHeight="1">
      <c r="B534" s="207"/>
      <c r="C534" s="286" t="s">
        <v>688</v>
      </c>
      <c r="D534" s="286" t="s">
        <v>179</v>
      </c>
      <c r="E534" s="287" t="s">
        <v>689</v>
      </c>
      <c r="F534" s="288" t="s">
        <v>690</v>
      </c>
      <c r="G534" s="289" t="s">
        <v>180</v>
      </c>
      <c r="H534" s="290">
        <v>457.87</v>
      </c>
      <c r="I534" s="921"/>
      <c r="J534" s="291">
        <f>ROUND(I534*H534,2)</f>
        <v>0</v>
      </c>
      <c r="K534" s="288" t="s">
        <v>181</v>
      </c>
      <c r="L534" s="207"/>
      <c r="M534" s="292" t="s">
        <v>5</v>
      </c>
      <c r="N534" s="293" t="s">
        <v>39</v>
      </c>
      <c r="O534" s="294">
        <v>1.1719999999999999</v>
      </c>
      <c r="P534" s="294">
        <f>O534*H534</f>
        <v>536.62364000000002</v>
      </c>
      <c r="Q534" s="294">
        <v>0</v>
      </c>
      <c r="R534" s="294">
        <f>Q534*H534</f>
        <v>0</v>
      </c>
      <c r="S534" s="294">
        <v>0</v>
      </c>
      <c r="T534" s="295">
        <f>S534*H534</f>
        <v>0</v>
      </c>
      <c r="AR534" s="196" t="s">
        <v>182</v>
      </c>
      <c r="AT534" s="196" t="s">
        <v>179</v>
      </c>
      <c r="AU534" s="196" t="s">
        <v>77</v>
      </c>
      <c r="AY534" s="196" t="s">
        <v>177</v>
      </c>
      <c r="BE534" s="296">
        <f>IF(N534="základní",J534,0)</f>
        <v>0</v>
      </c>
      <c r="BF534" s="296">
        <f>IF(N534="snížená",J534,0)</f>
        <v>0</v>
      </c>
      <c r="BG534" s="296">
        <f>IF(N534="zákl. přenesená",J534,0)</f>
        <v>0</v>
      </c>
      <c r="BH534" s="296">
        <f>IF(N534="sníž. přenesená",J534,0)</f>
        <v>0</v>
      </c>
      <c r="BI534" s="296">
        <f>IF(N534="nulová",J534,0)</f>
        <v>0</v>
      </c>
      <c r="BJ534" s="196" t="s">
        <v>75</v>
      </c>
      <c r="BK534" s="296">
        <f>ROUND(I534*H534,2)</f>
        <v>0</v>
      </c>
      <c r="BL534" s="196" t="s">
        <v>182</v>
      </c>
      <c r="BM534" s="196" t="s">
        <v>691</v>
      </c>
    </row>
    <row r="535" spans="2:65" s="916" customFormat="1" ht="54">
      <c r="B535" s="207"/>
      <c r="D535" s="297" t="s">
        <v>184</v>
      </c>
      <c r="F535" s="298" t="s">
        <v>692</v>
      </c>
      <c r="L535" s="207"/>
      <c r="M535" s="299"/>
      <c r="N535" s="920"/>
      <c r="O535" s="920"/>
      <c r="P535" s="920"/>
      <c r="Q535" s="920"/>
      <c r="R535" s="920"/>
      <c r="S535" s="920"/>
      <c r="T535" s="300"/>
      <c r="AT535" s="196" t="s">
        <v>184</v>
      </c>
      <c r="AU535" s="196" t="s">
        <v>77</v>
      </c>
    </row>
    <row r="536" spans="2:65" s="302" customFormat="1">
      <c r="B536" s="301"/>
      <c r="D536" s="297" t="s">
        <v>185</v>
      </c>
      <c r="E536" s="303" t="s">
        <v>5</v>
      </c>
      <c r="F536" s="304" t="s">
        <v>5</v>
      </c>
      <c r="H536" s="305">
        <v>0</v>
      </c>
      <c r="L536" s="301"/>
      <c r="M536" s="306"/>
      <c r="N536" s="307"/>
      <c r="O536" s="307"/>
      <c r="P536" s="307"/>
      <c r="Q536" s="307"/>
      <c r="R536" s="307"/>
      <c r="S536" s="307"/>
      <c r="T536" s="308"/>
      <c r="AT536" s="303" t="s">
        <v>185</v>
      </c>
      <c r="AU536" s="303" t="s">
        <v>77</v>
      </c>
      <c r="AV536" s="302" t="s">
        <v>77</v>
      </c>
      <c r="AW536" s="302" t="s">
        <v>31</v>
      </c>
      <c r="AX536" s="302" t="s">
        <v>68</v>
      </c>
      <c r="AY536" s="303" t="s">
        <v>177</v>
      </c>
    </row>
    <row r="537" spans="2:65" s="302" customFormat="1">
      <c r="B537" s="301"/>
      <c r="D537" s="297" t="s">
        <v>185</v>
      </c>
      <c r="E537" s="303" t="s">
        <v>5</v>
      </c>
      <c r="F537" s="304" t="s">
        <v>693</v>
      </c>
      <c r="H537" s="305">
        <v>457.87</v>
      </c>
      <c r="L537" s="301"/>
      <c r="M537" s="306"/>
      <c r="N537" s="307"/>
      <c r="O537" s="307"/>
      <c r="P537" s="307"/>
      <c r="Q537" s="307"/>
      <c r="R537" s="307"/>
      <c r="S537" s="307"/>
      <c r="T537" s="308"/>
      <c r="AT537" s="303" t="s">
        <v>185</v>
      </c>
      <c r="AU537" s="303" t="s">
        <v>77</v>
      </c>
      <c r="AV537" s="302" t="s">
        <v>77</v>
      </c>
      <c r="AW537" s="302" t="s">
        <v>31</v>
      </c>
      <c r="AX537" s="302" t="s">
        <v>68</v>
      </c>
      <c r="AY537" s="303" t="s">
        <v>177</v>
      </c>
    </row>
    <row r="538" spans="2:65" s="302" customFormat="1">
      <c r="B538" s="301"/>
      <c r="D538" s="297" t="s">
        <v>185</v>
      </c>
      <c r="E538" s="303" t="s">
        <v>5</v>
      </c>
      <c r="F538" s="304" t="s">
        <v>5</v>
      </c>
      <c r="H538" s="305">
        <v>0</v>
      </c>
      <c r="L538" s="301"/>
      <c r="M538" s="306"/>
      <c r="N538" s="307"/>
      <c r="O538" s="307"/>
      <c r="P538" s="307"/>
      <c r="Q538" s="307"/>
      <c r="R538" s="307"/>
      <c r="S538" s="307"/>
      <c r="T538" s="308"/>
      <c r="AT538" s="303" t="s">
        <v>185</v>
      </c>
      <c r="AU538" s="303" t="s">
        <v>77</v>
      </c>
      <c r="AV538" s="302" t="s">
        <v>77</v>
      </c>
      <c r="AW538" s="302" t="s">
        <v>31</v>
      </c>
      <c r="AX538" s="302" t="s">
        <v>68</v>
      </c>
      <c r="AY538" s="303" t="s">
        <v>177</v>
      </c>
    </row>
    <row r="539" spans="2:65" s="310" customFormat="1">
      <c r="B539" s="309"/>
      <c r="D539" s="297" t="s">
        <v>185</v>
      </c>
      <c r="E539" s="311" t="s">
        <v>5</v>
      </c>
      <c r="F539" s="312" t="s">
        <v>694</v>
      </c>
      <c r="H539" s="311" t="s">
        <v>5</v>
      </c>
      <c r="L539" s="309"/>
      <c r="M539" s="313"/>
      <c r="N539" s="314"/>
      <c r="O539" s="314"/>
      <c r="P539" s="314"/>
      <c r="Q539" s="314"/>
      <c r="R539" s="314"/>
      <c r="S539" s="314"/>
      <c r="T539" s="315"/>
      <c r="AT539" s="311" t="s">
        <v>185</v>
      </c>
      <c r="AU539" s="311" t="s">
        <v>77</v>
      </c>
      <c r="AV539" s="310" t="s">
        <v>75</v>
      </c>
      <c r="AW539" s="310" t="s">
        <v>31</v>
      </c>
      <c r="AX539" s="310" t="s">
        <v>68</v>
      </c>
      <c r="AY539" s="311" t="s">
        <v>177</v>
      </c>
    </row>
    <row r="540" spans="2:65" s="302" customFormat="1">
      <c r="B540" s="301"/>
      <c r="D540" s="297" t="s">
        <v>185</v>
      </c>
      <c r="E540" s="303" t="s">
        <v>5</v>
      </c>
      <c r="F540" s="304" t="s">
        <v>5</v>
      </c>
      <c r="H540" s="305">
        <v>0</v>
      </c>
      <c r="L540" s="301"/>
      <c r="M540" s="306"/>
      <c r="N540" s="307"/>
      <c r="O540" s="307"/>
      <c r="P540" s="307"/>
      <c r="Q540" s="307"/>
      <c r="R540" s="307"/>
      <c r="S540" s="307"/>
      <c r="T540" s="308"/>
      <c r="AT540" s="303" t="s">
        <v>185</v>
      </c>
      <c r="AU540" s="303" t="s">
        <v>77</v>
      </c>
      <c r="AV540" s="302" t="s">
        <v>77</v>
      </c>
      <c r="AW540" s="302" t="s">
        <v>31</v>
      </c>
      <c r="AX540" s="302" t="s">
        <v>68</v>
      </c>
      <c r="AY540" s="303" t="s">
        <v>177</v>
      </c>
    </row>
    <row r="541" spans="2:65" s="334" customFormat="1">
      <c r="B541" s="333"/>
      <c r="D541" s="297" t="s">
        <v>185</v>
      </c>
      <c r="E541" s="335" t="s">
        <v>5</v>
      </c>
      <c r="F541" s="336" t="s">
        <v>695</v>
      </c>
      <c r="H541" s="337">
        <v>457.87</v>
      </c>
      <c r="L541" s="333"/>
      <c r="M541" s="338"/>
      <c r="N541" s="339"/>
      <c r="O541" s="339"/>
      <c r="P541" s="339"/>
      <c r="Q541" s="339"/>
      <c r="R541" s="339"/>
      <c r="S541" s="339"/>
      <c r="T541" s="340"/>
      <c r="AT541" s="335" t="s">
        <v>185</v>
      </c>
      <c r="AU541" s="335" t="s">
        <v>77</v>
      </c>
      <c r="AV541" s="334" t="s">
        <v>189</v>
      </c>
      <c r="AW541" s="334" t="s">
        <v>31</v>
      </c>
      <c r="AX541" s="334" t="s">
        <v>68</v>
      </c>
      <c r="AY541" s="335" t="s">
        <v>177</v>
      </c>
    </row>
    <row r="542" spans="2:65" s="302" customFormat="1">
      <c r="B542" s="301"/>
      <c r="D542" s="297" t="s">
        <v>185</v>
      </c>
      <c r="E542" s="303" t="s">
        <v>5</v>
      </c>
      <c r="F542" s="304" t="s">
        <v>5</v>
      </c>
      <c r="H542" s="305">
        <v>0</v>
      </c>
      <c r="L542" s="301"/>
      <c r="M542" s="306"/>
      <c r="N542" s="307"/>
      <c r="O542" s="307"/>
      <c r="P542" s="307"/>
      <c r="Q542" s="307"/>
      <c r="R542" s="307"/>
      <c r="S542" s="307"/>
      <c r="T542" s="308"/>
      <c r="AT542" s="303" t="s">
        <v>185</v>
      </c>
      <c r="AU542" s="303" t="s">
        <v>77</v>
      </c>
      <c r="AV542" s="302" t="s">
        <v>77</v>
      </c>
      <c r="AW542" s="302" t="s">
        <v>31</v>
      </c>
      <c r="AX542" s="302" t="s">
        <v>68</v>
      </c>
      <c r="AY542" s="303" t="s">
        <v>177</v>
      </c>
    </row>
    <row r="543" spans="2:65" s="302" customFormat="1">
      <c r="B543" s="301"/>
      <c r="D543" s="297" t="s">
        <v>185</v>
      </c>
      <c r="E543" s="303" t="s">
        <v>5</v>
      </c>
      <c r="F543" s="304" t="s">
        <v>5</v>
      </c>
      <c r="H543" s="305">
        <v>0</v>
      </c>
      <c r="L543" s="301"/>
      <c r="M543" s="306"/>
      <c r="N543" s="307"/>
      <c r="O543" s="307"/>
      <c r="P543" s="307"/>
      <c r="Q543" s="307"/>
      <c r="R543" s="307"/>
      <c r="S543" s="307"/>
      <c r="T543" s="308"/>
      <c r="AT543" s="303" t="s">
        <v>185</v>
      </c>
      <c r="AU543" s="303" t="s">
        <v>77</v>
      </c>
      <c r="AV543" s="302" t="s">
        <v>77</v>
      </c>
      <c r="AW543" s="302" t="s">
        <v>31</v>
      </c>
      <c r="AX543" s="302" t="s">
        <v>68</v>
      </c>
      <c r="AY543" s="303" t="s">
        <v>177</v>
      </c>
    </row>
    <row r="544" spans="2:65" s="334" customFormat="1">
      <c r="B544" s="333"/>
      <c r="D544" s="297" t="s">
        <v>185</v>
      </c>
      <c r="E544" s="335" t="s">
        <v>5</v>
      </c>
      <c r="F544" s="336" t="s">
        <v>695</v>
      </c>
      <c r="H544" s="337">
        <v>0</v>
      </c>
      <c r="L544" s="333"/>
      <c r="M544" s="338"/>
      <c r="N544" s="339"/>
      <c r="O544" s="339"/>
      <c r="P544" s="339"/>
      <c r="Q544" s="339"/>
      <c r="R544" s="339"/>
      <c r="S544" s="339"/>
      <c r="T544" s="340"/>
      <c r="AT544" s="335" t="s">
        <v>185</v>
      </c>
      <c r="AU544" s="335" t="s">
        <v>77</v>
      </c>
      <c r="AV544" s="334" t="s">
        <v>189</v>
      </c>
      <c r="AW544" s="334" t="s">
        <v>31</v>
      </c>
      <c r="AX544" s="334" t="s">
        <v>68</v>
      </c>
      <c r="AY544" s="335" t="s">
        <v>177</v>
      </c>
    </row>
    <row r="545" spans="2:65" s="317" customFormat="1">
      <c r="B545" s="316"/>
      <c r="D545" s="297" t="s">
        <v>185</v>
      </c>
      <c r="E545" s="318" t="s">
        <v>5</v>
      </c>
      <c r="F545" s="319" t="s">
        <v>186</v>
      </c>
      <c r="H545" s="320">
        <v>457.87</v>
      </c>
      <c r="L545" s="316"/>
      <c r="M545" s="321"/>
      <c r="N545" s="322"/>
      <c r="O545" s="322"/>
      <c r="P545" s="322"/>
      <c r="Q545" s="322"/>
      <c r="R545" s="322"/>
      <c r="S545" s="322"/>
      <c r="T545" s="323"/>
      <c r="AT545" s="318" t="s">
        <v>185</v>
      </c>
      <c r="AU545" s="318" t="s">
        <v>77</v>
      </c>
      <c r="AV545" s="317" t="s">
        <v>182</v>
      </c>
      <c r="AW545" s="317" t="s">
        <v>31</v>
      </c>
      <c r="AX545" s="317" t="s">
        <v>75</v>
      </c>
      <c r="AY545" s="318" t="s">
        <v>177</v>
      </c>
    </row>
    <row r="546" spans="2:65" s="916" customFormat="1" ht="25.5" customHeight="1">
      <c r="B546" s="207"/>
      <c r="C546" s="324" t="s">
        <v>696</v>
      </c>
      <c r="D546" s="324" t="s">
        <v>425</v>
      </c>
      <c r="E546" s="325" t="s">
        <v>697</v>
      </c>
      <c r="F546" s="326" t="s">
        <v>698</v>
      </c>
      <c r="G546" s="327" t="s">
        <v>180</v>
      </c>
      <c r="H546" s="328">
        <v>457.87</v>
      </c>
      <c r="I546" s="923"/>
      <c r="J546" s="329">
        <f>ROUND(I546*H546,2)</f>
        <v>0</v>
      </c>
      <c r="K546" s="326" t="s">
        <v>181</v>
      </c>
      <c r="L546" s="330"/>
      <c r="M546" s="331" t="s">
        <v>5</v>
      </c>
      <c r="N546" s="332" t="s">
        <v>39</v>
      </c>
      <c r="O546" s="294">
        <v>0</v>
      </c>
      <c r="P546" s="294">
        <f>O546*H546</f>
        <v>0</v>
      </c>
      <c r="Q546" s="294">
        <v>1.6799999999999999E-2</v>
      </c>
      <c r="R546" s="294">
        <f>Q546*H546</f>
        <v>7.6922159999999993</v>
      </c>
      <c r="S546" s="294">
        <v>0</v>
      </c>
      <c r="T546" s="295">
        <f>S546*H546</f>
        <v>0</v>
      </c>
      <c r="AR546" s="196" t="s">
        <v>207</v>
      </c>
      <c r="AT546" s="196" t="s">
        <v>425</v>
      </c>
      <c r="AU546" s="196" t="s">
        <v>77</v>
      </c>
      <c r="AY546" s="196" t="s">
        <v>177</v>
      </c>
      <c r="BE546" s="296">
        <f>IF(N546="základní",J546,0)</f>
        <v>0</v>
      </c>
      <c r="BF546" s="296">
        <f>IF(N546="snížená",J546,0)</f>
        <v>0</v>
      </c>
      <c r="BG546" s="296">
        <f>IF(N546="zákl. přenesená",J546,0)</f>
        <v>0</v>
      </c>
      <c r="BH546" s="296">
        <f>IF(N546="sníž. přenesená",J546,0)</f>
        <v>0</v>
      </c>
      <c r="BI546" s="296">
        <f>IF(N546="nulová",J546,0)</f>
        <v>0</v>
      </c>
      <c r="BJ546" s="196" t="s">
        <v>75</v>
      </c>
      <c r="BK546" s="296">
        <f>ROUND(I546*H546,2)</f>
        <v>0</v>
      </c>
      <c r="BL546" s="196" t="s">
        <v>182</v>
      </c>
      <c r="BM546" s="196" t="s">
        <v>699</v>
      </c>
    </row>
    <row r="547" spans="2:65" s="916" customFormat="1" ht="25.5" customHeight="1">
      <c r="B547" s="207"/>
      <c r="C547" s="286" t="s">
        <v>700</v>
      </c>
      <c r="D547" s="286" t="s">
        <v>179</v>
      </c>
      <c r="E547" s="287" t="s">
        <v>701</v>
      </c>
      <c r="F547" s="288" t="s">
        <v>702</v>
      </c>
      <c r="G547" s="289" t="s">
        <v>180</v>
      </c>
      <c r="H547" s="290">
        <v>0.9</v>
      </c>
      <c r="I547" s="921"/>
      <c r="J547" s="291">
        <f>ROUND(I547*H547,2)</f>
        <v>0</v>
      </c>
      <c r="K547" s="288" t="s">
        <v>181</v>
      </c>
      <c r="L547" s="207"/>
      <c r="M547" s="292" t="s">
        <v>5</v>
      </c>
      <c r="N547" s="293" t="s">
        <v>39</v>
      </c>
      <c r="O547" s="294">
        <v>0.998</v>
      </c>
      <c r="P547" s="294">
        <f>O547*H547</f>
        <v>0.8982</v>
      </c>
      <c r="Q547" s="294">
        <v>0</v>
      </c>
      <c r="R547" s="294">
        <f>Q547*H547</f>
        <v>0</v>
      </c>
      <c r="S547" s="294">
        <v>0</v>
      </c>
      <c r="T547" s="295">
        <f>S547*H547</f>
        <v>0</v>
      </c>
      <c r="AR547" s="196" t="s">
        <v>182</v>
      </c>
      <c r="AT547" s="196" t="s">
        <v>179</v>
      </c>
      <c r="AU547" s="196" t="s">
        <v>77</v>
      </c>
      <c r="AY547" s="196" t="s">
        <v>177</v>
      </c>
      <c r="BE547" s="296">
        <f>IF(N547="základní",J547,0)</f>
        <v>0</v>
      </c>
      <c r="BF547" s="296">
        <f>IF(N547="snížená",J547,0)</f>
        <v>0</v>
      </c>
      <c r="BG547" s="296">
        <f>IF(N547="zákl. přenesená",J547,0)</f>
        <v>0</v>
      </c>
      <c r="BH547" s="296">
        <f>IF(N547="sníž. přenesená",J547,0)</f>
        <v>0</v>
      </c>
      <c r="BI547" s="296">
        <f>IF(N547="nulová",J547,0)</f>
        <v>0</v>
      </c>
      <c r="BJ547" s="196" t="s">
        <v>75</v>
      </c>
      <c r="BK547" s="296">
        <f>ROUND(I547*H547,2)</f>
        <v>0</v>
      </c>
      <c r="BL547" s="196" t="s">
        <v>182</v>
      </c>
      <c r="BM547" s="196" t="s">
        <v>703</v>
      </c>
    </row>
    <row r="548" spans="2:65" s="916" customFormat="1" ht="54">
      <c r="B548" s="207"/>
      <c r="D548" s="297" t="s">
        <v>184</v>
      </c>
      <c r="F548" s="298" t="s">
        <v>692</v>
      </c>
      <c r="L548" s="207"/>
      <c r="M548" s="299"/>
      <c r="N548" s="920"/>
      <c r="O548" s="920"/>
      <c r="P548" s="920"/>
      <c r="Q548" s="920"/>
      <c r="R548" s="920"/>
      <c r="S548" s="920"/>
      <c r="T548" s="300"/>
      <c r="AT548" s="196" t="s">
        <v>184</v>
      </c>
      <c r="AU548" s="196" t="s">
        <v>77</v>
      </c>
    </row>
    <row r="549" spans="2:65" s="302" customFormat="1">
      <c r="B549" s="301"/>
      <c r="D549" s="297" t="s">
        <v>185</v>
      </c>
      <c r="E549" s="303" t="s">
        <v>5</v>
      </c>
      <c r="F549" s="304" t="s">
        <v>704</v>
      </c>
      <c r="H549" s="305">
        <v>0.9</v>
      </c>
      <c r="L549" s="301"/>
      <c r="M549" s="306"/>
      <c r="N549" s="307"/>
      <c r="O549" s="307"/>
      <c r="P549" s="307"/>
      <c r="Q549" s="307"/>
      <c r="R549" s="307"/>
      <c r="S549" s="307"/>
      <c r="T549" s="308"/>
      <c r="AT549" s="303" t="s">
        <v>185</v>
      </c>
      <c r="AU549" s="303" t="s">
        <v>77</v>
      </c>
      <c r="AV549" s="302" t="s">
        <v>77</v>
      </c>
      <c r="AW549" s="302" t="s">
        <v>31</v>
      </c>
      <c r="AX549" s="302" t="s">
        <v>68</v>
      </c>
      <c r="AY549" s="303" t="s">
        <v>177</v>
      </c>
    </row>
    <row r="550" spans="2:65" s="317" customFormat="1">
      <c r="B550" s="316"/>
      <c r="D550" s="297" t="s">
        <v>185</v>
      </c>
      <c r="E550" s="318" t="s">
        <v>5</v>
      </c>
      <c r="F550" s="319" t="s">
        <v>186</v>
      </c>
      <c r="H550" s="320">
        <v>0.9</v>
      </c>
      <c r="L550" s="316"/>
      <c r="M550" s="321"/>
      <c r="N550" s="322"/>
      <c r="O550" s="322"/>
      <c r="P550" s="322"/>
      <c r="Q550" s="322"/>
      <c r="R550" s="322"/>
      <c r="S550" s="322"/>
      <c r="T550" s="323"/>
      <c r="AT550" s="318" t="s">
        <v>185</v>
      </c>
      <c r="AU550" s="318" t="s">
        <v>77</v>
      </c>
      <c r="AV550" s="317" t="s">
        <v>182</v>
      </c>
      <c r="AW550" s="317" t="s">
        <v>31</v>
      </c>
      <c r="AX550" s="317" t="s">
        <v>75</v>
      </c>
      <c r="AY550" s="318" t="s">
        <v>177</v>
      </c>
    </row>
    <row r="551" spans="2:65" s="916" customFormat="1" ht="38.25" customHeight="1">
      <c r="B551" s="207"/>
      <c r="C551" s="324" t="s">
        <v>705</v>
      </c>
      <c r="D551" s="324" t="s">
        <v>425</v>
      </c>
      <c r="E551" s="325" t="s">
        <v>706</v>
      </c>
      <c r="F551" s="326" t="s">
        <v>707</v>
      </c>
      <c r="G551" s="327" t="s">
        <v>187</v>
      </c>
      <c r="H551" s="328">
        <v>2</v>
      </c>
      <c r="I551" s="923"/>
      <c r="J551" s="329">
        <f>ROUND(I551*H551,2)</f>
        <v>0</v>
      </c>
      <c r="K551" s="326" t="s">
        <v>5</v>
      </c>
      <c r="L551" s="330"/>
      <c r="M551" s="331" t="s">
        <v>5</v>
      </c>
      <c r="N551" s="332" t="s">
        <v>39</v>
      </c>
      <c r="O551" s="294">
        <v>0</v>
      </c>
      <c r="P551" s="294">
        <f>O551*H551</f>
        <v>0</v>
      </c>
      <c r="Q551" s="294">
        <v>1.04E-2</v>
      </c>
      <c r="R551" s="294">
        <f>Q551*H551</f>
        <v>2.0799999999999999E-2</v>
      </c>
      <c r="S551" s="294">
        <v>0</v>
      </c>
      <c r="T551" s="295">
        <f>S551*H551</f>
        <v>0</v>
      </c>
      <c r="AR551" s="196" t="s">
        <v>207</v>
      </c>
      <c r="AT551" s="196" t="s">
        <v>425</v>
      </c>
      <c r="AU551" s="196" t="s">
        <v>77</v>
      </c>
      <c r="AY551" s="196" t="s">
        <v>177</v>
      </c>
      <c r="BE551" s="296">
        <f>IF(N551="základní",J551,0)</f>
        <v>0</v>
      </c>
      <c r="BF551" s="296">
        <f>IF(N551="snížená",J551,0)</f>
        <v>0</v>
      </c>
      <c r="BG551" s="296">
        <f>IF(N551="zákl. přenesená",J551,0)</f>
        <v>0</v>
      </c>
      <c r="BH551" s="296">
        <f>IF(N551="sníž. přenesená",J551,0)</f>
        <v>0</v>
      </c>
      <c r="BI551" s="296">
        <f>IF(N551="nulová",J551,0)</f>
        <v>0</v>
      </c>
      <c r="BJ551" s="196" t="s">
        <v>75</v>
      </c>
      <c r="BK551" s="296">
        <f>ROUND(I551*H551,2)</f>
        <v>0</v>
      </c>
      <c r="BL551" s="196" t="s">
        <v>182</v>
      </c>
      <c r="BM551" s="196" t="s">
        <v>708</v>
      </c>
    </row>
    <row r="552" spans="2:65" s="916" customFormat="1" ht="16.5" customHeight="1">
      <c r="B552" s="207"/>
      <c r="C552" s="286" t="s">
        <v>709</v>
      </c>
      <c r="D552" s="286" t="s">
        <v>179</v>
      </c>
      <c r="E552" s="287" t="s">
        <v>710</v>
      </c>
      <c r="F552" s="288" t="s">
        <v>711</v>
      </c>
      <c r="G552" s="289" t="s">
        <v>210</v>
      </c>
      <c r="H552" s="290">
        <v>2.1240000000000001</v>
      </c>
      <c r="I552" s="921"/>
      <c r="J552" s="291">
        <f>ROUND(I552*H552,2)</f>
        <v>0</v>
      </c>
      <c r="K552" s="288" t="s">
        <v>181</v>
      </c>
      <c r="L552" s="207"/>
      <c r="M552" s="292" t="s">
        <v>5</v>
      </c>
      <c r="N552" s="293" t="s">
        <v>39</v>
      </c>
      <c r="O552" s="294">
        <v>5.6230000000000002</v>
      </c>
      <c r="P552" s="294">
        <f>O552*H552</f>
        <v>11.943252000000001</v>
      </c>
      <c r="Q552" s="294">
        <v>2.5960999999999999</v>
      </c>
      <c r="R552" s="294">
        <f>Q552*H552</f>
        <v>5.5141163999999998</v>
      </c>
      <c r="S552" s="294">
        <v>0</v>
      </c>
      <c r="T552" s="295">
        <f>S552*H552</f>
        <v>0</v>
      </c>
      <c r="AR552" s="196" t="s">
        <v>182</v>
      </c>
      <c r="AT552" s="196" t="s">
        <v>179</v>
      </c>
      <c r="AU552" s="196" t="s">
        <v>77</v>
      </c>
      <c r="AY552" s="196" t="s">
        <v>177</v>
      </c>
      <c r="BE552" s="296">
        <f>IF(N552="základní",J552,0)</f>
        <v>0</v>
      </c>
      <c r="BF552" s="296">
        <f>IF(N552="snížená",J552,0)</f>
        <v>0</v>
      </c>
      <c r="BG552" s="296">
        <f>IF(N552="zákl. přenesená",J552,0)</f>
        <v>0</v>
      </c>
      <c r="BH552" s="296">
        <f>IF(N552="sníž. přenesená",J552,0)</f>
        <v>0</v>
      </c>
      <c r="BI552" s="296">
        <f>IF(N552="nulová",J552,0)</f>
        <v>0</v>
      </c>
      <c r="BJ552" s="196" t="s">
        <v>75</v>
      </c>
      <c r="BK552" s="296">
        <f>ROUND(I552*H552,2)</f>
        <v>0</v>
      </c>
      <c r="BL552" s="196" t="s">
        <v>182</v>
      </c>
      <c r="BM552" s="196" t="s">
        <v>712</v>
      </c>
    </row>
    <row r="553" spans="2:65" s="916" customFormat="1" ht="40.5">
      <c r="B553" s="207"/>
      <c r="D553" s="297" t="s">
        <v>184</v>
      </c>
      <c r="F553" s="298" t="s">
        <v>713</v>
      </c>
      <c r="L553" s="207"/>
      <c r="M553" s="299"/>
      <c r="N553" s="920"/>
      <c r="O553" s="920"/>
      <c r="P553" s="920"/>
      <c r="Q553" s="920"/>
      <c r="R553" s="920"/>
      <c r="S553" s="920"/>
      <c r="T553" s="300"/>
      <c r="AT553" s="196" t="s">
        <v>184</v>
      </c>
      <c r="AU553" s="196" t="s">
        <v>77</v>
      </c>
    </row>
    <row r="554" spans="2:65" s="302" customFormat="1">
      <c r="B554" s="301"/>
      <c r="D554" s="297" t="s">
        <v>185</v>
      </c>
      <c r="E554" s="303" t="s">
        <v>5</v>
      </c>
      <c r="F554" s="304" t="s">
        <v>714</v>
      </c>
      <c r="H554" s="305">
        <v>0.51200000000000001</v>
      </c>
      <c r="L554" s="301"/>
      <c r="M554" s="306"/>
      <c r="N554" s="307"/>
      <c r="O554" s="307"/>
      <c r="P554" s="307"/>
      <c r="Q554" s="307"/>
      <c r="R554" s="307"/>
      <c r="S554" s="307"/>
      <c r="T554" s="308"/>
      <c r="AT554" s="303" t="s">
        <v>185</v>
      </c>
      <c r="AU554" s="303" t="s">
        <v>77</v>
      </c>
      <c r="AV554" s="302" t="s">
        <v>77</v>
      </c>
      <c r="AW554" s="302" t="s">
        <v>31</v>
      </c>
      <c r="AX554" s="302" t="s">
        <v>68</v>
      </c>
      <c r="AY554" s="303" t="s">
        <v>177</v>
      </c>
    </row>
    <row r="555" spans="2:65" s="302" customFormat="1">
      <c r="B555" s="301"/>
      <c r="D555" s="297" t="s">
        <v>185</v>
      </c>
      <c r="E555" s="303" t="s">
        <v>5</v>
      </c>
      <c r="F555" s="304" t="s">
        <v>715</v>
      </c>
      <c r="H555" s="305">
        <v>0.435</v>
      </c>
      <c r="L555" s="301"/>
      <c r="M555" s="306"/>
      <c r="N555" s="307"/>
      <c r="O555" s="307"/>
      <c r="P555" s="307"/>
      <c r="Q555" s="307"/>
      <c r="R555" s="307"/>
      <c r="S555" s="307"/>
      <c r="T555" s="308"/>
      <c r="AT555" s="303" t="s">
        <v>185</v>
      </c>
      <c r="AU555" s="303" t="s">
        <v>77</v>
      </c>
      <c r="AV555" s="302" t="s">
        <v>77</v>
      </c>
      <c r="AW555" s="302" t="s">
        <v>31</v>
      </c>
      <c r="AX555" s="302" t="s">
        <v>68</v>
      </c>
      <c r="AY555" s="303" t="s">
        <v>177</v>
      </c>
    </row>
    <row r="556" spans="2:65" s="310" customFormat="1">
      <c r="B556" s="309"/>
      <c r="D556" s="297" t="s">
        <v>185</v>
      </c>
      <c r="E556" s="311" t="s">
        <v>5</v>
      </c>
      <c r="F556" s="312" t="s">
        <v>716</v>
      </c>
      <c r="H556" s="311" t="s">
        <v>5</v>
      </c>
      <c r="L556" s="309"/>
      <c r="M556" s="313"/>
      <c r="N556" s="314"/>
      <c r="O556" s="314"/>
      <c r="P556" s="314"/>
      <c r="Q556" s="314"/>
      <c r="R556" s="314"/>
      <c r="S556" s="314"/>
      <c r="T556" s="315"/>
      <c r="AT556" s="311" t="s">
        <v>185</v>
      </c>
      <c r="AU556" s="311" t="s">
        <v>77</v>
      </c>
      <c r="AV556" s="310" t="s">
        <v>75</v>
      </c>
      <c r="AW556" s="310" t="s">
        <v>31</v>
      </c>
      <c r="AX556" s="310" t="s">
        <v>68</v>
      </c>
      <c r="AY556" s="311" t="s">
        <v>177</v>
      </c>
    </row>
    <row r="557" spans="2:65" s="302" customFormat="1">
      <c r="B557" s="301"/>
      <c r="D557" s="297" t="s">
        <v>185</v>
      </c>
      <c r="E557" s="303" t="s">
        <v>5</v>
      </c>
      <c r="F557" s="304" t="s">
        <v>717</v>
      </c>
      <c r="H557" s="305">
        <v>0.58899999999999997</v>
      </c>
      <c r="L557" s="301"/>
      <c r="M557" s="306"/>
      <c r="N557" s="307"/>
      <c r="O557" s="307"/>
      <c r="P557" s="307"/>
      <c r="Q557" s="307"/>
      <c r="R557" s="307"/>
      <c r="S557" s="307"/>
      <c r="T557" s="308"/>
      <c r="AT557" s="303" t="s">
        <v>185</v>
      </c>
      <c r="AU557" s="303" t="s">
        <v>77</v>
      </c>
      <c r="AV557" s="302" t="s">
        <v>77</v>
      </c>
      <c r="AW557" s="302" t="s">
        <v>31</v>
      </c>
      <c r="AX557" s="302" t="s">
        <v>68</v>
      </c>
      <c r="AY557" s="303" t="s">
        <v>177</v>
      </c>
    </row>
    <row r="558" spans="2:65" s="302" customFormat="1">
      <c r="B558" s="301"/>
      <c r="D558" s="297" t="s">
        <v>185</v>
      </c>
      <c r="E558" s="303" t="s">
        <v>5</v>
      </c>
      <c r="F558" s="304" t="s">
        <v>718</v>
      </c>
      <c r="H558" s="305">
        <v>0.29399999999999998</v>
      </c>
      <c r="L558" s="301"/>
      <c r="M558" s="306"/>
      <c r="N558" s="307"/>
      <c r="O558" s="307"/>
      <c r="P558" s="307"/>
      <c r="Q558" s="307"/>
      <c r="R558" s="307"/>
      <c r="S558" s="307"/>
      <c r="T558" s="308"/>
      <c r="AT558" s="303" t="s">
        <v>185</v>
      </c>
      <c r="AU558" s="303" t="s">
        <v>77</v>
      </c>
      <c r="AV558" s="302" t="s">
        <v>77</v>
      </c>
      <c r="AW558" s="302" t="s">
        <v>31</v>
      </c>
      <c r="AX558" s="302" t="s">
        <v>68</v>
      </c>
      <c r="AY558" s="303" t="s">
        <v>177</v>
      </c>
    </row>
    <row r="559" spans="2:65" s="310" customFormat="1">
      <c r="B559" s="309"/>
      <c r="D559" s="297" t="s">
        <v>185</v>
      </c>
      <c r="E559" s="311" t="s">
        <v>5</v>
      </c>
      <c r="F559" s="312" t="s">
        <v>719</v>
      </c>
      <c r="H559" s="311" t="s">
        <v>5</v>
      </c>
      <c r="L559" s="309"/>
      <c r="M559" s="313"/>
      <c r="N559" s="314"/>
      <c r="O559" s="314"/>
      <c r="P559" s="314"/>
      <c r="Q559" s="314"/>
      <c r="R559" s="314"/>
      <c r="S559" s="314"/>
      <c r="T559" s="315"/>
      <c r="AT559" s="311" t="s">
        <v>185</v>
      </c>
      <c r="AU559" s="311" t="s">
        <v>77</v>
      </c>
      <c r="AV559" s="310" t="s">
        <v>75</v>
      </c>
      <c r="AW559" s="310" t="s">
        <v>31</v>
      </c>
      <c r="AX559" s="310" t="s">
        <v>68</v>
      </c>
      <c r="AY559" s="311" t="s">
        <v>177</v>
      </c>
    </row>
    <row r="560" spans="2:65" s="302" customFormat="1">
      <c r="B560" s="301"/>
      <c r="D560" s="297" t="s">
        <v>185</v>
      </c>
      <c r="E560" s="303" t="s">
        <v>5</v>
      </c>
      <c r="F560" s="304" t="s">
        <v>718</v>
      </c>
      <c r="H560" s="305">
        <v>0.29399999999999998</v>
      </c>
      <c r="L560" s="301"/>
      <c r="M560" s="306"/>
      <c r="N560" s="307"/>
      <c r="O560" s="307"/>
      <c r="P560" s="307"/>
      <c r="Q560" s="307"/>
      <c r="R560" s="307"/>
      <c r="S560" s="307"/>
      <c r="T560" s="308"/>
      <c r="AT560" s="303" t="s">
        <v>185</v>
      </c>
      <c r="AU560" s="303" t="s">
        <v>77</v>
      </c>
      <c r="AV560" s="302" t="s">
        <v>77</v>
      </c>
      <c r="AW560" s="302" t="s">
        <v>31</v>
      </c>
      <c r="AX560" s="302" t="s">
        <v>68</v>
      </c>
      <c r="AY560" s="303" t="s">
        <v>177</v>
      </c>
    </row>
    <row r="561" spans="2:65" s="310" customFormat="1">
      <c r="B561" s="309"/>
      <c r="D561" s="297" t="s">
        <v>185</v>
      </c>
      <c r="E561" s="311" t="s">
        <v>5</v>
      </c>
      <c r="F561" s="312" t="s">
        <v>593</v>
      </c>
      <c r="H561" s="311" t="s">
        <v>5</v>
      </c>
      <c r="L561" s="309"/>
      <c r="M561" s="313"/>
      <c r="N561" s="314"/>
      <c r="O561" s="314"/>
      <c r="P561" s="314"/>
      <c r="Q561" s="314"/>
      <c r="R561" s="314"/>
      <c r="S561" s="314"/>
      <c r="T561" s="315"/>
      <c r="AT561" s="311" t="s">
        <v>185</v>
      </c>
      <c r="AU561" s="311" t="s">
        <v>77</v>
      </c>
      <c r="AV561" s="310" t="s">
        <v>75</v>
      </c>
      <c r="AW561" s="310" t="s">
        <v>31</v>
      </c>
      <c r="AX561" s="310" t="s">
        <v>68</v>
      </c>
      <c r="AY561" s="311" t="s">
        <v>177</v>
      </c>
    </row>
    <row r="562" spans="2:65" s="317" customFormat="1">
      <c r="B562" s="316"/>
      <c r="D562" s="297" t="s">
        <v>185</v>
      </c>
      <c r="E562" s="318" t="s">
        <v>5</v>
      </c>
      <c r="F562" s="319" t="s">
        <v>186</v>
      </c>
      <c r="H562" s="320">
        <v>2.1240000000000001</v>
      </c>
      <c r="L562" s="316"/>
      <c r="M562" s="321"/>
      <c r="N562" s="322"/>
      <c r="O562" s="322"/>
      <c r="P562" s="322"/>
      <c r="Q562" s="322"/>
      <c r="R562" s="322"/>
      <c r="S562" s="322"/>
      <c r="T562" s="323"/>
      <c r="AT562" s="318" t="s">
        <v>185</v>
      </c>
      <c r="AU562" s="318" t="s">
        <v>77</v>
      </c>
      <c r="AV562" s="317" t="s">
        <v>182</v>
      </c>
      <c r="AW562" s="317" t="s">
        <v>31</v>
      </c>
      <c r="AX562" s="317" t="s">
        <v>75</v>
      </c>
      <c r="AY562" s="318" t="s">
        <v>177</v>
      </c>
    </row>
    <row r="563" spans="2:65" s="274" customFormat="1" ht="29.85" customHeight="1">
      <c r="B563" s="273"/>
      <c r="D563" s="275" t="s">
        <v>67</v>
      </c>
      <c r="E563" s="284" t="s">
        <v>182</v>
      </c>
      <c r="F563" s="284" t="s">
        <v>720</v>
      </c>
      <c r="J563" s="285">
        <f>BK563</f>
        <v>0</v>
      </c>
      <c r="L563" s="273"/>
      <c r="M563" s="278"/>
      <c r="N563" s="279"/>
      <c r="O563" s="279"/>
      <c r="P563" s="280">
        <f>SUM(P564:P693)</f>
        <v>1590.7638110000005</v>
      </c>
      <c r="Q563" s="279"/>
      <c r="R563" s="280">
        <f>SUM(R564:R693)</f>
        <v>887.24722584000006</v>
      </c>
      <c r="S563" s="279"/>
      <c r="T563" s="281">
        <f>SUM(T564:T693)</f>
        <v>0</v>
      </c>
      <c r="AR563" s="275" t="s">
        <v>75</v>
      </c>
      <c r="AT563" s="282" t="s">
        <v>67</v>
      </c>
      <c r="AU563" s="282" t="s">
        <v>75</v>
      </c>
      <c r="AY563" s="275" t="s">
        <v>177</v>
      </c>
      <c r="BK563" s="283">
        <f>SUM(BK564:BK693)</f>
        <v>0</v>
      </c>
    </row>
    <row r="564" spans="2:65" s="916" customFormat="1" ht="25.5" customHeight="1">
      <c r="B564" s="207"/>
      <c r="C564" s="286" t="s">
        <v>721</v>
      </c>
      <c r="D564" s="286" t="s">
        <v>179</v>
      </c>
      <c r="E564" s="287" t="s">
        <v>722</v>
      </c>
      <c r="F564" s="288" t="s">
        <v>723</v>
      </c>
      <c r="G564" s="289" t="s">
        <v>180</v>
      </c>
      <c r="H564" s="290">
        <v>211</v>
      </c>
      <c r="I564" s="921"/>
      <c r="J564" s="291">
        <f>ROUND(I564*H564,2)</f>
        <v>0</v>
      </c>
      <c r="K564" s="288" t="s">
        <v>5</v>
      </c>
      <c r="L564" s="207"/>
      <c r="M564" s="292" t="s">
        <v>5</v>
      </c>
      <c r="N564" s="293" t="s">
        <v>39</v>
      </c>
      <c r="O564" s="294">
        <v>0.76800000000000002</v>
      </c>
      <c r="P564" s="294">
        <f>O564*H564</f>
        <v>162.048</v>
      </c>
      <c r="Q564" s="294">
        <v>0.15501000000000001</v>
      </c>
      <c r="R564" s="294">
        <f>Q564*H564</f>
        <v>32.70711</v>
      </c>
      <c r="S564" s="294">
        <v>0</v>
      </c>
      <c r="T564" s="295">
        <f>S564*H564</f>
        <v>0</v>
      </c>
      <c r="AR564" s="196" t="s">
        <v>182</v>
      </c>
      <c r="AT564" s="196" t="s">
        <v>179</v>
      </c>
      <c r="AU564" s="196" t="s">
        <v>77</v>
      </c>
      <c r="AY564" s="196" t="s">
        <v>177</v>
      </c>
      <c r="BE564" s="296">
        <f>IF(N564="základní",J564,0)</f>
        <v>0</v>
      </c>
      <c r="BF564" s="296">
        <f>IF(N564="snížená",J564,0)</f>
        <v>0</v>
      </c>
      <c r="BG564" s="296">
        <f>IF(N564="zákl. přenesená",J564,0)</f>
        <v>0</v>
      </c>
      <c r="BH564" s="296">
        <f>IF(N564="sníž. přenesená",J564,0)</f>
        <v>0</v>
      </c>
      <c r="BI564" s="296">
        <f>IF(N564="nulová",J564,0)</f>
        <v>0</v>
      </c>
      <c r="BJ564" s="196" t="s">
        <v>75</v>
      </c>
      <c r="BK564" s="296">
        <f>ROUND(I564*H564,2)</f>
        <v>0</v>
      </c>
      <c r="BL564" s="196" t="s">
        <v>182</v>
      </c>
      <c r="BM564" s="196" t="s">
        <v>724</v>
      </c>
    </row>
    <row r="565" spans="2:65" s="302" customFormat="1">
      <c r="B565" s="301"/>
      <c r="D565" s="297" t="s">
        <v>185</v>
      </c>
      <c r="E565" s="303" t="s">
        <v>5</v>
      </c>
      <c r="F565" s="304" t="s">
        <v>725</v>
      </c>
      <c r="H565" s="305">
        <v>29.75</v>
      </c>
      <c r="L565" s="301"/>
      <c r="M565" s="306"/>
      <c r="N565" s="307"/>
      <c r="O565" s="307"/>
      <c r="P565" s="307"/>
      <c r="Q565" s="307"/>
      <c r="R565" s="307"/>
      <c r="S565" s="307"/>
      <c r="T565" s="308"/>
      <c r="AT565" s="303" t="s">
        <v>185</v>
      </c>
      <c r="AU565" s="303" t="s">
        <v>77</v>
      </c>
      <c r="AV565" s="302" t="s">
        <v>77</v>
      </c>
      <c r="AW565" s="302" t="s">
        <v>31</v>
      </c>
      <c r="AX565" s="302" t="s">
        <v>68</v>
      </c>
      <c r="AY565" s="303" t="s">
        <v>177</v>
      </c>
    </row>
    <row r="566" spans="2:65" s="302" customFormat="1">
      <c r="B566" s="301"/>
      <c r="D566" s="297" t="s">
        <v>185</v>
      </c>
      <c r="E566" s="303" t="s">
        <v>5</v>
      </c>
      <c r="F566" s="304" t="s">
        <v>726</v>
      </c>
      <c r="H566" s="305">
        <v>30.5</v>
      </c>
      <c r="L566" s="301"/>
      <c r="M566" s="306"/>
      <c r="N566" s="307"/>
      <c r="O566" s="307"/>
      <c r="P566" s="307"/>
      <c r="Q566" s="307"/>
      <c r="R566" s="307"/>
      <c r="S566" s="307"/>
      <c r="T566" s="308"/>
      <c r="AT566" s="303" t="s">
        <v>185</v>
      </c>
      <c r="AU566" s="303" t="s">
        <v>77</v>
      </c>
      <c r="AV566" s="302" t="s">
        <v>77</v>
      </c>
      <c r="AW566" s="302" t="s">
        <v>31</v>
      </c>
      <c r="AX566" s="302" t="s">
        <v>68</v>
      </c>
      <c r="AY566" s="303" t="s">
        <v>177</v>
      </c>
    </row>
    <row r="567" spans="2:65" s="310" customFormat="1">
      <c r="B567" s="309"/>
      <c r="D567" s="297" t="s">
        <v>185</v>
      </c>
      <c r="E567" s="311" t="s">
        <v>5</v>
      </c>
      <c r="F567" s="312" t="s">
        <v>716</v>
      </c>
      <c r="H567" s="311" t="s">
        <v>5</v>
      </c>
      <c r="L567" s="309"/>
      <c r="M567" s="313"/>
      <c r="N567" s="314"/>
      <c r="O567" s="314"/>
      <c r="P567" s="314"/>
      <c r="Q567" s="314"/>
      <c r="R567" s="314"/>
      <c r="S567" s="314"/>
      <c r="T567" s="315"/>
      <c r="AT567" s="311" t="s">
        <v>185</v>
      </c>
      <c r="AU567" s="311" t="s">
        <v>77</v>
      </c>
      <c r="AV567" s="310" t="s">
        <v>75</v>
      </c>
      <c r="AW567" s="310" t="s">
        <v>31</v>
      </c>
      <c r="AX567" s="310" t="s">
        <v>68</v>
      </c>
      <c r="AY567" s="311" t="s">
        <v>177</v>
      </c>
    </row>
    <row r="568" spans="2:65" s="302" customFormat="1">
      <c r="B568" s="301"/>
      <c r="D568" s="297" t="s">
        <v>185</v>
      </c>
      <c r="E568" s="303" t="s">
        <v>5</v>
      </c>
      <c r="F568" s="304" t="s">
        <v>727</v>
      </c>
      <c r="H568" s="305">
        <v>59.25</v>
      </c>
      <c r="L568" s="301"/>
      <c r="M568" s="306"/>
      <c r="N568" s="307"/>
      <c r="O568" s="307"/>
      <c r="P568" s="307"/>
      <c r="Q568" s="307"/>
      <c r="R568" s="307"/>
      <c r="S568" s="307"/>
      <c r="T568" s="308"/>
      <c r="AT568" s="303" t="s">
        <v>185</v>
      </c>
      <c r="AU568" s="303" t="s">
        <v>77</v>
      </c>
      <c r="AV568" s="302" t="s">
        <v>77</v>
      </c>
      <c r="AW568" s="302" t="s">
        <v>31</v>
      </c>
      <c r="AX568" s="302" t="s">
        <v>68</v>
      </c>
      <c r="AY568" s="303" t="s">
        <v>177</v>
      </c>
    </row>
    <row r="569" spans="2:65" s="302" customFormat="1">
      <c r="B569" s="301"/>
      <c r="D569" s="297" t="s">
        <v>185</v>
      </c>
      <c r="E569" s="303" t="s">
        <v>5</v>
      </c>
      <c r="F569" s="304" t="s">
        <v>726</v>
      </c>
      <c r="H569" s="305">
        <v>30.5</v>
      </c>
      <c r="L569" s="301"/>
      <c r="M569" s="306"/>
      <c r="N569" s="307"/>
      <c r="O569" s="307"/>
      <c r="P569" s="307"/>
      <c r="Q569" s="307"/>
      <c r="R569" s="307"/>
      <c r="S569" s="307"/>
      <c r="T569" s="308"/>
      <c r="AT569" s="303" t="s">
        <v>185</v>
      </c>
      <c r="AU569" s="303" t="s">
        <v>77</v>
      </c>
      <c r="AV569" s="302" t="s">
        <v>77</v>
      </c>
      <c r="AW569" s="302" t="s">
        <v>31</v>
      </c>
      <c r="AX569" s="302" t="s">
        <v>68</v>
      </c>
      <c r="AY569" s="303" t="s">
        <v>177</v>
      </c>
    </row>
    <row r="570" spans="2:65" s="310" customFormat="1">
      <c r="B570" s="309"/>
      <c r="D570" s="297" t="s">
        <v>185</v>
      </c>
      <c r="E570" s="311" t="s">
        <v>5</v>
      </c>
      <c r="F570" s="312" t="s">
        <v>719</v>
      </c>
      <c r="H570" s="311" t="s">
        <v>5</v>
      </c>
      <c r="L570" s="309"/>
      <c r="M570" s="313"/>
      <c r="N570" s="314"/>
      <c r="O570" s="314"/>
      <c r="P570" s="314"/>
      <c r="Q570" s="314"/>
      <c r="R570" s="314"/>
      <c r="S570" s="314"/>
      <c r="T570" s="315"/>
      <c r="AT570" s="311" t="s">
        <v>185</v>
      </c>
      <c r="AU570" s="311" t="s">
        <v>77</v>
      </c>
      <c r="AV570" s="310" t="s">
        <v>75</v>
      </c>
      <c r="AW570" s="310" t="s">
        <v>31</v>
      </c>
      <c r="AX570" s="310" t="s">
        <v>68</v>
      </c>
      <c r="AY570" s="311" t="s">
        <v>177</v>
      </c>
    </row>
    <row r="571" spans="2:65" s="302" customFormat="1">
      <c r="B571" s="301"/>
      <c r="D571" s="297" t="s">
        <v>185</v>
      </c>
      <c r="E571" s="303" t="s">
        <v>5</v>
      </c>
      <c r="F571" s="304" t="s">
        <v>728</v>
      </c>
      <c r="H571" s="305">
        <v>61</v>
      </c>
      <c r="L571" s="301"/>
      <c r="M571" s="306"/>
      <c r="N571" s="307"/>
      <c r="O571" s="307"/>
      <c r="P571" s="307"/>
      <c r="Q571" s="307"/>
      <c r="R571" s="307"/>
      <c r="S571" s="307"/>
      <c r="T571" s="308"/>
      <c r="AT571" s="303" t="s">
        <v>185</v>
      </c>
      <c r="AU571" s="303" t="s">
        <v>77</v>
      </c>
      <c r="AV571" s="302" t="s">
        <v>77</v>
      </c>
      <c r="AW571" s="302" t="s">
        <v>31</v>
      </c>
      <c r="AX571" s="302" t="s">
        <v>68</v>
      </c>
      <c r="AY571" s="303" t="s">
        <v>177</v>
      </c>
    </row>
    <row r="572" spans="2:65" s="310" customFormat="1">
      <c r="B572" s="309"/>
      <c r="D572" s="297" t="s">
        <v>185</v>
      </c>
      <c r="E572" s="311" t="s">
        <v>5</v>
      </c>
      <c r="F572" s="312" t="s">
        <v>593</v>
      </c>
      <c r="H572" s="311" t="s">
        <v>5</v>
      </c>
      <c r="L572" s="309"/>
      <c r="M572" s="313"/>
      <c r="N572" s="314"/>
      <c r="O572" s="314"/>
      <c r="P572" s="314"/>
      <c r="Q572" s="314"/>
      <c r="R572" s="314"/>
      <c r="S572" s="314"/>
      <c r="T572" s="315"/>
      <c r="AT572" s="311" t="s">
        <v>185</v>
      </c>
      <c r="AU572" s="311" t="s">
        <v>77</v>
      </c>
      <c r="AV572" s="310" t="s">
        <v>75</v>
      </c>
      <c r="AW572" s="310" t="s">
        <v>31</v>
      </c>
      <c r="AX572" s="310" t="s">
        <v>68</v>
      </c>
      <c r="AY572" s="311" t="s">
        <v>177</v>
      </c>
    </row>
    <row r="573" spans="2:65" s="317" customFormat="1">
      <c r="B573" s="316"/>
      <c r="D573" s="297" t="s">
        <v>185</v>
      </c>
      <c r="E573" s="318" t="s">
        <v>5</v>
      </c>
      <c r="F573" s="319" t="s">
        <v>186</v>
      </c>
      <c r="H573" s="320">
        <v>211</v>
      </c>
      <c r="L573" s="316"/>
      <c r="M573" s="321"/>
      <c r="N573" s="322"/>
      <c r="O573" s="322"/>
      <c r="P573" s="322"/>
      <c r="Q573" s="322"/>
      <c r="R573" s="322"/>
      <c r="S573" s="322"/>
      <c r="T573" s="323"/>
      <c r="AT573" s="318" t="s">
        <v>185</v>
      </c>
      <c r="AU573" s="318" t="s">
        <v>77</v>
      </c>
      <c r="AV573" s="317" t="s">
        <v>182</v>
      </c>
      <c r="AW573" s="317" t="s">
        <v>31</v>
      </c>
      <c r="AX573" s="317" t="s">
        <v>75</v>
      </c>
      <c r="AY573" s="318" t="s">
        <v>177</v>
      </c>
    </row>
    <row r="574" spans="2:65" s="916" customFormat="1" ht="16.5" customHeight="1">
      <c r="B574" s="207"/>
      <c r="C574" s="324" t="s">
        <v>729</v>
      </c>
      <c r="D574" s="324" t="s">
        <v>425</v>
      </c>
      <c r="E574" s="325" t="s">
        <v>730</v>
      </c>
      <c r="F574" s="326" t="s">
        <v>731</v>
      </c>
      <c r="G574" s="327" t="s">
        <v>180</v>
      </c>
      <c r="H574" s="328">
        <v>211</v>
      </c>
      <c r="I574" s="923"/>
      <c r="J574" s="329">
        <f>ROUND(I574*H574,2)</f>
        <v>0</v>
      </c>
      <c r="K574" s="326" t="s">
        <v>5</v>
      </c>
      <c r="L574" s="330"/>
      <c r="M574" s="331" t="s">
        <v>5</v>
      </c>
      <c r="N574" s="332" t="s">
        <v>39</v>
      </c>
      <c r="O574" s="294">
        <v>0</v>
      </c>
      <c r="P574" s="294">
        <f>O574*H574</f>
        <v>0</v>
      </c>
      <c r="Q574" s="294">
        <v>0.39700000000000002</v>
      </c>
      <c r="R574" s="294">
        <f>Q574*H574</f>
        <v>83.76700000000001</v>
      </c>
      <c r="S574" s="294">
        <v>0</v>
      </c>
      <c r="T574" s="295">
        <f>S574*H574</f>
        <v>0</v>
      </c>
      <c r="AR574" s="196" t="s">
        <v>207</v>
      </c>
      <c r="AT574" s="196" t="s">
        <v>425</v>
      </c>
      <c r="AU574" s="196" t="s">
        <v>77</v>
      </c>
      <c r="AY574" s="196" t="s">
        <v>177</v>
      </c>
      <c r="BE574" s="296">
        <f>IF(N574="základní",J574,0)</f>
        <v>0</v>
      </c>
      <c r="BF574" s="296">
        <f>IF(N574="snížená",J574,0)</f>
        <v>0</v>
      </c>
      <c r="BG574" s="296">
        <f>IF(N574="zákl. přenesená",J574,0)</f>
        <v>0</v>
      </c>
      <c r="BH574" s="296">
        <f>IF(N574="sníž. přenesená",J574,0)</f>
        <v>0</v>
      </c>
      <c r="BI574" s="296">
        <f>IF(N574="nulová",J574,0)</f>
        <v>0</v>
      </c>
      <c r="BJ574" s="196" t="s">
        <v>75</v>
      </c>
      <c r="BK574" s="296">
        <f>ROUND(I574*H574,2)</f>
        <v>0</v>
      </c>
      <c r="BL574" s="196" t="s">
        <v>182</v>
      </c>
      <c r="BM574" s="196" t="s">
        <v>732</v>
      </c>
    </row>
    <row r="575" spans="2:65" s="916" customFormat="1" ht="25.5" customHeight="1">
      <c r="B575" s="207"/>
      <c r="C575" s="286" t="s">
        <v>733</v>
      </c>
      <c r="D575" s="286" t="s">
        <v>179</v>
      </c>
      <c r="E575" s="287" t="s">
        <v>734</v>
      </c>
      <c r="F575" s="288" t="s">
        <v>735</v>
      </c>
      <c r="G575" s="289" t="s">
        <v>180</v>
      </c>
      <c r="H575" s="290">
        <v>949.32</v>
      </c>
      <c r="I575" s="921"/>
      <c r="J575" s="291">
        <f>ROUND(I575*H575,2)</f>
        <v>0</v>
      </c>
      <c r="K575" s="288" t="s">
        <v>5</v>
      </c>
      <c r="L575" s="207"/>
      <c r="M575" s="292" t="s">
        <v>5</v>
      </c>
      <c r="N575" s="293" t="s">
        <v>39</v>
      </c>
      <c r="O575" s="294">
        <v>0.89300000000000002</v>
      </c>
      <c r="P575" s="294">
        <f>O575*H575</f>
        <v>847.74276000000009</v>
      </c>
      <c r="Q575" s="294">
        <v>0.18459</v>
      </c>
      <c r="R575" s="294">
        <f>Q575*H575</f>
        <v>175.23497880000002</v>
      </c>
      <c r="S575" s="294">
        <v>0</v>
      </c>
      <c r="T575" s="295">
        <f>S575*H575</f>
        <v>0</v>
      </c>
      <c r="AR575" s="196" t="s">
        <v>182</v>
      </c>
      <c r="AT575" s="196" t="s">
        <v>179</v>
      </c>
      <c r="AU575" s="196" t="s">
        <v>77</v>
      </c>
      <c r="AY575" s="196" t="s">
        <v>177</v>
      </c>
      <c r="BE575" s="296">
        <f>IF(N575="základní",J575,0)</f>
        <v>0</v>
      </c>
      <c r="BF575" s="296">
        <f>IF(N575="snížená",J575,0)</f>
        <v>0</v>
      </c>
      <c r="BG575" s="296">
        <f>IF(N575="zákl. přenesená",J575,0)</f>
        <v>0</v>
      </c>
      <c r="BH575" s="296">
        <f>IF(N575="sníž. přenesená",J575,0)</f>
        <v>0</v>
      </c>
      <c r="BI575" s="296">
        <f>IF(N575="nulová",J575,0)</f>
        <v>0</v>
      </c>
      <c r="BJ575" s="196" t="s">
        <v>75</v>
      </c>
      <c r="BK575" s="296">
        <f>ROUND(I575*H575,2)</f>
        <v>0</v>
      </c>
      <c r="BL575" s="196" t="s">
        <v>182</v>
      </c>
      <c r="BM575" s="196" t="s">
        <v>736</v>
      </c>
    </row>
    <row r="576" spans="2:65" s="302" customFormat="1">
      <c r="B576" s="301"/>
      <c r="D576" s="297" t="s">
        <v>185</v>
      </c>
      <c r="E576" s="303" t="s">
        <v>5</v>
      </c>
      <c r="F576" s="304" t="s">
        <v>737</v>
      </c>
      <c r="H576" s="305">
        <v>150.80000000000001</v>
      </c>
      <c r="L576" s="301"/>
      <c r="M576" s="306"/>
      <c r="N576" s="307"/>
      <c r="O576" s="307"/>
      <c r="P576" s="307"/>
      <c r="Q576" s="307"/>
      <c r="R576" s="307"/>
      <c r="S576" s="307"/>
      <c r="T576" s="308"/>
      <c r="AT576" s="303" t="s">
        <v>185</v>
      </c>
      <c r="AU576" s="303" t="s">
        <v>77</v>
      </c>
      <c r="AV576" s="302" t="s">
        <v>77</v>
      </c>
      <c r="AW576" s="302" t="s">
        <v>31</v>
      </c>
      <c r="AX576" s="302" t="s">
        <v>68</v>
      </c>
      <c r="AY576" s="303" t="s">
        <v>177</v>
      </c>
    </row>
    <row r="577" spans="2:65" s="302" customFormat="1">
      <c r="B577" s="301"/>
      <c r="D577" s="297" t="s">
        <v>185</v>
      </c>
      <c r="E577" s="303" t="s">
        <v>5</v>
      </c>
      <c r="F577" s="304" t="s">
        <v>738</v>
      </c>
      <c r="H577" s="305">
        <v>239.4</v>
      </c>
      <c r="L577" s="301"/>
      <c r="M577" s="306"/>
      <c r="N577" s="307"/>
      <c r="O577" s="307"/>
      <c r="P577" s="307"/>
      <c r="Q577" s="307"/>
      <c r="R577" s="307"/>
      <c r="S577" s="307"/>
      <c r="T577" s="308"/>
      <c r="AT577" s="303" t="s">
        <v>185</v>
      </c>
      <c r="AU577" s="303" t="s">
        <v>77</v>
      </c>
      <c r="AV577" s="302" t="s">
        <v>77</v>
      </c>
      <c r="AW577" s="302" t="s">
        <v>31</v>
      </c>
      <c r="AX577" s="302" t="s">
        <v>68</v>
      </c>
      <c r="AY577" s="303" t="s">
        <v>177</v>
      </c>
    </row>
    <row r="578" spans="2:65" s="310" customFormat="1">
      <c r="B578" s="309"/>
      <c r="D578" s="297" t="s">
        <v>185</v>
      </c>
      <c r="E578" s="311" t="s">
        <v>5</v>
      </c>
      <c r="F578" s="312" t="s">
        <v>716</v>
      </c>
      <c r="H578" s="311" t="s">
        <v>5</v>
      </c>
      <c r="L578" s="309"/>
      <c r="M578" s="313"/>
      <c r="N578" s="314"/>
      <c r="O578" s="314"/>
      <c r="P578" s="314"/>
      <c r="Q578" s="314"/>
      <c r="R578" s="314"/>
      <c r="S578" s="314"/>
      <c r="T578" s="315"/>
      <c r="AT578" s="311" t="s">
        <v>185</v>
      </c>
      <c r="AU578" s="311" t="s">
        <v>77</v>
      </c>
      <c r="AV578" s="310" t="s">
        <v>75</v>
      </c>
      <c r="AW578" s="310" t="s">
        <v>31</v>
      </c>
      <c r="AX578" s="310" t="s">
        <v>68</v>
      </c>
      <c r="AY578" s="311" t="s">
        <v>177</v>
      </c>
    </row>
    <row r="579" spans="2:65" s="302" customFormat="1">
      <c r="B579" s="301"/>
      <c r="D579" s="297" t="s">
        <v>185</v>
      </c>
      <c r="E579" s="303" t="s">
        <v>5</v>
      </c>
      <c r="F579" s="304" t="s">
        <v>737</v>
      </c>
      <c r="H579" s="305">
        <v>150.80000000000001</v>
      </c>
      <c r="L579" s="301"/>
      <c r="M579" s="306"/>
      <c r="N579" s="307"/>
      <c r="O579" s="307"/>
      <c r="P579" s="307"/>
      <c r="Q579" s="307"/>
      <c r="R579" s="307"/>
      <c r="S579" s="307"/>
      <c r="T579" s="308"/>
      <c r="AT579" s="303" t="s">
        <v>185</v>
      </c>
      <c r="AU579" s="303" t="s">
        <v>77</v>
      </c>
      <c r="AV579" s="302" t="s">
        <v>77</v>
      </c>
      <c r="AW579" s="302" t="s">
        <v>31</v>
      </c>
      <c r="AX579" s="302" t="s">
        <v>68</v>
      </c>
      <c r="AY579" s="303" t="s">
        <v>177</v>
      </c>
    </row>
    <row r="580" spans="2:65" s="302" customFormat="1">
      <c r="B580" s="301"/>
      <c r="D580" s="297" t="s">
        <v>185</v>
      </c>
      <c r="E580" s="303" t="s">
        <v>5</v>
      </c>
      <c r="F580" s="304" t="s">
        <v>739</v>
      </c>
      <c r="H580" s="305">
        <v>243.6</v>
      </c>
      <c r="L580" s="301"/>
      <c r="M580" s="306"/>
      <c r="N580" s="307"/>
      <c r="O580" s="307"/>
      <c r="P580" s="307"/>
      <c r="Q580" s="307"/>
      <c r="R580" s="307"/>
      <c r="S580" s="307"/>
      <c r="T580" s="308"/>
      <c r="AT580" s="303" t="s">
        <v>185</v>
      </c>
      <c r="AU580" s="303" t="s">
        <v>77</v>
      </c>
      <c r="AV580" s="302" t="s">
        <v>77</v>
      </c>
      <c r="AW580" s="302" t="s">
        <v>31</v>
      </c>
      <c r="AX580" s="302" t="s">
        <v>68</v>
      </c>
      <c r="AY580" s="303" t="s">
        <v>177</v>
      </c>
    </row>
    <row r="581" spans="2:65" s="310" customFormat="1">
      <c r="B581" s="309"/>
      <c r="D581" s="297" t="s">
        <v>185</v>
      </c>
      <c r="E581" s="311" t="s">
        <v>5</v>
      </c>
      <c r="F581" s="312" t="s">
        <v>719</v>
      </c>
      <c r="H581" s="311" t="s">
        <v>5</v>
      </c>
      <c r="L581" s="309"/>
      <c r="M581" s="313"/>
      <c r="N581" s="314"/>
      <c r="O581" s="314"/>
      <c r="P581" s="314"/>
      <c r="Q581" s="314"/>
      <c r="R581" s="314"/>
      <c r="S581" s="314"/>
      <c r="T581" s="315"/>
      <c r="AT581" s="311" t="s">
        <v>185</v>
      </c>
      <c r="AU581" s="311" t="s">
        <v>77</v>
      </c>
      <c r="AV581" s="310" t="s">
        <v>75</v>
      </c>
      <c r="AW581" s="310" t="s">
        <v>31</v>
      </c>
      <c r="AX581" s="310" t="s">
        <v>68</v>
      </c>
      <c r="AY581" s="311" t="s">
        <v>177</v>
      </c>
    </row>
    <row r="582" spans="2:65" s="302" customFormat="1">
      <c r="B582" s="301"/>
      <c r="D582" s="297" t="s">
        <v>185</v>
      </c>
      <c r="E582" s="303" t="s">
        <v>5</v>
      </c>
      <c r="F582" s="304" t="s">
        <v>740</v>
      </c>
      <c r="H582" s="305">
        <v>164.72</v>
      </c>
      <c r="L582" s="301"/>
      <c r="M582" s="306"/>
      <c r="N582" s="307"/>
      <c r="O582" s="307"/>
      <c r="P582" s="307"/>
      <c r="Q582" s="307"/>
      <c r="R582" s="307"/>
      <c r="S582" s="307"/>
      <c r="T582" s="308"/>
      <c r="AT582" s="303" t="s">
        <v>185</v>
      </c>
      <c r="AU582" s="303" t="s">
        <v>77</v>
      </c>
      <c r="AV582" s="302" t="s">
        <v>77</v>
      </c>
      <c r="AW582" s="302" t="s">
        <v>31</v>
      </c>
      <c r="AX582" s="302" t="s">
        <v>68</v>
      </c>
      <c r="AY582" s="303" t="s">
        <v>177</v>
      </c>
    </row>
    <row r="583" spans="2:65" s="310" customFormat="1">
      <c r="B583" s="309"/>
      <c r="D583" s="297" t="s">
        <v>185</v>
      </c>
      <c r="E583" s="311" t="s">
        <v>5</v>
      </c>
      <c r="F583" s="312" t="s">
        <v>593</v>
      </c>
      <c r="H583" s="311" t="s">
        <v>5</v>
      </c>
      <c r="L583" s="309"/>
      <c r="M583" s="313"/>
      <c r="N583" s="314"/>
      <c r="O583" s="314"/>
      <c r="P583" s="314"/>
      <c r="Q583" s="314"/>
      <c r="R583" s="314"/>
      <c r="S583" s="314"/>
      <c r="T583" s="315"/>
      <c r="AT583" s="311" t="s">
        <v>185</v>
      </c>
      <c r="AU583" s="311" t="s">
        <v>77</v>
      </c>
      <c r="AV583" s="310" t="s">
        <v>75</v>
      </c>
      <c r="AW583" s="310" t="s">
        <v>31</v>
      </c>
      <c r="AX583" s="310" t="s">
        <v>68</v>
      </c>
      <c r="AY583" s="311" t="s">
        <v>177</v>
      </c>
    </row>
    <row r="584" spans="2:65" s="317" customFormat="1">
      <c r="B584" s="316"/>
      <c r="D584" s="297" t="s">
        <v>185</v>
      </c>
      <c r="E584" s="318" t="s">
        <v>5</v>
      </c>
      <c r="F584" s="319" t="s">
        <v>186</v>
      </c>
      <c r="H584" s="320">
        <v>949.32</v>
      </c>
      <c r="L584" s="316"/>
      <c r="M584" s="321"/>
      <c r="N584" s="322"/>
      <c r="O584" s="322"/>
      <c r="P584" s="322"/>
      <c r="Q584" s="322"/>
      <c r="R584" s="322"/>
      <c r="S584" s="322"/>
      <c r="T584" s="323"/>
      <c r="AT584" s="318" t="s">
        <v>185</v>
      </c>
      <c r="AU584" s="318" t="s">
        <v>77</v>
      </c>
      <c r="AV584" s="317" t="s">
        <v>182</v>
      </c>
      <c r="AW584" s="317" t="s">
        <v>31</v>
      </c>
      <c r="AX584" s="317" t="s">
        <v>75</v>
      </c>
      <c r="AY584" s="318" t="s">
        <v>177</v>
      </c>
    </row>
    <row r="585" spans="2:65" s="916" customFormat="1" ht="16.5" customHeight="1">
      <c r="B585" s="207"/>
      <c r="C585" s="324" t="s">
        <v>741</v>
      </c>
      <c r="D585" s="324" t="s">
        <v>425</v>
      </c>
      <c r="E585" s="325" t="s">
        <v>742</v>
      </c>
      <c r="F585" s="326" t="s">
        <v>743</v>
      </c>
      <c r="G585" s="327" t="s">
        <v>180</v>
      </c>
      <c r="H585" s="328">
        <v>949.32</v>
      </c>
      <c r="I585" s="923"/>
      <c r="J585" s="329">
        <f>ROUND(I585*H585,2)</f>
        <v>0</v>
      </c>
      <c r="K585" s="326" t="s">
        <v>5</v>
      </c>
      <c r="L585" s="330"/>
      <c r="M585" s="331" t="s">
        <v>5</v>
      </c>
      <c r="N585" s="332" t="s">
        <v>39</v>
      </c>
      <c r="O585" s="294">
        <v>0</v>
      </c>
      <c r="P585" s="294">
        <f>O585*H585</f>
        <v>0</v>
      </c>
      <c r="Q585" s="294">
        <v>0.46</v>
      </c>
      <c r="R585" s="294">
        <f>Q585*H585</f>
        <v>436.68720000000002</v>
      </c>
      <c r="S585" s="294">
        <v>0</v>
      </c>
      <c r="T585" s="295">
        <f>S585*H585</f>
        <v>0</v>
      </c>
      <c r="AR585" s="196" t="s">
        <v>207</v>
      </c>
      <c r="AT585" s="196" t="s">
        <v>425</v>
      </c>
      <c r="AU585" s="196" t="s">
        <v>77</v>
      </c>
      <c r="AY585" s="196" t="s">
        <v>177</v>
      </c>
      <c r="BE585" s="296">
        <f>IF(N585="základní",J585,0)</f>
        <v>0</v>
      </c>
      <c r="BF585" s="296">
        <f>IF(N585="snížená",J585,0)</f>
        <v>0</v>
      </c>
      <c r="BG585" s="296">
        <f>IF(N585="zákl. přenesená",J585,0)</f>
        <v>0</v>
      </c>
      <c r="BH585" s="296">
        <f>IF(N585="sníž. přenesená",J585,0)</f>
        <v>0</v>
      </c>
      <c r="BI585" s="296">
        <f>IF(N585="nulová",J585,0)</f>
        <v>0</v>
      </c>
      <c r="BJ585" s="196" t="s">
        <v>75</v>
      </c>
      <c r="BK585" s="296">
        <f>ROUND(I585*H585,2)</f>
        <v>0</v>
      </c>
      <c r="BL585" s="196" t="s">
        <v>182</v>
      </c>
      <c r="BM585" s="196" t="s">
        <v>744</v>
      </c>
    </row>
    <row r="586" spans="2:65" s="916" customFormat="1" ht="38.25" customHeight="1">
      <c r="B586" s="207"/>
      <c r="C586" s="286" t="s">
        <v>745</v>
      </c>
      <c r="D586" s="286" t="s">
        <v>179</v>
      </c>
      <c r="E586" s="287" t="s">
        <v>746</v>
      </c>
      <c r="F586" s="288" t="s">
        <v>747</v>
      </c>
      <c r="G586" s="289" t="s">
        <v>210</v>
      </c>
      <c r="H586" s="290">
        <v>22.672000000000001</v>
      </c>
      <c r="I586" s="921"/>
      <c r="J586" s="291">
        <f>ROUND(I586*H586,2)</f>
        <v>0</v>
      </c>
      <c r="K586" s="288" t="s">
        <v>181</v>
      </c>
      <c r="L586" s="207"/>
      <c r="M586" s="292" t="s">
        <v>5</v>
      </c>
      <c r="N586" s="293" t="s">
        <v>39</v>
      </c>
      <c r="O586" s="294">
        <v>1.224</v>
      </c>
      <c r="P586" s="294">
        <f>O586*H586</f>
        <v>27.750527999999999</v>
      </c>
      <c r="Q586" s="294">
        <v>2.45343</v>
      </c>
      <c r="R586" s="294">
        <f>Q586*H586</f>
        <v>55.624164960000002</v>
      </c>
      <c r="S586" s="294">
        <v>0</v>
      </c>
      <c r="T586" s="295">
        <f>S586*H586</f>
        <v>0</v>
      </c>
      <c r="AR586" s="196" t="s">
        <v>182</v>
      </c>
      <c r="AT586" s="196" t="s">
        <v>179</v>
      </c>
      <c r="AU586" s="196" t="s">
        <v>77</v>
      </c>
      <c r="AY586" s="196" t="s">
        <v>177</v>
      </c>
      <c r="BE586" s="296">
        <f>IF(N586="základní",J586,0)</f>
        <v>0</v>
      </c>
      <c r="BF586" s="296">
        <f>IF(N586="snížená",J586,0)</f>
        <v>0</v>
      </c>
      <c r="BG586" s="296">
        <f>IF(N586="zákl. přenesená",J586,0)</f>
        <v>0</v>
      </c>
      <c r="BH586" s="296">
        <f>IF(N586="sníž. přenesená",J586,0)</f>
        <v>0</v>
      </c>
      <c r="BI586" s="296">
        <f>IF(N586="nulová",J586,0)</f>
        <v>0</v>
      </c>
      <c r="BJ586" s="196" t="s">
        <v>75</v>
      </c>
      <c r="BK586" s="296">
        <f>ROUND(I586*H586,2)</f>
        <v>0</v>
      </c>
      <c r="BL586" s="196" t="s">
        <v>182</v>
      </c>
      <c r="BM586" s="196" t="s">
        <v>748</v>
      </c>
    </row>
    <row r="587" spans="2:65" s="916" customFormat="1" ht="40.5">
      <c r="B587" s="207"/>
      <c r="D587" s="297" t="s">
        <v>184</v>
      </c>
      <c r="F587" s="298" t="s">
        <v>749</v>
      </c>
      <c r="L587" s="207"/>
      <c r="M587" s="299"/>
      <c r="N587" s="920"/>
      <c r="O587" s="920"/>
      <c r="P587" s="920"/>
      <c r="Q587" s="920"/>
      <c r="R587" s="920"/>
      <c r="S587" s="920"/>
      <c r="T587" s="300"/>
      <c r="AT587" s="196" t="s">
        <v>184</v>
      </c>
      <c r="AU587" s="196" t="s">
        <v>77</v>
      </c>
    </row>
    <row r="588" spans="2:65" s="302" customFormat="1">
      <c r="B588" s="301"/>
      <c r="D588" s="297" t="s">
        <v>185</v>
      </c>
      <c r="E588" s="303" t="s">
        <v>5</v>
      </c>
      <c r="F588" s="304" t="s">
        <v>750</v>
      </c>
      <c r="H588" s="305">
        <v>22.672000000000001</v>
      </c>
      <c r="L588" s="301"/>
      <c r="M588" s="306"/>
      <c r="N588" s="307"/>
      <c r="O588" s="307"/>
      <c r="P588" s="307"/>
      <c r="Q588" s="307"/>
      <c r="R588" s="307"/>
      <c r="S588" s="307"/>
      <c r="T588" s="308"/>
      <c r="AT588" s="303" t="s">
        <v>185</v>
      </c>
      <c r="AU588" s="303" t="s">
        <v>77</v>
      </c>
      <c r="AV588" s="302" t="s">
        <v>77</v>
      </c>
      <c r="AW588" s="302" t="s">
        <v>31</v>
      </c>
      <c r="AX588" s="302" t="s">
        <v>68</v>
      </c>
      <c r="AY588" s="303" t="s">
        <v>177</v>
      </c>
    </row>
    <row r="589" spans="2:65" s="310" customFormat="1">
      <c r="B589" s="309"/>
      <c r="D589" s="297" t="s">
        <v>185</v>
      </c>
      <c r="E589" s="311" t="s">
        <v>5</v>
      </c>
      <c r="F589" s="312" t="s">
        <v>751</v>
      </c>
      <c r="H589" s="311" t="s">
        <v>5</v>
      </c>
      <c r="L589" s="309"/>
      <c r="M589" s="313"/>
      <c r="N589" s="314"/>
      <c r="O589" s="314"/>
      <c r="P589" s="314"/>
      <c r="Q589" s="314"/>
      <c r="R589" s="314"/>
      <c r="S589" s="314"/>
      <c r="T589" s="315"/>
      <c r="AT589" s="311" t="s">
        <v>185</v>
      </c>
      <c r="AU589" s="311" t="s">
        <v>77</v>
      </c>
      <c r="AV589" s="310" t="s">
        <v>75</v>
      </c>
      <c r="AW589" s="310" t="s">
        <v>31</v>
      </c>
      <c r="AX589" s="310" t="s">
        <v>68</v>
      </c>
      <c r="AY589" s="311" t="s">
        <v>177</v>
      </c>
    </row>
    <row r="590" spans="2:65" s="317" customFormat="1">
      <c r="B590" s="316"/>
      <c r="D590" s="297" t="s">
        <v>185</v>
      </c>
      <c r="E590" s="318" t="s">
        <v>5</v>
      </c>
      <c r="F590" s="319" t="s">
        <v>186</v>
      </c>
      <c r="H590" s="320">
        <v>22.672000000000001</v>
      </c>
      <c r="L590" s="316"/>
      <c r="M590" s="321"/>
      <c r="N590" s="322"/>
      <c r="O590" s="322"/>
      <c r="P590" s="322"/>
      <c r="Q590" s="322"/>
      <c r="R590" s="322"/>
      <c r="S590" s="322"/>
      <c r="T590" s="323"/>
      <c r="AT590" s="318" t="s">
        <v>185</v>
      </c>
      <c r="AU590" s="318" t="s">
        <v>77</v>
      </c>
      <c r="AV590" s="317" t="s">
        <v>182</v>
      </c>
      <c r="AW590" s="317" t="s">
        <v>31</v>
      </c>
      <c r="AX590" s="317" t="s">
        <v>75</v>
      </c>
      <c r="AY590" s="318" t="s">
        <v>177</v>
      </c>
    </row>
    <row r="591" spans="2:65" s="916" customFormat="1" ht="38.25" customHeight="1">
      <c r="B591" s="207"/>
      <c r="C591" s="286" t="s">
        <v>752</v>
      </c>
      <c r="D591" s="286" t="s">
        <v>179</v>
      </c>
      <c r="E591" s="287" t="s">
        <v>746</v>
      </c>
      <c r="F591" s="288" t="s">
        <v>747</v>
      </c>
      <c r="G591" s="289" t="s">
        <v>210</v>
      </c>
      <c r="H591" s="290">
        <v>4.3650000000000002</v>
      </c>
      <c r="I591" s="921"/>
      <c r="J591" s="291">
        <f>ROUND(I591*H591,2)</f>
        <v>0</v>
      </c>
      <c r="K591" s="288" t="s">
        <v>181</v>
      </c>
      <c r="L591" s="207"/>
      <c r="M591" s="292" t="s">
        <v>5</v>
      </c>
      <c r="N591" s="293" t="s">
        <v>39</v>
      </c>
      <c r="O591" s="294">
        <v>1.224</v>
      </c>
      <c r="P591" s="294">
        <f>O591*H591</f>
        <v>5.3427600000000002</v>
      </c>
      <c r="Q591" s="294">
        <v>2.45343</v>
      </c>
      <c r="R591" s="294">
        <f>Q591*H591</f>
        <v>10.70922195</v>
      </c>
      <c r="S591" s="294">
        <v>0</v>
      </c>
      <c r="T591" s="295">
        <f>S591*H591</f>
        <v>0</v>
      </c>
      <c r="AR591" s="196" t="s">
        <v>182</v>
      </c>
      <c r="AT591" s="196" t="s">
        <v>179</v>
      </c>
      <c r="AU591" s="196" t="s">
        <v>77</v>
      </c>
      <c r="AY591" s="196" t="s">
        <v>177</v>
      </c>
      <c r="BE591" s="296">
        <f>IF(N591="základní",J591,0)</f>
        <v>0</v>
      </c>
      <c r="BF591" s="296">
        <f>IF(N591="snížená",J591,0)</f>
        <v>0</v>
      </c>
      <c r="BG591" s="296">
        <f>IF(N591="zákl. přenesená",J591,0)</f>
        <v>0</v>
      </c>
      <c r="BH591" s="296">
        <f>IF(N591="sníž. přenesená",J591,0)</f>
        <v>0</v>
      </c>
      <c r="BI591" s="296">
        <f>IF(N591="nulová",J591,0)</f>
        <v>0</v>
      </c>
      <c r="BJ591" s="196" t="s">
        <v>75</v>
      </c>
      <c r="BK591" s="296">
        <f>ROUND(I591*H591,2)</f>
        <v>0</v>
      </c>
      <c r="BL591" s="196" t="s">
        <v>182</v>
      </c>
      <c r="BM591" s="196" t="s">
        <v>753</v>
      </c>
    </row>
    <row r="592" spans="2:65" s="916" customFormat="1" ht="40.5">
      <c r="B592" s="207"/>
      <c r="D592" s="297" t="s">
        <v>184</v>
      </c>
      <c r="F592" s="298" t="s">
        <v>749</v>
      </c>
      <c r="L592" s="207"/>
      <c r="M592" s="299"/>
      <c r="N592" s="920"/>
      <c r="O592" s="920"/>
      <c r="P592" s="920"/>
      <c r="Q592" s="920"/>
      <c r="R592" s="920"/>
      <c r="S592" s="920"/>
      <c r="T592" s="300"/>
      <c r="AT592" s="196" t="s">
        <v>184</v>
      </c>
      <c r="AU592" s="196" t="s">
        <v>77</v>
      </c>
    </row>
    <row r="593" spans="2:65" s="302" customFormat="1">
      <c r="B593" s="301"/>
      <c r="D593" s="297" t="s">
        <v>185</v>
      </c>
      <c r="E593" s="303" t="s">
        <v>5</v>
      </c>
      <c r="F593" s="304" t="s">
        <v>754</v>
      </c>
      <c r="H593" s="305">
        <v>2.91</v>
      </c>
      <c r="L593" s="301"/>
      <c r="M593" s="306"/>
      <c r="N593" s="307"/>
      <c r="O593" s="307"/>
      <c r="P593" s="307"/>
      <c r="Q593" s="307"/>
      <c r="R593" s="307"/>
      <c r="S593" s="307"/>
      <c r="T593" s="308"/>
      <c r="AT593" s="303" t="s">
        <v>185</v>
      </c>
      <c r="AU593" s="303" t="s">
        <v>77</v>
      </c>
      <c r="AV593" s="302" t="s">
        <v>77</v>
      </c>
      <c r="AW593" s="302" t="s">
        <v>31</v>
      </c>
      <c r="AX593" s="302" t="s">
        <v>68</v>
      </c>
      <c r="AY593" s="303" t="s">
        <v>177</v>
      </c>
    </row>
    <row r="594" spans="2:65" s="310" customFormat="1">
      <c r="B594" s="309"/>
      <c r="D594" s="297" t="s">
        <v>185</v>
      </c>
      <c r="E594" s="311" t="s">
        <v>5</v>
      </c>
      <c r="F594" s="312" t="s">
        <v>716</v>
      </c>
      <c r="H594" s="311" t="s">
        <v>5</v>
      </c>
      <c r="L594" s="309"/>
      <c r="M594" s="313"/>
      <c r="N594" s="314"/>
      <c r="O594" s="314"/>
      <c r="P594" s="314"/>
      <c r="Q594" s="314"/>
      <c r="R594" s="314"/>
      <c r="S594" s="314"/>
      <c r="T594" s="315"/>
      <c r="AT594" s="311" t="s">
        <v>185</v>
      </c>
      <c r="AU594" s="311" t="s">
        <v>77</v>
      </c>
      <c r="AV594" s="310" t="s">
        <v>75</v>
      </c>
      <c r="AW594" s="310" t="s">
        <v>31</v>
      </c>
      <c r="AX594" s="310" t="s">
        <v>68</v>
      </c>
      <c r="AY594" s="311" t="s">
        <v>177</v>
      </c>
    </row>
    <row r="595" spans="2:65" s="302" customFormat="1">
      <c r="B595" s="301"/>
      <c r="D595" s="297" t="s">
        <v>185</v>
      </c>
      <c r="E595" s="303" t="s">
        <v>5</v>
      </c>
      <c r="F595" s="304" t="s">
        <v>755</v>
      </c>
      <c r="H595" s="305">
        <v>1.4550000000000001</v>
      </c>
      <c r="L595" s="301"/>
      <c r="M595" s="306"/>
      <c r="N595" s="307"/>
      <c r="O595" s="307"/>
      <c r="P595" s="307"/>
      <c r="Q595" s="307"/>
      <c r="R595" s="307"/>
      <c r="S595" s="307"/>
      <c r="T595" s="308"/>
      <c r="AT595" s="303" t="s">
        <v>185</v>
      </c>
      <c r="AU595" s="303" t="s">
        <v>77</v>
      </c>
      <c r="AV595" s="302" t="s">
        <v>77</v>
      </c>
      <c r="AW595" s="302" t="s">
        <v>31</v>
      </c>
      <c r="AX595" s="302" t="s">
        <v>68</v>
      </c>
      <c r="AY595" s="303" t="s">
        <v>177</v>
      </c>
    </row>
    <row r="596" spans="2:65" s="310" customFormat="1">
      <c r="B596" s="309"/>
      <c r="D596" s="297" t="s">
        <v>185</v>
      </c>
      <c r="E596" s="311" t="s">
        <v>5</v>
      </c>
      <c r="F596" s="312" t="s">
        <v>719</v>
      </c>
      <c r="H596" s="311" t="s">
        <v>5</v>
      </c>
      <c r="L596" s="309"/>
      <c r="M596" s="313"/>
      <c r="N596" s="314"/>
      <c r="O596" s="314"/>
      <c r="P596" s="314"/>
      <c r="Q596" s="314"/>
      <c r="R596" s="314"/>
      <c r="S596" s="314"/>
      <c r="T596" s="315"/>
      <c r="AT596" s="311" t="s">
        <v>185</v>
      </c>
      <c r="AU596" s="311" t="s">
        <v>77</v>
      </c>
      <c r="AV596" s="310" t="s">
        <v>75</v>
      </c>
      <c r="AW596" s="310" t="s">
        <v>31</v>
      </c>
      <c r="AX596" s="310" t="s">
        <v>68</v>
      </c>
      <c r="AY596" s="311" t="s">
        <v>177</v>
      </c>
    </row>
    <row r="597" spans="2:65" s="310" customFormat="1">
      <c r="B597" s="309"/>
      <c r="D597" s="297" t="s">
        <v>185</v>
      </c>
      <c r="E597" s="311" t="s">
        <v>5</v>
      </c>
      <c r="F597" s="312" t="s">
        <v>756</v>
      </c>
      <c r="H597" s="311" t="s">
        <v>5</v>
      </c>
      <c r="L597" s="309"/>
      <c r="M597" s="313"/>
      <c r="N597" s="314"/>
      <c r="O597" s="314"/>
      <c r="P597" s="314"/>
      <c r="Q597" s="314"/>
      <c r="R597" s="314"/>
      <c r="S597" s="314"/>
      <c r="T597" s="315"/>
      <c r="AT597" s="311" t="s">
        <v>185</v>
      </c>
      <c r="AU597" s="311" t="s">
        <v>77</v>
      </c>
      <c r="AV597" s="310" t="s">
        <v>75</v>
      </c>
      <c r="AW597" s="310" t="s">
        <v>31</v>
      </c>
      <c r="AX597" s="310" t="s">
        <v>68</v>
      </c>
      <c r="AY597" s="311" t="s">
        <v>177</v>
      </c>
    </row>
    <row r="598" spans="2:65" s="317" customFormat="1">
      <c r="B598" s="316"/>
      <c r="D598" s="297" t="s">
        <v>185</v>
      </c>
      <c r="E598" s="318" t="s">
        <v>5</v>
      </c>
      <c r="F598" s="319" t="s">
        <v>186</v>
      </c>
      <c r="H598" s="320">
        <v>4.3650000000000002</v>
      </c>
      <c r="L598" s="316"/>
      <c r="M598" s="321"/>
      <c r="N598" s="322"/>
      <c r="O598" s="322"/>
      <c r="P598" s="322"/>
      <c r="Q598" s="322"/>
      <c r="R598" s="322"/>
      <c r="S598" s="322"/>
      <c r="T598" s="323"/>
      <c r="AT598" s="318" t="s">
        <v>185</v>
      </c>
      <c r="AU598" s="318" t="s">
        <v>77</v>
      </c>
      <c r="AV598" s="317" t="s">
        <v>182</v>
      </c>
      <c r="AW598" s="317" t="s">
        <v>31</v>
      </c>
      <c r="AX598" s="317" t="s">
        <v>75</v>
      </c>
      <c r="AY598" s="318" t="s">
        <v>177</v>
      </c>
    </row>
    <row r="599" spans="2:65" s="916" customFormat="1" ht="25.5" customHeight="1">
      <c r="B599" s="207"/>
      <c r="C599" s="286" t="s">
        <v>757</v>
      </c>
      <c r="D599" s="286" t="s">
        <v>179</v>
      </c>
      <c r="E599" s="287" t="s">
        <v>758</v>
      </c>
      <c r="F599" s="288" t="s">
        <v>759</v>
      </c>
      <c r="G599" s="289" t="s">
        <v>180</v>
      </c>
      <c r="H599" s="290">
        <v>21.824999999999999</v>
      </c>
      <c r="I599" s="921"/>
      <c r="J599" s="291">
        <f>ROUND(I599*H599,2)</f>
        <v>0</v>
      </c>
      <c r="K599" s="288" t="s">
        <v>181</v>
      </c>
      <c r="L599" s="207"/>
      <c r="M599" s="292" t="s">
        <v>5</v>
      </c>
      <c r="N599" s="293" t="s">
        <v>39</v>
      </c>
      <c r="O599" s="294">
        <v>0.377</v>
      </c>
      <c r="P599" s="294">
        <f>O599*H599</f>
        <v>8.2280250000000006</v>
      </c>
      <c r="Q599" s="294">
        <v>5.3299999999999997E-3</v>
      </c>
      <c r="R599" s="294">
        <f>Q599*H599</f>
        <v>0.11632724999999999</v>
      </c>
      <c r="S599" s="294">
        <v>0</v>
      </c>
      <c r="T599" s="295">
        <f>S599*H599</f>
        <v>0</v>
      </c>
      <c r="AR599" s="196" t="s">
        <v>182</v>
      </c>
      <c r="AT599" s="196" t="s">
        <v>179</v>
      </c>
      <c r="AU599" s="196" t="s">
        <v>77</v>
      </c>
      <c r="AY599" s="196" t="s">
        <v>177</v>
      </c>
      <c r="BE599" s="296">
        <f>IF(N599="základní",J599,0)</f>
        <v>0</v>
      </c>
      <c r="BF599" s="296">
        <f>IF(N599="snížená",J599,0)</f>
        <v>0</v>
      </c>
      <c r="BG599" s="296">
        <f>IF(N599="zákl. přenesená",J599,0)</f>
        <v>0</v>
      </c>
      <c r="BH599" s="296">
        <f>IF(N599="sníž. přenesená",J599,0)</f>
        <v>0</v>
      </c>
      <c r="BI599" s="296">
        <f>IF(N599="nulová",J599,0)</f>
        <v>0</v>
      </c>
      <c r="BJ599" s="196" t="s">
        <v>75</v>
      </c>
      <c r="BK599" s="296">
        <f>ROUND(I599*H599,2)</f>
        <v>0</v>
      </c>
      <c r="BL599" s="196" t="s">
        <v>182</v>
      </c>
      <c r="BM599" s="196" t="s">
        <v>760</v>
      </c>
    </row>
    <row r="600" spans="2:65" s="916" customFormat="1" ht="202.5">
      <c r="B600" s="207"/>
      <c r="D600" s="297" t="s">
        <v>184</v>
      </c>
      <c r="F600" s="298" t="s">
        <v>761</v>
      </c>
      <c r="L600" s="207"/>
      <c r="M600" s="299"/>
      <c r="N600" s="920"/>
      <c r="O600" s="920"/>
      <c r="P600" s="920"/>
      <c r="Q600" s="920"/>
      <c r="R600" s="920"/>
      <c r="S600" s="920"/>
      <c r="T600" s="300"/>
      <c r="AT600" s="196" t="s">
        <v>184</v>
      </c>
      <c r="AU600" s="196" t="s">
        <v>77</v>
      </c>
    </row>
    <row r="601" spans="2:65" s="302" customFormat="1">
      <c r="B601" s="301"/>
      <c r="D601" s="297" t="s">
        <v>185</v>
      </c>
      <c r="E601" s="303" t="s">
        <v>5</v>
      </c>
      <c r="F601" s="304" t="s">
        <v>762</v>
      </c>
      <c r="H601" s="305">
        <v>14.55</v>
      </c>
      <c r="L601" s="301"/>
      <c r="M601" s="306"/>
      <c r="N601" s="307"/>
      <c r="O601" s="307"/>
      <c r="P601" s="307"/>
      <c r="Q601" s="307"/>
      <c r="R601" s="307"/>
      <c r="S601" s="307"/>
      <c r="T601" s="308"/>
      <c r="AT601" s="303" t="s">
        <v>185</v>
      </c>
      <c r="AU601" s="303" t="s">
        <v>77</v>
      </c>
      <c r="AV601" s="302" t="s">
        <v>77</v>
      </c>
      <c r="AW601" s="302" t="s">
        <v>31</v>
      </c>
      <c r="AX601" s="302" t="s">
        <v>68</v>
      </c>
      <c r="AY601" s="303" t="s">
        <v>177</v>
      </c>
    </row>
    <row r="602" spans="2:65" s="302" customFormat="1">
      <c r="B602" s="301"/>
      <c r="D602" s="297" t="s">
        <v>185</v>
      </c>
      <c r="E602" s="303" t="s">
        <v>5</v>
      </c>
      <c r="F602" s="304" t="s">
        <v>763</v>
      </c>
      <c r="H602" s="305">
        <v>7.2750000000000004</v>
      </c>
      <c r="L602" s="301"/>
      <c r="M602" s="306"/>
      <c r="N602" s="307"/>
      <c r="O602" s="307"/>
      <c r="P602" s="307"/>
      <c r="Q602" s="307"/>
      <c r="R602" s="307"/>
      <c r="S602" s="307"/>
      <c r="T602" s="308"/>
      <c r="AT602" s="303" t="s">
        <v>185</v>
      </c>
      <c r="AU602" s="303" t="s">
        <v>77</v>
      </c>
      <c r="AV602" s="302" t="s">
        <v>77</v>
      </c>
      <c r="AW602" s="302" t="s">
        <v>31</v>
      </c>
      <c r="AX602" s="302" t="s">
        <v>68</v>
      </c>
      <c r="AY602" s="303" t="s">
        <v>177</v>
      </c>
    </row>
    <row r="603" spans="2:65" s="310" customFormat="1">
      <c r="B603" s="309"/>
      <c r="D603" s="297" t="s">
        <v>185</v>
      </c>
      <c r="E603" s="311" t="s">
        <v>5</v>
      </c>
      <c r="F603" s="312" t="s">
        <v>764</v>
      </c>
      <c r="H603" s="311" t="s">
        <v>5</v>
      </c>
      <c r="L603" s="309"/>
      <c r="M603" s="313"/>
      <c r="N603" s="314"/>
      <c r="O603" s="314"/>
      <c r="P603" s="314"/>
      <c r="Q603" s="314"/>
      <c r="R603" s="314"/>
      <c r="S603" s="314"/>
      <c r="T603" s="315"/>
      <c r="AT603" s="311" t="s">
        <v>185</v>
      </c>
      <c r="AU603" s="311" t="s">
        <v>77</v>
      </c>
      <c r="AV603" s="310" t="s">
        <v>75</v>
      </c>
      <c r="AW603" s="310" t="s">
        <v>31</v>
      </c>
      <c r="AX603" s="310" t="s">
        <v>68</v>
      </c>
      <c r="AY603" s="311" t="s">
        <v>177</v>
      </c>
    </row>
    <row r="604" spans="2:65" s="317" customFormat="1">
      <c r="B604" s="316"/>
      <c r="D604" s="297" t="s">
        <v>185</v>
      </c>
      <c r="E604" s="318" t="s">
        <v>5</v>
      </c>
      <c r="F604" s="319" t="s">
        <v>186</v>
      </c>
      <c r="H604" s="320">
        <v>21.824999999999999</v>
      </c>
      <c r="L604" s="316"/>
      <c r="M604" s="321"/>
      <c r="N604" s="322"/>
      <c r="O604" s="322"/>
      <c r="P604" s="322"/>
      <c r="Q604" s="322"/>
      <c r="R604" s="322"/>
      <c r="S604" s="322"/>
      <c r="T604" s="323"/>
      <c r="AT604" s="318" t="s">
        <v>185</v>
      </c>
      <c r="AU604" s="318" t="s">
        <v>77</v>
      </c>
      <c r="AV604" s="317" t="s">
        <v>182</v>
      </c>
      <c r="AW604" s="317" t="s">
        <v>31</v>
      </c>
      <c r="AX604" s="317" t="s">
        <v>75</v>
      </c>
      <c r="AY604" s="318" t="s">
        <v>177</v>
      </c>
    </row>
    <row r="605" spans="2:65" s="916" customFormat="1" ht="25.5" customHeight="1">
      <c r="B605" s="207"/>
      <c r="C605" s="286" t="s">
        <v>765</v>
      </c>
      <c r="D605" s="286" t="s">
        <v>179</v>
      </c>
      <c r="E605" s="287" t="s">
        <v>766</v>
      </c>
      <c r="F605" s="288" t="s">
        <v>767</v>
      </c>
      <c r="G605" s="289" t="s">
        <v>180</v>
      </c>
      <c r="H605" s="290">
        <v>21.824999999999999</v>
      </c>
      <c r="I605" s="921"/>
      <c r="J605" s="291">
        <f>ROUND(I605*H605,2)</f>
        <v>0</v>
      </c>
      <c r="K605" s="288" t="s">
        <v>181</v>
      </c>
      <c r="L605" s="207"/>
      <c r="M605" s="292" t="s">
        <v>5</v>
      </c>
      <c r="N605" s="293" t="s">
        <v>39</v>
      </c>
      <c r="O605" s="294">
        <v>0.22500000000000001</v>
      </c>
      <c r="P605" s="294">
        <f>O605*H605</f>
        <v>4.9106249999999996</v>
      </c>
      <c r="Q605" s="294">
        <v>0</v>
      </c>
      <c r="R605" s="294">
        <f>Q605*H605</f>
        <v>0</v>
      </c>
      <c r="S605" s="294">
        <v>0</v>
      </c>
      <c r="T605" s="295">
        <f>S605*H605</f>
        <v>0</v>
      </c>
      <c r="AR605" s="196" t="s">
        <v>182</v>
      </c>
      <c r="AT605" s="196" t="s">
        <v>179</v>
      </c>
      <c r="AU605" s="196" t="s">
        <v>77</v>
      </c>
      <c r="AY605" s="196" t="s">
        <v>177</v>
      </c>
      <c r="BE605" s="296">
        <f>IF(N605="základní",J605,0)</f>
        <v>0</v>
      </c>
      <c r="BF605" s="296">
        <f>IF(N605="snížená",J605,0)</f>
        <v>0</v>
      </c>
      <c r="BG605" s="296">
        <f>IF(N605="zákl. přenesená",J605,0)</f>
        <v>0</v>
      </c>
      <c r="BH605" s="296">
        <f>IF(N605="sníž. přenesená",J605,0)</f>
        <v>0</v>
      </c>
      <c r="BI605" s="296">
        <f>IF(N605="nulová",J605,0)</f>
        <v>0</v>
      </c>
      <c r="BJ605" s="196" t="s">
        <v>75</v>
      </c>
      <c r="BK605" s="296">
        <f>ROUND(I605*H605,2)</f>
        <v>0</v>
      </c>
      <c r="BL605" s="196" t="s">
        <v>182</v>
      </c>
      <c r="BM605" s="196" t="s">
        <v>768</v>
      </c>
    </row>
    <row r="606" spans="2:65" s="916" customFormat="1" ht="202.5">
      <c r="B606" s="207"/>
      <c r="D606" s="297" t="s">
        <v>184</v>
      </c>
      <c r="F606" s="298" t="s">
        <v>761</v>
      </c>
      <c r="L606" s="207"/>
      <c r="M606" s="299"/>
      <c r="N606" s="920"/>
      <c r="O606" s="920"/>
      <c r="P606" s="920"/>
      <c r="Q606" s="920"/>
      <c r="R606" s="920"/>
      <c r="S606" s="920"/>
      <c r="T606" s="300"/>
      <c r="AT606" s="196" t="s">
        <v>184</v>
      </c>
      <c r="AU606" s="196" t="s">
        <v>77</v>
      </c>
    </row>
    <row r="607" spans="2:65" s="916" customFormat="1" ht="25.5" customHeight="1">
      <c r="B607" s="207"/>
      <c r="C607" s="286" t="s">
        <v>769</v>
      </c>
      <c r="D607" s="286" t="s">
        <v>179</v>
      </c>
      <c r="E607" s="287" t="s">
        <v>770</v>
      </c>
      <c r="F607" s="288" t="s">
        <v>771</v>
      </c>
      <c r="G607" s="289" t="s">
        <v>180</v>
      </c>
      <c r="H607" s="290">
        <v>174.4</v>
      </c>
      <c r="I607" s="921"/>
      <c r="J607" s="291">
        <f>ROUND(I607*H607,2)</f>
        <v>0</v>
      </c>
      <c r="K607" s="288" t="s">
        <v>181</v>
      </c>
      <c r="L607" s="207"/>
      <c r="M607" s="292" t="s">
        <v>5</v>
      </c>
      <c r="N607" s="293" t="s">
        <v>39</v>
      </c>
      <c r="O607" s="294">
        <v>0.16900000000000001</v>
      </c>
      <c r="P607" s="294">
        <f>O607*H607</f>
        <v>29.473600000000005</v>
      </c>
      <c r="Q607" s="294">
        <v>8.0999999999999996E-4</v>
      </c>
      <c r="R607" s="294">
        <f>Q607*H607</f>
        <v>0.141264</v>
      </c>
      <c r="S607" s="294">
        <v>0</v>
      </c>
      <c r="T607" s="295">
        <f>S607*H607</f>
        <v>0</v>
      </c>
      <c r="AR607" s="196" t="s">
        <v>182</v>
      </c>
      <c r="AT607" s="196" t="s">
        <v>179</v>
      </c>
      <c r="AU607" s="196" t="s">
        <v>77</v>
      </c>
      <c r="AY607" s="196" t="s">
        <v>177</v>
      </c>
      <c r="BE607" s="296">
        <f>IF(N607="základní",J607,0)</f>
        <v>0</v>
      </c>
      <c r="BF607" s="296">
        <f>IF(N607="snížená",J607,0)</f>
        <v>0</v>
      </c>
      <c r="BG607" s="296">
        <f>IF(N607="zákl. přenesená",J607,0)</f>
        <v>0</v>
      </c>
      <c r="BH607" s="296">
        <f>IF(N607="sníž. přenesená",J607,0)</f>
        <v>0</v>
      </c>
      <c r="BI607" s="296">
        <f>IF(N607="nulová",J607,0)</f>
        <v>0</v>
      </c>
      <c r="BJ607" s="196" t="s">
        <v>75</v>
      </c>
      <c r="BK607" s="296">
        <f>ROUND(I607*H607,2)</f>
        <v>0</v>
      </c>
      <c r="BL607" s="196" t="s">
        <v>182</v>
      </c>
      <c r="BM607" s="196" t="s">
        <v>772</v>
      </c>
    </row>
    <row r="608" spans="2:65" s="916" customFormat="1" ht="27">
      <c r="B608" s="207"/>
      <c r="D608" s="297" t="s">
        <v>184</v>
      </c>
      <c r="F608" s="298" t="s">
        <v>773</v>
      </c>
      <c r="L608" s="207"/>
      <c r="M608" s="299"/>
      <c r="N608" s="920"/>
      <c r="O608" s="920"/>
      <c r="P608" s="920"/>
      <c r="Q608" s="920"/>
      <c r="R608" s="920"/>
      <c r="S608" s="920"/>
      <c r="T608" s="300"/>
      <c r="AT608" s="196" t="s">
        <v>184</v>
      </c>
      <c r="AU608" s="196" t="s">
        <v>77</v>
      </c>
    </row>
    <row r="609" spans="2:65" s="302" customFormat="1">
      <c r="B609" s="301"/>
      <c r="D609" s="297" t="s">
        <v>185</v>
      </c>
      <c r="E609" s="303" t="s">
        <v>5</v>
      </c>
      <c r="F609" s="304" t="s">
        <v>774</v>
      </c>
      <c r="H609" s="305">
        <v>174.4</v>
      </c>
      <c r="L609" s="301"/>
      <c r="M609" s="306"/>
      <c r="N609" s="307"/>
      <c r="O609" s="307"/>
      <c r="P609" s="307"/>
      <c r="Q609" s="307"/>
      <c r="R609" s="307"/>
      <c r="S609" s="307"/>
      <c r="T609" s="308"/>
      <c r="AT609" s="303" t="s">
        <v>185</v>
      </c>
      <c r="AU609" s="303" t="s">
        <v>77</v>
      </c>
      <c r="AV609" s="302" t="s">
        <v>77</v>
      </c>
      <c r="AW609" s="302" t="s">
        <v>31</v>
      </c>
      <c r="AX609" s="302" t="s">
        <v>68</v>
      </c>
      <c r="AY609" s="303" t="s">
        <v>177</v>
      </c>
    </row>
    <row r="610" spans="2:65" s="310" customFormat="1">
      <c r="B610" s="309"/>
      <c r="D610" s="297" t="s">
        <v>185</v>
      </c>
      <c r="E610" s="311" t="s">
        <v>5</v>
      </c>
      <c r="F610" s="312" t="s">
        <v>775</v>
      </c>
      <c r="H610" s="311" t="s">
        <v>5</v>
      </c>
      <c r="L610" s="309"/>
      <c r="M610" s="313"/>
      <c r="N610" s="314"/>
      <c r="O610" s="314"/>
      <c r="P610" s="314"/>
      <c r="Q610" s="314"/>
      <c r="R610" s="314"/>
      <c r="S610" s="314"/>
      <c r="T610" s="315"/>
      <c r="AT610" s="311" t="s">
        <v>185</v>
      </c>
      <c r="AU610" s="311" t="s">
        <v>77</v>
      </c>
      <c r="AV610" s="310" t="s">
        <v>75</v>
      </c>
      <c r="AW610" s="310" t="s">
        <v>31</v>
      </c>
      <c r="AX610" s="310" t="s">
        <v>68</v>
      </c>
      <c r="AY610" s="311" t="s">
        <v>177</v>
      </c>
    </row>
    <row r="611" spans="2:65" s="317" customFormat="1">
      <c r="B611" s="316"/>
      <c r="D611" s="297" t="s">
        <v>185</v>
      </c>
      <c r="E611" s="318" t="s">
        <v>5</v>
      </c>
      <c r="F611" s="319" t="s">
        <v>186</v>
      </c>
      <c r="H611" s="320">
        <v>174.4</v>
      </c>
      <c r="L611" s="316"/>
      <c r="M611" s="321"/>
      <c r="N611" s="322"/>
      <c r="O611" s="322"/>
      <c r="P611" s="322"/>
      <c r="Q611" s="322"/>
      <c r="R611" s="322"/>
      <c r="S611" s="322"/>
      <c r="T611" s="323"/>
      <c r="AT611" s="318" t="s">
        <v>185</v>
      </c>
      <c r="AU611" s="318" t="s">
        <v>77</v>
      </c>
      <c r="AV611" s="317" t="s">
        <v>182</v>
      </c>
      <c r="AW611" s="317" t="s">
        <v>31</v>
      </c>
      <c r="AX611" s="317" t="s">
        <v>75</v>
      </c>
      <c r="AY611" s="318" t="s">
        <v>177</v>
      </c>
    </row>
    <row r="612" spans="2:65" s="916" customFormat="1" ht="25.5" customHeight="1">
      <c r="B612" s="207"/>
      <c r="C612" s="286" t="s">
        <v>776</v>
      </c>
      <c r="D612" s="286" t="s">
        <v>179</v>
      </c>
      <c r="E612" s="287" t="s">
        <v>777</v>
      </c>
      <c r="F612" s="288" t="s">
        <v>778</v>
      </c>
      <c r="G612" s="289" t="s">
        <v>180</v>
      </c>
      <c r="H612" s="290">
        <v>174.4</v>
      </c>
      <c r="I612" s="921"/>
      <c r="J612" s="291">
        <f>ROUND(I612*H612,2)</f>
        <v>0</v>
      </c>
      <c r="K612" s="288" t="s">
        <v>181</v>
      </c>
      <c r="L612" s="207"/>
      <c r="M612" s="292" t="s">
        <v>5</v>
      </c>
      <c r="N612" s="293" t="s">
        <v>39</v>
      </c>
      <c r="O612" s="294">
        <v>0.08</v>
      </c>
      <c r="P612" s="294">
        <f>O612*H612</f>
        <v>13.952</v>
      </c>
      <c r="Q612" s="294">
        <v>0</v>
      </c>
      <c r="R612" s="294">
        <f>Q612*H612</f>
        <v>0</v>
      </c>
      <c r="S612" s="294">
        <v>0</v>
      </c>
      <c r="T612" s="295">
        <f>S612*H612</f>
        <v>0</v>
      </c>
      <c r="AR612" s="196" t="s">
        <v>182</v>
      </c>
      <c r="AT612" s="196" t="s">
        <v>179</v>
      </c>
      <c r="AU612" s="196" t="s">
        <v>77</v>
      </c>
      <c r="AY612" s="196" t="s">
        <v>177</v>
      </c>
      <c r="BE612" s="296">
        <f>IF(N612="základní",J612,0)</f>
        <v>0</v>
      </c>
      <c r="BF612" s="296">
        <f>IF(N612="snížená",J612,0)</f>
        <v>0</v>
      </c>
      <c r="BG612" s="296">
        <f>IF(N612="zákl. přenesená",J612,0)</f>
        <v>0</v>
      </c>
      <c r="BH612" s="296">
        <f>IF(N612="sníž. přenesená",J612,0)</f>
        <v>0</v>
      </c>
      <c r="BI612" s="296">
        <f>IF(N612="nulová",J612,0)</f>
        <v>0</v>
      </c>
      <c r="BJ612" s="196" t="s">
        <v>75</v>
      </c>
      <c r="BK612" s="296">
        <f>ROUND(I612*H612,2)</f>
        <v>0</v>
      </c>
      <c r="BL612" s="196" t="s">
        <v>182</v>
      </c>
      <c r="BM612" s="196" t="s">
        <v>779</v>
      </c>
    </row>
    <row r="613" spans="2:65" s="916" customFormat="1" ht="27">
      <c r="B613" s="207"/>
      <c r="D613" s="297" t="s">
        <v>184</v>
      </c>
      <c r="F613" s="298" t="s">
        <v>773</v>
      </c>
      <c r="L613" s="207"/>
      <c r="M613" s="299"/>
      <c r="N613" s="920"/>
      <c r="O613" s="920"/>
      <c r="P613" s="920"/>
      <c r="Q613" s="920"/>
      <c r="R613" s="920"/>
      <c r="S613" s="920"/>
      <c r="T613" s="300"/>
      <c r="AT613" s="196" t="s">
        <v>184</v>
      </c>
      <c r="AU613" s="196" t="s">
        <v>77</v>
      </c>
    </row>
    <row r="614" spans="2:65" s="916" customFormat="1" ht="25.5" customHeight="1">
      <c r="B614" s="207"/>
      <c r="C614" s="286" t="s">
        <v>780</v>
      </c>
      <c r="D614" s="286" t="s">
        <v>179</v>
      </c>
      <c r="E614" s="287" t="s">
        <v>781</v>
      </c>
      <c r="F614" s="288" t="s">
        <v>782</v>
      </c>
      <c r="G614" s="289" t="s">
        <v>180</v>
      </c>
      <c r="H614" s="290">
        <v>21.824999999999999</v>
      </c>
      <c r="I614" s="921"/>
      <c r="J614" s="291">
        <f>ROUND(I614*H614,2)</f>
        <v>0</v>
      </c>
      <c r="K614" s="288" t="s">
        <v>181</v>
      </c>
      <c r="L614" s="207"/>
      <c r="M614" s="292" t="s">
        <v>5</v>
      </c>
      <c r="N614" s="293" t="s">
        <v>39</v>
      </c>
      <c r="O614" s="294">
        <v>0.2</v>
      </c>
      <c r="P614" s="294">
        <f>O614*H614</f>
        <v>4.3650000000000002</v>
      </c>
      <c r="Q614" s="294">
        <v>8.8000000000000003E-4</v>
      </c>
      <c r="R614" s="294">
        <f>Q614*H614</f>
        <v>1.9206000000000001E-2</v>
      </c>
      <c r="S614" s="294">
        <v>0</v>
      </c>
      <c r="T614" s="295">
        <f>S614*H614</f>
        <v>0</v>
      </c>
      <c r="AR614" s="196" t="s">
        <v>182</v>
      </c>
      <c r="AT614" s="196" t="s">
        <v>179</v>
      </c>
      <c r="AU614" s="196" t="s">
        <v>77</v>
      </c>
      <c r="AY614" s="196" t="s">
        <v>177</v>
      </c>
      <c r="BE614" s="296">
        <f>IF(N614="základní",J614,0)</f>
        <v>0</v>
      </c>
      <c r="BF614" s="296">
        <f>IF(N614="snížená",J614,0)</f>
        <v>0</v>
      </c>
      <c r="BG614" s="296">
        <f>IF(N614="zákl. přenesená",J614,0)</f>
        <v>0</v>
      </c>
      <c r="BH614" s="296">
        <f>IF(N614="sníž. přenesená",J614,0)</f>
        <v>0</v>
      </c>
      <c r="BI614" s="296">
        <f>IF(N614="nulová",J614,0)</f>
        <v>0</v>
      </c>
      <c r="BJ614" s="196" t="s">
        <v>75</v>
      </c>
      <c r="BK614" s="296">
        <f>ROUND(I614*H614,2)</f>
        <v>0</v>
      </c>
      <c r="BL614" s="196" t="s">
        <v>182</v>
      </c>
      <c r="BM614" s="196" t="s">
        <v>783</v>
      </c>
    </row>
    <row r="615" spans="2:65" s="916" customFormat="1" ht="27">
      <c r="B615" s="207"/>
      <c r="D615" s="297" t="s">
        <v>184</v>
      </c>
      <c r="F615" s="298" t="s">
        <v>773</v>
      </c>
      <c r="L615" s="207"/>
      <c r="M615" s="299"/>
      <c r="N615" s="920"/>
      <c r="O615" s="920"/>
      <c r="P615" s="920"/>
      <c r="Q615" s="920"/>
      <c r="R615" s="920"/>
      <c r="S615" s="920"/>
      <c r="T615" s="300"/>
      <c r="AT615" s="196" t="s">
        <v>184</v>
      </c>
      <c r="AU615" s="196" t="s">
        <v>77</v>
      </c>
    </row>
    <row r="616" spans="2:65" s="302" customFormat="1">
      <c r="B616" s="301"/>
      <c r="D616" s="297" t="s">
        <v>185</v>
      </c>
      <c r="E616" s="303" t="s">
        <v>5</v>
      </c>
      <c r="F616" s="304" t="s">
        <v>784</v>
      </c>
      <c r="H616" s="305">
        <v>21.824999999999999</v>
      </c>
      <c r="L616" s="301"/>
      <c r="M616" s="306"/>
      <c r="N616" s="307"/>
      <c r="O616" s="307"/>
      <c r="P616" s="307"/>
      <c r="Q616" s="307"/>
      <c r="R616" s="307"/>
      <c r="S616" s="307"/>
      <c r="T616" s="308"/>
      <c r="AT616" s="303" t="s">
        <v>185</v>
      </c>
      <c r="AU616" s="303" t="s">
        <v>77</v>
      </c>
      <c r="AV616" s="302" t="s">
        <v>77</v>
      </c>
      <c r="AW616" s="302" t="s">
        <v>31</v>
      </c>
      <c r="AX616" s="302" t="s">
        <v>68</v>
      </c>
      <c r="AY616" s="303" t="s">
        <v>177</v>
      </c>
    </row>
    <row r="617" spans="2:65" s="310" customFormat="1">
      <c r="B617" s="309"/>
      <c r="D617" s="297" t="s">
        <v>185</v>
      </c>
      <c r="E617" s="311" t="s">
        <v>5</v>
      </c>
      <c r="F617" s="312" t="s">
        <v>785</v>
      </c>
      <c r="H617" s="311" t="s">
        <v>5</v>
      </c>
      <c r="L617" s="309"/>
      <c r="M617" s="313"/>
      <c r="N617" s="314"/>
      <c r="O617" s="314"/>
      <c r="P617" s="314"/>
      <c r="Q617" s="314"/>
      <c r="R617" s="314"/>
      <c r="S617" s="314"/>
      <c r="T617" s="315"/>
      <c r="AT617" s="311" t="s">
        <v>185</v>
      </c>
      <c r="AU617" s="311" t="s">
        <v>77</v>
      </c>
      <c r="AV617" s="310" t="s">
        <v>75</v>
      </c>
      <c r="AW617" s="310" t="s">
        <v>31</v>
      </c>
      <c r="AX617" s="310" t="s">
        <v>68</v>
      </c>
      <c r="AY617" s="311" t="s">
        <v>177</v>
      </c>
    </row>
    <row r="618" spans="2:65" s="317" customFormat="1">
      <c r="B618" s="316"/>
      <c r="D618" s="297" t="s">
        <v>185</v>
      </c>
      <c r="E618" s="318" t="s">
        <v>5</v>
      </c>
      <c r="F618" s="319" t="s">
        <v>186</v>
      </c>
      <c r="H618" s="320">
        <v>21.824999999999999</v>
      </c>
      <c r="L618" s="316"/>
      <c r="M618" s="321"/>
      <c r="N618" s="322"/>
      <c r="O618" s="322"/>
      <c r="P618" s="322"/>
      <c r="Q618" s="322"/>
      <c r="R618" s="322"/>
      <c r="S618" s="322"/>
      <c r="T618" s="323"/>
      <c r="AT618" s="318" t="s">
        <v>185</v>
      </c>
      <c r="AU618" s="318" t="s">
        <v>77</v>
      </c>
      <c r="AV618" s="317" t="s">
        <v>182</v>
      </c>
      <c r="AW618" s="317" t="s">
        <v>31</v>
      </c>
      <c r="AX618" s="317" t="s">
        <v>75</v>
      </c>
      <c r="AY618" s="318" t="s">
        <v>177</v>
      </c>
    </row>
    <row r="619" spans="2:65" s="916" customFormat="1" ht="25.5" customHeight="1">
      <c r="B619" s="207"/>
      <c r="C619" s="286" t="s">
        <v>786</v>
      </c>
      <c r="D619" s="286" t="s">
        <v>179</v>
      </c>
      <c r="E619" s="287" t="s">
        <v>787</v>
      </c>
      <c r="F619" s="288" t="s">
        <v>788</v>
      </c>
      <c r="G619" s="289" t="s">
        <v>180</v>
      </c>
      <c r="H619" s="290">
        <v>21.824999999999999</v>
      </c>
      <c r="I619" s="921"/>
      <c r="J619" s="291">
        <f>ROUND(I619*H619,2)</f>
        <v>0</v>
      </c>
      <c r="K619" s="288" t="s">
        <v>181</v>
      </c>
      <c r="L619" s="207"/>
      <c r="M619" s="292" t="s">
        <v>5</v>
      </c>
      <c r="N619" s="293" t="s">
        <v>39</v>
      </c>
      <c r="O619" s="294">
        <v>0.105</v>
      </c>
      <c r="P619" s="294">
        <f>O619*H619</f>
        <v>2.2916249999999998</v>
      </c>
      <c r="Q619" s="294">
        <v>0</v>
      </c>
      <c r="R619" s="294">
        <f>Q619*H619</f>
        <v>0</v>
      </c>
      <c r="S619" s="294">
        <v>0</v>
      </c>
      <c r="T619" s="295">
        <f>S619*H619</f>
        <v>0</v>
      </c>
      <c r="AR619" s="196" t="s">
        <v>182</v>
      </c>
      <c r="AT619" s="196" t="s">
        <v>179</v>
      </c>
      <c r="AU619" s="196" t="s">
        <v>77</v>
      </c>
      <c r="AY619" s="196" t="s">
        <v>177</v>
      </c>
      <c r="BE619" s="296">
        <f>IF(N619="základní",J619,0)</f>
        <v>0</v>
      </c>
      <c r="BF619" s="296">
        <f>IF(N619="snížená",J619,0)</f>
        <v>0</v>
      </c>
      <c r="BG619" s="296">
        <f>IF(N619="zákl. přenesená",J619,0)</f>
        <v>0</v>
      </c>
      <c r="BH619" s="296">
        <f>IF(N619="sníž. přenesená",J619,0)</f>
        <v>0</v>
      </c>
      <c r="BI619" s="296">
        <f>IF(N619="nulová",J619,0)</f>
        <v>0</v>
      </c>
      <c r="BJ619" s="196" t="s">
        <v>75</v>
      </c>
      <c r="BK619" s="296">
        <f>ROUND(I619*H619,2)</f>
        <v>0</v>
      </c>
      <c r="BL619" s="196" t="s">
        <v>182</v>
      </c>
      <c r="BM619" s="196" t="s">
        <v>789</v>
      </c>
    </row>
    <row r="620" spans="2:65" s="916" customFormat="1" ht="27">
      <c r="B620" s="207"/>
      <c r="D620" s="297" t="s">
        <v>184</v>
      </c>
      <c r="F620" s="298" t="s">
        <v>773</v>
      </c>
      <c r="L620" s="207"/>
      <c r="M620" s="299"/>
      <c r="N620" s="920"/>
      <c r="O620" s="920"/>
      <c r="P620" s="920"/>
      <c r="Q620" s="920"/>
      <c r="R620" s="920"/>
      <c r="S620" s="920"/>
      <c r="T620" s="300"/>
      <c r="AT620" s="196" t="s">
        <v>184</v>
      </c>
      <c r="AU620" s="196" t="s">
        <v>77</v>
      </c>
    </row>
    <row r="621" spans="2:65" s="916" customFormat="1" ht="38.25" customHeight="1">
      <c r="B621" s="207"/>
      <c r="C621" s="286" t="s">
        <v>790</v>
      </c>
      <c r="D621" s="286" t="s">
        <v>179</v>
      </c>
      <c r="E621" s="287" t="s">
        <v>791</v>
      </c>
      <c r="F621" s="288" t="s">
        <v>792</v>
      </c>
      <c r="G621" s="289" t="s">
        <v>187</v>
      </c>
      <c r="H621" s="290">
        <v>7</v>
      </c>
      <c r="I621" s="921"/>
      <c r="J621" s="291">
        <f>ROUND(I621*H621,2)</f>
        <v>0</v>
      </c>
      <c r="K621" s="288" t="s">
        <v>181</v>
      </c>
      <c r="L621" s="207"/>
      <c r="M621" s="292" t="s">
        <v>5</v>
      </c>
      <c r="N621" s="293" t="s">
        <v>39</v>
      </c>
      <c r="O621" s="294">
        <v>1.8540000000000001</v>
      </c>
      <c r="P621" s="294">
        <f>O621*H621</f>
        <v>12.978000000000002</v>
      </c>
      <c r="Q621" s="294">
        <v>6.3769999999999993E-2</v>
      </c>
      <c r="R621" s="294">
        <f>Q621*H621</f>
        <v>0.44638999999999995</v>
      </c>
      <c r="S621" s="294">
        <v>0</v>
      </c>
      <c r="T621" s="295">
        <f>S621*H621</f>
        <v>0</v>
      </c>
      <c r="AR621" s="196" t="s">
        <v>182</v>
      </c>
      <c r="AT621" s="196" t="s">
        <v>179</v>
      </c>
      <c r="AU621" s="196" t="s">
        <v>77</v>
      </c>
      <c r="AY621" s="196" t="s">
        <v>177</v>
      </c>
      <c r="BE621" s="296">
        <f>IF(N621="základní",J621,0)</f>
        <v>0</v>
      </c>
      <c r="BF621" s="296">
        <f>IF(N621="snížená",J621,0)</f>
        <v>0</v>
      </c>
      <c r="BG621" s="296">
        <f>IF(N621="zákl. přenesená",J621,0)</f>
        <v>0</v>
      </c>
      <c r="BH621" s="296">
        <f>IF(N621="sníž. přenesená",J621,0)</f>
        <v>0</v>
      </c>
      <c r="BI621" s="296">
        <f>IF(N621="nulová",J621,0)</f>
        <v>0</v>
      </c>
      <c r="BJ621" s="196" t="s">
        <v>75</v>
      </c>
      <c r="BK621" s="296">
        <f>ROUND(I621*H621,2)</f>
        <v>0</v>
      </c>
      <c r="BL621" s="196" t="s">
        <v>182</v>
      </c>
      <c r="BM621" s="196" t="s">
        <v>793</v>
      </c>
    </row>
    <row r="622" spans="2:65" s="302" customFormat="1">
      <c r="B622" s="301"/>
      <c r="D622" s="297" t="s">
        <v>185</v>
      </c>
      <c r="E622" s="303" t="s">
        <v>5</v>
      </c>
      <c r="F622" s="304" t="s">
        <v>794</v>
      </c>
      <c r="H622" s="305">
        <v>7</v>
      </c>
      <c r="L622" s="301"/>
      <c r="M622" s="306"/>
      <c r="N622" s="307"/>
      <c r="O622" s="307"/>
      <c r="P622" s="307"/>
      <c r="Q622" s="307"/>
      <c r="R622" s="307"/>
      <c r="S622" s="307"/>
      <c r="T622" s="308"/>
      <c r="AT622" s="303" t="s">
        <v>185</v>
      </c>
      <c r="AU622" s="303" t="s">
        <v>77</v>
      </c>
      <c r="AV622" s="302" t="s">
        <v>77</v>
      </c>
      <c r="AW622" s="302" t="s">
        <v>31</v>
      </c>
      <c r="AX622" s="302" t="s">
        <v>68</v>
      </c>
      <c r="AY622" s="303" t="s">
        <v>177</v>
      </c>
    </row>
    <row r="623" spans="2:65" s="310" customFormat="1">
      <c r="B623" s="309"/>
      <c r="D623" s="297" t="s">
        <v>185</v>
      </c>
      <c r="E623" s="311" t="s">
        <v>5</v>
      </c>
      <c r="F623" s="312" t="s">
        <v>795</v>
      </c>
      <c r="H623" s="311" t="s">
        <v>5</v>
      </c>
      <c r="L623" s="309"/>
      <c r="M623" s="313"/>
      <c r="N623" s="314"/>
      <c r="O623" s="314"/>
      <c r="P623" s="314"/>
      <c r="Q623" s="314"/>
      <c r="R623" s="314"/>
      <c r="S623" s="314"/>
      <c r="T623" s="315"/>
      <c r="AT623" s="311" t="s">
        <v>185</v>
      </c>
      <c r="AU623" s="311" t="s">
        <v>77</v>
      </c>
      <c r="AV623" s="310" t="s">
        <v>75</v>
      </c>
      <c r="AW623" s="310" t="s">
        <v>31</v>
      </c>
      <c r="AX623" s="310" t="s">
        <v>68</v>
      </c>
      <c r="AY623" s="311" t="s">
        <v>177</v>
      </c>
    </row>
    <row r="624" spans="2:65" s="317" customFormat="1">
      <c r="B624" s="316"/>
      <c r="D624" s="297" t="s">
        <v>185</v>
      </c>
      <c r="E624" s="318" t="s">
        <v>5</v>
      </c>
      <c r="F624" s="319" t="s">
        <v>186</v>
      </c>
      <c r="H624" s="320">
        <v>7</v>
      </c>
      <c r="L624" s="316"/>
      <c r="M624" s="321"/>
      <c r="N624" s="322"/>
      <c r="O624" s="322"/>
      <c r="P624" s="322"/>
      <c r="Q624" s="322"/>
      <c r="R624" s="322"/>
      <c r="S624" s="322"/>
      <c r="T624" s="323"/>
      <c r="AT624" s="318" t="s">
        <v>185</v>
      </c>
      <c r="AU624" s="318" t="s">
        <v>77</v>
      </c>
      <c r="AV624" s="317" t="s">
        <v>182</v>
      </c>
      <c r="AW624" s="317" t="s">
        <v>31</v>
      </c>
      <c r="AX624" s="317" t="s">
        <v>75</v>
      </c>
      <c r="AY624" s="318" t="s">
        <v>177</v>
      </c>
    </row>
    <row r="625" spans="2:65" s="916" customFormat="1" ht="16.5" customHeight="1">
      <c r="B625" s="207"/>
      <c r="C625" s="324" t="s">
        <v>796</v>
      </c>
      <c r="D625" s="324" t="s">
        <v>425</v>
      </c>
      <c r="E625" s="325" t="s">
        <v>797</v>
      </c>
      <c r="F625" s="326" t="s">
        <v>798</v>
      </c>
      <c r="G625" s="327" t="s">
        <v>187</v>
      </c>
      <c r="H625" s="328">
        <v>7</v>
      </c>
      <c r="I625" s="923"/>
      <c r="J625" s="329">
        <f>ROUND(I625*H625,2)</f>
        <v>0</v>
      </c>
      <c r="K625" s="326" t="s">
        <v>5</v>
      </c>
      <c r="L625" s="330"/>
      <c r="M625" s="331" t="s">
        <v>5</v>
      </c>
      <c r="N625" s="332" t="s">
        <v>39</v>
      </c>
      <c r="O625" s="294">
        <v>0</v>
      </c>
      <c r="P625" s="294">
        <f>O625*H625</f>
        <v>0</v>
      </c>
      <c r="Q625" s="294">
        <v>0.1128</v>
      </c>
      <c r="R625" s="294">
        <f>Q625*H625</f>
        <v>0.78959999999999997</v>
      </c>
      <c r="S625" s="294">
        <v>0</v>
      </c>
      <c r="T625" s="295">
        <f>S625*H625</f>
        <v>0</v>
      </c>
      <c r="AR625" s="196" t="s">
        <v>207</v>
      </c>
      <c r="AT625" s="196" t="s">
        <v>425</v>
      </c>
      <c r="AU625" s="196" t="s">
        <v>77</v>
      </c>
      <c r="AY625" s="196" t="s">
        <v>177</v>
      </c>
      <c r="BE625" s="296">
        <f>IF(N625="základní",J625,0)</f>
        <v>0</v>
      </c>
      <c r="BF625" s="296">
        <f>IF(N625="snížená",J625,0)</f>
        <v>0</v>
      </c>
      <c r="BG625" s="296">
        <f>IF(N625="zákl. přenesená",J625,0)</f>
        <v>0</v>
      </c>
      <c r="BH625" s="296">
        <f>IF(N625="sníž. přenesená",J625,0)</f>
        <v>0</v>
      </c>
      <c r="BI625" s="296">
        <f>IF(N625="nulová",J625,0)</f>
        <v>0</v>
      </c>
      <c r="BJ625" s="196" t="s">
        <v>75</v>
      </c>
      <c r="BK625" s="296">
        <f>ROUND(I625*H625,2)</f>
        <v>0</v>
      </c>
      <c r="BL625" s="196" t="s">
        <v>182</v>
      </c>
      <c r="BM625" s="196" t="s">
        <v>799</v>
      </c>
    </row>
    <row r="626" spans="2:65" s="916" customFormat="1" ht="38.25" customHeight="1">
      <c r="B626" s="207"/>
      <c r="C626" s="286" t="s">
        <v>800</v>
      </c>
      <c r="D626" s="286" t="s">
        <v>179</v>
      </c>
      <c r="E626" s="287" t="s">
        <v>791</v>
      </c>
      <c r="F626" s="288" t="s">
        <v>792</v>
      </c>
      <c r="G626" s="289" t="s">
        <v>187</v>
      </c>
      <c r="H626" s="290">
        <v>10</v>
      </c>
      <c r="I626" s="921"/>
      <c r="J626" s="291">
        <f>ROUND(I626*H626,2)</f>
        <v>0</v>
      </c>
      <c r="K626" s="288" t="s">
        <v>181</v>
      </c>
      <c r="L626" s="207"/>
      <c r="M626" s="292" t="s">
        <v>5</v>
      </c>
      <c r="N626" s="293" t="s">
        <v>39</v>
      </c>
      <c r="O626" s="294">
        <v>1.8540000000000001</v>
      </c>
      <c r="P626" s="294">
        <f>O626*H626</f>
        <v>18.54</v>
      </c>
      <c r="Q626" s="294">
        <v>6.3769999999999993E-2</v>
      </c>
      <c r="R626" s="294">
        <f>Q626*H626</f>
        <v>0.63769999999999993</v>
      </c>
      <c r="S626" s="294">
        <v>0</v>
      </c>
      <c r="T626" s="295">
        <f>S626*H626</f>
        <v>0</v>
      </c>
      <c r="AR626" s="196" t="s">
        <v>182</v>
      </c>
      <c r="AT626" s="196" t="s">
        <v>179</v>
      </c>
      <c r="AU626" s="196" t="s">
        <v>77</v>
      </c>
      <c r="AY626" s="196" t="s">
        <v>177</v>
      </c>
      <c r="BE626" s="296">
        <f>IF(N626="základní",J626,0)</f>
        <v>0</v>
      </c>
      <c r="BF626" s="296">
        <f>IF(N626="snížená",J626,0)</f>
        <v>0</v>
      </c>
      <c r="BG626" s="296">
        <f>IF(N626="zákl. přenesená",J626,0)</f>
        <v>0</v>
      </c>
      <c r="BH626" s="296">
        <f>IF(N626="sníž. přenesená",J626,0)</f>
        <v>0</v>
      </c>
      <c r="BI626" s="296">
        <f>IF(N626="nulová",J626,0)</f>
        <v>0</v>
      </c>
      <c r="BJ626" s="196" t="s">
        <v>75</v>
      </c>
      <c r="BK626" s="296">
        <f>ROUND(I626*H626,2)</f>
        <v>0</v>
      </c>
      <c r="BL626" s="196" t="s">
        <v>182</v>
      </c>
      <c r="BM626" s="196" t="s">
        <v>801</v>
      </c>
    </row>
    <row r="627" spans="2:65" s="302" customFormat="1">
      <c r="B627" s="301"/>
      <c r="D627" s="297" t="s">
        <v>185</v>
      </c>
      <c r="E627" s="303" t="s">
        <v>5</v>
      </c>
      <c r="F627" s="304" t="s">
        <v>802</v>
      </c>
      <c r="H627" s="305">
        <v>10</v>
      </c>
      <c r="L627" s="301"/>
      <c r="M627" s="306"/>
      <c r="N627" s="307"/>
      <c r="O627" s="307"/>
      <c r="P627" s="307"/>
      <c r="Q627" s="307"/>
      <c r="R627" s="307"/>
      <c r="S627" s="307"/>
      <c r="T627" s="308"/>
      <c r="AT627" s="303" t="s">
        <v>185</v>
      </c>
      <c r="AU627" s="303" t="s">
        <v>77</v>
      </c>
      <c r="AV627" s="302" t="s">
        <v>77</v>
      </c>
      <c r="AW627" s="302" t="s">
        <v>31</v>
      </c>
      <c r="AX627" s="302" t="s">
        <v>68</v>
      </c>
      <c r="AY627" s="303" t="s">
        <v>177</v>
      </c>
    </row>
    <row r="628" spans="2:65" s="317" customFormat="1">
      <c r="B628" s="316"/>
      <c r="D628" s="297" t="s">
        <v>185</v>
      </c>
      <c r="E628" s="318" t="s">
        <v>5</v>
      </c>
      <c r="F628" s="319" t="s">
        <v>186</v>
      </c>
      <c r="H628" s="320">
        <v>10</v>
      </c>
      <c r="L628" s="316"/>
      <c r="M628" s="321"/>
      <c r="N628" s="322"/>
      <c r="O628" s="322"/>
      <c r="P628" s="322"/>
      <c r="Q628" s="322"/>
      <c r="R628" s="322"/>
      <c r="S628" s="322"/>
      <c r="T628" s="323"/>
      <c r="AT628" s="318" t="s">
        <v>185</v>
      </c>
      <c r="AU628" s="318" t="s">
        <v>77</v>
      </c>
      <c r="AV628" s="317" t="s">
        <v>182</v>
      </c>
      <c r="AW628" s="317" t="s">
        <v>31</v>
      </c>
      <c r="AX628" s="317" t="s">
        <v>75</v>
      </c>
      <c r="AY628" s="318" t="s">
        <v>177</v>
      </c>
    </row>
    <row r="629" spans="2:65" s="916" customFormat="1" ht="16.5" customHeight="1">
      <c r="B629" s="207"/>
      <c r="C629" s="324" t="s">
        <v>803</v>
      </c>
      <c r="D629" s="324" t="s">
        <v>425</v>
      </c>
      <c r="E629" s="325" t="s">
        <v>804</v>
      </c>
      <c r="F629" s="326" t="s">
        <v>805</v>
      </c>
      <c r="G629" s="327" t="s">
        <v>187</v>
      </c>
      <c r="H629" s="328">
        <v>8</v>
      </c>
      <c r="I629" s="923"/>
      <c r="J629" s="329">
        <f>ROUND(I629*H629,2)</f>
        <v>0</v>
      </c>
      <c r="K629" s="326" t="s">
        <v>5</v>
      </c>
      <c r="L629" s="330"/>
      <c r="M629" s="331" t="s">
        <v>5</v>
      </c>
      <c r="N629" s="332" t="s">
        <v>39</v>
      </c>
      <c r="O629" s="294">
        <v>0</v>
      </c>
      <c r="P629" s="294">
        <f>O629*H629</f>
        <v>0</v>
      </c>
      <c r="Q629" s="294">
        <v>0.1128</v>
      </c>
      <c r="R629" s="294">
        <f>Q629*H629</f>
        <v>0.90239999999999998</v>
      </c>
      <c r="S629" s="294">
        <v>0</v>
      </c>
      <c r="T629" s="295">
        <f>S629*H629</f>
        <v>0</v>
      </c>
      <c r="AR629" s="196" t="s">
        <v>207</v>
      </c>
      <c r="AT629" s="196" t="s">
        <v>425</v>
      </c>
      <c r="AU629" s="196" t="s">
        <v>77</v>
      </c>
      <c r="AY629" s="196" t="s">
        <v>177</v>
      </c>
      <c r="BE629" s="296">
        <f>IF(N629="základní",J629,0)</f>
        <v>0</v>
      </c>
      <c r="BF629" s="296">
        <f>IF(N629="snížená",J629,0)</f>
        <v>0</v>
      </c>
      <c r="BG629" s="296">
        <f>IF(N629="zákl. přenesená",J629,0)</f>
        <v>0</v>
      </c>
      <c r="BH629" s="296">
        <f>IF(N629="sníž. přenesená",J629,0)</f>
        <v>0</v>
      </c>
      <c r="BI629" s="296">
        <f>IF(N629="nulová",J629,0)</f>
        <v>0</v>
      </c>
      <c r="BJ629" s="196" t="s">
        <v>75</v>
      </c>
      <c r="BK629" s="296">
        <f>ROUND(I629*H629,2)</f>
        <v>0</v>
      </c>
      <c r="BL629" s="196" t="s">
        <v>182</v>
      </c>
      <c r="BM629" s="196" t="s">
        <v>806</v>
      </c>
    </row>
    <row r="630" spans="2:65" s="916" customFormat="1" ht="16.5" customHeight="1">
      <c r="B630" s="207"/>
      <c r="C630" s="324" t="s">
        <v>807</v>
      </c>
      <c r="D630" s="324" t="s">
        <v>425</v>
      </c>
      <c r="E630" s="325" t="s">
        <v>808</v>
      </c>
      <c r="F630" s="326" t="s">
        <v>809</v>
      </c>
      <c r="G630" s="327" t="s">
        <v>187</v>
      </c>
      <c r="H630" s="328">
        <v>2</v>
      </c>
      <c r="I630" s="923"/>
      <c r="J630" s="329">
        <f>ROUND(I630*H630,2)</f>
        <v>0</v>
      </c>
      <c r="K630" s="326" t="s">
        <v>5</v>
      </c>
      <c r="L630" s="330"/>
      <c r="M630" s="331" t="s">
        <v>5</v>
      </c>
      <c r="N630" s="332" t="s">
        <v>39</v>
      </c>
      <c r="O630" s="294">
        <v>0</v>
      </c>
      <c r="P630" s="294">
        <f>O630*H630</f>
        <v>0</v>
      </c>
      <c r="Q630" s="294">
        <v>0.1128</v>
      </c>
      <c r="R630" s="294">
        <f>Q630*H630</f>
        <v>0.22559999999999999</v>
      </c>
      <c r="S630" s="294">
        <v>0</v>
      </c>
      <c r="T630" s="295">
        <f>S630*H630</f>
        <v>0</v>
      </c>
      <c r="AR630" s="196" t="s">
        <v>207</v>
      </c>
      <c r="AT630" s="196" t="s">
        <v>425</v>
      </c>
      <c r="AU630" s="196" t="s">
        <v>77</v>
      </c>
      <c r="AY630" s="196" t="s">
        <v>177</v>
      </c>
      <c r="BE630" s="296">
        <f>IF(N630="základní",J630,0)</f>
        <v>0</v>
      </c>
      <c r="BF630" s="296">
        <f>IF(N630="snížená",J630,0)</f>
        <v>0</v>
      </c>
      <c r="BG630" s="296">
        <f>IF(N630="zákl. přenesená",J630,0)</f>
        <v>0</v>
      </c>
      <c r="BH630" s="296">
        <f>IF(N630="sníž. přenesená",J630,0)</f>
        <v>0</v>
      </c>
      <c r="BI630" s="296">
        <f>IF(N630="nulová",J630,0)</f>
        <v>0</v>
      </c>
      <c r="BJ630" s="196" t="s">
        <v>75</v>
      </c>
      <c r="BK630" s="296">
        <f>ROUND(I630*H630,2)</f>
        <v>0</v>
      </c>
      <c r="BL630" s="196" t="s">
        <v>182</v>
      </c>
      <c r="BM630" s="196" t="s">
        <v>810</v>
      </c>
    </row>
    <row r="631" spans="2:65" s="916" customFormat="1" ht="38.25" customHeight="1">
      <c r="B631" s="207"/>
      <c r="C631" s="286" t="s">
        <v>811</v>
      </c>
      <c r="D631" s="286" t="s">
        <v>179</v>
      </c>
      <c r="E631" s="287" t="s">
        <v>812</v>
      </c>
      <c r="F631" s="288" t="s">
        <v>813</v>
      </c>
      <c r="G631" s="289" t="s">
        <v>187</v>
      </c>
      <c r="H631" s="290">
        <v>16</v>
      </c>
      <c r="I631" s="921"/>
      <c r="J631" s="291">
        <f>ROUND(I631*H631,2)</f>
        <v>0</v>
      </c>
      <c r="K631" s="288" t="s">
        <v>181</v>
      </c>
      <c r="L631" s="207"/>
      <c r="M631" s="292" t="s">
        <v>5</v>
      </c>
      <c r="N631" s="293" t="s">
        <v>39</v>
      </c>
      <c r="O631" s="294">
        <v>2.34</v>
      </c>
      <c r="P631" s="294">
        <f>O631*H631</f>
        <v>37.44</v>
      </c>
      <c r="Q631" s="294">
        <v>8.029E-2</v>
      </c>
      <c r="R631" s="294">
        <f>Q631*H631</f>
        <v>1.28464</v>
      </c>
      <c r="S631" s="294">
        <v>0</v>
      </c>
      <c r="T631" s="295">
        <f>S631*H631</f>
        <v>0</v>
      </c>
      <c r="AR631" s="196" t="s">
        <v>182</v>
      </c>
      <c r="AT631" s="196" t="s">
        <v>179</v>
      </c>
      <c r="AU631" s="196" t="s">
        <v>77</v>
      </c>
      <c r="AY631" s="196" t="s">
        <v>177</v>
      </c>
      <c r="BE631" s="296">
        <f>IF(N631="základní",J631,0)</f>
        <v>0</v>
      </c>
      <c r="BF631" s="296">
        <f>IF(N631="snížená",J631,0)</f>
        <v>0</v>
      </c>
      <c r="BG631" s="296">
        <f>IF(N631="zákl. přenesená",J631,0)</f>
        <v>0</v>
      </c>
      <c r="BH631" s="296">
        <f>IF(N631="sníž. přenesená",J631,0)</f>
        <v>0</v>
      </c>
      <c r="BI631" s="296">
        <f>IF(N631="nulová",J631,0)</f>
        <v>0</v>
      </c>
      <c r="BJ631" s="196" t="s">
        <v>75</v>
      </c>
      <c r="BK631" s="296">
        <f>ROUND(I631*H631,2)</f>
        <v>0</v>
      </c>
      <c r="BL631" s="196" t="s">
        <v>182</v>
      </c>
      <c r="BM631" s="196" t="s">
        <v>814</v>
      </c>
    </row>
    <row r="632" spans="2:65" s="302" customFormat="1">
      <c r="B632" s="301"/>
      <c r="D632" s="297" t="s">
        <v>185</v>
      </c>
      <c r="E632" s="303" t="s">
        <v>5</v>
      </c>
      <c r="F632" s="304" t="s">
        <v>815</v>
      </c>
      <c r="H632" s="305">
        <v>16</v>
      </c>
      <c r="L632" s="301"/>
      <c r="M632" s="306"/>
      <c r="N632" s="307"/>
      <c r="O632" s="307"/>
      <c r="P632" s="307"/>
      <c r="Q632" s="307"/>
      <c r="R632" s="307"/>
      <c r="S632" s="307"/>
      <c r="T632" s="308"/>
      <c r="AT632" s="303" t="s">
        <v>185</v>
      </c>
      <c r="AU632" s="303" t="s">
        <v>77</v>
      </c>
      <c r="AV632" s="302" t="s">
        <v>77</v>
      </c>
      <c r="AW632" s="302" t="s">
        <v>31</v>
      </c>
      <c r="AX632" s="302" t="s">
        <v>68</v>
      </c>
      <c r="AY632" s="303" t="s">
        <v>177</v>
      </c>
    </row>
    <row r="633" spans="2:65" s="310" customFormat="1">
      <c r="B633" s="309"/>
      <c r="D633" s="297" t="s">
        <v>185</v>
      </c>
      <c r="E633" s="311" t="s">
        <v>5</v>
      </c>
      <c r="F633" s="312" t="s">
        <v>816</v>
      </c>
      <c r="H633" s="311" t="s">
        <v>5</v>
      </c>
      <c r="L633" s="309"/>
      <c r="M633" s="313"/>
      <c r="N633" s="314"/>
      <c r="O633" s="314"/>
      <c r="P633" s="314"/>
      <c r="Q633" s="314"/>
      <c r="R633" s="314"/>
      <c r="S633" s="314"/>
      <c r="T633" s="315"/>
      <c r="AT633" s="311" t="s">
        <v>185</v>
      </c>
      <c r="AU633" s="311" t="s">
        <v>77</v>
      </c>
      <c r="AV633" s="310" t="s">
        <v>75</v>
      </c>
      <c r="AW633" s="310" t="s">
        <v>31</v>
      </c>
      <c r="AX633" s="310" t="s">
        <v>68</v>
      </c>
      <c r="AY633" s="311" t="s">
        <v>177</v>
      </c>
    </row>
    <row r="634" spans="2:65" s="317" customFormat="1">
      <c r="B634" s="316"/>
      <c r="D634" s="297" t="s">
        <v>185</v>
      </c>
      <c r="E634" s="318" t="s">
        <v>5</v>
      </c>
      <c r="F634" s="319" t="s">
        <v>186</v>
      </c>
      <c r="H634" s="320">
        <v>16</v>
      </c>
      <c r="L634" s="316"/>
      <c r="M634" s="321"/>
      <c r="N634" s="322"/>
      <c r="O634" s="322"/>
      <c r="P634" s="322"/>
      <c r="Q634" s="322"/>
      <c r="R634" s="322"/>
      <c r="S634" s="322"/>
      <c r="T634" s="323"/>
      <c r="AT634" s="318" t="s">
        <v>185</v>
      </c>
      <c r="AU634" s="318" t="s">
        <v>77</v>
      </c>
      <c r="AV634" s="317" t="s">
        <v>182</v>
      </c>
      <c r="AW634" s="317" t="s">
        <v>31</v>
      </c>
      <c r="AX634" s="317" t="s">
        <v>75</v>
      </c>
      <c r="AY634" s="318" t="s">
        <v>177</v>
      </c>
    </row>
    <row r="635" spans="2:65" s="916" customFormat="1" ht="16.5" customHeight="1">
      <c r="B635" s="207"/>
      <c r="C635" s="324" t="s">
        <v>817</v>
      </c>
      <c r="D635" s="324" t="s">
        <v>425</v>
      </c>
      <c r="E635" s="325" t="s">
        <v>818</v>
      </c>
      <c r="F635" s="326" t="s">
        <v>819</v>
      </c>
      <c r="G635" s="327" t="s">
        <v>187</v>
      </c>
      <c r="H635" s="328">
        <v>16</v>
      </c>
      <c r="I635" s="923"/>
      <c r="J635" s="329">
        <f>ROUND(I635*H635,2)</f>
        <v>0</v>
      </c>
      <c r="K635" s="326" t="s">
        <v>5</v>
      </c>
      <c r="L635" s="330"/>
      <c r="M635" s="331" t="s">
        <v>5</v>
      </c>
      <c r="N635" s="332" t="s">
        <v>39</v>
      </c>
      <c r="O635" s="294">
        <v>0</v>
      </c>
      <c r="P635" s="294">
        <f>O635*H635</f>
        <v>0</v>
      </c>
      <c r="Q635" s="294">
        <v>0.1128</v>
      </c>
      <c r="R635" s="294">
        <f>Q635*H635</f>
        <v>1.8048</v>
      </c>
      <c r="S635" s="294">
        <v>0</v>
      </c>
      <c r="T635" s="295">
        <f>S635*H635</f>
        <v>0</v>
      </c>
      <c r="AR635" s="196" t="s">
        <v>207</v>
      </c>
      <c r="AT635" s="196" t="s">
        <v>425</v>
      </c>
      <c r="AU635" s="196" t="s">
        <v>77</v>
      </c>
      <c r="AY635" s="196" t="s">
        <v>177</v>
      </c>
      <c r="BE635" s="296">
        <f>IF(N635="základní",J635,0)</f>
        <v>0</v>
      </c>
      <c r="BF635" s="296">
        <f>IF(N635="snížená",J635,0)</f>
        <v>0</v>
      </c>
      <c r="BG635" s="296">
        <f>IF(N635="zákl. přenesená",J635,0)</f>
        <v>0</v>
      </c>
      <c r="BH635" s="296">
        <f>IF(N635="sníž. přenesená",J635,0)</f>
        <v>0</v>
      </c>
      <c r="BI635" s="296">
        <f>IF(N635="nulová",J635,0)</f>
        <v>0</v>
      </c>
      <c r="BJ635" s="196" t="s">
        <v>75</v>
      </c>
      <c r="BK635" s="296">
        <f>ROUND(I635*H635,2)</f>
        <v>0</v>
      </c>
      <c r="BL635" s="196" t="s">
        <v>182</v>
      </c>
      <c r="BM635" s="196" t="s">
        <v>820</v>
      </c>
    </row>
    <row r="636" spans="2:65" s="916" customFormat="1" ht="38.25" customHeight="1">
      <c r="B636" s="207"/>
      <c r="C636" s="286" t="s">
        <v>821</v>
      </c>
      <c r="D636" s="286" t="s">
        <v>179</v>
      </c>
      <c r="E636" s="287" t="s">
        <v>812</v>
      </c>
      <c r="F636" s="288" t="s">
        <v>813</v>
      </c>
      <c r="G636" s="289" t="s">
        <v>187</v>
      </c>
      <c r="H636" s="290">
        <v>1</v>
      </c>
      <c r="I636" s="921"/>
      <c r="J636" s="291">
        <f>ROUND(I636*H636,2)</f>
        <v>0</v>
      </c>
      <c r="K636" s="288" t="s">
        <v>181</v>
      </c>
      <c r="L636" s="207"/>
      <c r="M636" s="292" t="s">
        <v>5</v>
      </c>
      <c r="N636" s="293" t="s">
        <v>39</v>
      </c>
      <c r="O636" s="294">
        <v>2.34</v>
      </c>
      <c r="P636" s="294">
        <f>O636*H636</f>
        <v>2.34</v>
      </c>
      <c r="Q636" s="294">
        <v>8.029E-2</v>
      </c>
      <c r="R636" s="294">
        <f>Q636*H636</f>
        <v>8.029E-2</v>
      </c>
      <c r="S636" s="294">
        <v>0</v>
      </c>
      <c r="T636" s="295">
        <f>S636*H636</f>
        <v>0</v>
      </c>
      <c r="AR636" s="196" t="s">
        <v>182</v>
      </c>
      <c r="AT636" s="196" t="s">
        <v>179</v>
      </c>
      <c r="AU636" s="196" t="s">
        <v>77</v>
      </c>
      <c r="AY636" s="196" t="s">
        <v>177</v>
      </c>
      <c r="BE636" s="296">
        <f>IF(N636="základní",J636,0)</f>
        <v>0</v>
      </c>
      <c r="BF636" s="296">
        <f>IF(N636="snížená",J636,0)</f>
        <v>0</v>
      </c>
      <c r="BG636" s="296">
        <f>IF(N636="zákl. přenesená",J636,0)</f>
        <v>0</v>
      </c>
      <c r="BH636" s="296">
        <f>IF(N636="sníž. přenesená",J636,0)</f>
        <v>0</v>
      </c>
      <c r="BI636" s="296">
        <f>IF(N636="nulová",J636,0)</f>
        <v>0</v>
      </c>
      <c r="BJ636" s="196" t="s">
        <v>75</v>
      </c>
      <c r="BK636" s="296">
        <f>ROUND(I636*H636,2)</f>
        <v>0</v>
      </c>
      <c r="BL636" s="196" t="s">
        <v>182</v>
      </c>
      <c r="BM636" s="196" t="s">
        <v>822</v>
      </c>
    </row>
    <row r="637" spans="2:65" s="302" customFormat="1">
      <c r="B637" s="301"/>
      <c r="D637" s="297" t="s">
        <v>185</v>
      </c>
      <c r="E637" s="303" t="s">
        <v>5</v>
      </c>
      <c r="F637" s="304" t="s">
        <v>75</v>
      </c>
      <c r="H637" s="305">
        <v>1</v>
      </c>
      <c r="L637" s="301"/>
      <c r="M637" s="306"/>
      <c r="N637" s="307"/>
      <c r="O637" s="307"/>
      <c r="P637" s="307"/>
      <c r="Q637" s="307"/>
      <c r="R637" s="307"/>
      <c r="S637" s="307"/>
      <c r="T637" s="308"/>
      <c r="AT637" s="303" t="s">
        <v>185</v>
      </c>
      <c r="AU637" s="303" t="s">
        <v>77</v>
      </c>
      <c r="AV637" s="302" t="s">
        <v>77</v>
      </c>
      <c r="AW637" s="302" t="s">
        <v>31</v>
      </c>
      <c r="AX637" s="302" t="s">
        <v>68</v>
      </c>
      <c r="AY637" s="303" t="s">
        <v>177</v>
      </c>
    </row>
    <row r="638" spans="2:65" s="317" customFormat="1">
      <c r="B638" s="316"/>
      <c r="D638" s="297" t="s">
        <v>185</v>
      </c>
      <c r="E638" s="318" t="s">
        <v>5</v>
      </c>
      <c r="F638" s="319" t="s">
        <v>186</v>
      </c>
      <c r="H638" s="320">
        <v>1</v>
      </c>
      <c r="L638" s="316"/>
      <c r="M638" s="321"/>
      <c r="N638" s="322"/>
      <c r="O638" s="322"/>
      <c r="P638" s="322"/>
      <c r="Q638" s="322"/>
      <c r="R638" s="322"/>
      <c r="S638" s="322"/>
      <c r="T638" s="323"/>
      <c r="AT638" s="318" t="s">
        <v>185</v>
      </c>
      <c r="AU638" s="318" t="s">
        <v>77</v>
      </c>
      <c r="AV638" s="317" t="s">
        <v>182</v>
      </c>
      <c r="AW638" s="317" t="s">
        <v>31</v>
      </c>
      <c r="AX638" s="317" t="s">
        <v>75</v>
      </c>
      <c r="AY638" s="318" t="s">
        <v>177</v>
      </c>
    </row>
    <row r="639" spans="2:65" s="916" customFormat="1" ht="16.5" customHeight="1">
      <c r="B639" s="207"/>
      <c r="C639" s="324" t="s">
        <v>823</v>
      </c>
      <c r="D639" s="324" t="s">
        <v>425</v>
      </c>
      <c r="E639" s="325" t="s">
        <v>824</v>
      </c>
      <c r="F639" s="326" t="s">
        <v>825</v>
      </c>
      <c r="G639" s="327" t="s">
        <v>187</v>
      </c>
      <c r="H639" s="328">
        <v>1</v>
      </c>
      <c r="I639" s="923"/>
      <c r="J639" s="329">
        <f>ROUND(I639*H639,2)</f>
        <v>0</v>
      </c>
      <c r="K639" s="326" t="s">
        <v>5</v>
      </c>
      <c r="L639" s="330"/>
      <c r="M639" s="331" t="s">
        <v>5</v>
      </c>
      <c r="N639" s="332" t="s">
        <v>39</v>
      </c>
      <c r="O639" s="294">
        <v>0</v>
      </c>
      <c r="P639" s="294">
        <f>O639*H639</f>
        <v>0</v>
      </c>
      <c r="Q639" s="294">
        <v>0.1128</v>
      </c>
      <c r="R639" s="294">
        <f>Q639*H639</f>
        <v>0.1128</v>
      </c>
      <c r="S639" s="294">
        <v>0</v>
      </c>
      <c r="T639" s="295">
        <f>S639*H639</f>
        <v>0</v>
      </c>
      <c r="AR639" s="196" t="s">
        <v>207</v>
      </c>
      <c r="AT639" s="196" t="s">
        <v>425</v>
      </c>
      <c r="AU639" s="196" t="s">
        <v>77</v>
      </c>
      <c r="AY639" s="196" t="s">
        <v>177</v>
      </c>
      <c r="BE639" s="296">
        <f>IF(N639="základní",J639,0)</f>
        <v>0</v>
      </c>
      <c r="BF639" s="296">
        <f>IF(N639="snížená",J639,0)</f>
        <v>0</v>
      </c>
      <c r="BG639" s="296">
        <f>IF(N639="zákl. přenesená",J639,0)</f>
        <v>0</v>
      </c>
      <c r="BH639" s="296">
        <f>IF(N639="sníž. přenesená",J639,0)</f>
        <v>0</v>
      </c>
      <c r="BI639" s="296">
        <f>IF(N639="nulová",J639,0)</f>
        <v>0</v>
      </c>
      <c r="BJ639" s="196" t="s">
        <v>75</v>
      </c>
      <c r="BK639" s="296">
        <f>ROUND(I639*H639,2)</f>
        <v>0</v>
      </c>
      <c r="BL639" s="196" t="s">
        <v>182</v>
      </c>
      <c r="BM639" s="196" t="s">
        <v>826</v>
      </c>
    </row>
    <row r="640" spans="2:65" s="916" customFormat="1" ht="16.5" customHeight="1">
      <c r="B640" s="207"/>
      <c r="C640" s="286" t="s">
        <v>827</v>
      </c>
      <c r="D640" s="286" t="s">
        <v>179</v>
      </c>
      <c r="E640" s="287" t="s">
        <v>828</v>
      </c>
      <c r="F640" s="288" t="s">
        <v>829</v>
      </c>
      <c r="G640" s="289" t="s">
        <v>210</v>
      </c>
      <c r="H640" s="290">
        <v>9.4280000000000008</v>
      </c>
      <c r="I640" s="921"/>
      <c r="J640" s="291">
        <f>ROUND(I640*H640,2)</f>
        <v>0</v>
      </c>
      <c r="K640" s="288" t="s">
        <v>181</v>
      </c>
      <c r="L640" s="207"/>
      <c r="M640" s="292" t="s">
        <v>5</v>
      </c>
      <c r="N640" s="293" t="s">
        <v>39</v>
      </c>
      <c r="O640" s="294">
        <v>1.448</v>
      </c>
      <c r="P640" s="294">
        <f>O640*H640</f>
        <v>13.651744000000001</v>
      </c>
      <c r="Q640" s="294">
        <v>2.4533999999999998</v>
      </c>
      <c r="R640" s="294">
        <f>Q640*H640</f>
        <v>23.1306552</v>
      </c>
      <c r="S640" s="294">
        <v>0</v>
      </c>
      <c r="T640" s="295">
        <f>S640*H640</f>
        <v>0</v>
      </c>
      <c r="AR640" s="196" t="s">
        <v>182</v>
      </c>
      <c r="AT640" s="196" t="s">
        <v>179</v>
      </c>
      <c r="AU640" s="196" t="s">
        <v>77</v>
      </c>
      <c r="AY640" s="196" t="s">
        <v>177</v>
      </c>
      <c r="BE640" s="296">
        <f>IF(N640="základní",J640,0)</f>
        <v>0</v>
      </c>
      <c r="BF640" s="296">
        <f>IF(N640="snížená",J640,0)</f>
        <v>0</v>
      </c>
      <c r="BG640" s="296">
        <f>IF(N640="zákl. přenesená",J640,0)</f>
        <v>0</v>
      </c>
      <c r="BH640" s="296">
        <f>IF(N640="sníž. přenesená",J640,0)</f>
        <v>0</v>
      </c>
      <c r="BI640" s="296">
        <f>IF(N640="nulová",J640,0)</f>
        <v>0</v>
      </c>
      <c r="BJ640" s="196" t="s">
        <v>75</v>
      </c>
      <c r="BK640" s="296">
        <f>ROUND(I640*H640,2)</f>
        <v>0</v>
      </c>
      <c r="BL640" s="196" t="s">
        <v>182</v>
      </c>
      <c r="BM640" s="196" t="s">
        <v>830</v>
      </c>
    </row>
    <row r="641" spans="2:65" s="310" customFormat="1">
      <c r="B641" s="309"/>
      <c r="D641" s="297" t="s">
        <v>185</v>
      </c>
      <c r="E641" s="311" t="s">
        <v>5</v>
      </c>
      <c r="F641" s="312" t="s">
        <v>831</v>
      </c>
      <c r="H641" s="311" t="s">
        <v>5</v>
      </c>
      <c r="L641" s="309"/>
      <c r="M641" s="313"/>
      <c r="N641" s="314"/>
      <c r="O641" s="314"/>
      <c r="P641" s="314"/>
      <c r="Q641" s="314"/>
      <c r="R641" s="314"/>
      <c r="S641" s="314"/>
      <c r="T641" s="315"/>
      <c r="AT641" s="311" t="s">
        <v>185</v>
      </c>
      <c r="AU641" s="311" t="s">
        <v>77</v>
      </c>
      <c r="AV641" s="310" t="s">
        <v>75</v>
      </c>
      <c r="AW641" s="310" t="s">
        <v>31</v>
      </c>
      <c r="AX641" s="310" t="s">
        <v>68</v>
      </c>
      <c r="AY641" s="311" t="s">
        <v>177</v>
      </c>
    </row>
    <row r="642" spans="2:65" s="302" customFormat="1">
      <c r="B642" s="301"/>
      <c r="D642" s="297" t="s">
        <v>185</v>
      </c>
      <c r="E642" s="303" t="s">
        <v>5</v>
      </c>
      <c r="F642" s="304" t="s">
        <v>832</v>
      </c>
      <c r="H642" s="305">
        <v>9.4280000000000008</v>
      </c>
      <c r="L642" s="301"/>
      <c r="M642" s="306"/>
      <c r="N642" s="307"/>
      <c r="O642" s="307"/>
      <c r="P642" s="307"/>
      <c r="Q642" s="307"/>
      <c r="R642" s="307"/>
      <c r="S642" s="307"/>
      <c r="T642" s="308"/>
      <c r="AT642" s="303" t="s">
        <v>185</v>
      </c>
      <c r="AU642" s="303" t="s">
        <v>77</v>
      </c>
      <c r="AV642" s="302" t="s">
        <v>77</v>
      </c>
      <c r="AW642" s="302" t="s">
        <v>31</v>
      </c>
      <c r="AX642" s="302" t="s">
        <v>68</v>
      </c>
      <c r="AY642" s="303" t="s">
        <v>177</v>
      </c>
    </row>
    <row r="643" spans="2:65" s="317" customFormat="1">
      <c r="B643" s="316"/>
      <c r="D643" s="297" t="s">
        <v>185</v>
      </c>
      <c r="E643" s="318" t="s">
        <v>5</v>
      </c>
      <c r="F643" s="319" t="s">
        <v>186</v>
      </c>
      <c r="H643" s="320">
        <v>9.4280000000000008</v>
      </c>
      <c r="L643" s="316"/>
      <c r="M643" s="321"/>
      <c r="N643" s="322"/>
      <c r="O643" s="322"/>
      <c r="P643" s="322"/>
      <c r="Q643" s="322"/>
      <c r="R643" s="322"/>
      <c r="S643" s="322"/>
      <c r="T643" s="323"/>
      <c r="AT643" s="318" t="s">
        <v>185</v>
      </c>
      <c r="AU643" s="318" t="s">
        <v>77</v>
      </c>
      <c r="AV643" s="317" t="s">
        <v>182</v>
      </c>
      <c r="AW643" s="317" t="s">
        <v>31</v>
      </c>
      <c r="AX643" s="317" t="s">
        <v>75</v>
      </c>
      <c r="AY643" s="318" t="s">
        <v>177</v>
      </c>
    </row>
    <row r="644" spans="2:65" s="916" customFormat="1" ht="16.5" customHeight="1">
      <c r="B644" s="207"/>
      <c r="C644" s="286" t="s">
        <v>833</v>
      </c>
      <c r="D644" s="286" t="s">
        <v>179</v>
      </c>
      <c r="E644" s="287" t="s">
        <v>834</v>
      </c>
      <c r="F644" s="288" t="s">
        <v>835</v>
      </c>
      <c r="G644" s="289" t="s">
        <v>210</v>
      </c>
      <c r="H644" s="290">
        <v>7.4939999999999998</v>
      </c>
      <c r="I644" s="921"/>
      <c r="J644" s="291">
        <f>ROUND(I644*H644,2)</f>
        <v>0</v>
      </c>
      <c r="K644" s="288" t="s">
        <v>181</v>
      </c>
      <c r="L644" s="207"/>
      <c r="M644" s="292" t="s">
        <v>5</v>
      </c>
      <c r="N644" s="293" t="s">
        <v>39</v>
      </c>
      <c r="O644" s="294">
        <v>1.448</v>
      </c>
      <c r="P644" s="294">
        <f>O644*H644</f>
        <v>10.851312</v>
      </c>
      <c r="Q644" s="294">
        <v>2.4533999999999998</v>
      </c>
      <c r="R644" s="294">
        <f>Q644*H644</f>
        <v>18.385779599999999</v>
      </c>
      <c r="S644" s="294">
        <v>0</v>
      </c>
      <c r="T644" s="295">
        <f>S644*H644</f>
        <v>0</v>
      </c>
      <c r="AR644" s="196" t="s">
        <v>182</v>
      </c>
      <c r="AT644" s="196" t="s">
        <v>179</v>
      </c>
      <c r="AU644" s="196" t="s">
        <v>77</v>
      </c>
      <c r="AY644" s="196" t="s">
        <v>177</v>
      </c>
      <c r="BE644" s="296">
        <f>IF(N644="základní",J644,0)</f>
        <v>0</v>
      </c>
      <c r="BF644" s="296">
        <f>IF(N644="snížená",J644,0)</f>
        <v>0</v>
      </c>
      <c r="BG644" s="296">
        <f>IF(N644="zákl. přenesená",J644,0)</f>
        <v>0</v>
      </c>
      <c r="BH644" s="296">
        <f>IF(N644="sníž. přenesená",J644,0)</f>
        <v>0</v>
      </c>
      <c r="BI644" s="296">
        <f>IF(N644="nulová",J644,0)</f>
        <v>0</v>
      </c>
      <c r="BJ644" s="196" t="s">
        <v>75</v>
      </c>
      <c r="BK644" s="296">
        <f>ROUND(I644*H644,2)</f>
        <v>0</v>
      </c>
      <c r="BL644" s="196" t="s">
        <v>182</v>
      </c>
      <c r="BM644" s="196" t="s">
        <v>836</v>
      </c>
    </row>
    <row r="645" spans="2:65" s="302" customFormat="1">
      <c r="B645" s="301"/>
      <c r="D645" s="297" t="s">
        <v>185</v>
      </c>
      <c r="E645" s="303" t="s">
        <v>5</v>
      </c>
      <c r="F645" s="304" t="s">
        <v>837</v>
      </c>
      <c r="H645" s="305">
        <v>3.7559999999999998</v>
      </c>
      <c r="L645" s="301"/>
      <c r="M645" s="306"/>
      <c r="N645" s="307"/>
      <c r="O645" s="307"/>
      <c r="P645" s="307"/>
      <c r="Q645" s="307"/>
      <c r="R645" s="307"/>
      <c r="S645" s="307"/>
      <c r="T645" s="308"/>
      <c r="AT645" s="303" t="s">
        <v>185</v>
      </c>
      <c r="AU645" s="303" t="s">
        <v>77</v>
      </c>
      <c r="AV645" s="302" t="s">
        <v>77</v>
      </c>
      <c r="AW645" s="302" t="s">
        <v>31</v>
      </c>
      <c r="AX645" s="302" t="s">
        <v>68</v>
      </c>
      <c r="AY645" s="303" t="s">
        <v>177</v>
      </c>
    </row>
    <row r="646" spans="2:65" s="302" customFormat="1">
      <c r="B646" s="301"/>
      <c r="D646" s="297" t="s">
        <v>185</v>
      </c>
      <c r="E646" s="303" t="s">
        <v>5</v>
      </c>
      <c r="F646" s="304" t="s">
        <v>838</v>
      </c>
      <c r="H646" s="305">
        <v>3.738</v>
      </c>
      <c r="L646" s="301"/>
      <c r="M646" s="306"/>
      <c r="N646" s="307"/>
      <c r="O646" s="307"/>
      <c r="P646" s="307"/>
      <c r="Q646" s="307"/>
      <c r="R646" s="307"/>
      <c r="S646" s="307"/>
      <c r="T646" s="308"/>
      <c r="AT646" s="303" t="s">
        <v>185</v>
      </c>
      <c r="AU646" s="303" t="s">
        <v>77</v>
      </c>
      <c r="AV646" s="302" t="s">
        <v>77</v>
      </c>
      <c r="AW646" s="302" t="s">
        <v>31</v>
      </c>
      <c r="AX646" s="302" t="s">
        <v>68</v>
      </c>
      <c r="AY646" s="303" t="s">
        <v>177</v>
      </c>
    </row>
    <row r="647" spans="2:65" s="310" customFormat="1">
      <c r="B647" s="309"/>
      <c r="D647" s="297" t="s">
        <v>185</v>
      </c>
      <c r="E647" s="311" t="s">
        <v>5</v>
      </c>
      <c r="F647" s="312" t="s">
        <v>839</v>
      </c>
      <c r="H647" s="311" t="s">
        <v>5</v>
      </c>
      <c r="L647" s="309"/>
      <c r="M647" s="313"/>
      <c r="N647" s="314"/>
      <c r="O647" s="314"/>
      <c r="P647" s="314"/>
      <c r="Q647" s="314"/>
      <c r="R647" s="314"/>
      <c r="S647" s="314"/>
      <c r="T647" s="315"/>
      <c r="AT647" s="311" t="s">
        <v>185</v>
      </c>
      <c r="AU647" s="311" t="s">
        <v>77</v>
      </c>
      <c r="AV647" s="310" t="s">
        <v>75</v>
      </c>
      <c r="AW647" s="310" t="s">
        <v>31</v>
      </c>
      <c r="AX647" s="310" t="s">
        <v>68</v>
      </c>
      <c r="AY647" s="311" t="s">
        <v>177</v>
      </c>
    </row>
    <row r="648" spans="2:65" s="317" customFormat="1">
      <c r="B648" s="316"/>
      <c r="D648" s="297" t="s">
        <v>185</v>
      </c>
      <c r="E648" s="318" t="s">
        <v>5</v>
      </c>
      <c r="F648" s="319" t="s">
        <v>186</v>
      </c>
      <c r="H648" s="320">
        <v>7.4939999999999998</v>
      </c>
      <c r="L648" s="316"/>
      <c r="M648" s="321"/>
      <c r="N648" s="322"/>
      <c r="O648" s="322"/>
      <c r="P648" s="322"/>
      <c r="Q648" s="322"/>
      <c r="R648" s="322"/>
      <c r="S648" s="322"/>
      <c r="T648" s="323"/>
      <c r="AT648" s="318" t="s">
        <v>185</v>
      </c>
      <c r="AU648" s="318" t="s">
        <v>77</v>
      </c>
      <c r="AV648" s="317" t="s">
        <v>182</v>
      </c>
      <c r="AW648" s="317" t="s">
        <v>31</v>
      </c>
      <c r="AX648" s="317" t="s">
        <v>75</v>
      </c>
      <c r="AY648" s="318" t="s">
        <v>177</v>
      </c>
    </row>
    <row r="649" spans="2:65" s="916" customFormat="1" ht="16.5" customHeight="1">
      <c r="B649" s="207"/>
      <c r="C649" s="286" t="s">
        <v>840</v>
      </c>
      <c r="D649" s="286" t="s">
        <v>179</v>
      </c>
      <c r="E649" s="287" t="s">
        <v>841</v>
      </c>
      <c r="F649" s="288" t="s">
        <v>842</v>
      </c>
      <c r="G649" s="289" t="s">
        <v>180</v>
      </c>
      <c r="H649" s="290">
        <v>62.85</v>
      </c>
      <c r="I649" s="921"/>
      <c r="J649" s="291">
        <f>ROUND(I649*H649,2)</f>
        <v>0</v>
      </c>
      <c r="K649" s="288" t="s">
        <v>181</v>
      </c>
      <c r="L649" s="207"/>
      <c r="M649" s="292" t="s">
        <v>5</v>
      </c>
      <c r="N649" s="293" t="s">
        <v>39</v>
      </c>
      <c r="O649" s="294">
        <v>0.68100000000000005</v>
      </c>
      <c r="P649" s="294">
        <f>O649*H649</f>
        <v>42.800850000000004</v>
      </c>
      <c r="Q649" s="294">
        <v>5.1900000000000002E-3</v>
      </c>
      <c r="R649" s="294">
        <f>Q649*H649</f>
        <v>0.32619150000000002</v>
      </c>
      <c r="S649" s="294">
        <v>0</v>
      </c>
      <c r="T649" s="295">
        <f>S649*H649</f>
        <v>0</v>
      </c>
      <c r="AR649" s="196" t="s">
        <v>182</v>
      </c>
      <c r="AT649" s="196" t="s">
        <v>179</v>
      </c>
      <c r="AU649" s="196" t="s">
        <v>77</v>
      </c>
      <c r="AY649" s="196" t="s">
        <v>177</v>
      </c>
      <c r="BE649" s="296">
        <f>IF(N649="základní",J649,0)</f>
        <v>0</v>
      </c>
      <c r="BF649" s="296">
        <f>IF(N649="snížená",J649,0)</f>
        <v>0</v>
      </c>
      <c r="BG649" s="296">
        <f>IF(N649="zákl. přenesená",J649,0)</f>
        <v>0</v>
      </c>
      <c r="BH649" s="296">
        <f>IF(N649="sníž. přenesená",J649,0)</f>
        <v>0</v>
      </c>
      <c r="BI649" s="296">
        <f>IF(N649="nulová",J649,0)</f>
        <v>0</v>
      </c>
      <c r="BJ649" s="196" t="s">
        <v>75</v>
      </c>
      <c r="BK649" s="296">
        <f>ROUND(I649*H649,2)</f>
        <v>0</v>
      </c>
      <c r="BL649" s="196" t="s">
        <v>182</v>
      </c>
      <c r="BM649" s="196" t="s">
        <v>843</v>
      </c>
    </row>
    <row r="650" spans="2:65" s="302" customFormat="1">
      <c r="B650" s="301"/>
      <c r="D650" s="297" t="s">
        <v>185</v>
      </c>
      <c r="E650" s="303" t="s">
        <v>5</v>
      </c>
      <c r="F650" s="304" t="s">
        <v>844</v>
      </c>
      <c r="H650" s="305">
        <v>62.85</v>
      </c>
      <c r="L650" s="301"/>
      <c r="M650" s="306"/>
      <c r="N650" s="307"/>
      <c r="O650" s="307"/>
      <c r="P650" s="307"/>
      <c r="Q650" s="307"/>
      <c r="R650" s="307"/>
      <c r="S650" s="307"/>
      <c r="T650" s="308"/>
      <c r="AT650" s="303" t="s">
        <v>185</v>
      </c>
      <c r="AU650" s="303" t="s">
        <v>77</v>
      </c>
      <c r="AV650" s="302" t="s">
        <v>77</v>
      </c>
      <c r="AW650" s="302" t="s">
        <v>31</v>
      </c>
      <c r="AX650" s="302" t="s">
        <v>68</v>
      </c>
      <c r="AY650" s="303" t="s">
        <v>177</v>
      </c>
    </row>
    <row r="651" spans="2:65" s="317" customFormat="1">
      <c r="B651" s="316"/>
      <c r="D651" s="297" t="s">
        <v>185</v>
      </c>
      <c r="E651" s="318" t="s">
        <v>5</v>
      </c>
      <c r="F651" s="319" t="s">
        <v>186</v>
      </c>
      <c r="H651" s="320">
        <v>62.85</v>
      </c>
      <c r="L651" s="316"/>
      <c r="M651" s="321"/>
      <c r="N651" s="322"/>
      <c r="O651" s="322"/>
      <c r="P651" s="322"/>
      <c r="Q651" s="322"/>
      <c r="R651" s="322"/>
      <c r="S651" s="322"/>
      <c r="T651" s="323"/>
      <c r="AT651" s="318" t="s">
        <v>185</v>
      </c>
      <c r="AU651" s="318" t="s">
        <v>77</v>
      </c>
      <c r="AV651" s="317" t="s">
        <v>182</v>
      </c>
      <c r="AW651" s="317" t="s">
        <v>31</v>
      </c>
      <c r="AX651" s="317" t="s">
        <v>75</v>
      </c>
      <c r="AY651" s="318" t="s">
        <v>177</v>
      </c>
    </row>
    <row r="652" spans="2:65" s="916" customFormat="1" ht="16.5" customHeight="1">
      <c r="B652" s="207"/>
      <c r="C652" s="286" t="s">
        <v>845</v>
      </c>
      <c r="D652" s="286" t="s">
        <v>179</v>
      </c>
      <c r="E652" s="287" t="s">
        <v>846</v>
      </c>
      <c r="F652" s="288" t="s">
        <v>847</v>
      </c>
      <c r="G652" s="289" t="s">
        <v>180</v>
      </c>
      <c r="H652" s="290">
        <v>62.85</v>
      </c>
      <c r="I652" s="921"/>
      <c r="J652" s="291">
        <f>ROUND(I652*H652,2)</f>
        <v>0</v>
      </c>
      <c r="K652" s="288" t="s">
        <v>181</v>
      </c>
      <c r="L652" s="207"/>
      <c r="M652" s="292" t="s">
        <v>5</v>
      </c>
      <c r="N652" s="293" t="s">
        <v>39</v>
      </c>
      <c r="O652" s="294">
        <v>0.24</v>
      </c>
      <c r="P652" s="294">
        <f>O652*H652</f>
        <v>15.084</v>
      </c>
      <c r="Q652" s="294">
        <v>0</v>
      </c>
      <c r="R652" s="294">
        <f>Q652*H652</f>
        <v>0</v>
      </c>
      <c r="S652" s="294">
        <v>0</v>
      </c>
      <c r="T652" s="295">
        <f>S652*H652</f>
        <v>0</v>
      </c>
      <c r="AR652" s="196" t="s">
        <v>182</v>
      </c>
      <c r="AT652" s="196" t="s">
        <v>179</v>
      </c>
      <c r="AU652" s="196" t="s">
        <v>77</v>
      </c>
      <c r="AY652" s="196" t="s">
        <v>177</v>
      </c>
      <c r="BE652" s="296">
        <f>IF(N652="základní",J652,0)</f>
        <v>0</v>
      </c>
      <c r="BF652" s="296">
        <f>IF(N652="snížená",J652,0)</f>
        <v>0</v>
      </c>
      <c r="BG652" s="296">
        <f>IF(N652="zákl. přenesená",J652,0)</f>
        <v>0</v>
      </c>
      <c r="BH652" s="296">
        <f>IF(N652="sníž. přenesená",J652,0)</f>
        <v>0</v>
      </c>
      <c r="BI652" s="296">
        <f>IF(N652="nulová",J652,0)</f>
        <v>0</v>
      </c>
      <c r="BJ652" s="196" t="s">
        <v>75</v>
      </c>
      <c r="BK652" s="296">
        <f>ROUND(I652*H652,2)</f>
        <v>0</v>
      </c>
      <c r="BL652" s="196" t="s">
        <v>182</v>
      </c>
      <c r="BM652" s="196" t="s">
        <v>848</v>
      </c>
    </row>
    <row r="653" spans="2:65" s="916" customFormat="1" ht="25.5" customHeight="1">
      <c r="B653" s="207"/>
      <c r="C653" s="286" t="s">
        <v>849</v>
      </c>
      <c r="D653" s="286" t="s">
        <v>179</v>
      </c>
      <c r="E653" s="287" t="s">
        <v>850</v>
      </c>
      <c r="F653" s="288" t="s">
        <v>851</v>
      </c>
      <c r="G653" s="289" t="s">
        <v>407</v>
      </c>
      <c r="H653" s="290">
        <v>0.76800000000000002</v>
      </c>
      <c r="I653" s="921"/>
      <c r="J653" s="291">
        <f>ROUND(I653*H653,2)</f>
        <v>0</v>
      </c>
      <c r="K653" s="288" t="s">
        <v>181</v>
      </c>
      <c r="L653" s="207"/>
      <c r="M653" s="292" t="s">
        <v>5</v>
      </c>
      <c r="N653" s="293" t="s">
        <v>39</v>
      </c>
      <c r="O653" s="294">
        <v>37.704000000000001</v>
      </c>
      <c r="P653" s="294">
        <f>O653*H653</f>
        <v>28.956672000000001</v>
      </c>
      <c r="Q653" s="294">
        <v>1.0525599999999999</v>
      </c>
      <c r="R653" s="294">
        <f>Q653*H653</f>
        <v>0.80836607999999999</v>
      </c>
      <c r="S653" s="294">
        <v>0</v>
      </c>
      <c r="T653" s="295">
        <f>S653*H653</f>
        <v>0</v>
      </c>
      <c r="AR653" s="196" t="s">
        <v>182</v>
      </c>
      <c r="AT653" s="196" t="s">
        <v>179</v>
      </c>
      <c r="AU653" s="196" t="s">
        <v>77</v>
      </c>
      <c r="AY653" s="196" t="s">
        <v>177</v>
      </c>
      <c r="BE653" s="296">
        <f>IF(N653="základní",J653,0)</f>
        <v>0</v>
      </c>
      <c r="BF653" s="296">
        <f>IF(N653="snížená",J653,0)</f>
        <v>0</v>
      </c>
      <c r="BG653" s="296">
        <f>IF(N653="zákl. přenesená",J653,0)</f>
        <v>0</v>
      </c>
      <c r="BH653" s="296">
        <f>IF(N653="sníž. přenesená",J653,0)</f>
        <v>0</v>
      </c>
      <c r="BI653" s="296">
        <f>IF(N653="nulová",J653,0)</f>
        <v>0</v>
      </c>
      <c r="BJ653" s="196" t="s">
        <v>75</v>
      </c>
      <c r="BK653" s="296">
        <f>ROUND(I653*H653,2)</f>
        <v>0</v>
      </c>
      <c r="BL653" s="196" t="s">
        <v>182</v>
      </c>
      <c r="BM653" s="196" t="s">
        <v>852</v>
      </c>
    </row>
    <row r="654" spans="2:65" s="302" customFormat="1">
      <c r="B654" s="301"/>
      <c r="D654" s="297" t="s">
        <v>185</v>
      </c>
      <c r="E654" s="303" t="s">
        <v>5</v>
      </c>
      <c r="F654" s="304" t="s">
        <v>853</v>
      </c>
      <c r="H654" s="305">
        <v>0.60699999999999998</v>
      </c>
      <c r="L654" s="301"/>
      <c r="M654" s="306"/>
      <c r="N654" s="307"/>
      <c r="O654" s="307"/>
      <c r="P654" s="307"/>
      <c r="Q654" s="307"/>
      <c r="R654" s="307"/>
      <c r="S654" s="307"/>
      <c r="T654" s="308"/>
      <c r="AT654" s="303" t="s">
        <v>185</v>
      </c>
      <c r="AU654" s="303" t="s">
        <v>77</v>
      </c>
      <c r="AV654" s="302" t="s">
        <v>77</v>
      </c>
      <c r="AW654" s="302" t="s">
        <v>31</v>
      </c>
      <c r="AX654" s="302" t="s">
        <v>68</v>
      </c>
      <c r="AY654" s="303" t="s">
        <v>177</v>
      </c>
    </row>
    <row r="655" spans="2:65" s="302" customFormat="1">
      <c r="B655" s="301"/>
      <c r="D655" s="297" t="s">
        <v>185</v>
      </c>
      <c r="E655" s="303" t="s">
        <v>5</v>
      </c>
      <c r="F655" s="304" t="s">
        <v>854</v>
      </c>
      <c r="H655" s="305">
        <v>0.161</v>
      </c>
      <c r="L655" s="301"/>
      <c r="M655" s="306"/>
      <c r="N655" s="307"/>
      <c r="O655" s="307"/>
      <c r="P655" s="307"/>
      <c r="Q655" s="307"/>
      <c r="R655" s="307"/>
      <c r="S655" s="307"/>
      <c r="T655" s="308"/>
      <c r="AT655" s="303" t="s">
        <v>185</v>
      </c>
      <c r="AU655" s="303" t="s">
        <v>77</v>
      </c>
      <c r="AV655" s="302" t="s">
        <v>77</v>
      </c>
      <c r="AW655" s="302" t="s">
        <v>31</v>
      </c>
      <c r="AX655" s="302" t="s">
        <v>68</v>
      </c>
      <c r="AY655" s="303" t="s">
        <v>177</v>
      </c>
    </row>
    <row r="656" spans="2:65" s="310" customFormat="1">
      <c r="B656" s="309"/>
      <c r="D656" s="297" t="s">
        <v>185</v>
      </c>
      <c r="E656" s="311" t="s">
        <v>5</v>
      </c>
      <c r="F656" s="312" t="s">
        <v>831</v>
      </c>
      <c r="H656" s="311" t="s">
        <v>5</v>
      </c>
      <c r="L656" s="309"/>
      <c r="M656" s="313"/>
      <c r="N656" s="314"/>
      <c r="O656" s="314"/>
      <c r="P656" s="314"/>
      <c r="Q656" s="314"/>
      <c r="R656" s="314"/>
      <c r="S656" s="314"/>
      <c r="T656" s="315"/>
      <c r="AT656" s="311" t="s">
        <v>185</v>
      </c>
      <c r="AU656" s="311" t="s">
        <v>77</v>
      </c>
      <c r="AV656" s="310" t="s">
        <v>75</v>
      </c>
      <c r="AW656" s="310" t="s">
        <v>31</v>
      </c>
      <c r="AX656" s="310" t="s">
        <v>68</v>
      </c>
      <c r="AY656" s="311" t="s">
        <v>177</v>
      </c>
    </row>
    <row r="657" spans="2:65" s="317" customFormat="1">
      <c r="B657" s="316"/>
      <c r="D657" s="297" t="s">
        <v>185</v>
      </c>
      <c r="E657" s="318" t="s">
        <v>5</v>
      </c>
      <c r="F657" s="319" t="s">
        <v>186</v>
      </c>
      <c r="H657" s="320">
        <v>0.76800000000000002</v>
      </c>
      <c r="L657" s="316"/>
      <c r="M657" s="321"/>
      <c r="N657" s="322"/>
      <c r="O657" s="322"/>
      <c r="P657" s="322"/>
      <c r="Q657" s="322"/>
      <c r="R657" s="322"/>
      <c r="S657" s="322"/>
      <c r="T657" s="323"/>
      <c r="AT657" s="318" t="s">
        <v>185</v>
      </c>
      <c r="AU657" s="318" t="s">
        <v>77</v>
      </c>
      <c r="AV657" s="317" t="s">
        <v>182</v>
      </c>
      <c r="AW657" s="317" t="s">
        <v>31</v>
      </c>
      <c r="AX657" s="317" t="s">
        <v>75</v>
      </c>
      <c r="AY657" s="318" t="s">
        <v>177</v>
      </c>
    </row>
    <row r="658" spans="2:65" s="916" customFormat="1" ht="25.5" customHeight="1">
      <c r="B658" s="207"/>
      <c r="C658" s="286" t="s">
        <v>855</v>
      </c>
      <c r="D658" s="286" t="s">
        <v>179</v>
      </c>
      <c r="E658" s="287" t="s">
        <v>856</v>
      </c>
      <c r="F658" s="288" t="s">
        <v>857</v>
      </c>
      <c r="G658" s="289" t="s">
        <v>210</v>
      </c>
      <c r="H658" s="290">
        <v>11.48</v>
      </c>
      <c r="I658" s="921"/>
      <c r="J658" s="291">
        <f>ROUND(I658*H658,2)</f>
        <v>0</v>
      </c>
      <c r="K658" s="288" t="s">
        <v>181</v>
      </c>
      <c r="L658" s="207"/>
      <c r="M658" s="292" t="s">
        <v>5</v>
      </c>
      <c r="N658" s="293" t="s">
        <v>39</v>
      </c>
      <c r="O658" s="294">
        <v>2.5129999999999999</v>
      </c>
      <c r="P658" s="294">
        <f>O658*H658</f>
        <v>28.849239999999998</v>
      </c>
      <c r="Q658" s="294">
        <v>2.4533700000000001</v>
      </c>
      <c r="R658" s="294">
        <f>Q658*H658</f>
        <v>28.164687600000001</v>
      </c>
      <c r="S658" s="294">
        <v>0</v>
      </c>
      <c r="T658" s="295">
        <f>S658*H658</f>
        <v>0</v>
      </c>
      <c r="AR658" s="196" t="s">
        <v>182</v>
      </c>
      <c r="AT658" s="196" t="s">
        <v>179</v>
      </c>
      <c r="AU658" s="196" t="s">
        <v>77</v>
      </c>
      <c r="AY658" s="196" t="s">
        <v>177</v>
      </c>
      <c r="BE658" s="296">
        <f>IF(N658="základní",J658,0)</f>
        <v>0</v>
      </c>
      <c r="BF658" s="296">
        <f>IF(N658="snížená",J658,0)</f>
        <v>0</v>
      </c>
      <c r="BG658" s="296">
        <f>IF(N658="zákl. přenesená",J658,0)</f>
        <v>0</v>
      </c>
      <c r="BH658" s="296">
        <f>IF(N658="sníž. přenesená",J658,0)</f>
        <v>0</v>
      </c>
      <c r="BI658" s="296">
        <f>IF(N658="nulová",J658,0)</f>
        <v>0</v>
      </c>
      <c r="BJ658" s="196" t="s">
        <v>75</v>
      </c>
      <c r="BK658" s="296">
        <f>ROUND(I658*H658,2)</f>
        <v>0</v>
      </c>
      <c r="BL658" s="196" t="s">
        <v>182</v>
      </c>
      <c r="BM658" s="196" t="s">
        <v>858</v>
      </c>
    </row>
    <row r="659" spans="2:65" s="302" customFormat="1">
      <c r="B659" s="301"/>
      <c r="D659" s="297" t="s">
        <v>185</v>
      </c>
      <c r="E659" s="303" t="s">
        <v>5</v>
      </c>
      <c r="F659" s="304" t="s">
        <v>859</v>
      </c>
      <c r="H659" s="305">
        <v>5.88</v>
      </c>
      <c r="L659" s="301"/>
      <c r="M659" s="306"/>
      <c r="N659" s="307"/>
      <c r="O659" s="307"/>
      <c r="P659" s="307"/>
      <c r="Q659" s="307"/>
      <c r="R659" s="307"/>
      <c r="S659" s="307"/>
      <c r="T659" s="308"/>
      <c r="AT659" s="303" t="s">
        <v>185</v>
      </c>
      <c r="AU659" s="303" t="s">
        <v>77</v>
      </c>
      <c r="AV659" s="302" t="s">
        <v>77</v>
      </c>
      <c r="AW659" s="302" t="s">
        <v>31</v>
      </c>
      <c r="AX659" s="302" t="s">
        <v>68</v>
      </c>
      <c r="AY659" s="303" t="s">
        <v>177</v>
      </c>
    </row>
    <row r="660" spans="2:65" s="302" customFormat="1">
      <c r="B660" s="301"/>
      <c r="D660" s="297" t="s">
        <v>185</v>
      </c>
      <c r="E660" s="303" t="s">
        <v>5</v>
      </c>
      <c r="F660" s="304" t="s">
        <v>860</v>
      </c>
      <c r="H660" s="305">
        <v>1.8480000000000001</v>
      </c>
      <c r="L660" s="301"/>
      <c r="M660" s="306"/>
      <c r="N660" s="307"/>
      <c r="O660" s="307"/>
      <c r="P660" s="307"/>
      <c r="Q660" s="307"/>
      <c r="R660" s="307"/>
      <c r="S660" s="307"/>
      <c r="T660" s="308"/>
      <c r="AT660" s="303" t="s">
        <v>185</v>
      </c>
      <c r="AU660" s="303" t="s">
        <v>77</v>
      </c>
      <c r="AV660" s="302" t="s">
        <v>77</v>
      </c>
      <c r="AW660" s="302" t="s">
        <v>31</v>
      </c>
      <c r="AX660" s="302" t="s">
        <v>68</v>
      </c>
      <c r="AY660" s="303" t="s">
        <v>177</v>
      </c>
    </row>
    <row r="661" spans="2:65" s="310" customFormat="1">
      <c r="B661" s="309"/>
      <c r="D661" s="297" t="s">
        <v>185</v>
      </c>
      <c r="E661" s="311" t="s">
        <v>5</v>
      </c>
      <c r="F661" s="312" t="s">
        <v>716</v>
      </c>
      <c r="H661" s="311" t="s">
        <v>5</v>
      </c>
      <c r="L661" s="309"/>
      <c r="M661" s="313"/>
      <c r="N661" s="314"/>
      <c r="O661" s="314"/>
      <c r="P661" s="314"/>
      <c r="Q661" s="314"/>
      <c r="R661" s="314"/>
      <c r="S661" s="314"/>
      <c r="T661" s="315"/>
      <c r="AT661" s="311" t="s">
        <v>185</v>
      </c>
      <c r="AU661" s="311" t="s">
        <v>77</v>
      </c>
      <c r="AV661" s="310" t="s">
        <v>75</v>
      </c>
      <c r="AW661" s="310" t="s">
        <v>31</v>
      </c>
      <c r="AX661" s="310" t="s">
        <v>68</v>
      </c>
      <c r="AY661" s="311" t="s">
        <v>177</v>
      </c>
    </row>
    <row r="662" spans="2:65" s="302" customFormat="1">
      <c r="B662" s="301"/>
      <c r="D662" s="297" t="s">
        <v>185</v>
      </c>
      <c r="E662" s="303" t="s">
        <v>5</v>
      </c>
      <c r="F662" s="304" t="s">
        <v>861</v>
      </c>
      <c r="H662" s="305">
        <v>2.8279999999999998</v>
      </c>
      <c r="L662" s="301"/>
      <c r="M662" s="306"/>
      <c r="N662" s="307"/>
      <c r="O662" s="307"/>
      <c r="P662" s="307"/>
      <c r="Q662" s="307"/>
      <c r="R662" s="307"/>
      <c r="S662" s="307"/>
      <c r="T662" s="308"/>
      <c r="AT662" s="303" t="s">
        <v>185</v>
      </c>
      <c r="AU662" s="303" t="s">
        <v>77</v>
      </c>
      <c r="AV662" s="302" t="s">
        <v>77</v>
      </c>
      <c r="AW662" s="302" t="s">
        <v>31</v>
      </c>
      <c r="AX662" s="302" t="s">
        <v>68</v>
      </c>
      <c r="AY662" s="303" t="s">
        <v>177</v>
      </c>
    </row>
    <row r="663" spans="2:65" s="302" customFormat="1">
      <c r="B663" s="301"/>
      <c r="D663" s="297" t="s">
        <v>185</v>
      </c>
      <c r="E663" s="303" t="s">
        <v>5</v>
      </c>
      <c r="F663" s="304" t="s">
        <v>862</v>
      </c>
      <c r="H663" s="305">
        <v>0.92400000000000004</v>
      </c>
      <c r="L663" s="301"/>
      <c r="M663" s="306"/>
      <c r="N663" s="307"/>
      <c r="O663" s="307"/>
      <c r="P663" s="307"/>
      <c r="Q663" s="307"/>
      <c r="R663" s="307"/>
      <c r="S663" s="307"/>
      <c r="T663" s="308"/>
      <c r="AT663" s="303" t="s">
        <v>185</v>
      </c>
      <c r="AU663" s="303" t="s">
        <v>77</v>
      </c>
      <c r="AV663" s="302" t="s">
        <v>77</v>
      </c>
      <c r="AW663" s="302" t="s">
        <v>31</v>
      </c>
      <c r="AX663" s="302" t="s">
        <v>68</v>
      </c>
      <c r="AY663" s="303" t="s">
        <v>177</v>
      </c>
    </row>
    <row r="664" spans="2:65" s="310" customFormat="1">
      <c r="B664" s="309"/>
      <c r="D664" s="297" t="s">
        <v>185</v>
      </c>
      <c r="E664" s="311" t="s">
        <v>5</v>
      </c>
      <c r="F664" s="312" t="s">
        <v>719</v>
      </c>
      <c r="H664" s="311" t="s">
        <v>5</v>
      </c>
      <c r="L664" s="309"/>
      <c r="M664" s="313"/>
      <c r="N664" s="314"/>
      <c r="O664" s="314"/>
      <c r="P664" s="314"/>
      <c r="Q664" s="314"/>
      <c r="R664" s="314"/>
      <c r="S664" s="314"/>
      <c r="T664" s="315"/>
      <c r="AT664" s="311" t="s">
        <v>185</v>
      </c>
      <c r="AU664" s="311" t="s">
        <v>77</v>
      </c>
      <c r="AV664" s="310" t="s">
        <v>75</v>
      </c>
      <c r="AW664" s="310" t="s">
        <v>31</v>
      </c>
      <c r="AX664" s="310" t="s">
        <v>68</v>
      </c>
      <c r="AY664" s="311" t="s">
        <v>177</v>
      </c>
    </row>
    <row r="665" spans="2:65" s="317" customFormat="1">
      <c r="B665" s="316"/>
      <c r="D665" s="297" t="s">
        <v>185</v>
      </c>
      <c r="E665" s="318" t="s">
        <v>5</v>
      </c>
      <c r="F665" s="319" t="s">
        <v>186</v>
      </c>
      <c r="H665" s="320">
        <v>11.48</v>
      </c>
      <c r="L665" s="316"/>
      <c r="M665" s="321"/>
      <c r="N665" s="322"/>
      <c r="O665" s="322"/>
      <c r="P665" s="322"/>
      <c r="Q665" s="322"/>
      <c r="R665" s="322"/>
      <c r="S665" s="322"/>
      <c r="T665" s="323"/>
      <c r="AT665" s="318" t="s">
        <v>185</v>
      </c>
      <c r="AU665" s="318" t="s">
        <v>77</v>
      </c>
      <c r="AV665" s="317" t="s">
        <v>182</v>
      </c>
      <c r="AW665" s="317" t="s">
        <v>31</v>
      </c>
      <c r="AX665" s="317" t="s">
        <v>75</v>
      </c>
      <c r="AY665" s="318" t="s">
        <v>177</v>
      </c>
    </row>
    <row r="666" spans="2:65" s="916" customFormat="1" ht="25.5" customHeight="1">
      <c r="B666" s="207"/>
      <c r="C666" s="286" t="s">
        <v>863</v>
      </c>
      <c r="D666" s="286" t="s">
        <v>179</v>
      </c>
      <c r="E666" s="287" t="s">
        <v>864</v>
      </c>
      <c r="F666" s="288" t="s">
        <v>865</v>
      </c>
      <c r="G666" s="289" t="s">
        <v>407</v>
      </c>
      <c r="H666" s="290">
        <v>1.55</v>
      </c>
      <c r="I666" s="921"/>
      <c r="J666" s="291">
        <f>ROUND(I666*H666,2)</f>
        <v>0</v>
      </c>
      <c r="K666" s="288" t="s">
        <v>181</v>
      </c>
      <c r="L666" s="207"/>
      <c r="M666" s="292" t="s">
        <v>5</v>
      </c>
      <c r="N666" s="293" t="s">
        <v>39</v>
      </c>
      <c r="O666" s="294">
        <v>52.156999999999996</v>
      </c>
      <c r="P666" s="294">
        <f>O666*H666</f>
        <v>80.843350000000001</v>
      </c>
      <c r="Q666" s="294">
        <v>1.04887</v>
      </c>
      <c r="R666" s="294">
        <f>Q666*H666</f>
        <v>1.6257485</v>
      </c>
      <c r="S666" s="294">
        <v>0</v>
      </c>
      <c r="T666" s="295">
        <f>S666*H666</f>
        <v>0</v>
      </c>
      <c r="AR666" s="196" t="s">
        <v>182</v>
      </c>
      <c r="AT666" s="196" t="s">
        <v>179</v>
      </c>
      <c r="AU666" s="196" t="s">
        <v>77</v>
      </c>
      <c r="AY666" s="196" t="s">
        <v>177</v>
      </c>
      <c r="BE666" s="296">
        <f>IF(N666="základní",J666,0)</f>
        <v>0</v>
      </c>
      <c r="BF666" s="296">
        <f>IF(N666="snížená",J666,0)</f>
        <v>0</v>
      </c>
      <c r="BG666" s="296">
        <f>IF(N666="zákl. přenesená",J666,0)</f>
        <v>0</v>
      </c>
      <c r="BH666" s="296">
        <f>IF(N666="sníž. přenesená",J666,0)</f>
        <v>0</v>
      </c>
      <c r="BI666" s="296">
        <f>IF(N666="nulová",J666,0)</f>
        <v>0</v>
      </c>
      <c r="BJ666" s="196" t="s">
        <v>75</v>
      </c>
      <c r="BK666" s="296">
        <f>ROUND(I666*H666,2)</f>
        <v>0</v>
      </c>
      <c r="BL666" s="196" t="s">
        <v>182</v>
      </c>
      <c r="BM666" s="196" t="s">
        <v>866</v>
      </c>
    </row>
    <row r="667" spans="2:65" s="302" customFormat="1">
      <c r="B667" s="301"/>
      <c r="D667" s="297" t="s">
        <v>185</v>
      </c>
      <c r="E667" s="303" t="s">
        <v>5</v>
      </c>
      <c r="F667" s="304" t="s">
        <v>867</v>
      </c>
      <c r="H667" s="305">
        <v>1.55</v>
      </c>
      <c r="L667" s="301"/>
      <c r="M667" s="306"/>
      <c r="N667" s="307"/>
      <c r="O667" s="307"/>
      <c r="P667" s="307"/>
      <c r="Q667" s="307"/>
      <c r="R667" s="307"/>
      <c r="S667" s="307"/>
      <c r="T667" s="308"/>
      <c r="AT667" s="303" t="s">
        <v>185</v>
      </c>
      <c r="AU667" s="303" t="s">
        <v>77</v>
      </c>
      <c r="AV667" s="302" t="s">
        <v>77</v>
      </c>
      <c r="AW667" s="302" t="s">
        <v>31</v>
      </c>
      <c r="AX667" s="302" t="s">
        <v>68</v>
      </c>
      <c r="AY667" s="303" t="s">
        <v>177</v>
      </c>
    </row>
    <row r="668" spans="2:65" s="310" customFormat="1">
      <c r="B668" s="309"/>
      <c r="D668" s="297" t="s">
        <v>185</v>
      </c>
      <c r="E668" s="311" t="s">
        <v>5</v>
      </c>
      <c r="F668" s="312" t="s">
        <v>868</v>
      </c>
      <c r="H668" s="311" t="s">
        <v>5</v>
      </c>
      <c r="L668" s="309"/>
      <c r="M668" s="313"/>
      <c r="N668" s="314"/>
      <c r="O668" s="314"/>
      <c r="P668" s="314"/>
      <c r="Q668" s="314"/>
      <c r="R668" s="314"/>
      <c r="S668" s="314"/>
      <c r="T668" s="315"/>
      <c r="AT668" s="311" t="s">
        <v>185</v>
      </c>
      <c r="AU668" s="311" t="s">
        <v>77</v>
      </c>
      <c r="AV668" s="310" t="s">
        <v>75</v>
      </c>
      <c r="AW668" s="310" t="s">
        <v>31</v>
      </c>
      <c r="AX668" s="310" t="s">
        <v>68</v>
      </c>
      <c r="AY668" s="311" t="s">
        <v>177</v>
      </c>
    </row>
    <row r="669" spans="2:65" s="317" customFormat="1">
      <c r="B669" s="316"/>
      <c r="D669" s="297" t="s">
        <v>185</v>
      </c>
      <c r="E669" s="318" t="s">
        <v>5</v>
      </c>
      <c r="F669" s="319" t="s">
        <v>186</v>
      </c>
      <c r="H669" s="320">
        <v>1.55</v>
      </c>
      <c r="L669" s="316"/>
      <c r="M669" s="321"/>
      <c r="N669" s="322"/>
      <c r="O669" s="322"/>
      <c r="P669" s="322"/>
      <c r="Q669" s="322"/>
      <c r="R669" s="322"/>
      <c r="S669" s="322"/>
      <c r="T669" s="323"/>
      <c r="AT669" s="318" t="s">
        <v>185</v>
      </c>
      <c r="AU669" s="318" t="s">
        <v>77</v>
      </c>
      <c r="AV669" s="317" t="s">
        <v>182</v>
      </c>
      <c r="AW669" s="317" t="s">
        <v>31</v>
      </c>
      <c r="AX669" s="317" t="s">
        <v>75</v>
      </c>
      <c r="AY669" s="318" t="s">
        <v>177</v>
      </c>
    </row>
    <row r="670" spans="2:65" s="916" customFormat="1" ht="25.5" customHeight="1">
      <c r="B670" s="207"/>
      <c r="C670" s="286" t="s">
        <v>869</v>
      </c>
      <c r="D670" s="286" t="s">
        <v>179</v>
      </c>
      <c r="E670" s="287" t="s">
        <v>870</v>
      </c>
      <c r="F670" s="288" t="s">
        <v>871</v>
      </c>
      <c r="G670" s="289" t="s">
        <v>180</v>
      </c>
      <c r="H670" s="290">
        <v>73.5</v>
      </c>
      <c r="I670" s="921"/>
      <c r="J670" s="291">
        <f>ROUND(I670*H670,2)</f>
        <v>0</v>
      </c>
      <c r="K670" s="288" t="s">
        <v>181</v>
      </c>
      <c r="L670" s="207"/>
      <c r="M670" s="292" t="s">
        <v>5</v>
      </c>
      <c r="N670" s="293" t="s">
        <v>39</v>
      </c>
      <c r="O670" s="294">
        <v>1.3420000000000001</v>
      </c>
      <c r="P670" s="294">
        <f>O670*H670</f>
        <v>98.637</v>
      </c>
      <c r="Q670" s="294">
        <v>1.282E-2</v>
      </c>
      <c r="R670" s="294">
        <f>Q670*H670</f>
        <v>0.94226999999999994</v>
      </c>
      <c r="S670" s="294">
        <v>0</v>
      </c>
      <c r="T670" s="295">
        <f>S670*H670</f>
        <v>0</v>
      </c>
      <c r="AR670" s="196" t="s">
        <v>182</v>
      </c>
      <c r="AT670" s="196" t="s">
        <v>179</v>
      </c>
      <c r="AU670" s="196" t="s">
        <v>77</v>
      </c>
      <c r="AY670" s="196" t="s">
        <v>177</v>
      </c>
      <c r="BE670" s="296">
        <f>IF(N670="základní",J670,0)</f>
        <v>0</v>
      </c>
      <c r="BF670" s="296">
        <f>IF(N670="snížená",J670,0)</f>
        <v>0</v>
      </c>
      <c r="BG670" s="296">
        <f>IF(N670="zákl. přenesená",J670,0)</f>
        <v>0</v>
      </c>
      <c r="BH670" s="296">
        <f>IF(N670="sníž. přenesená",J670,0)</f>
        <v>0</v>
      </c>
      <c r="BI670" s="296">
        <f>IF(N670="nulová",J670,0)</f>
        <v>0</v>
      </c>
      <c r="BJ670" s="196" t="s">
        <v>75</v>
      </c>
      <c r="BK670" s="296">
        <f>ROUND(I670*H670,2)</f>
        <v>0</v>
      </c>
      <c r="BL670" s="196" t="s">
        <v>182</v>
      </c>
      <c r="BM670" s="196" t="s">
        <v>872</v>
      </c>
    </row>
    <row r="671" spans="2:65" s="302" customFormat="1">
      <c r="B671" s="301"/>
      <c r="D671" s="297" t="s">
        <v>185</v>
      </c>
      <c r="E671" s="303" t="s">
        <v>5</v>
      </c>
      <c r="F671" s="304" t="s">
        <v>873</v>
      </c>
      <c r="H671" s="305">
        <v>29.4</v>
      </c>
      <c r="L671" s="301"/>
      <c r="M671" s="306"/>
      <c r="N671" s="307"/>
      <c r="O671" s="307"/>
      <c r="P671" s="307"/>
      <c r="Q671" s="307"/>
      <c r="R671" s="307"/>
      <c r="S671" s="307"/>
      <c r="T671" s="308"/>
      <c r="AT671" s="303" t="s">
        <v>185</v>
      </c>
      <c r="AU671" s="303" t="s">
        <v>77</v>
      </c>
      <c r="AV671" s="302" t="s">
        <v>77</v>
      </c>
      <c r="AW671" s="302" t="s">
        <v>31</v>
      </c>
      <c r="AX671" s="302" t="s">
        <v>68</v>
      </c>
      <c r="AY671" s="303" t="s">
        <v>177</v>
      </c>
    </row>
    <row r="672" spans="2:65" s="302" customFormat="1">
      <c r="B672" s="301"/>
      <c r="D672" s="297" t="s">
        <v>185</v>
      </c>
      <c r="E672" s="303" t="s">
        <v>5</v>
      </c>
      <c r="F672" s="304" t="s">
        <v>874</v>
      </c>
      <c r="H672" s="305">
        <v>8.4</v>
      </c>
      <c r="L672" s="301"/>
      <c r="M672" s="306"/>
      <c r="N672" s="307"/>
      <c r="O672" s="307"/>
      <c r="P672" s="307"/>
      <c r="Q672" s="307"/>
      <c r="R672" s="307"/>
      <c r="S672" s="307"/>
      <c r="T672" s="308"/>
      <c r="AT672" s="303" t="s">
        <v>185</v>
      </c>
      <c r="AU672" s="303" t="s">
        <v>77</v>
      </c>
      <c r="AV672" s="302" t="s">
        <v>77</v>
      </c>
      <c r="AW672" s="302" t="s">
        <v>31</v>
      </c>
      <c r="AX672" s="302" t="s">
        <v>68</v>
      </c>
      <c r="AY672" s="303" t="s">
        <v>177</v>
      </c>
    </row>
    <row r="673" spans="2:65" s="302" customFormat="1">
      <c r="B673" s="301"/>
      <c r="D673" s="297" t="s">
        <v>185</v>
      </c>
      <c r="E673" s="303" t="s">
        <v>5</v>
      </c>
      <c r="F673" s="304" t="s">
        <v>875</v>
      </c>
      <c r="H673" s="305">
        <v>9.24</v>
      </c>
      <c r="L673" s="301"/>
      <c r="M673" s="306"/>
      <c r="N673" s="307"/>
      <c r="O673" s="307"/>
      <c r="P673" s="307"/>
      <c r="Q673" s="307"/>
      <c r="R673" s="307"/>
      <c r="S673" s="307"/>
      <c r="T673" s="308"/>
      <c r="AT673" s="303" t="s">
        <v>185</v>
      </c>
      <c r="AU673" s="303" t="s">
        <v>77</v>
      </c>
      <c r="AV673" s="302" t="s">
        <v>77</v>
      </c>
      <c r="AW673" s="302" t="s">
        <v>31</v>
      </c>
      <c r="AX673" s="302" t="s">
        <v>68</v>
      </c>
      <c r="AY673" s="303" t="s">
        <v>177</v>
      </c>
    </row>
    <row r="674" spans="2:65" s="302" customFormat="1">
      <c r="B674" s="301"/>
      <c r="D674" s="297" t="s">
        <v>185</v>
      </c>
      <c r="E674" s="303" t="s">
        <v>5</v>
      </c>
      <c r="F674" s="304" t="s">
        <v>876</v>
      </c>
      <c r="H674" s="305">
        <v>2.44</v>
      </c>
      <c r="L674" s="301"/>
      <c r="M674" s="306"/>
      <c r="N674" s="307"/>
      <c r="O674" s="307"/>
      <c r="P674" s="307"/>
      <c r="Q674" s="307"/>
      <c r="R674" s="307"/>
      <c r="S674" s="307"/>
      <c r="T674" s="308"/>
      <c r="AT674" s="303" t="s">
        <v>185</v>
      </c>
      <c r="AU674" s="303" t="s">
        <v>77</v>
      </c>
      <c r="AV674" s="302" t="s">
        <v>77</v>
      </c>
      <c r="AW674" s="302" t="s">
        <v>31</v>
      </c>
      <c r="AX674" s="302" t="s">
        <v>68</v>
      </c>
      <c r="AY674" s="303" t="s">
        <v>177</v>
      </c>
    </row>
    <row r="675" spans="2:65" s="310" customFormat="1">
      <c r="B675" s="309"/>
      <c r="D675" s="297" t="s">
        <v>185</v>
      </c>
      <c r="E675" s="311" t="s">
        <v>5</v>
      </c>
      <c r="F675" s="312" t="s">
        <v>716</v>
      </c>
      <c r="H675" s="311" t="s">
        <v>5</v>
      </c>
      <c r="L675" s="309"/>
      <c r="M675" s="313"/>
      <c r="N675" s="314"/>
      <c r="O675" s="314"/>
      <c r="P675" s="314"/>
      <c r="Q675" s="314"/>
      <c r="R675" s="314"/>
      <c r="S675" s="314"/>
      <c r="T675" s="315"/>
      <c r="AT675" s="311" t="s">
        <v>185</v>
      </c>
      <c r="AU675" s="311" t="s">
        <v>77</v>
      </c>
      <c r="AV675" s="310" t="s">
        <v>75</v>
      </c>
      <c r="AW675" s="310" t="s">
        <v>31</v>
      </c>
      <c r="AX675" s="310" t="s">
        <v>68</v>
      </c>
      <c r="AY675" s="311" t="s">
        <v>177</v>
      </c>
    </row>
    <row r="676" spans="2:65" s="302" customFormat="1">
      <c r="B676" s="301"/>
      <c r="D676" s="297" t="s">
        <v>185</v>
      </c>
      <c r="E676" s="303" t="s">
        <v>5</v>
      </c>
      <c r="F676" s="304" t="s">
        <v>877</v>
      </c>
      <c r="H676" s="305">
        <v>18.18</v>
      </c>
      <c r="L676" s="301"/>
      <c r="M676" s="306"/>
      <c r="N676" s="307"/>
      <c r="O676" s="307"/>
      <c r="P676" s="307"/>
      <c r="Q676" s="307"/>
      <c r="R676" s="307"/>
      <c r="S676" s="307"/>
      <c r="T676" s="308"/>
      <c r="AT676" s="303" t="s">
        <v>185</v>
      </c>
      <c r="AU676" s="303" t="s">
        <v>77</v>
      </c>
      <c r="AV676" s="302" t="s">
        <v>77</v>
      </c>
      <c r="AW676" s="302" t="s">
        <v>31</v>
      </c>
      <c r="AX676" s="302" t="s">
        <v>68</v>
      </c>
      <c r="AY676" s="303" t="s">
        <v>177</v>
      </c>
    </row>
    <row r="677" spans="2:65" s="302" customFormat="1">
      <c r="B677" s="301"/>
      <c r="D677" s="297" t="s">
        <v>185</v>
      </c>
      <c r="E677" s="303" t="s">
        <v>5</v>
      </c>
      <c r="F677" s="304" t="s">
        <v>878</v>
      </c>
      <c r="H677" s="305">
        <v>5.84</v>
      </c>
      <c r="L677" s="301"/>
      <c r="M677" s="306"/>
      <c r="N677" s="307"/>
      <c r="O677" s="307"/>
      <c r="P677" s="307"/>
      <c r="Q677" s="307"/>
      <c r="R677" s="307"/>
      <c r="S677" s="307"/>
      <c r="T677" s="308"/>
      <c r="AT677" s="303" t="s">
        <v>185</v>
      </c>
      <c r="AU677" s="303" t="s">
        <v>77</v>
      </c>
      <c r="AV677" s="302" t="s">
        <v>77</v>
      </c>
      <c r="AW677" s="302" t="s">
        <v>31</v>
      </c>
      <c r="AX677" s="302" t="s">
        <v>68</v>
      </c>
      <c r="AY677" s="303" t="s">
        <v>177</v>
      </c>
    </row>
    <row r="678" spans="2:65" s="310" customFormat="1">
      <c r="B678" s="309"/>
      <c r="D678" s="297" t="s">
        <v>185</v>
      </c>
      <c r="E678" s="311" t="s">
        <v>5</v>
      </c>
      <c r="F678" s="312" t="s">
        <v>719</v>
      </c>
      <c r="H678" s="311" t="s">
        <v>5</v>
      </c>
      <c r="L678" s="309"/>
      <c r="M678" s="313"/>
      <c r="N678" s="314"/>
      <c r="O678" s="314"/>
      <c r="P678" s="314"/>
      <c r="Q678" s="314"/>
      <c r="R678" s="314"/>
      <c r="S678" s="314"/>
      <c r="T678" s="315"/>
      <c r="AT678" s="311" t="s">
        <v>185</v>
      </c>
      <c r="AU678" s="311" t="s">
        <v>77</v>
      </c>
      <c r="AV678" s="310" t="s">
        <v>75</v>
      </c>
      <c r="AW678" s="310" t="s">
        <v>31</v>
      </c>
      <c r="AX678" s="310" t="s">
        <v>68</v>
      </c>
      <c r="AY678" s="311" t="s">
        <v>177</v>
      </c>
    </row>
    <row r="679" spans="2:65" s="317" customFormat="1">
      <c r="B679" s="316"/>
      <c r="D679" s="297" t="s">
        <v>185</v>
      </c>
      <c r="E679" s="318" t="s">
        <v>5</v>
      </c>
      <c r="F679" s="319" t="s">
        <v>186</v>
      </c>
      <c r="H679" s="320">
        <v>73.5</v>
      </c>
      <c r="L679" s="316"/>
      <c r="M679" s="321"/>
      <c r="N679" s="322"/>
      <c r="O679" s="322"/>
      <c r="P679" s="322"/>
      <c r="Q679" s="322"/>
      <c r="R679" s="322"/>
      <c r="S679" s="322"/>
      <c r="T679" s="323"/>
      <c r="AT679" s="318" t="s">
        <v>185</v>
      </c>
      <c r="AU679" s="318" t="s">
        <v>77</v>
      </c>
      <c r="AV679" s="317" t="s">
        <v>182</v>
      </c>
      <c r="AW679" s="317" t="s">
        <v>31</v>
      </c>
      <c r="AX679" s="317" t="s">
        <v>75</v>
      </c>
      <c r="AY679" s="318" t="s">
        <v>177</v>
      </c>
    </row>
    <row r="680" spans="2:65" s="916" customFormat="1" ht="25.5" customHeight="1">
      <c r="B680" s="207"/>
      <c r="C680" s="286" t="s">
        <v>879</v>
      </c>
      <c r="D680" s="286" t="s">
        <v>179</v>
      </c>
      <c r="E680" s="287" t="s">
        <v>880</v>
      </c>
      <c r="F680" s="288" t="s">
        <v>881</v>
      </c>
      <c r="G680" s="289" t="s">
        <v>180</v>
      </c>
      <c r="H680" s="290">
        <v>73.5</v>
      </c>
      <c r="I680" s="921"/>
      <c r="J680" s="291">
        <f>ROUND(I680*H680,2)</f>
        <v>0</v>
      </c>
      <c r="K680" s="288" t="s">
        <v>181</v>
      </c>
      <c r="L680" s="207"/>
      <c r="M680" s="292" t="s">
        <v>5</v>
      </c>
      <c r="N680" s="293" t="s">
        <v>39</v>
      </c>
      <c r="O680" s="294">
        <v>0.33800000000000002</v>
      </c>
      <c r="P680" s="294">
        <f>O680*H680</f>
        <v>24.843</v>
      </c>
      <c r="Q680" s="294">
        <v>0</v>
      </c>
      <c r="R680" s="294">
        <f>Q680*H680</f>
        <v>0</v>
      </c>
      <c r="S680" s="294">
        <v>0</v>
      </c>
      <c r="T680" s="295">
        <f>S680*H680</f>
        <v>0</v>
      </c>
      <c r="AR680" s="196" t="s">
        <v>182</v>
      </c>
      <c r="AT680" s="196" t="s">
        <v>179</v>
      </c>
      <c r="AU680" s="196" t="s">
        <v>77</v>
      </c>
      <c r="AY680" s="196" t="s">
        <v>177</v>
      </c>
      <c r="BE680" s="296">
        <f>IF(N680="základní",J680,0)</f>
        <v>0</v>
      </c>
      <c r="BF680" s="296">
        <f>IF(N680="snížená",J680,0)</f>
        <v>0</v>
      </c>
      <c r="BG680" s="296">
        <f>IF(N680="zákl. přenesená",J680,0)</f>
        <v>0</v>
      </c>
      <c r="BH680" s="296">
        <f>IF(N680="sníž. přenesená",J680,0)</f>
        <v>0</v>
      </c>
      <c r="BI680" s="296">
        <f>IF(N680="nulová",J680,0)</f>
        <v>0</v>
      </c>
      <c r="BJ680" s="196" t="s">
        <v>75</v>
      </c>
      <c r="BK680" s="296">
        <f>ROUND(I680*H680,2)</f>
        <v>0</v>
      </c>
      <c r="BL680" s="196" t="s">
        <v>182</v>
      </c>
      <c r="BM680" s="196" t="s">
        <v>882</v>
      </c>
    </row>
    <row r="681" spans="2:65" s="916" customFormat="1" ht="25.5" customHeight="1">
      <c r="B681" s="207"/>
      <c r="C681" s="286" t="s">
        <v>883</v>
      </c>
      <c r="D681" s="286" t="s">
        <v>179</v>
      </c>
      <c r="E681" s="287" t="s">
        <v>884</v>
      </c>
      <c r="F681" s="288" t="s">
        <v>885</v>
      </c>
      <c r="G681" s="289" t="s">
        <v>886</v>
      </c>
      <c r="H681" s="290">
        <v>112.4</v>
      </c>
      <c r="I681" s="921"/>
      <c r="J681" s="291">
        <f>ROUND(I681*H681,2)</f>
        <v>0</v>
      </c>
      <c r="K681" s="288" t="s">
        <v>181</v>
      </c>
      <c r="L681" s="207"/>
      <c r="M681" s="292" t="s">
        <v>5</v>
      </c>
      <c r="N681" s="293" t="s">
        <v>39</v>
      </c>
      <c r="O681" s="294">
        <v>0.379</v>
      </c>
      <c r="P681" s="294">
        <f>O681*H681</f>
        <v>42.599600000000002</v>
      </c>
      <c r="Q681" s="294">
        <v>0.11046</v>
      </c>
      <c r="R681" s="294">
        <f>Q681*H681</f>
        <v>12.415704000000002</v>
      </c>
      <c r="S681" s="294">
        <v>0</v>
      </c>
      <c r="T681" s="295">
        <f>S681*H681</f>
        <v>0</v>
      </c>
      <c r="AR681" s="196" t="s">
        <v>182</v>
      </c>
      <c r="AT681" s="196" t="s">
        <v>179</v>
      </c>
      <c r="AU681" s="196" t="s">
        <v>77</v>
      </c>
      <c r="AY681" s="196" t="s">
        <v>177</v>
      </c>
      <c r="BE681" s="296">
        <f>IF(N681="základní",J681,0)</f>
        <v>0</v>
      </c>
      <c r="BF681" s="296">
        <f>IF(N681="snížená",J681,0)</f>
        <v>0</v>
      </c>
      <c r="BG681" s="296">
        <f>IF(N681="zákl. přenesená",J681,0)</f>
        <v>0</v>
      </c>
      <c r="BH681" s="296">
        <f>IF(N681="sníž. přenesená",J681,0)</f>
        <v>0</v>
      </c>
      <c r="BI681" s="296">
        <f>IF(N681="nulová",J681,0)</f>
        <v>0</v>
      </c>
      <c r="BJ681" s="196" t="s">
        <v>75</v>
      </c>
      <c r="BK681" s="296">
        <f>ROUND(I681*H681,2)</f>
        <v>0</v>
      </c>
      <c r="BL681" s="196" t="s">
        <v>182</v>
      </c>
      <c r="BM681" s="196" t="s">
        <v>887</v>
      </c>
    </row>
    <row r="682" spans="2:65" s="302" customFormat="1">
      <c r="B682" s="301"/>
      <c r="D682" s="297" t="s">
        <v>185</v>
      </c>
      <c r="E682" s="303" t="s">
        <v>5</v>
      </c>
      <c r="F682" s="304" t="s">
        <v>888</v>
      </c>
      <c r="H682" s="305">
        <v>109.2</v>
      </c>
      <c r="L682" s="301"/>
      <c r="M682" s="306"/>
      <c r="N682" s="307"/>
      <c r="O682" s="307"/>
      <c r="P682" s="307"/>
      <c r="Q682" s="307"/>
      <c r="R682" s="307"/>
      <c r="S682" s="307"/>
      <c r="T682" s="308"/>
      <c r="AT682" s="303" t="s">
        <v>185</v>
      </c>
      <c r="AU682" s="303" t="s">
        <v>77</v>
      </c>
      <c r="AV682" s="302" t="s">
        <v>77</v>
      </c>
      <c r="AW682" s="302" t="s">
        <v>31</v>
      </c>
      <c r="AX682" s="302" t="s">
        <v>68</v>
      </c>
      <c r="AY682" s="303" t="s">
        <v>177</v>
      </c>
    </row>
    <row r="683" spans="2:65" s="310" customFormat="1">
      <c r="B683" s="309"/>
      <c r="D683" s="297" t="s">
        <v>185</v>
      </c>
      <c r="E683" s="311" t="s">
        <v>5</v>
      </c>
      <c r="F683" s="312" t="s">
        <v>889</v>
      </c>
      <c r="H683" s="311" t="s">
        <v>5</v>
      </c>
      <c r="L683" s="309"/>
      <c r="M683" s="313"/>
      <c r="N683" s="314"/>
      <c r="O683" s="314"/>
      <c r="P683" s="314"/>
      <c r="Q683" s="314"/>
      <c r="R683" s="314"/>
      <c r="S683" s="314"/>
      <c r="T683" s="315"/>
      <c r="AT683" s="311" t="s">
        <v>185</v>
      </c>
      <c r="AU683" s="311" t="s">
        <v>77</v>
      </c>
      <c r="AV683" s="310" t="s">
        <v>75</v>
      </c>
      <c r="AW683" s="310" t="s">
        <v>31</v>
      </c>
      <c r="AX683" s="310" t="s">
        <v>68</v>
      </c>
      <c r="AY683" s="311" t="s">
        <v>177</v>
      </c>
    </row>
    <row r="684" spans="2:65" s="302" customFormat="1">
      <c r="B684" s="301"/>
      <c r="D684" s="297" t="s">
        <v>185</v>
      </c>
      <c r="E684" s="303" t="s">
        <v>5</v>
      </c>
      <c r="F684" s="304" t="s">
        <v>890</v>
      </c>
      <c r="H684" s="305">
        <v>3.2</v>
      </c>
      <c r="L684" s="301"/>
      <c r="M684" s="306"/>
      <c r="N684" s="307"/>
      <c r="O684" s="307"/>
      <c r="P684" s="307"/>
      <c r="Q684" s="307"/>
      <c r="R684" s="307"/>
      <c r="S684" s="307"/>
      <c r="T684" s="308"/>
      <c r="AT684" s="303" t="s">
        <v>185</v>
      </c>
      <c r="AU684" s="303" t="s">
        <v>77</v>
      </c>
      <c r="AV684" s="302" t="s">
        <v>77</v>
      </c>
      <c r="AW684" s="302" t="s">
        <v>31</v>
      </c>
      <c r="AX684" s="302" t="s">
        <v>68</v>
      </c>
      <c r="AY684" s="303" t="s">
        <v>177</v>
      </c>
    </row>
    <row r="685" spans="2:65" s="310" customFormat="1">
      <c r="B685" s="309"/>
      <c r="D685" s="297" t="s">
        <v>185</v>
      </c>
      <c r="E685" s="311" t="s">
        <v>5</v>
      </c>
      <c r="F685" s="312" t="s">
        <v>593</v>
      </c>
      <c r="H685" s="311" t="s">
        <v>5</v>
      </c>
      <c r="L685" s="309"/>
      <c r="M685" s="313"/>
      <c r="N685" s="314"/>
      <c r="O685" s="314"/>
      <c r="P685" s="314"/>
      <c r="Q685" s="314"/>
      <c r="R685" s="314"/>
      <c r="S685" s="314"/>
      <c r="T685" s="315"/>
      <c r="AT685" s="311" t="s">
        <v>185</v>
      </c>
      <c r="AU685" s="311" t="s">
        <v>77</v>
      </c>
      <c r="AV685" s="310" t="s">
        <v>75</v>
      </c>
      <c r="AW685" s="310" t="s">
        <v>31</v>
      </c>
      <c r="AX685" s="310" t="s">
        <v>68</v>
      </c>
      <c r="AY685" s="311" t="s">
        <v>177</v>
      </c>
    </row>
    <row r="686" spans="2:65" s="317" customFormat="1">
      <c r="B686" s="316"/>
      <c r="D686" s="297" t="s">
        <v>185</v>
      </c>
      <c r="E686" s="318" t="s">
        <v>5</v>
      </c>
      <c r="F686" s="319" t="s">
        <v>186</v>
      </c>
      <c r="H686" s="320">
        <v>112.4</v>
      </c>
      <c r="L686" s="316"/>
      <c r="M686" s="321"/>
      <c r="N686" s="322"/>
      <c r="O686" s="322"/>
      <c r="P686" s="322"/>
      <c r="Q686" s="322"/>
      <c r="R686" s="322"/>
      <c r="S686" s="322"/>
      <c r="T686" s="323"/>
      <c r="AT686" s="318" t="s">
        <v>185</v>
      </c>
      <c r="AU686" s="318" t="s">
        <v>77</v>
      </c>
      <c r="AV686" s="317" t="s">
        <v>182</v>
      </c>
      <c r="AW686" s="317" t="s">
        <v>31</v>
      </c>
      <c r="AX686" s="317" t="s">
        <v>75</v>
      </c>
      <c r="AY686" s="318" t="s">
        <v>177</v>
      </c>
    </row>
    <row r="687" spans="2:65" s="916" customFormat="1" ht="25.5" customHeight="1">
      <c r="B687" s="207"/>
      <c r="C687" s="286" t="s">
        <v>891</v>
      </c>
      <c r="D687" s="286" t="s">
        <v>179</v>
      </c>
      <c r="E687" s="287" t="s">
        <v>892</v>
      </c>
      <c r="F687" s="288" t="s">
        <v>893</v>
      </c>
      <c r="G687" s="289" t="s">
        <v>180</v>
      </c>
      <c r="H687" s="290">
        <v>23.88</v>
      </c>
      <c r="I687" s="921"/>
      <c r="J687" s="291">
        <f>ROUND(I687*H687,2)</f>
        <v>0</v>
      </c>
      <c r="K687" s="288" t="s">
        <v>181</v>
      </c>
      <c r="L687" s="207"/>
      <c r="M687" s="292" t="s">
        <v>5</v>
      </c>
      <c r="N687" s="293" t="s">
        <v>39</v>
      </c>
      <c r="O687" s="294">
        <v>0.83899999999999997</v>
      </c>
      <c r="P687" s="294">
        <f>O687*H687</f>
        <v>20.035319999999999</v>
      </c>
      <c r="Q687" s="294">
        <v>6.5799999999999999E-3</v>
      </c>
      <c r="R687" s="294">
        <f>Q687*H687</f>
        <v>0.1571304</v>
      </c>
      <c r="S687" s="294">
        <v>0</v>
      </c>
      <c r="T687" s="295">
        <f>S687*H687</f>
        <v>0</v>
      </c>
      <c r="AR687" s="196" t="s">
        <v>182</v>
      </c>
      <c r="AT687" s="196" t="s">
        <v>179</v>
      </c>
      <c r="AU687" s="196" t="s">
        <v>77</v>
      </c>
      <c r="AY687" s="196" t="s">
        <v>177</v>
      </c>
      <c r="BE687" s="296">
        <f>IF(N687="základní",J687,0)</f>
        <v>0</v>
      </c>
      <c r="BF687" s="296">
        <f>IF(N687="snížená",J687,0)</f>
        <v>0</v>
      </c>
      <c r="BG687" s="296">
        <f>IF(N687="zákl. přenesená",J687,0)</f>
        <v>0</v>
      </c>
      <c r="BH687" s="296">
        <f>IF(N687="sníž. přenesená",J687,0)</f>
        <v>0</v>
      </c>
      <c r="BI687" s="296">
        <f>IF(N687="nulová",J687,0)</f>
        <v>0</v>
      </c>
      <c r="BJ687" s="196" t="s">
        <v>75</v>
      </c>
      <c r="BK687" s="296">
        <f>ROUND(I687*H687,2)</f>
        <v>0</v>
      </c>
      <c r="BL687" s="196" t="s">
        <v>182</v>
      </c>
      <c r="BM687" s="196" t="s">
        <v>894</v>
      </c>
    </row>
    <row r="688" spans="2:65" s="916" customFormat="1" ht="27">
      <c r="B688" s="207"/>
      <c r="D688" s="297" t="s">
        <v>184</v>
      </c>
      <c r="F688" s="298" t="s">
        <v>895</v>
      </c>
      <c r="L688" s="207"/>
      <c r="M688" s="299"/>
      <c r="N688" s="920"/>
      <c r="O688" s="920"/>
      <c r="P688" s="920"/>
      <c r="Q688" s="920"/>
      <c r="R688" s="920"/>
      <c r="S688" s="920"/>
      <c r="T688" s="300"/>
      <c r="AT688" s="196" t="s">
        <v>184</v>
      </c>
      <c r="AU688" s="196" t="s">
        <v>77</v>
      </c>
    </row>
    <row r="689" spans="2:65" s="302" customFormat="1">
      <c r="B689" s="301"/>
      <c r="D689" s="297" t="s">
        <v>185</v>
      </c>
      <c r="E689" s="303" t="s">
        <v>5</v>
      </c>
      <c r="F689" s="304" t="s">
        <v>896</v>
      </c>
      <c r="H689" s="305">
        <v>23.4</v>
      </c>
      <c r="L689" s="301"/>
      <c r="M689" s="306"/>
      <c r="N689" s="307"/>
      <c r="O689" s="307"/>
      <c r="P689" s="307"/>
      <c r="Q689" s="307"/>
      <c r="R689" s="307"/>
      <c r="S689" s="307"/>
      <c r="T689" s="308"/>
      <c r="AT689" s="303" t="s">
        <v>185</v>
      </c>
      <c r="AU689" s="303" t="s">
        <v>77</v>
      </c>
      <c r="AV689" s="302" t="s">
        <v>77</v>
      </c>
      <c r="AW689" s="302" t="s">
        <v>31</v>
      </c>
      <c r="AX689" s="302" t="s">
        <v>68</v>
      </c>
      <c r="AY689" s="303" t="s">
        <v>177</v>
      </c>
    </row>
    <row r="690" spans="2:65" s="302" customFormat="1">
      <c r="B690" s="301"/>
      <c r="D690" s="297" t="s">
        <v>185</v>
      </c>
      <c r="E690" s="303" t="s">
        <v>5</v>
      </c>
      <c r="F690" s="304" t="s">
        <v>897</v>
      </c>
      <c r="H690" s="305">
        <v>0.48</v>
      </c>
      <c r="L690" s="301"/>
      <c r="M690" s="306"/>
      <c r="N690" s="307"/>
      <c r="O690" s="307"/>
      <c r="P690" s="307"/>
      <c r="Q690" s="307"/>
      <c r="R690" s="307"/>
      <c r="S690" s="307"/>
      <c r="T690" s="308"/>
      <c r="AT690" s="303" t="s">
        <v>185</v>
      </c>
      <c r="AU690" s="303" t="s">
        <v>77</v>
      </c>
      <c r="AV690" s="302" t="s">
        <v>77</v>
      </c>
      <c r="AW690" s="302" t="s">
        <v>31</v>
      </c>
      <c r="AX690" s="302" t="s">
        <v>68</v>
      </c>
      <c r="AY690" s="303" t="s">
        <v>177</v>
      </c>
    </row>
    <row r="691" spans="2:65" s="317" customFormat="1">
      <c r="B691" s="316"/>
      <c r="D691" s="297" t="s">
        <v>185</v>
      </c>
      <c r="E691" s="318" t="s">
        <v>5</v>
      </c>
      <c r="F691" s="319" t="s">
        <v>186</v>
      </c>
      <c r="H691" s="320">
        <v>23.88</v>
      </c>
      <c r="L691" s="316"/>
      <c r="M691" s="321"/>
      <c r="N691" s="322"/>
      <c r="O691" s="322"/>
      <c r="P691" s="322"/>
      <c r="Q691" s="322"/>
      <c r="R691" s="322"/>
      <c r="S691" s="322"/>
      <c r="T691" s="323"/>
      <c r="AT691" s="318" t="s">
        <v>185</v>
      </c>
      <c r="AU691" s="318" t="s">
        <v>77</v>
      </c>
      <c r="AV691" s="317" t="s">
        <v>182</v>
      </c>
      <c r="AW691" s="317" t="s">
        <v>31</v>
      </c>
      <c r="AX691" s="317" t="s">
        <v>75</v>
      </c>
      <c r="AY691" s="318" t="s">
        <v>177</v>
      </c>
    </row>
    <row r="692" spans="2:65" s="916" customFormat="1" ht="25.5" customHeight="1">
      <c r="B692" s="207"/>
      <c r="C692" s="286" t="s">
        <v>898</v>
      </c>
      <c r="D692" s="286" t="s">
        <v>179</v>
      </c>
      <c r="E692" s="287" t="s">
        <v>899</v>
      </c>
      <c r="F692" s="288" t="s">
        <v>900</v>
      </c>
      <c r="G692" s="289" t="s">
        <v>180</v>
      </c>
      <c r="H692" s="290">
        <v>23.88</v>
      </c>
      <c r="I692" s="921"/>
      <c r="J692" s="291">
        <f>ROUND(I692*H692,2)</f>
        <v>0</v>
      </c>
      <c r="K692" s="288" t="s">
        <v>181</v>
      </c>
      <c r="L692" s="207"/>
      <c r="M692" s="292" t="s">
        <v>5</v>
      </c>
      <c r="N692" s="293" t="s">
        <v>39</v>
      </c>
      <c r="O692" s="294">
        <v>0.26</v>
      </c>
      <c r="P692" s="294">
        <f>O692*H692</f>
        <v>6.2088000000000001</v>
      </c>
      <c r="Q692" s="294">
        <v>0</v>
      </c>
      <c r="R692" s="294">
        <f>Q692*H692</f>
        <v>0</v>
      </c>
      <c r="S692" s="294">
        <v>0</v>
      </c>
      <c r="T692" s="295">
        <f>S692*H692</f>
        <v>0</v>
      </c>
      <c r="AR692" s="196" t="s">
        <v>182</v>
      </c>
      <c r="AT692" s="196" t="s">
        <v>179</v>
      </c>
      <c r="AU692" s="196" t="s">
        <v>77</v>
      </c>
      <c r="AY692" s="196" t="s">
        <v>177</v>
      </c>
      <c r="BE692" s="296">
        <f>IF(N692="základní",J692,0)</f>
        <v>0</v>
      </c>
      <c r="BF692" s="296">
        <f>IF(N692="snížená",J692,0)</f>
        <v>0</v>
      </c>
      <c r="BG692" s="296">
        <f>IF(N692="zákl. přenesená",J692,0)</f>
        <v>0</v>
      </c>
      <c r="BH692" s="296">
        <f>IF(N692="sníž. přenesená",J692,0)</f>
        <v>0</v>
      </c>
      <c r="BI692" s="296">
        <f>IF(N692="nulová",J692,0)</f>
        <v>0</v>
      </c>
      <c r="BJ692" s="196" t="s">
        <v>75</v>
      </c>
      <c r="BK692" s="296">
        <f>ROUND(I692*H692,2)</f>
        <v>0</v>
      </c>
      <c r="BL692" s="196" t="s">
        <v>182</v>
      </c>
      <c r="BM692" s="196" t="s">
        <v>901</v>
      </c>
    </row>
    <row r="693" spans="2:65" s="916" customFormat="1" ht="27">
      <c r="B693" s="207"/>
      <c r="D693" s="297" t="s">
        <v>184</v>
      </c>
      <c r="F693" s="298" t="s">
        <v>895</v>
      </c>
      <c r="L693" s="207"/>
      <c r="M693" s="299"/>
      <c r="N693" s="920"/>
      <c r="O693" s="920"/>
      <c r="P693" s="920"/>
      <c r="Q693" s="920"/>
      <c r="R693" s="920"/>
      <c r="S693" s="920"/>
      <c r="T693" s="300"/>
      <c r="AT693" s="196" t="s">
        <v>184</v>
      </c>
      <c r="AU693" s="196" t="s">
        <v>77</v>
      </c>
    </row>
    <row r="694" spans="2:65" s="274" customFormat="1" ht="29.85" customHeight="1">
      <c r="B694" s="273"/>
      <c r="D694" s="275" t="s">
        <v>67</v>
      </c>
      <c r="E694" s="284" t="s">
        <v>196</v>
      </c>
      <c r="F694" s="284" t="s">
        <v>902</v>
      </c>
      <c r="J694" s="285">
        <f>BK694</f>
        <v>0</v>
      </c>
      <c r="L694" s="273"/>
      <c r="M694" s="278"/>
      <c r="N694" s="279"/>
      <c r="O694" s="279"/>
      <c r="P694" s="280">
        <f>SUM(P695:P862)</f>
        <v>3363.2128959999995</v>
      </c>
      <c r="Q694" s="279"/>
      <c r="R694" s="280">
        <f>SUM(R695:R862)</f>
        <v>767.67769091999992</v>
      </c>
      <c r="S694" s="279"/>
      <c r="T694" s="281">
        <f>SUM(T695:T862)</f>
        <v>0</v>
      </c>
      <c r="AR694" s="275" t="s">
        <v>75</v>
      </c>
      <c r="AT694" s="282" t="s">
        <v>67</v>
      </c>
      <c r="AU694" s="282" t="s">
        <v>75</v>
      </c>
      <c r="AY694" s="275" t="s">
        <v>177</v>
      </c>
      <c r="BK694" s="283">
        <f>SUM(BK695:BK862)</f>
        <v>0</v>
      </c>
    </row>
    <row r="695" spans="2:65" s="916" customFormat="1" ht="38.25" customHeight="1">
      <c r="B695" s="207"/>
      <c r="C695" s="286" t="s">
        <v>903</v>
      </c>
      <c r="D695" s="286" t="s">
        <v>179</v>
      </c>
      <c r="E695" s="287" t="s">
        <v>904</v>
      </c>
      <c r="F695" s="288" t="s">
        <v>905</v>
      </c>
      <c r="G695" s="289" t="s">
        <v>180</v>
      </c>
      <c r="H695" s="290">
        <v>68.430000000000007</v>
      </c>
      <c r="I695" s="921"/>
      <c r="J695" s="291">
        <f>ROUND(I695*H695,2)</f>
        <v>0</v>
      </c>
      <c r="K695" s="288" t="s">
        <v>181</v>
      </c>
      <c r="L695" s="207"/>
      <c r="M695" s="292" t="s">
        <v>5</v>
      </c>
      <c r="N695" s="293" t="s">
        <v>39</v>
      </c>
      <c r="O695" s="294">
        <v>0.56999999999999995</v>
      </c>
      <c r="P695" s="294">
        <f>O695*H695</f>
        <v>39.005099999999999</v>
      </c>
      <c r="Q695" s="294">
        <v>1.8380000000000001E-2</v>
      </c>
      <c r="R695" s="294">
        <f>Q695*H695</f>
        <v>1.2577434000000001</v>
      </c>
      <c r="S695" s="294">
        <v>0</v>
      </c>
      <c r="T695" s="295">
        <f>S695*H695</f>
        <v>0</v>
      </c>
      <c r="AR695" s="196" t="s">
        <v>182</v>
      </c>
      <c r="AT695" s="196" t="s">
        <v>179</v>
      </c>
      <c r="AU695" s="196" t="s">
        <v>77</v>
      </c>
      <c r="AY695" s="196" t="s">
        <v>177</v>
      </c>
      <c r="BE695" s="296">
        <f>IF(N695="základní",J695,0)</f>
        <v>0</v>
      </c>
      <c r="BF695" s="296">
        <f>IF(N695="snížená",J695,0)</f>
        <v>0</v>
      </c>
      <c r="BG695" s="296">
        <f>IF(N695="zákl. přenesená",J695,0)</f>
        <v>0</v>
      </c>
      <c r="BH695" s="296">
        <f>IF(N695="sníž. přenesená",J695,0)</f>
        <v>0</v>
      </c>
      <c r="BI695" s="296">
        <f>IF(N695="nulová",J695,0)</f>
        <v>0</v>
      </c>
      <c r="BJ695" s="196" t="s">
        <v>75</v>
      </c>
      <c r="BK695" s="296">
        <f>ROUND(I695*H695,2)</f>
        <v>0</v>
      </c>
      <c r="BL695" s="196" t="s">
        <v>182</v>
      </c>
      <c r="BM695" s="196" t="s">
        <v>906</v>
      </c>
    </row>
    <row r="696" spans="2:65" s="916" customFormat="1" ht="67.5">
      <c r="B696" s="207"/>
      <c r="D696" s="297" t="s">
        <v>184</v>
      </c>
      <c r="F696" s="298" t="s">
        <v>907</v>
      </c>
      <c r="L696" s="207"/>
      <c r="M696" s="299"/>
      <c r="N696" s="920"/>
      <c r="O696" s="920"/>
      <c r="P696" s="920"/>
      <c r="Q696" s="920"/>
      <c r="R696" s="920"/>
      <c r="S696" s="920"/>
      <c r="T696" s="300"/>
      <c r="AT696" s="196" t="s">
        <v>184</v>
      </c>
      <c r="AU696" s="196" t="s">
        <v>77</v>
      </c>
    </row>
    <row r="697" spans="2:65" s="302" customFormat="1">
      <c r="B697" s="301"/>
      <c r="D697" s="297" t="s">
        <v>185</v>
      </c>
      <c r="E697" s="303" t="s">
        <v>5</v>
      </c>
      <c r="F697" s="304" t="s">
        <v>908</v>
      </c>
      <c r="H697" s="305">
        <v>45.5</v>
      </c>
      <c r="L697" s="301"/>
      <c r="M697" s="306"/>
      <c r="N697" s="307"/>
      <c r="O697" s="307"/>
      <c r="P697" s="307"/>
      <c r="Q697" s="307"/>
      <c r="R697" s="307"/>
      <c r="S697" s="307"/>
      <c r="T697" s="308"/>
      <c r="AT697" s="303" t="s">
        <v>185</v>
      </c>
      <c r="AU697" s="303" t="s">
        <v>77</v>
      </c>
      <c r="AV697" s="302" t="s">
        <v>77</v>
      </c>
      <c r="AW697" s="302" t="s">
        <v>31</v>
      </c>
      <c r="AX697" s="302" t="s">
        <v>68</v>
      </c>
      <c r="AY697" s="303" t="s">
        <v>177</v>
      </c>
    </row>
    <row r="698" spans="2:65" s="310" customFormat="1">
      <c r="B698" s="309"/>
      <c r="D698" s="297" t="s">
        <v>185</v>
      </c>
      <c r="E698" s="311" t="s">
        <v>5</v>
      </c>
      <c r="F698" s="312" t="s">
        <v>716</v>
      </c>
      <c r="H698" s="311" t="s">
        <v>5</v>
      </c>
      <c r="L698" s="309"/>
      <c r="M698" s="313"/>
      <c r="N698" s="314"/>
      <c r="O698" s="314"/>
      <c r="P698" s="314"/>
      <c r="Q698" s="314"/>
      <c r="R698" s="314"/>
      <c r="S698" s="314"/>
      <c r="T698" s="315"/>
      <c r="AT698" s="311" t="s">
        <v>185</v>
      </c>
      <c r="AU698" s="311" t="s">
        <v>77</v>
      </c>
      <c r="AV698" s="310" t="s">
        <v>75</v>
      </c>
      <c r="AW698" s="310" t="s">
        <v>31</v>
      </c>
      <c r="AX698" s="310" t="s">
        <v>68</v>
      </c>
      <c r="AY698" s="311" t="s">
        <v>177</v>
      </c>
    </row>
    <row r="699" spans="2:65" s="302" customFormat="1">
      <c r="B699" s="301"/>
      <c r="D699" s="297" t="s">
        <v>185</v>
      </c>
      <c r="E699" s="303" t="s">
        <v>5</v>
      </c>
      <c r="F699" s="304" t="s">
        <v>909</v>
      </c>
      <c r="H699" s="305">
        <v>14.35</v>
      </c>
      <c r="L699" s="301"/>
      <c r="M699" s="306"/>
      <c r="N699" s="307"/>
      <c r="O699" s="307"/>
      <c r="P699" s="307"/>
      <c r="Q699" s="307"/>
      <c r="R699" s="307"/>
      <c r="S699" s="307"/>
      <c r="T699" s="308"/>
      <c r="AT699" s="303" t="s">
        <v>185</v>
      </c>
      <c r="AU699" s="303" t="s">
        <v>77</v>
      </c>
      <c r="AV699" s="302" t="s">
        <v>77</v>
      </c>
      <c r="AW699" s="302" t="s">
        <v>31</v>
      </c>
      <c r="AX699" s="302" t="s">
        <v>68</v>
      </c>
      <c r="AY699" s="303" t="s">
        <v>177</v>
      </c>
    </row>
    <row r="700" spans="2:65" s="310" customFormat="1">
      <c r="B700" s="309"/>
      <c r="D700" s="297" t="s">
        <v>185</v>
      </c>
      <c r="E700" s="311" t="s">
        <v>5</v>
      </c>
      <c r="F700" s="312" t="s">
        <v>719</v>
      </c>
      <c r="H700" s="311" t="s">
        <v>5</v>
      </c>
      <c r="L700" s="309"/>
      <c r="M700" s="313"/>
      <c r="N700" s="314"/>
      <c r="O700" s="314"/>
      <c r="P700" s="314"/>
      <c r="Q700" s="314"/>
      <c r="R700" s="314"/>
      <c r="S700" s="314"/>
      <c r="T700" s="315"/>
      <c r="AT700" s="311" t="s">
        <v>185</v>
      </c>
      <c r="AU700" s="311" t="s">
        <v>77</v>
      </c>
      <c r="AV700" s="310" t="s">
        <v>75</v>
      </c>
      <c r="AW700" s="310" t="s">
        <v>31</v>
      </c>
      <c r="AX700" s="310" t="s">
        <v>68</v>
      </c>
      <c r="AY700" s="311" t="s">
        <v>177</v>
      </c>
    </row>
    <row r="701" spans="2:65" s="302" customFormat="1">
      <c r="B701" s="301"/>
      <c r="D701" s="297" t="s">
        <v>185</v>
      </c>
      <c r="E701" s="303" t="s">
        <v>5</v>
      </c>
      <c r="F701" s="304" t="s">
        <v>910</v>
      </c>
      <c r="H701" s="305">
        <v>8.58</v>
      </c>
      <c r="L701" s="301"/>
      <c r="M701" s="306"/>
      <c r="N701" s="307"/>
      <c r="O701" s="307"/>
      <c r="P701" s="307"/>
      <c r="Q701" s="307"/>
      <c r="R701" s="307"/>
      <c r="S701" s="307"/>
      <c r="T701" s="308"/>
      <c r="AT701" s="303" t="s">
        <v>185</v>
      </c>
      <c r="AU701" s="303" t="s">
        <v>77</v>
      </c>
      <c r="AV701" s="302" t="s">
        <v>77</v>
      </c>
      <c r="AW701" s="302" t="s">
        <v>31</v>
      </c>
      <c r="AX701" s="302" t="s">
        <v>68</v>
      </c>
      <c r="AY701" s="303" t="s">
        <v>177</v>
      </c>
    </row>
    <row r="702" spans="2:65" s="310" customFormat="1">
      <c r="B702" s="309"/>
      <c r="D702" s="297" t="s">
        <v>185</v>
      </c>
      <c r="E702" s="311" t="s">
        <v>5</v>
      </c>
      <c r="F702" s="312" t="s">
        <v>911</v>
      </c>
      <c r="H702" s="311" t="s">
        <v>5</v>
      </c>
      <c r="L702" s="309"/>
      <c r="M702" s="313"/>
      <c r="N702" s="314"/>
      <c r="O702" s="314"/>
      <c r="P702" s="314"/>
      <c r="Q702" s="314"/>
      <c r="R702" s="314"/>
      <c r="S702" s="314"/>
      <c r="T702" s="315"/>
      <c r="AT702" s="311" t="s">
        <v>185</v>
      </c>
      <c r="AU702" s="311" t="s">
        <v>77</v>
      </c>
      <c r="AV702" s="310" t="s">
        <v>75</v>
      </c>
      <c r="AW702" s="310" t="s">
        <v>31</v>
      </c>
      <c r="AX702" s="310" t="s">
        <v>68</v>
      </c>
      <c r="AY702" s="311" t="s">
        <v>177</v>
      </c>
    </row>
    <row r="703" spans="2:65" s="317" customFormat="1">
      <c r="B703" s="316"/>
      <c r="D703" s="297" t="s">
        <v>185</v>
      </c>
      <c r="E703" s="318" t="s">
        <v>5</v>
      </c>
      <c r="F703" s="319" t="s">
        <v>186</v>
      </c>
      <c r="H703" s="320">
        <v>68.430000000000007</v>
      </c>
      <c r="L703" s="316"/>
      <c r="M703" s="321"/>
      <c r="N703" s="322"/>
      <c r="O703" s="322"/>
      <c r="P703" s="322"/>
      <c r="Q703" s="322"/>
      <c r="R703" s="322"/>
      <c r="S703" s="322"/>
      <c r="T703" s="323"/>
      <c r="AT703" s="318" t="s">
        <v>185</v>
      </c>
      <c r="AU703" s="318" t="s">
        <v>77</v>
      </c>
      <c r="AV703" s="317" t="s">
        <v>182</v>
      </c>
      <c r="AW703" s="317" t="s">
        <v>31</v>
      </c>
      <c r="AX703" s="317" t="s">
        <v>75</v>
      </c>
      <c r="AY703" s="318" t="s">
        <v>177</v>
      </c>
    </row>
    <row r="704" spans="2:65" s="916" customFormat="1" ht="25.5" customHeight="1">
      <c r="B704" s="207"/>
      <c r="C704" s="286" t="s">
        <v>912</v>
      </c>
      <c r="D704" s="286" t="s">
        <v>179</v>
      </c>
      <c r="E704" s="287" t="s">
        <v>913</v>
      </c>
      <c r="F704" s="288" t="s">
        <v>914</v>
      </c>
      <c r="G704" s="289" t="s">
        <v>180</v>
      </c>
      <c r="H704" s="290">
        <v>68.430000000000007</v>
      </c>
      <c r="I704" s="921"/>
      <c r="J704" s="291">
        <f>ROUND(I704*H704,2)</f>
        <v>0</v>
      </c>
      <c r="K704" s="288" t="s">
        <v>181</v>
      </c>
      <c r="L704" s="207"/>
      <c r="M704" s="292" t="s">
        <v>5</v>
      </c>
      <c r="N704" s="293" t="s">
        <v>39</v>
      </c>
      <c r="O704" s="294">
        <v>0.1</v>
      </c>
      <c r="P704" s="294">
        <f>O704*H704</f>
        <v>6.8430000000000009</v>
      </c>
      <c r="Q704" s="294">
        <v>7.9000000000000008E-3</v>
      </c>
      <c r="R704" s="294">
        <f>Q704*H704</f>
        <v>0.54059700000000011</v>
      </c>
      <c r="S704" s="294">
        <v>0</v>
      </c>
      <c r="T704" s="295">
        <f>S704*H704</f>
        <v>0</v>
      </c>
      <c r="AR704" s="196" t="s">
        <v>182</v>
      </c>
      <c r="AT704" s="196" t="s">
        <v>179</v>
      </c>
      <c r="AU704" s="196" t="s">
        <v>77</v>
      </c>
      <c r="AY704" s="196" t="s">
        <v>177</v>
      </c>
      <c r="BE704" s="296">
        <f>IF(N704="základní",J704,0)</f>
        <v>0</v>
      </c>
      <c r="BF704" s="296">
        <f>IF(N704="snížená",J704,0)</f>
        <v>0</v>
      </c>
      <c r="BG704" s="296">
        <f>IF(N704="zákl. přenesená",J704,0)</f>
        <v>0</v>
      </c>
      <c r="BH704" s="296">
        <f>IF(N704="sníž. přenesená",J704,0)</f>
        <v>0</v>
      </c>
      <c r="BI704" s="296">
        <f>IF(N704="nulová",J704,0)</f>
        <v>0</v>
      </c>
      <c r="BJ704" s="196" t="s">
        <v>75</v>
      </c>
      <c r="BK704" s="296">
        <f>ROUND(I704*H704,2)</f>
        <v>0</v>
      </c>
      <c r="BL704" s="196" t="s">
        <v>182</v>
      </c>
      <c r="BM704" s="196" t="s">
        <v>915</v>
      </c>
    </row>
    <row r="705" spans="2:65" s="916" customFormat="1" ht="67.5">
      <c r="B705" s="207"/>
      <c r="D705" s="297" t="s">
        <v>184</v>
      </c>
      <c r="F705" s="298" t="s">
        <v>907</v>
      </c>
      <c r="L705" s="207"/>
      <c r="M705" s="299"/>
      <c r="N705" s="920"/>
      <c r="O705" s="920"/>
      <c r="P705" s="920"/>
      <c r="Q705" s="920"/>
      <c r="R705" s="920"/>
      <c r="S705" s="920"/>
      <c r="T705" s="300"/>
      <c r="AT705" s="196" t="s">
        <v>184</v>
      </c>
      <c r="AU705" s="196" t="s">
        <v>77</v>
      </c>
    </row>
    <row r="706" spans="2:65" s="916" customFormat="1" ht="38.25" customHeight="1">
      <c r="B706" s="207"/>
      <c r="C706" s="286" t="s">
        <v>916</v>
      </c>
      <c r="D706" s="286" t="s">
        <v>179</v>
      </c>
      <c r="E706" s="287" t="s">
        <v>917</v>
      </c>
      <c r="F706" s="288" t="s">
        <v>918</v>
      </c>
      <c r="G706" s="289" t="s">
        <v>180</v>
      </c>
      <c r="H706" s="290">
        <v>1653.5740000000001</v>
      </c>
      <c r="I706" s="921"/>
      <c r="J706" s="291">
        <f>ROUND(I706*H706,2)</f>
        <v>0</v>
      </c>
      <c r="K706" s="288" t="s">
        <v>181</v>
      </c>
      <c r="L706" s="207"/>
      <c r="M706" s="292" t="s">
        <v>5</v>
      </c>
      <c r="N706" s="293" t="s">
        <v>39</v>
      </c>
      <c r="O706" s="294">
        <v>0.47</v>
      </c>
      <c r="P706" s="294">
        <f>O706*H706</f>
        <v>777.17977999999994</v>
      </c>
      <c r="Q706" s="294">
        <v>1.8380000000000001E-2</v>
      </c>
      <c r="R706" s="294">
        <f>Q706*H706</f>
        <v>30.392690120000001</v>
      </c>
      <c r="S706" s="294">
        <v>0</v>
      </c>
      <c r="T706" s="295">
        <f>S706*H706</f>
        <v>0</v>
      </c>
      <c r="AR706" s="196" t="s">
        <v>182</v>
      </c>
      <c r="AT706" s="196" t="s">
        <v>179</v>
      </c>
      <c r="AU706" s="196" t="s">
        <v>77</v>
      </c>
      <c r="AY706" s="196" t="s">
        <v>177</v>
      </c>
      <c r="BE706" s="296">
        <f>IF(N706="základní",J706,0)</f>
        <v>0</v>
      </c>
      <c r="BF706" s="296">
        <f>IF(N706="snížená",J706,0)</f>
        <v>0</v>
      </c>
      <c r="BG706" s="296">
        <f>IF(N706="zákl. přenesená",J706,0)</f>
        <v>0</v>
      </c>
      <c r="BH706" s="296">
        <f>IF(N706="sníž. přenesená",J706,0)</f>
        <v>0</v>
      </c>
      <c r="BI706" s="296">
        <f>IF(N706="nulová",J706,0)</f>
        <v>0</v>
      </c>
      <c r="BJ706" s="196" t="s">
        <v>75</v>
      </c>
      <c r="BK706" s="296">
        <f>ROUND(I706*H706,2)</f>
        <v>0</v>
      </c>
      <c r="BL706" s="196" t="s">
        <v>182</v>
      </c>
      <c r="BM706" s="196" t="s">
        <v>919</v>
      </c>
    </row>
    <row r="707" spans="2:65" s="916" customFormat="1" ht="67.5">
      <c r="B707" s="207"/>
      <c r="D707" s="297" t="s">
        <v>184</v>
      </c>
      <c r="F707" s="298" t="s">
        <v>907</v>
      </c>
      <c r="L707" s="207"/>
      <c r="M707" s="299"/>
      <c r="N707" s="920"/>
      <c r="O707" s="920"/>
      <c r="P707" s="920"/>
      <c r="Q707" s="920"/>
      <c r="R707" s="920"/>
      <c r="S707" s="920"/>
      <c r="T707" s="300"/>
      <c r="AT707" s="196" t="s">
        <v>184</v>
      </c>
      <c r="AU707" s="196" t="s">
        <v>77</v>
      </c>
    </row>
    <row r="708" spans="2:65" s="302" customFormat="1">
      <c r="B708" s="301"/>
      <c r="D708" s="297" t="s">
        <v>185</v>
      </c>
      <c r="E708" s="303" t="s">
        <v>5</v>
      </c>
      <c r="F708" s="304" t="s">
        <v>920</v>
      </c>
      <c r="H708" s="305">
        <v>-349.20100000000002</v>
      </c>
      <c r="L708" s="301"/>
      <c r="M708" s="306"/>
      <c r="N708" s="307"/>
      <c r="O708" s="307"/>
      <c r="P708" s="307"/>
      <c r="Q708" s="307"/>
      <c r="R708" s="307"/>
      <c r="S708" s="307"/>
      <c r="T708" s="308"/>
      <c r="AT708" s="303" t="s">
        <v>185</v>
      </c>
      <c r="AU708" s="303" t="s">
        <v>77</v>
      </c>
      <c r="AV708" s="302" t="s">
        <v>77</v>
      </c>
      <c r="AW708" s="302" t="s">
        <v>31</v>
      </c>
      <c r="AX708" s="302" t="s">
        <v>68</v>
      </c>
      <c r="AY708" s="303" t="s">
        <v>177</v>
      </c>
    </row>
    <row r="709" spans="2:65" s="310" customFormat="1">
      <c r="B709" s="309"/>
      <c r="D709" s="297" t="s">
        <v>185</v>
      </c>
      <c r="E709" s="311" t="s">
        <v>5</v>
      </c>
      <c r="F709" s="312" t="s">
        <v>921</v>
      </c>
      <c r="H709" s="311" t="s">
        <v>5</v>
      </c>
      <c r="L709" s="309"/>
      <c r="M709" s="313"/>
      <c r="N709" s="314"/>
      <c r="O709" s="314"/>
      <c r="P709" s="314"/>
      <c r="Q709" s="314"/>
      <c r="R709" s="314"/>
      <c r="S709" s="314"/>
      <c r="T709" s="315"/>
      <c r="AT709" s="311" t="s">
        <v>185</v>
      </c>
      <c r="AU709" s="311" t="s">
        <v>77</v>
      </c>
      <c r="AV709" s="310" t="s">
        <v>75</v>
      </c>
      <c r="AW709" s="310" t="s">
        <v>31</v>
      </c>
      <c r="AX709" s="310" t="s">
        <v>68</v>
      </c>
      <c r="AY709" s="311" t="s">
        <v>177</v>
      </c>
    </row>
    <row r="710" spans="2:65" s="302" customFormat="1">
      <c r="B710" s="301"/>
      <c r="D710" s="297" t="s">
        <v>185</v>
      </c>
      <c r="E710" s="303" t="s">
        <v>5</v>
      </c>
      <c r="F710" s="304" t="s">
        <v>922</v>
      </c>
      <c r="H710" s="305">
        <v>251.58</v>
      </c>
      <c r="L710" s="301"/>
      <c r="M710" s="306"/>
      <c r="N710" s="307"/>
      <c r="O710" s="307"/>
      <c r="P710" s="307"/>
      <c r="Q710" s="307"/>
      <c r="R710" s="307"/>
      <c r="S710" s="307"/>
      <c r="T710" s="308"/>
      <c r="AT710" s="303" t="s">
        <v>185</v>
      </c>
      <c r="AU710" s="303" t="s">
        <v>77</v>
      </c>
      <c r="AV710" s="302" t="s">
        <v>77</v>
      </c>
      <c r="AW710" s="302" t="s">
        <v>31</v>
      </c>
      <c r="AX710" s="302" t="s">
        <v>68</v>
      </c>
      <c r="AY710" s="303" t="s">
        <v>177</v>
      </c>
    </row>
    <row r="711" spans="2:65" s="302" customFormat="1">
      <c r="B711" s="301"/>
      <c r="D711" s="297" t="s">
        <v>185</v>
      </c>
      <c r="E711" s="303" t="s">
        <v>5</v>
      </c>
      <c r="F711" s="304" t="s">
        <v>923</v>
      </c>
      <c r="H711" s="305">
        <v>-24.15</v>
      </c>
      <c r="L711" s="301"/>
      <c r="M711" s="306"/>
      <c r="N711" s="307"/>
      <c r="O711" s="307"/>
      <c r="P711" s="307"/>
      <c r="Q711" s="307"/>
      <c r="R711" s="307"/>
      <c r="S711" s="307"/>
      <c r="T711" s="308"/>
      <c r="AT711" s="303" t="s">
        <v>185</v>
      </c>
      <c r="AU711" s="303" t="s">
        <v>77</v>
      </c>
      <c r="AV711" s="302" t="s">
        <v>77</v>
      </c>
      <c r="AW711" s="302" t="s">
        <v>31</v>
      </c>
      <c r="AX711" s="302" t="s">
        <v>68</v>
      </c>
      <c r="AY711" s="303" t="s">
        <v>177</v>
      </c>
    </row>
    <row r="712" spans="2:65" s="310" customFormat="1">
      <c r="B712" s="309"/>
      <c r="D712" s="297" t="s">
        <v>185</v>
      </c>
      <c r="E712" s="311" t="s">
        <v>5</v>
      </c>
      <c r="F712" s="312" t="s">
        <v>911</v>
      </c>
      <c r="H712" s="311" t="s">
        <v>5</v>
      </c>
      <c r="L712" s="309"/>
      <c r="M712" s="313"/>
      <c r="N712" s="314"/>
      <c r="O712" s="314"/>
      <c r="P712" s="314"/>
      <c r="Q712" s="314"/>
      <c r="R712" s="314"/>
      <c r="S712" s="314"/>
      <c r="T712" s="315"/>
      <c r="AT712" s="311" t="s">
        <v>185</v>
      </c>
      <c r="AU712" s="311" t="s">
        <v>77</v>
      </c>
      <c r="AV712" s="310" t="s">
        <v>75</v>
      </c>
      <c r="AW712" s="310" t="s">
        <v>31</v>
      </c>
      <c r="AX712" s="310" t="s">
        <v>68</v>
      </c>
      <c r="AY712" s="311" t="s">
        <v>177</v>
      </c>
    </row>
    <row r="713" spans="2:65" s="302" customFormat="1">
      <c r="B713" s="301"/>
      <c r="D713" s="297" t="s">
        <v>185</v>
      </c>
      <c r="E713" s="303" t="s">
        <v>5</v>
      </c>
      <c r="F713" s="304" t="s">
        <v>924</v>
      </c>
      <c r="H713" s="305">
        <v>127.92</v>
      </c>
      <c r="L713" s="301"/>
      <c r="M713" s="306"/>
      <c r="N713" s="307"/>
      <c r="O713" s="307"/>
      <c r="P713" s="307"/>
      <c r="Q713" s="307"/>
      <c r="R713" s="307"/>
      <c r="S713" s="307"/>
      <c r="T713" s="308"/>
      <c r="AT713" s="303" t="s">
        <v>185</v>
      </c>
      <c r="AU713" s="303" t="s">
        <v>77</v>
      </c>
      <c r="AV713" s="302" t="s">
        <v>77</v>
      </c>
      <c r="AW713" s="302" t="s">
        <v>31</v>
      </c>
      <c r="AX713" s="302" t="s">
        <v>68</v>
      </c>
      <c r="AY713" s="303" t="s">
        <v>177</v>
      </c>
    </row>
    <row r="714" spans="2:65" s="310" customFormat="1">
      <c r="B714" s="309"/>
      <c r="D714" s="297" t="s">
        <v>185</v>
      </c>
      <c r="E714" s="311" t="s">
        <v>5</v>
      </c>
      <c r="F714" s="312" t="s">
        <v>925</v>
      </c>
      <c r="H714" s="311" t="s">
        <v>5</v>
      </c>
      <c r="L714" s="309"/>
      <c r="M714" s="313"/>
      <c r="N714" s="314"/>
      <c r="O714" s="314"/>
      <c r="P714" s="314"/>
      <c r="Q714" s="314"/>
      <c r="R714" s="314"/>
      <c r="S714" s="314"/>
      <c r="T714" s="315"/>
      <c r="AT714" s="311" t="s">
        <v>185</v>
      </c>
      <c r="AU714" s="311" t="s">
        <v>77</v>
      </c>
      <c r="AV714" s="310" t="s">
        <v>75</v>
      </c>
      <c r="AW714" s="310" t="s">
        <v>31</v>
      </c>
      <c r="AX714" s="310" t="s">
        <v>68</v>
      </c>
      <c r="AY714" s="311" t="s">
        <v>177</v>
      </c>
    </row>
    <row r="715" spans="2:65" s="302" customFormat="1">
      <c r="B715" s="301"/>
      <c r="D715" s="297" t="s">
        <v>185</v>
      </c>
      <c r="E715" s="303" t="s">
        <v>5</v>
      </c>
      <c r="F715" s="304" t="s">
        <v>926</v>
      </c>
      <c r="H715" s="305">
        <v>72.239999999999995</v>
      </c>
      <c r="L715" s="301"/>
      <c r="M715" s="306"/>
      <c r="N715" s="307"/>
      <c r="O715" s="307"/>
      <c r="P715" s="307"/>
      <c r="Q715" s="307"/>
      <c r="R715" s="307"/>
      <c r="S715" s="307"/>
      <c r="T715" s="308"/>
      <c r="AT715" s="303" t="s">
        <v>185</v>
      </c>
      <c r="AU715" s="303" t="s">
        <v>77</v>
      </c>
      <c r="AV715" s="302" t="s">
        <v>77</v>
      </c>
      <c r="AW715" s="302" t="s">
        <v>31</v>
      </c>
      <c r="AX715" s="302" t="s">
        <v>68</v>
      </c>
      <c r="AY715" s="303" t="s">
        <v>177</v>
      </c>
    </row>
    <row r="716" spans="2:65" s="310" customFormat="1">
      <c r="B716" s="309"/>
      <c r="D716" s="297" t="s">
        <v>185</v>
      </c>
      <c r="E716" s="311" t="s">
        <v>5</v>
      </c>
      <c r="F716" s="312" t="s">
        <v>927</v>
      </c>
      <c r="H716" s="311" t="s">
        <v>5</v>
      </c>
      <c r="L716" s="309"/>
      <c r="M716" s="313"/>
      <c r="N716" s="314"/>
      <c r="O716" s="314"/>
      <c r="P716" s="314"/>
      <c r="Q716" s="314"/>
      <c r="R716" s="314"/>
      <c r="S716" s="314"/>
      <c r="T716" s="315"/>
      <c r="AT716" s="311" t="s">
        <v>185</v>
      </c>
      <c r="AU716" s="311" t="s">
        <v>77</v>
      </c>
      <c r="AV716" s="310" t="s">
        <v>75</v>
      </c>
      <c r="AW716" s="310" t="s">
        <v>31</v>
      </c>
      <c r="AX716" s="310" t="s">
        <v>68</v>
      </c>
      <c r="AY716" s="311" t="s">
        <v>177</v>
      </c>
    </row>
    <row r="717" spans="2:65" s="302" customFormat="1" ht="27">
      <c r="B717" s="301"/>
      <c r="D717" s="297" t="s">
        <v>185</v>
      </c>
      <c r="E717" s="303" t="s">
        <v>5</v>
      </c>
      <c r="F717" s="304" t="s">
        <v>928</v>
      </c>
      <c r="H717" s="305">
        <v>285.01900000000001</v>
      </c>
      <c r="L717" s="301"/>
      <c r="M717" s="306"/>
      <c r="N717" s="307"/>
      <c r="O717" s="307"/>
      <c r="P717" s="307"/>
      <c r="Q717" s="307"/>
      <c r="R717" s="307"/>
      <c r="S717" s="307"/>
      <c r="T717" s="308"/>
      <c r="AT717" s="303" t="s">
        <v>185</v>
      </c>
      <c r="AU717" s="303" t="s">
        <v>77</v>
      </c>
      <c r="AV717" s="302" t="s">
        <v>77</v>
      </c>
      <c r="AW717" s="302" t="s">
        <v>31</v>
      </c>
      <c r="AX717" s="302" t="s">
        <v>68</v>
      </c>
      <c r="AY717" s="303" t="s">
        <v>177</v>
      </c>
    </row>
    <row r="718" spans="2:65" s="302" customFormat="1">
      <c r="B718" s="301"/>
      <c r="D718" s="297" t="s">
        <v>185</v>
      </c>
      <c r="E718" s="303" t="s">
        <v>5</v>
      </c>
      <c r="F718" s="304" t="s">
        <v>929</v>
      </c>
      <c r="H718" s="305">
        <v>213</v>
      </c>
      <c r="L718" s="301"/>
      <c r="M718" s="306"/>
      <c r="N718" s="307"/>
      <c r="O718" s="307"/>
      <c r="P718" s="307"/>
      <c r="Q718" s="307"/>
      <c r="R718" s="307"/>
      <c r="S718" s="307"/>
      <c r="T718" s="308"/>
      <c r="AT718" s="303" t="s">
        <v>185</v>
      </c>
      <c r="AU718" s="303" t="s">
        <v>77</v>
      </c>
      <c r="AV718" s="302" t="s">
        <v>77</v>
      </c>
      <c r="AW718" s="302" t="s">
        <v>31</v>
      </c>
      <c r="AX718" s="302" t="s">
        <v>68</v>
      </c>
      <c r="AY718" s="303" t="s">
        <v>177</v>
      </c>
    </row>
    <row r="719" spans="2:65" s="302" customFormat="1">
      <c r="B719" s="301"/>
      <c r="D719" s="297" t="s">
        <v>185</v>
      </c>
      <c r="E719" s="303" t="s">
        <v>5</v>
      </c>
      <c r="F719" s="304" t="s">
        <v>930</v>
      </c>
      <c r="H719" s="305">
        <v>292.5</v>
      </c>
      <c r="L719" s="301"/>
      <c r="M719" s="306"/>
      <c r="N719" s="307"/>
      <c r="O719" s="307"/>
      <c r="P719" s="307"/>
      <c r="Q719" s="307"/>
      <c r="R719" s="307"/>
      <c r="S719" s="307"/>
      <c r="T719" s="308"/>
      <c r="AT719" s="303" t="s">
        <v>185</v>
      </c>
      <c r="AU719" s="303" t="s">
        <v>77</v>
      </c>
      <c r="AV719" s="302" t="s">
        <v>77</v>
      </c>
      <c r="AW719" s="302" t="s">
        <v>31</v>
      </c>
      <c r="AX719" s="302" t="s">
        <v>68</v>
      </c>
      <c r="AY719" s="303" t="s">
        <v>177</v>
      </c>
    </row>
    <row r="720" spans="2:65" s="302" customFormat="1">
      <c r="B720" s="301"/>
      <c r="D720" s="297" t="s">
        <v>185</v>
      </c>
      <c r="E720" s="303" t="s">
        <v>5</v>
      </c>
      <c r="F720" s="304" t="s">
        <v>931</v>
      </c>
      <c r="H720" s="305">
        <v>51.375</v>
      </c>
      <c r="L720" s="301"/>
      <c r="M720" s="306"/>
      <c r="N720" s="307"/>
      <c r="O720" s="307"/>
      <c r="P720" s="307"/>
      <c r="Q720" s="307"/>
      <c r="R720" s="307"/>
      <c r="S720" s="307"/>
      <c r="T720" s="308"/>
      <c r="AT720" s="303" t="s">
        <v>185</v>
      </c>
      <c r="AU720" s="303" t="s">
        <v>77</v>
      </c>
      <c r="AV720" s="302" t="s">
        <v>77</v>
      </c>
      <c r="AW720" s="302" t="s">
        <v>31</v>
      </c>
      <c r="AX720" s="302" t="s">
        <v>68</v>
      </c>
      <c r="AY720" s="303" t="s">
        <v>177</v>
      </c>
    </row>
    <row r="721" spans="2:65" s="310" customFormat="1">
      <c r="B721" s="309"/>
      <c r="D721" s="297" t="s">
        <v>185</v>
      </c>
      <c r="E721" s="311" t="s">
        <v>5</v>
      </c>
      <c r="F721" s="312" t="s">
        <v>716</v>
      </c>
      <c r="H721" s="311" t="s">
        <v>5</v>
      </c>
      <c r="L721" s="309"/>
      <c r="M721" s="313"/>
      <c r="N721" s="314"/>
      <c r="O721" s="314"/>
      <c r="P721" s="314"/>
      <c r="Q721" s="314"/>
      <c r="R721" s="314"/>
      <c r="S721" s="314"/>
      <c r="T721" s="315"/>
      <c r="AT721" s="311" t="s">
        <v>185</v>
      </c>
      <c r="AU721" s="311" t="s">
        <v>77</v>
      </c>
      <c r="AV721" s="310" t="s">
        <v>75</v>
      </c>
      <c r="AW721" s="310" t="s">
        <v>31</v>
      </c>
      <c r="AX721" s="310" t="s">
        <v>68</v>
      </c>
      <c r="AY721" s="311" t="s">
        <v>177</v>
      </c>
    </row>
    <row r="722" spans="2:65" s="302" customFormat="1">
      <c r="B722" s="301"/>
      <c r="D722" s="297" t="s">
        <v>185</v>
      </c>
      <c r="E722" s="303" t="s">
        <v>5</v>
      </c>
      <c r="F722" s="304" t="s">
        <v>932</v>
      </c>
      <c r="H722" s="305">
        <v>-26.2</v>
      </c>
      <c r="L722" s="301"/>
      <c r="M722" s="306"/>
      <c r="N722" s="307"/>
      <c r="O722" s="307"/>
      <c r="P722" s="307"/>
      <c r="Q722" s="307"/>
      <c r="R722" s="307"/>
      <c r="S722" s="307"/>
      <c r="T722" s="308"/>
      <c r="AT722" s="303" t="s">
        <v>185</v>
      </c>
      <c r="AU722" s="303" t="s">
        <v>77</v>
      </c>
      <c r="AV722" s="302" t="s">
        <v>77</v>
      </c>
      <c r="AW722" s="302" t="s">
        <v>31</v>
      </c>
      <c r="AX722" s="302" t="s">
        <v>68</v>
      </c>
      <c r="AY722" s="303" t="s">
        <v>177</v>
      </c>
    </row>
    <row r="723" spans="2:65" s="310" customFormat="1">
      <c r="B723" s="309"/>
      <c r="D723" s="297" t="s">
        <v>185</v>
      </c>
      <c r="E723" s="311" t="s">
        <v>5</v>
      </c>
      <c r="F723" s="312" t="s">
        <v>933</v>
      </c>
      <c r="H723" s="311" t="s">
        <v>5</v>
      </c>
      <c r="L723" s="309"/>
      <c r="M723" s="313"/>
      <c r="N723" s="314"/>
      <c r="O723" s="314"/>
      <c r="P723" s="314"/>
      <c r="Q723" s="314"/>
      <c r="R723" s="314"/>
      <c r="S723" s="314"/>
      <c r="T723" s="315"/>
      <c r="AT723" s="311" t="s">
        <v>185</v>
      </c>
      <c r="AU723" s="311" t="s">
        <v>77</v>
      </c>
      <c r="AV723" s="310" t="s">
        <v>75</v>
      </c>
      <c r="AW723" s="310" t="s">
        <v>31</v>
      </c>
      <c r="AX723" s="310" t="s">
        <v>68</v>
      </c>
      <c r="AY723" s="311" t="s">
        <v>177</v>
      </c>
    </row>
    <row r="724" spans="2:65" s="302" customFormat="1">
      <c r="B724" s="301"/>
      <c r="D724" s="297" t="s">
        <v>185</v>
      </c>
      <c r="E724" s="303" t="s">
        <v>5</v>
      </c>
      <c r="F724" s="304" t="s">
        <v>934</v>
      </c>
      <c r="H724" s="305">
        <v>155.13499999999999</v>
      </c>
      <c r="L724" s="301"/>
      <c r="M724" s="306"/>
      <c r="N724" s="307"/>
      <c r="O724" s="307"/>
      <c r="P724" s="307"/>
      <c r="Q724" s="307"/>
      <c r="R724" s="307"/>
      <c r="S724" s="307"/>
      <c r="T724" s="308"/>
      <c r="AT724" s="303" t="s">
        <v>185</v>
      </c>
      <c r="AU724" s="303" t="s">
        <v>77</v>
      </c>
      <c r="AV724" s="302" t="s">
        <v>77</v>
      </c>
      <c r="AW724" s="302" t="s">
        <v>31</v>
      </c>
      <c r="AX724" s="302" t="s">
        <v>68</v>
      </c>
      <c r="AY724" s="303" t="s">
        <v>177</v>
      </c>
    </row>
    <row r="725" spans="2:65" s="302" customFormat="1" ht="27">
      <c r="B725" s="301"/>
      <c r="D725" s="297" t="s">
        <v>185</v>
      </c>
      <c r="E725" s="303" t="s">
        <v>5</v>
      </c>
      <c r="F725" s="304" t="s">
        <v>935</v>
      </c>
      <c r="H725" s="305">
        <v>366.50299999999999</v>
      </c>
      <c r="L725" s="301"/>
      <c r="M725" s="306"/>
      <c r="N725" s="307"/>
      <c r="O725" s="307"/>
      <c r="P725" s="307"/>
      <c r="Q725" s="307"/>
      <c r="R725" s="307"/>
      <c r="S725" s="307"/>
      <c r="T725" s="308"/>
      <c r="AT725" s="303" t="s">
        <v>185</v>
      </c>
      <c r="AU725" s="303" t="s">
        <v>77</v>
      </c>
      <c r="AV725" s="302" t="s">
        <v>77</v>
      </c>
      <c r="AW725" s="302" t="s">
        <v>31</v>
      </c>
      <c r="AX725" s="302" t="s">
        <v>68</v>
      </c>
      <c r="AY725" s="303" t="s">
        <v>177</v>
      </c>
    </row>
    <row r="726" spans="2:65" s="310" customFormat="1">
      <c r="B726" s="309"/>
      <c r="D726" s="297" t="s">
        <v>185</v>
      </c>
      <c r="E726" s="311" t="s">
        <v>5</v>
      </c>
      <c r="F726" s="312" t="s">
        <v>719</v>
      </c>
      <c r="H726" s="311" t="s">
        <v>5</v>
      </c>
      <c r="L726" s="309"/>
      <c r="M726" s="313"/>
      <c r="N726" s="314"/>
      <c r="O726" s="314"/>
      <c r="P726" s="314"/>
      <c r="Q726" s="314"/>
      <c r="R726" s="314"/>
      <c r="S726" s="314"/>
      <c r="T726" s="315"/>
      <c r="AT726" s="311" t="s">
        <v>185</v>
      </c>
      <c r="AU726" s="311" t="s">
        <v>77</v>
      </c>
      <c r="AV726" s="310" t="s">
        <v>75</v>
      </c>
      <c r="AW726" s="310" t="s">
        <v>31</v>
      </c>
      <c r="AX726" s="310" t="s">
        <v>68</v>
      </c>
      <c r="AY726" s="311" t="s">
        <v>177</v>
      </c>
    </row>
    <row r="727" spans="2:65" s="302" customFormat="1">
      <c r="B727" s="301"/>
      <c r="D727" s="297" t="s">
        <v>185</v>
      </c>
      <c r="E727" s="303" t="s">
        <v>5</v>
      </c>
      <c r="F727" s="304" t="s">
        <v>936</v>
      </c>
      <c r="H727" s="305">
        <v>-21.7</v>
      </c>
      <c r="L727" s="301"/>
      <c r="M727" s="306"/>
      <c r="N727" s="307"/>
      <c r="O727" s="307"/>
      <c r="P727" s="307"/>
      <c r="Q727" s="307"/>
      <c r="R727" s="307"/>
      <c r="S727" s="307"/>
      <c r="T727" s="308"/>
      <c r="AT727" s="303" t="s">
        <v>185</v>
      </c>
      <c r="AU727" s="303" t="s">
        <v>77</v>
      </c>
      <c r="AV727" s="302" t="s">
        <v>77</v>
      </c>
      <c r="AW727" s="302" t="s">
        <v>31</v>
      </c>
      <c r="AX727" s="302" t="s">
        <v>68</v>
      </c>
      <c r="AY727" s="303" t="s">
        <v>177</v>
      </c>
    </row>
    <row r="728" spans="2:65" s="310" customFormat="1">
      <c r="B728" s="309"/>
      <c r="D728" s="297" t="s">
        <v>185</v>
      </c>
      <c r="E728" s="311" t="s">
        <v>5</v>
      </c>
      <c r="F728" s="312" t="s">
        <v>937</v>
      </c>
      <c r="H728" s="311" t="s">
        <v>5</v>
      </c>
      <c r="L728" s="309"/>
      <c r="M728" s="313"/>
      <c r="N728" s="314"/>
      <c r="O728" s="314"/>
      <c r="P728" s="314"/>
      <c r="Q728" s="314"/>
      <c r="R728" s="314"/>
      <c r="S728" s="314"/>
      <c r="T728" s="315"/>
      <c r="AT728" s="311" t="s">
        <v>185</v>
      </c>
      <c r="AU728" s="311" t="s">
        <v>77</v>
      </c>
      <c r="AV728" s="310" t="s">
        <v>75</v>
      </c>
      <c r="AW728" s="310" t="s">
        <v>31</v>
      </c>
      <c r="AX728" s="310" t="s">
        <v>68</v>
      </c>
      <c r="AY728" s="311" t="s">
        <v>177</v>
      </c>
    </row>
    <row r="729" spans="2:65" s="302" customFormat="1">
      <c r="B729" s="301"/>
      <c r="D729" s="297" t="s">
        <v>185</v>
      </c>
      <c r="E729" s="303" t="s">
        <v>5</v>
      </c>
      <c r="F729" s="304" t="s">
        <v>938</v>
      </c>
      <c r="H729" s="305">
        <v>281.45299999999997</v>
      </c>
      <c r="L729" s="301"/>
      <c r="M729" s="306"/>
      <c r="N729" s="307"/>
      <c r="O729" s="307"/>
      <c r="P729" s="307"/>
      <c r="Q729" s="307"/>
      <c r="R729" s="307"/>
      <c r="S729" s="307"/>
      <c r="T729" s="308"/>
      <c r="AT729" s="303" t="s">
        <v>185</v>
      </c>
      <c r="AU729" s="303" t="s">
        <v>77</v>
      </c>
      <c r="AV729" s="302" t="s">
        <v>77</v>
      </c>
      <c r="AW729" s="302" t="s">
        <v>31</v>
      </c>
      <c r="AX729" s="302" t="s">
        <v>68</v>
      </c>
      <c r="AY729" s="303" t="s">
        <v>177</v>
      </c>
    </row>
    <row r="730" spans="2:65" s="310" customFormat="1">
      <c r="B730" s="309"/>
      <c r="D730" s="297" t="s">
        <v>185</v>
      </c>
      <c r="E730" s="311" t="s">
        <v>5</v>
      </c>
      <c r="F730" s="312" t="s">
        <v>593</v>
      </c>
      <c r="H730" s="311" t="s">
        <v>5</v>
      </c>
      <c r="L730" s="309"/>
      <c r="M730" s="313"/>
      <c r="N730" s="314"/>
      <c r="O730" s="314"/>
      <c r="P730" s="314"/>
      <c r="Q730" s="314"/>
      <c r="R730" s="314"/>
      <c r="S730" s="314"/>
      <c r="T730" s="315"/>
      <c r="AT730" s="311" t="s">
        <v>185</v>
      </c>
      <c r="AU730" s="311" t="s">
        <v>77</v>
      </c>
      <c r="AV730" s="310" t="s">
        <v>75</v>
      </c>
      <c r="AW730" s="310" t="s">
        <v>31</v>
      </c>
      <c r="AX730" s="310" t="s">
        <v>68</v>
      </c>
      <c r="AY730" s="311" t="s">
        <v>177</v>
      </c>
    </row>
    <row r="731" spans="2:65" s="302" customFormat="1">
      <c r="B731" s="301"/>
      <c r="D731" s="297" t="s">
        <v>185</v>
      </c>
      <c r="E731" s="303" t="s">
        <v>5</v>
      </c>
      <c r="F731" s="304" t="s">
        <v>939</v>
      </c>
      <c r="H731" s="305">
        <v>-21.9</v>
      </c>
      <c r="L731" s="301"/>
      <c r="M731" s="306"/>
      <c r="N731" s="307"/>
      <c r="O731" s="307"/>
      <c r="P731" s="307"/>
      <c r="Q731" s="307"/>
      <c r="R731" s="307"/>
      <c r="S731" s="307"/>
      <c r="T731" s="308"/>
      <c r="AT731" s="303" t="s">
        <v>185</v>
      </c>
      <c r="AU731" s="303" t="s">
        <v>77</v>
      </c>
      <c r="AV731" s="302" t="s">
        <v>77</v>
      </c>
      <c r="AW731" s="302" t="s">
        <v>31</v>
      </c>
      <c r="AX731" s="302" t="s">
        <v>68</v>
      </c>
      <c r="AY731" s="303" t="s">
        <v>177</v>
      </c>
    </row>
    <row r="732" spans="2:65" s="310" customFormat="1">
      <c r="B732" s="309"/>
      <c r="D732" s="297" t="s">
        <v>185</v>
      </c>
      <c r="E732" s="311" t="s">
        <v>5</v>
      </c>
      <c r="F732" s="312" t="s">
        <v>940</v>
      </c>
      <c r="H732" s="311" t="s">
        <v>5</v>
      </c>
      <c r="L732" s="309"/>
      <c r="M732" s="313"/>
      <c r="N732" s="314"/>
      <c r="O732" s="314"/>
      <c r="P732" s="314"/>
      <c r="Q732" s="314"/>
      <c r="R732" s="314"/>
      <c r="S732" s="314"/>
      <c r="T732" s="315"/>
      <c r="AT732" s="311" t="s">
        <v>185</v>
      </c>
      <c r="AU732" s="311" t="s">
        <v>77</v>
      </c>
      <c r="AV732" s="310" t="s">
        <v>75</v>
      </c>
      <c r="AW732" s="310" t="s">
        <v>31</v>
      </c>
      <c r="AX732" s="310" t="s">
        <v>68</v>
      </c>
      <c r="AY732" s="311" t="s">
        <v>177</v>
      </c>
    </row>
    <row r="733" spans="2:65" s="302" customFormat="1">
      <c r="B733" s="301"/>
      <c r="D733" s="297" t="s">
        <v>185</v>
      </c>
      <c r="E733" s="303" t="s">
        <v>5</v>
      </c>
      <c r="F733" s="304" t="s">
        <v>5</v>
      </c>
      <c r="H733" s="305">
        <v>0</v>
      </c>
      <c r="L733" s="301"/>
      <c r="M733" s="306"/>
      <c r="N733" s="307"/>
      <c r="O733" s="307"/>
      <c r="P733" s="307"/>
      <c r="Q733" s="307"/>
      <c r="R733" s="307"/>
      <c r="S733" s="307"/>
      <c r="T733" s="308"/>
      <c r="AT733" s="303" t="s">
        <v>185</v>
      </c>
      <c r="AU733" s="303" t="s">
        <v>77</v>
      </c>
      <c r="AV733" s="302" t="s">
        <v>77</v>
      </c>
      <c r="AW733" s="302" t="s">
        <v>31</v>
      </c>
      <c r="AX733" s="302" t="s">
        <v>68</v>
      </c>
      <c r="AY733" s="303" t="s">
        <v>177</v>
      </c>
    </row>
    <row r="734" spans="2:65" s="317" customFormat="1">
      <c r="B734" s="316"/>
      <c r="D734" s="297" t="s">
        <v>185</v>
      </c>
      <c r="E734" s="318" t="s">
        <v>5</v>
      </c>
      <c r="F734" s="319" t="s">
        <v>186</v>
      </c>
      <c r="H734" s="320">
        <v>1653.5740000000001</v>
      </c>
      <c r="L734" s="316"/>
      <c r="M734" s="321"/>
      <c r="N734" s="322"/>
      <c r="O734" s="322"/>
      <c r="P734" s="322"/>
      <c r="Q734" s="322"/>
      <c r="R734" s="322"/>
      <c r="S734" s="322"/>
      <c r="T734" s="323"/>
      <c r="AT734" s="318" t="s">
        <v>185</v>
      </c>
      <c r="AU734" s="318" t="s">
        <v>77</v>
      </c>
      <c r="AV734" s="317" t="s">
        <v>182</v>
      </c>
      <c r="AW734" s="317" t="s">
        <v>31</v>
      </c>
      <c r="AX734" s="317" t="s">
        <v>75</v>
      </c>
      <c r="AY734" s="318" t="s">
        <v>177</v>
      </c>
    </row>
    <row r="735" spans="2:65" s="916" customFormat="1" ht="25.5" customHeight="1">
      <c r="B735" s="207"/>
      <c r="C735" s="286" t="s">
        <v>941</v>
      </c>
      <c r="D735" s="286" t="s">
        <v>179</v>
      </c>
      <c r="E735" s="287" t="s">
        <v>942</v>
      </c>
      <c r="F735" s="288" t="s">
        <v>943</v>
      </c>
      <c r="G735" s="289" t="s">
        <v>180</v>
      </c>
      <c r="H735" s="290">
        <v>1653.5740000000001</v>
      </c>
      <c r="I735" s="921"/>
      <c r="J735" s="291">
        <f>ROUND(I735*H735,2)</f>
        <v>0</v>
      </c>
      <c r="K735" s="288" t="s">
        <v>181</v>
      </c>
      <c r="L735" s="207"/>
      <c r="M735" s="292" t="s">
        <v>5</v>
      </c>
      <c r="N735" s="293" t="s">
        <v>39</v>
      </c>
      <c r="O735" s="294">
        <v>0.09</v>
      </c>
      <c r="P735" s="294">
        <f>O735*H735</f>
        <v>148.82166000000001</v>
      </c>
      <c r="Q735" s="294">
        <v>7.9000000000000008E-3</v>
      </c>
      <c r="R735" s="294">
        <f>Q735*H735</f>
        <v>13.063234600000001</v>
      </c>
      <c r="S735" s="294">
        <v>0</v>
      </c>
      <c r="T735" s="295">
        <f>S735*H735</f>
        <v>0</v>
      </c>
      <c r="AR735" s="196" t="s">
        <v>182</v>
      </c>
      <c r="AT735" s="196" t="s">
        <v>179</v>
      </c>
      <c r="AU735" s="196" t="s">
        <v>77</v>
      </c>
      <c r="AY735" s="196" t="s">
        <v>177</v>
      </c>
      <c r="BE735" s="296">
        <f>IF(N735="základní",J735,0)</f>
        <v>0</v>
      </c>
      <c r="BF735" s="296">
        <f>IF(N735="snížená",J735,0)</f>
        <v>0</v>
      </c>
      <c r="BG735" s="296">
        <f>IF(N735="zákl. přenesená",J735,0)</f>
        <v>0</v>
      </c>
      <c r="BH735" s="296">
        <f>IF(N735="sníž. přenesená",J735,0)</f>
        <v>0</v>
      </c>
      <c r="BI735" s="296">
        <f>IF(N735="nulová",J735,0)</f>
        <v>0</v>
      </c>
      <c r="BJ735" s="196" t="s">
        <v>75</v>
      </c>
      <c r="BK735" s="296">
        <f>ROUND(I735*H735,2)</f>
        <v>0</v>
      </c>
      <c r="BL735" s="196" t="s">
        <v>182</v>
      </c>
      <c r="BM735" s="196" t="s">
        <v>944</v>
      </c>
    </row>
    <row r="736" spans="2:65" s="916" customFormat="1" ht="67.5">
      <c r="B736" s="207"/>
      <c r="D736" s="297" t="s">
        <v>184</v>
      </c>
      <c r="F736" s="298" t="s">
        <v>907</v>
      </c>
      <c r="L736" s="207"/>
      <c r="M736" s="299"/>
      <c r="N736" s="920"/>
      <c r="O736" s="920"/>
      <c r="P736" s="920"/>
      <c r="Q736" s="920"/>
      <c r="R736" s="920"/>
      <c r="S736" s="920"/>
      <c r="T736" s="300"/>
      <c r="AT736" s="196" t="s">
        <v>184</v>
      </c>
      <c r="AU736" s="196" t="s">
        <v>77</v>
      </c>
    </row>
    <row r="737" spans="2:65" s="302" customFormat="1">
      <c r="B737" s="301"/>
      <c r="D737" s="297" t="s">
        <v>185</v>
      </c>
      <c r="E737" s="303" t="s">
        <v>5</v>
      </c>
      <c r="F737" s="304" t="s">
        <v>945</v>
      </c>
      <c r="H737" s="305">
        <v>1653.5740000000001</v>
      </c>
      <c r="L737" s="301"/>
      <c r="M737" s="306"/>
      <c r="N737" s="307"/>
      <c r="O737" s="307"/>
      <c r="P737" s="307"/>
      <c r="Q737" s="307"/>
      <c r="R737" s="307"/>
      <c r="S737" s="307"/>
      <c r="T737" s="308"/>
      <c r="AT737" s="303" t="s">
        <v>185</v>
      </c>
      <c r="AU737" s="303" t="s">
        <v>77</v>
      </c>
      <c r="AV737" s="302" t="s">
        <v>77</v>
      </c>
      <c r="AW737" s="302" t="s">
        <v>31</v>
      </c>
      <c r="AX737" s="302" t="s">
        <v>68</v>
      </c>
      <c r="AY737" s="303" t="s">
        <v>177</v>
      </c>
    </row>
    <row r="738" spans="2:65" s="317" customFormat="1">
      <c r="B738" s="316"/>
      <c r="D738" s="297" t="s">
        <v>185</v>
      </c>
      <c r="E738" s="318" t="s">
        <v>5</v>
      </c>
      <c r="F738" s="319" t="s">
        <v>186</v>
      </c>
      <c r="H738" s="320">
        <v>1653.5740000000001</v>
      </c>
      <c r="L738" s="316"/>
      <c r="M738" s="321"/>
      <c r="N738" s="322"/>
      <c r="O738" s="322"/>
      <c r="P738" s="322"/>
      <c r="Q738" s="322"/>
      <c r="R738" s="322"/>
      <c r="S738" s="322"/>
      <c r="T738" s="323"/>
      <c r="AT738" s="318" t="s">
        <v>185</v>
      </c>
      <c r="AU738" s="318" t="s">
        <v>77</v>
      </c>
      <c r="AV738" s="317" t="s">
        <v>182</v>
      </c>
      <c r="AW738" s="317" t="s">
        <v>31</v>
      </c>
      <c r="AX738" s="317" t="s">
        <v>75</v>
      </c>
      <c r="AY738" s="318" t="s">
        <v>177</v>
      </c>
    </row>
    <row r="739" spans="2:65" s="916" customFormat="1" ht="25.5" customHeight="1">
      <c r="B739" s="207"/>
      <c r="C739" s="286" t="s">
        <v>946</v>
      </c>
      <c r="D739" s="286" t="s">
        <v>179</v>
      </c>
      <c r="E739" s="287" t="s">
        <v>947</v>
      </c>
      <c r="F739" s="288" t="s">
        <v>948</v>
      </c>
      <c r="G739" s="289" t="s">
        <v>180</v>
      </c>
      <c r="H739" s="290">
        <v>144.875</v>
      </c>
      <c r="I739" s="921"/>
      <c r="J739" s="291">
        <f>ROUND(I739*H739,2)</f>
        <v>0</v>
      </c>
      <c r="K739" s="288" t="s">
        <v>181</v>
      </c>
      <c r="L739" s="207"/>
      <c r="M739" s="292" t="s">
        <v>5</v>
      </c>
      <c r="N739" s="293" t="s">
        <v>39</v>
      </c>
      <c r="O739" s="294">
        <v>1.04</v>
      </c>
      <c r="P739" s="294">
        <f>O739*H739</f>
        <v>150.67000000000002</v>
      </c>
      <c r="Q739" s="294">
        <v>8.3199999999999993E-3</v>
      </c>
      <c r="R739" s="294">
        <f>Q739*H739</f>
        <v>1.20536</v>
      </c>
      <c r="S739" s="294">
        <v>0</v>
      </c>
      <c r="T739" s="295">
        <f>S739*H739</f>
        <v>0</v>
      </c>
      <c r="AR739" s="196" t="s">
        <v>182</v>
      </c>
      <c r="AT739" s="196" t="s">
        <v>179</v>
      </c>
      <c r="AU739" s="196" t="s">
        <v>77</v>
      </c>
      <c r="AY739" s="196" t="s">
        <v>177</v>
      </c>
      <c r="BE739" s="296">
        <f>IF(N739="základní",J739,0)</f>
        <v>0</v>
      </c>
      <c r="BF739" s="296">
        <f>IF(N739="snížená",J739,0)</f>
        <v>0</v>
      </c>
      <c r="BG739" s="296">
        <f>IF(N739="zákl. přenesená",J739,0)</f>
        <v>0</v>
      </c>
      <c r="BH739" s="296">
        <f>IF(N739="sníž. přenesená",J739,0)</f>
        <v>0</v>
      </c>
      <c r="BI739" s="296">
        <f>IF(N739="nulová",J739,0)</f>
        <v>0</v>
      </c>
      <c r="BJ739" s="196" t="s">
        <v>75</v>
      </c>
      <c r="BK739" s="296">
        <f>ROUND(I739*H739,2)</f>
        <v>0</v>
      </c>
      <c r="BL739" s="196" t="s">
        <v>182</v>
      </c>
      <c r="BM739" s="196" t="s">
        <v>949</v>
      </c>
    </row>
    <row r="740" spans="2:65" s="916" customFormat="1" ht="162">
      <c r="B740" s="207"/>
      <c r="D740" s="297" t="s">
        <v>184</v>
      </c>
      <c r="F740" s="298" t="s">
        <v>950</v>
      </c>
      <c r="L740" s="207"/>
      <c r="M740" s="299"/>
      <c r="N740" s="920"/>
      <c r="O740" s="920"/>
      <c r="P740" s="920"/>
      <c r="Q740" s="920"/>
      <c r="R740" s="920"/>
      <c r="S740" s="920"/>
      <c r="T740" s="300"/>
      <c r="AT740" s="196" t="s">
        <v>184</v>
      </c>
      <c r="AU740" s="196" t="s">
        <v>77</v>
      </c>
    </row>
    <row r="741" spans="2:65" s="302" customFormat="1">
      <c r="B741" s="301"/>
      <c r="D741" s="297" t="s">
        <v>185</v>
      </c>
      <c r="E741" s="303" t="s">
        <v>5</v>
      </c>
      <c r="F741" s="304" t="s">
        <v>951</v>
      </c>
      <c r="H741" s="305">
        <v>144.875</v>
      </c>
      <c r="L741" s="301"/>
      <c r="M741" s="306"/>
      <c r="N741" s="307"/>
      <c r="O741" s="307"/>
      <c r="P741" s="307"/>
      <c r="Q741" s="307"/>
      <c r="R741" s="307"/>
      <c r="S741" s="307"/>
      <c r="T741" s="308"/>
      <c r="AT741" s="303" t="s">
        <v>185</v>
      </c>
      <c r="AU741" s="303" t="s">
        <v>77</v>
      </c>
      <c r="AV741" s="302" t="s">
        <v>77</v>
      </c>
      <c r="AW741" s="302" t="s">
        <v>31</v>
      </c>
      <c r="AX741" s="302" t="s">
        <v>68</v>
      </c>
      <c r="AY741" s="303" t="s">
        <v>177</v>
      </c>
    </row>
    <row r="742" spans="2:65" s="310" customFormat="1">
      <c r="B742" s="309"/>
      <c r="D742" s="297" t="s">
        <v>185</v>
      </c>
      <c r="E742" s="311" t="s">
        <v>5</v>
      </c>
      <c r="F742" s="312" t="s">
        <v>952</v>
      </c>
      <c r="H742" s="311" t="s">
        <v>5</v>
      </c>
      <c r="L742" s="309"/>
      <c r="M742" s="313"/>
      <c r="N742" s="314"/>
      <c r="O742" s="314"/>
      <c r="P742" s="314"/>
      <c r="Q742" s="314"/>
      <c r="R742" s="314"/>
      <c r="S742" s="314"/>
      <c r="T742" s="315"/>
      <c r="AT742" s="311" t="s">
        <v>185</v>
      </c>
      <c r="AU742" s="311" t="s">
        <v>77</v>
      </c>
      <c r="AV742" s="310" t="s">
        <v>75</v>
      </c>
      <c r="AW742" s="310" t="s">
        <v>31</v>
      </c>
      <c r="AX742" s="310" t="s">
        <v>68</v>
      </c>
      <c r="AY742" s="311" t="s">
        <v>177</v>
      </c>
    </row>
    <row r="743" spans="2:65" s="317" customFormat="1">
      <c r="B743" s="316"/>
      <c r="D743" s="297" t="s">
        <v>185</v>
      </c>
      <c r="E743" s="318" t="s">
        <v>5</v>
      </c>
      <c r="F743" s="319" t="s">
        <v>186</v>
      </c>
      <c r="H743" s="320">
        <v>144.875</v>
      </c>
      <c r="L743" s="316"/>
      <c r="M743" s="321"/>
      <c r="N743" s="322"/>
      <c r="O743" s="322"/>
      <c r="P743" s="322"/>
      <c r="Q743" s="322"/>
      <c r="R743" s="322"/>
      <c r="S743" s="322"/>
      <c r="T743" s="323"/>
      <c r="AT743" s="318" t="s">
        <v>185</v>
      </c>
      <c r="AU743" s="318" t="s">
        <v>77</v>
      </c>
      <c r="AV743" s="317" t="s">
        <v>182</v>
      </c>
      <c r="AW743" s="317" t="s">
        <v>31</v>
      </c>
      <c r="AX743" s="317" t="s">
        <v>75</v>
      </c>
      <c r="AY743" s="318" t="s">
        <v>177</v>
      </c>
    </row>
    <row r="744" spans="2:65" s="916" customFormat="1" ht="25.5" customHeight="1">
      <c r="B744" s="207"/>
      <c r="C744" s="324" t="s">
        <v>953</v>
      </c>
      <c r="D744" s="324" t="s">
        <v>425</v>
      </c>
      <c r="E744" s="325" t="s">
        <v>954</v>
      </c>
      <c r="F744" s="326" t="s">
        <v>955</v>
      </c>
      <c r="G744" s="327" t="s">
        <v>180</v>
      </c>
      <c r="H744" s="328">
        <v>147.773</v>
      </c>
      <c r="I744" s="923"/>
      <c r="J744" s="329">
        <f>ROUND(I744*H744,2)</f>
        <v>0</v>
      </c>
      <c r="K744" s="326" t="s">
        <v>181</v>
      </c>
      <c r="L744" s="330"/>
      <c r="M744" s="331" t="s">
        <v>5</v>
      </c>
      <c r="N744" s="332" t="s">
        <v>39</v>
      </c>
      <c r="O744" s="294">
        <v>0</v>
      </c>
      <c r="P744" s="294">
        <f>O744*H744</f>
        <v>0</v>
      </c>
      <c r="Q744" s="294">
        <v>4.1999999999999997E-3</v>
      </c>
      <c r="R744" s="294">
        <f>Q744*H744</f>
        <v>0.62064659999999994</v>
      </c>
      <c r="S744" s="294">
        <v>0</v>
      </c>
      <c r="T744" s="295">
        <f>S744*H744</f>
        <v>0</v>
      </c>
      <c r="AR744" s="196" t="s">
        <v>207</v>
      </c>
      <c r="AT744" s="196" t="s">
        <v>425</v>
      </c>
      <c r="AU744" s="196" t="s">
        <v>77</v>
      </c>
      <c r="AY744" s="196" t="s">
        <v>177</v>
      </c>
      <c r="BE744" s="296">
        <f>IF(N744="základní",J744,0)</f>
        <v>0</v>
      </c>
      <c r="BF744" s="296">
        <f>IF(N744="snížená",J744,0)</f>
        <v>0</v>
      </c>
      <c r="BG744" s="296">
        <f>IF(N744="zákl. přenesená",J744,0)</f>
        <v>0</v>
      </c>
      <c r="BH744" s="296">
        <f>IF(N744="sníž. přenesená",J744,0)</f>
        <v>0</v>
      </c>
      <c r="BI744" s="296">
        <f>IF(N744="nulová",J744,0)</f>
        <v>0</v>
      </c>
      <c r="BJ744" s="196" t="s">
        <v>75</v>
      </c>
      <c r="BK744" s="296">
        <f>ROUND(I744*H744,2)</f>
        <v>0</v>
      </c>
      <c r="BL744" s="196" t="s">
        <v>182</v>
      </c>
      <c r="BM744" s="196" t="s">
        <v>956</v>
      </c>
    </row>
    <row r="745" spans="2:65" s="302" customFormat="1">
      <c r="B745" s="301"/>
      <c r="D745" s="297" t="s">
        <v>185</v>
      </c>
      <c r="F745" s="304" t="s">
        <v>957</v>
      </c>
      <c r="H745" s="305">
        <v>147.773</v>
      </c>
      <c r="L745" s="301"/>
      <c r="M745" s="306"/>
      <c r="N745" s="307"/>
      <c r="O745" s="307"/>
      <c r="P745" s="307"/>
      <c r="Q745" s="307"/>
      <c r="R745" s="307"/>
      <c r="S745" s="307"/>
      <c r="T745" s="308"/>
      <c r="AT745" s="303" t="s">
        <v>185</v>
      </c>
      <c r="AU745" s="303" t="s">
        <v>77</v>
      </c>
      <c r="AV745" s="302" t="s">
        <v>77</v>
      </c>
      <c r="AW745" s="302" t="s">
        <v>6</v>
      </c>
      <c r="AX745" s="302" t="s">
        <v>75</v>
      </c>
      <c r="AY745" s="303" t="s">
        <v>177</v>
      </c>
    </row>
    <row r="746" spans="2:65" s="916" customFormat="1" ht="25.5" customHeight="1">
      <c r="B746" s="207"/>
      <c r="C746" s="286" t="s">
        <v>958</v>
      </c>
      <c r="D746" s="286" t="s">
        <v>179</v>
      </c>
      <c r="E746" s="287" t="s">
        <v>959</v>
      </c>
      <c r="F746" s="288" t="s">
        <v>960</v>
      </c>
      <c r="G746" s="289" t="s">
        <v>180</v>
      </c>
      <c r="H746" s="290">
        <v>129.68899999999999</v>
      </c>
      <c r="I746" s="921"/>
      <c r="J746" s="291">
        <f>ROUND(I746*H746,2)</f>
        <v>0</v>
      </c>
      <c r="K746" s="288" t="s">
        <v>181</v>
      </c>
      <c r="L746" s="207"/>
      <c r="M746" s="292" t="s">
        <v>5</v>
      </c>
      <c r="N746" s="293" t="s">
        <v>39</v>
      </c>
      <c r="O746" s="294">
        <v>1.08</v>
      </c>
      <c r="P746" s="294">
        <f>O746*H746</f>
        <v>140.06412</v>
      </c>
      <c r="Q746" s="294">
        <v>8.5000000000000006E-3</v>
      </c>
      <c r="R746" s="294">
        <f>Q746*H746</f>
        <v>1.1023565</v>
      </c>
      <c r="S746" s="294">
        <v>0</v>
      </c>
      <c r="T746" s="295">
        <f>S746*H746</f>
        <v>0</v>
      </c>
      <c r="AR746" s="196" t="s">
        <v>182</v>
      </c>
      <c r="AT746" s="196" t="s">
        <v>179</v>
      </c>
      <c r="AU746" s="196" t="s">
        <v>77</v>
      </c>
      <c r="AY746" s="196" t="s">
        <v>177</v>
      </c>
      <c r="BE746" s="296">
        <f>IF(N746="základní",J746,0)</f>
        <v>0</v>
      </c>
      <c r="BF746" s="296">
        <f>IF(N746="snížená",J746,0)</f>
        <v>0</v>
      </c>
      <c r="BG746" s="296">
        <f>IF(N746="zákl. přenesená",J746,0)</f>
        <v>0</v>
      </c>
      <c r="BH746" s="296">
        <f>IF(N746="sníž. přenesená",J746,0)</f>
        <v>0</v>
      </c>
      <c r="BI746" s="296">
        <f>IF(N746="nulová",J746,0)</f>
        <v>0</v>
      </c>
      <c r="BJ746" s="196" t="s">
        <v>75</v>
      </c>
      <c r="BK746" s="296">
        <f>ROUND(I746*H746,2)</f>
        <v>0</v>
      </c>
      <c r="BL746" s="196" t="s">
        <v>182</v>
      </c>
      <c r="BM746" s="196" t="s">
        <v>961</v>
      </c>
    </row>
    <row r="747" spans="2:65" s="916" customFormat="1" ht="162">
      <c r="B747" s="207"/>
      <c r="D747" s="297" t="s">
        <v>184</v>
      </c>
      <c r="F747" s="298" t="s">
        <v>950</v>
      </c>
      <c r="L747" s="207"/>
      <c r="M747" s="299"/>
      <c r="N747" s="920"/>
      <c r="O747" s="920"/>
      <c r="P747" s="920"/>
      <c r="Q747" s="920"/>
      <c r="R747" s="920"/>
      <c r="S747" s="920"/>
      <c r="T747" s="300"/>
      <c r="AT747" s="196" t="s">
        <v>184</v>
      </c>
      <c r="AU747" s="196" t="s">
        <v>77</v>
      </c>
    </row>
    <row r="748" spans="2:65" s="916" customFormat="1" ht="25.5" customHeight="1">
      <c r="B748" s="207"/>
      <c r="C748" s="324" t="s">
        <v>962</v>
      </c>
      <c r="D748" s="324" t="s">
        <v>425</v>
      </c>
      <c r="E748" s="325" t="s">
        <v>963</v>
      </c>
      <c r="F748" s="326" t="s">
        <v>964</v>
      </c>
      <c r="G748" s="327" t="s">
        <v>210</v>
      </c>
      <c r="H748" s="328">
        <v>26.457000000000001</v>
      </c>
      <c r="I748" s="923"/>
      <c r="J748" s="329">
        <f>ROUND(I748*H748,2)</f>
        <v>0</v>
      </c>
      <c r="K748" s="326" t="s">
        <v>181</v>
      </c>
      <c r="L748" s="330"/>
      <c r="M748" s="331" t="s">
        <v>5</v>
      </c>
      <c r="N748" s="332" t="s">
        <v>39</v>
      </c>
      <c r="O748" s="294">
        <v>0</v>
      </c>
      <c r="P748" s="294">
        <f>O748*H748</f>
        <v>0</v>
      </c>
      <c r="Q748" s="294">
        <v>3.2000000000000001E-2</v>
      </c>
      <c r="R748" s="294">
        <f>Q748*H748</f>
        <v>0.84662400000000004</v>
      </c>
      <c r="S748" s="294">
        <v>0</v>
      </c>
      <c r="T748" s="295">
        <f>S748*H748</f>
        <v>0</v>
      </c>
      <c r="AR748" s="196" t="s">
        <v>207</v>
      </c>
      <c r="AT748" s="196" t="s">
        <v>425</v>
      </c>
      <c r="AU748" s="196" t="s">
        <v>77</v>
      </c>
      <c r="AY748" s="196" t="s">
        <v>177</v>
      </c>
      <c r="BE748" s="296">
        <f>IF(N748="základní",J748,0)</f>
        <v>0</v>
      </c>
      <c r="BF748" s="296">
        <f>IF(N748="snížená",J748,0)</f>
        <v>0</v>
      </c>
      <c r="BG748" s="296">
        <f>IF(N748="zákl. přenesená",J748,0)</f>
        <v>0</v>
      </c>
      <c r="BH748" s="296">
        <f>IF(N748="sníž. přenesená",J748,0)</f>
        <v>0</v>
      </c>
      <c r="BI748" s="296">
        <f>IF(N748="nulová",J748,0)</f>
        <v>0</v>
      </c>
      <c r="BJ748" s="196" t="s">
        <v>75</v>
      </c>
      <c r="BK748" s="296">
        <f>ROUND(I748*H748,2)</f>
        <v>0</v>
      </c>
      <c r="BL748" s="196" t="s">
        <v>182</v>
      </c>
      <c r="BM748" s="196" t="s">
        <v>965</v>
      </c>
    </row>
    <row r="749" spans="2:65" s="302" customFormat="1">
      <c r="B749" s="301"/>
      <c r="D749" s="297" t="s">
        <v>185</v>
      </c>
      <c r="E749" s="303" t="s">
        <v>5</v>
      </c>
      <c r="F749" s="304" t="s">
        <v>966</v>
      </c>
      <c r="H749" s="305">
        <v>26.457000000000001</v>
      </c>
      <c r="L749" s="301"/>
      <c r="M749" s="306"/>
      <c r="N749" s="307"/>
      <c r="O749" s="307"/>
      <c r="P749" s="307"/>
      <c r="Q749" s="307"/>
      <c r="R749" s="307"/>
      <c r="S749" s="307"/>
      <c r="T749" s="308"/>
      <c r="AT749" s="303" t="s">
        <v>185</v>
      </c>
      <c r="AU749" s="303" t="s">
        <v>77</v>
      </c>
      <c r="AV749" s="302" t="s">
        <v>77</v>
      </c>
      <c r="AW749" s="302" t="s">
        <v>31</v>
      </c>
      <c r="AX749" s="302" t="s">
        <v>68</v>
      </c>
      <c r="AY749" s="303" t="s">
        <v>177</v>
      </c>
    </row>
    <row r="750" spans="2:65" s="317" customFormat="1">
      <c r="B750" s="316"/>
      <c r="D750" s="297" t="s">
        <v>185</v>
      </c>
      <c r="E750" s="318" t="s">
        <v>5</v>
      </c>
      <c r="F750" s="319" t="s">
        <v>186</v>
      </c>
      <c r="H750" s="320">
        <v>26.457000000000001</v>
      </c>
      <c r="L750" s="316"/>
      <c r="M750" s="321"/>
      <c r="N750" s="322"/>
      <c r="O750" s="322"/>
      <c r="P750" s="322"/>
      <c r="Q750" s="322"/>
      <c r="R750" s="322"/>
      <c r="S750" s="322"/>
      <c r="T750" s="323"/>
      <c r="AT750" s="318" t="s">
        <v>185</v>
      </c>
      <c r="AU750" s="318" t="s">
        <v>77</v>
      </c>
      <c r="AV750" s="317" t="s">
        <v>182</v>
      </c>
      <c r="AW750" s="317" t="s">
        <v>31</v>
      </c>
      <c r="AX750" s="317" t="s">
        <v>75</v>
      </c>
      <c r="AY750" s="318" t="s">
        <v>177</v>
      </c>
    </row>
    <row r="751" spans="2:65" s="916" customFormat="1" ht="25.5" customHeight="1">
      <c r="B751" s="207"/>
      <c r="C751" s="286" t="s">
        <v>967</v>
      </c>
      <c r="D751" s="286" t="s">
        <v>179</v>
      </c>
      <c r="E751" s="287" t="s">
        <v>968</v>
      </c>
      <c r="F751" s="288" t="s">
        <v>969</v>
      </c>
      <c r="G751" s="289" t="s">
        <v>180</v>
      </c>
      <c r="H751" s="290">
        <v>638.6</v>
      </c>
      <c r="I751" s="921"/>
      <c r="J751" s="291">
        <f>ROUND(I751*H751,2)</f>
        <v>0</v>
      </c>
      <c r="K751" s="288" t="s">
        <v>181</v>
      </c>
      <c r="L751" s="207"/>
      <c r="M751" s="292" t="s">
        <v>5</v>
      </c>
      <c r="N751" s="293" t="s">
        <v>39</v>
      </c>
      <c r="O751" s="294">
        <v>1.1000000000000001</v>
      </c>
      <c r="P751" s="294">
        <f>O751*H751</f>
        <v>702.46</v>
      </c>
      <c r="Q751" s="294">
        <v>9.4999999999999998E-3</v>
      </c>
      <c r="R751" s="294">
        <f>Q751*H751</f>
        <v>6.0667</v>
      </c>
      <c r="S751" s="294">
        <v>0</v>
      </c>
      <c r="T751" s="295">
        <f>S751*H751</f>
        <v>0</v>
      </c>
      <c r="AR751" s="196" t="s">
        <v>182</v>
      </c>
      <c r="AT751" s="196" t="s">
        <v>179</v>
      </c>
      <c r="AU751" s="196" t="s">
        <v>77</v>
      </c>
      <c r="AY751" s="196" t="s">
        <v>177</v>
      </c>
      <c r="BE751" s="296">
        <f>IF(N751="základní",J751,0)</f>
        <v>0</v>
      </c>
      <c r="BF751" s="296">
        <f>IF(N751="snížená",J751,0)</f>
        <v>0</v>
      </c>
      <c r="BG751" s="296">
        <f>IF(N751="zákl. přenesená",J751,0)</f>
        <v>0</v>
      </c>
      <c r="BH751" s="296">
        <f>IF(N751="sníž. přenesená",J751,0)</f>
        <v>0</v>
      </c>
      <c r="BI751" s="296">
        <f>IF(N751="nulová",J751,0)</f>
        <v>0</v>
      </c>
      <c r="BJ751" s="196" t="s">
        <v>75</v>
      </c>
      <c r="BK751" s="296">
        <f>ROUND(I751*H751,2)</f>
        <v>0</v>
      </c>
      <c r="BL751" s="196" t="s">
        <v>182</v>
      </c>
      <c r="BM751" s="196" t="s">
        <v>970</v>
      </c>
    </row>
    <row r="752" spans="2:65" s="916" customFormat="1" ht="162">
      <c r="B752" s="207"/>
      <c r="D752" s="297" t="s">
        <v>184</v>
      </c>
      <c r="F752" s="298" t="s">
        <v>950</v>
      </c>
      <c r="L752" s="207"/>
      <c r="M752" s="299"/>
      <c r="N752" s="920"/>
      <c r="O752" s="920"/>
      <c r="P752" s="920"/>
      <c r="Q752" s="920"/>
      <c r="R752" s="920"/>
      <c r="S752" s="920"/>
      <c r="T752" s="300"/>
      <c r="AT752" s="196" t="s">
        <v>184</v>
      </c>
      <c r="AU752" s="196" t="s">
        <v>77</v>
      </c>
    </row>
    <row r="753" spans="2:65" s="302" customFormat="1">
      <c r="B753" s="301"/>
      <c r="D753" s="297" t="s">
        <v>185</v>
      </c>
      <c r="E753" s="303" t="s">
        <v>5</v>
      </c>
      <c r="F753" s="304" t="s">
        <v>971</v>
      </c>
      <c r="H753" s="305">
        <v>638.6</v>
      </c>
      <c r="L753" s="301"/>
      <c r="M753" s="306"/>
      <c r="N753" s="307"/>
      <c r="O753" s="307"/>
      <c r="P753" s="307"/>
      <c r="Q753" s="307"/>
      <c r="R753" s="307"/>
      <c r="S753" s="307"/>
      <c r="T753" s="308"/>
      <c r="AT753" s="303" t="s">
        <v>185</v>
      </c>
      <c r="AU753" s="303" t="s">
        <v>77</v>
      </c>
      <c r="AV753" s="302" t="s">
        <v>77</v>
      </c>
      <c r="AW753" s="302" t="s">
        <v>31</v>
      </c>
      <c r="AX753" s="302" t="s">
        <v>68</v>
      </c>
      <c r="AY753" s="303" t="s">
        <v>177</v>
      </c>
    </row>
    <row r="754" spans="2:65" s="310" customFormat="1">
      <c r="B754" s="309"/>
      <c r="D754" s="297" t="s">
        <v>185</v>
      </c>
      <c r="E754" s="311" t="s">
        <v>5</v>
      </c>
      <c r="F754" s="312" t="s">
        <v>694</v>
      </c>
      <c r="H754" s="311" t="s">
        <v>5</v>
      </c>
      <c r="L754" s="309"/>
      <c r="M754" s="313"/>
      <c r="N754" s="314"/>
      <c r="O754" s="314"/>
      <c r="P754" s="314"/>
      <c r="Q754" s="314"/>
      <c r="R754" s="314"/>
      <c r="S754" s="314"/>
      <c r="T754" s="315"/>
      <c r="AT754" s="311" t="s">
        <v>185</v>
      </c>
      <c r="AU754" s="311" t="s">
        <v>77</v>
      </c>
      <c r="AV754" s="310" t="s">
        <v>75</v>
      </c>
      <c r="AW754" s="310" t="s">
        <v>31</v>
      </c>
      <c r="AX754" s="310" t="s">
        <v>68</v>
      </c>
      <c r="AY754" s="311" t="s">
        <v>177</v>
      </c>
    </row>
    <row r="755" spans="2:65" s="317" customFormat="1">
      <c r="B755" s="316"/>
      <c r="D755" s="297" t="s">
        <v>185</v>
      </c>
      <c r="E755" s="318" t="s">
        <v>5</v>
      </c>
      <c r="F755" s="319" t="s">
        <v>186</v>
      </c>
      <c r="H755" s="320">
        <v>638.6</v>
      </c>
      <c r="L755" s="316"/>
      <c r="M755" s="321"/>
      <c r="N755" s="322"/>
      <c r="O755" s="322"/>
      <c r="P755" s="322"/>
      <c r="Q755" s="322"/>
      <c r="R755" s="322"/>
      <c r="S755" s="322"/>
      <c r="T755" s="323"/>
      <c r="AT755" s="318" t="s">
        <v>185</v>
      </c>
      <c r="AU755" s="318" t="s">
        <v>77</v>
      </c>
      <c r="AV755" s="317" t="s">
        <v>182</v>
      </c>
      <c r="AW755" s="317" t="s">
        <v>31</v>
      </c>
      <c r="AX755" s="317" t="s">
        <v>75</v>
      </c>
      <c r="AY755" s="318" t="s">
        <v>177</v>
      </c>
    </row>
    <row r="756" spans="2:65" s="916" customFormat="1" ht="16.5" customHeight="1">
      <c r="B756" s="207"/>
      <c r="C756" s="324" t="s">
        <v>972</v>
      </c>
      <c r="D756" s="324" t="s">
        <v>425</v>
      </c>
      <c r="E756" s="325" t="s">
        <v>973</v>
      </c>
      <c r="F756" s="326" t="s">
        <v>974</v>
      </c>
      <c r="G756" s="327" t="s">
        <v>180</v>
      </c>
      <c r="H756" s="328">
        <v>651.37199999999996</v>
      </c>
      <c r="I756" s="923"/>
      <c r="J756" s="329">
        <f>ROUND(I756*H756,2)</f>
        <v>0</v>
      </c>
      <c r="K756" s="326" t="s">
        <v>181</v>
      </c>
      <c r="L756" s="330"/>
      <c r="M756" s="331" t="s">
        <v>5</v>
      </c>
      <c r="N756" s="332" t="s">
        <v>39</v>
      </c>
      <c r="O756" s="294">
        <v>0</v>
      </c>
      <c r="P756" s="294">
        <f>O756*H756</f>
        <v>0</v>
      </c>
      <c r="Q756" s="294">
        <v>2.1000000000000001E-2</v>
      </c>
      <c r="R756" s="294">
        <f>Q756*H756</f>
        <v>13.678812000000001</v>
      </c>
      <c r="S756" s="294">
        <v>0</v>
      </c>
      <c r="T756" s="295">
        <f>S756*H756</f>
        <v>0</v>
      </c>
      <c r="AR756" s="196" t="s">
        <v>207</v>
      </c>
      <c r="AT756" s="196" t="s">
        <v>425</v>
      </c>
      <c r="AU756" s="196" t="s">
        <v>77</v>
      </c>
      <c r="AY756" s="196" t="s">
        <v>177</v>
      </c>
      <c r="BE756" s="296">
        <f>IF(N756="základní",J756,0)</f>
        <v>0</v>
      </c>
      <c r="BF756" s="296">
        <f>IF(N756="snížená",J756,0)</f>
        <v>0</v>
      </c>
      <c r="BG756" s="296">
        <f>IF(N756="zákl. přenesená",J756,0)</f>
        <v>0</v>
      </c>
      <c r="BH756" s="296">
        <f>IF(N756="sníž. přenesená",J756,0)</f>
        <v>0</v>
      </c>
      <c r="BI756" s="296">
        <f>IF(N756="nulová",J756,0)</f>
        <v>0</v>
      </c>
      <c r="BJ756" s="196" t="s">
        <v>75</v>
      </c>
      <c r="BK756" s="296">
        <f>ROUND(I756*H756,2)</f>
        <v>0</v>
      </c>
      <c r="BL756" s="196" t="s">
        <v>182</v>
      </c>
      <c r="BM756" s="196" t="s">
        <v>975</v>
      </c>
    </row>
    <row r="757" spans="2:65" s="302" customFormat="1">
      <c r="B757" s="301"/>
      <c r="D757" s="297" t="s">
        <v>185</v>
      </c>
      <c r="F757" s="304" t="s">
        <v>976</v>
      </c>
      <c r="H757" s="305">
        <v>651.37199999999996</v>
      </c>
      <c r="L757" s="301"/>
      <c r="M757" s="306"/>
      <c r="N757" s="307"/>
      <c r="O757" s="307"/>
      <c r="P757" s="307"/>
      <c r="Q757" s="307"/>
      <c r="R757" s="307"/>
      <c r="S757" s="307"/>
      <c r="T757" s="308"/>
      <c r="AT757" s="303" t="s">
        <v>185</v>
      </c>
      <c r="AU757" s="303" t="s">
        <v>77</v>
      </c>
      <c r="AV757" s="302" t="s">
        <v>77</v>
      </c>
      <c r="AW757" s="302" t="s">
        <v>6</v>
      </c>
      <c r="AX757" s="302" t="s">
        <v>75</v>
      </c>
      <c r="AY757" s="303" t="s">
        <v>177</v>
      </c>
    </row>
    <row r="758" spans="2:65" s="916" customFormat="1" ht="25.5" customHeight="1">
      <c r="B758" s="207"/>
      <c r="C758" s="286" t="s">
        <v>977</v>
      </c>
      <c r="D758" s="286" t="s">
        <v>179</v>
      </c>
      <c r="E758" s="287" t="s">
        <v>978</v>
      </c>
      <c r="F758" s="288" t="s">
        <v>979</v>
      </c>
      <c r="G758" s="289" t="s">
        <v>180</v>
      </c>
      <c r="H758" s="290">
        <v>63.744999999999997</v>
      </c>
      <c r="I758" s="921"/>
      <c r="J758" s="291">
        <f>ROUND(I758*H758,2)</f>
        <v>0</v>
      </c>
      <c r="K758" s="288" t="s">
        <v>181</v>
      </c>
      <c r="L758" s="207"/>
      <c r="M758" s="292" t="s">
        <v>5</v>
      </c>
      <c r="N758" s="293" t="s">
        <v>39</v>
      </c>
      <c r="O758" s="294">
        <v>0.29399999999999998</v>
      </c>
      <c r="P758" s="294">
        <f>O758*H758</f>
        <v>18.741029999999999</v>
      </c>
      <c r="Q758" s="294">
        <v>6.28E-3</v>
      </c>
      <c r="R758" s="294">
        <f>Q758*H758</f>
        <v>0.40031859999999997</v>
      </c>
      <c r="S758" s="294">
        <v>0</v>
      </c>
      <c r="T758" s="295">
        <f>S758*H758</f>
        <v>0</v>
      </c>
      <c r="AR758" s="196" t="s">
        <v>182</v>
      </c>
      <c r="AT758" s="196" t="s">
        <v>179</v>
      </c>
      <c r="AU758" s="196" t="s">
        <v>77</v>
      </c>
      <c r="AY758" s="196" t="s">
        <v>177</v>
      </c>
      <c r="BE758" s="296">
        <f>IF(N758="základní",J758,0)</f>
        <v>0</v>
      </c>
      <c r="BF758" s="296">
        <f>IF(N758="snížená",J758,0)</f>
        <v>0</v>
      </c>
      <c r="BG758" s="296">
        <f>IF(N758="zákl. přenesená",J758,0)</f>
        <v>0</v>
      </c>
      <c r="BH758" s="296">
        <f>IF(N758="sníž. přenesená",J758,0)</f>
        <v>0</v>
      </c>
      <c r="BI758" s="296">
        <f>IF(N758="nulová",J758,0)</f>
        <v>0</v>
      </c>
      <c r="BJ758" s="196" t="s">
        <v>75</v>
      </c>
      <c r="BK758" s="296">
        <f>ROUND(I758*H758,2)</f>
        <v>0</v>
      </c>
      <c r="BL758" s="196" t="s">
        <v>182</v>
      </c>
      <c r="BM758" s="196" t="s">
        <v>980</v>
      </c>
    </row>
    <row r="759" spans="2:65" s="302" customFormat="1">
      <c r="B759" s="301"/>
      <c r="D759" s="297" t="s">
        <v>185</v>
      </c>
      <c r="E759" s="303" t="s">
        <v>5</v>
      </c>
      <c r="F759" s="304" t="s">
        <v>981</v>
      </c>
      <c r="H759" s="305">
        <v>63.744999999999997</v>
      </c>
      <c r="L759" s="301"/>
      <c r="M759" s="306"/>
      <c r="N759" s="307"/>
      <c r="O759" s="307"/>
      <c r="P759" s="307"/>
      <c r="Q759" s="307"/>
      <c r="R759" s="307"/>
      <c r="S759" s="307"/>
      <c r="T759" s="308"/>
      <c r="AT759" s="303" t="s">
        <v>185</v>
      </c>
      <c r="AU759" s="303" t="s">
        <v>77</v>
      </c>
      <c r="AV759" s="302" t="s">
        <v>77</v>
      </c>
      <c r="AW759" s="302" t="s">
        <v>31</v>
      </c>
      <c r="AX759" s="302" t="s">
        <v>68</v>
      </c>
      <c r="AY759" s="303" t="s">
        <v>177</v>
      </c>
    </row>
    <row r="760" spans="2:65" s="317" customFormat="1">
      <c r="B760" s="316"/>
      <c r="D760" s="297" t="s">
        <v>185</v>
      </c>
      <c r="E760" s="318" t="s">
        <v>5</v>
      </c>
      <c r="F760" s="319" t="s">
        <v>186</v>
      </c>
      <c r="H760" s="320">
        <v>63.744999999999997</v>
      </c>
      <c r="L760" s="316"/>
      <c r="M760" s="321"/>
      <c r="N760" s="322"/>
      <c r="O760" s="322"/>
      <c r="P760" s="322"/>
      <c r="Q760" s="322"/>
      <c r="R760" s="322"/>
      <c r="S760" s="322"/>
      <c r="T760" s="323"/>
      <c r="AT760" s="318" t="s">
        <v>185</v>
      </c>
      <c r="AU760" s="318" t="s">
        <v>77</v>
      </c>
      <c r="AV760" s="317" t="s">
        <v>182</v>
      </c>
      <c r="AW760" s="317" t="s">
        <v>31</v>
      </c>
      <c r="AX760" s="317" t="s">
        <v>75</v>
      </c>
      <c r="AY760" s="318" t="s">
        <v>177</v>
      </c>
    </row>
    <row r="761" spans="2:65" s="916" customFormat="1" ht="25.5" customHeight="1">
      <c r="B761" s="207"/>
      <c r="C761" s="286" t="s">
        <v>982</v>
      </c>
      <c r="D761" s="286" t="s">
        <v>179</v>
      </c>
      <c r="E761" s="287" t="s">
        <v>983</v>
      </c>
      <c r="F761" s="288" t="s">
        <v>984</v>
      </c>
      <c r="G761" s="289" t="s">
        <v>180</v>
      </c>
      <c r="H761" s="290">
        <v>638.6</v>
      </c>
      <c r="I761" s="921"/>
      <c r="J761" s="291">
        <f>ROUND(I761*H761,2)</f>
        <v>0</v>
      </c>
      <c r="K761" s="288" t="s">
        <v>181</v>
      </c>
      <c r="L761" s="207"/>
      <c r="M761" s="292" t="s">
        <v>5</v>
      </c>
      <c r="N761" s="293" t="s">
        <v>39</v>
      </c>
      <c r="O761" s="294">
        <v>0.245</v>
      </c>
      <c r="P761" s="294">
        <f>O761*H761</f>
        <v>156.45699999999999</v>
      </c>
      <c r="Q761" s="294">
        <v>3.48E-3</v>
      </c>
      <c r="R761" s="294">
        <f>Q761*H761</f>
        <v>2.2223280000000001</v>
      </c>
      <c r="S761" s="294">
        <v>0</v>
      </c>
      <c r="T761" s="295">
        <f>S761*H761</f>
        <v>0</v>
      </c>
      <c r="AR761" s="196" t="s">
        <v>182</v>
      </c>
      <c r="AT761" s="196" t="s">
        <v>179</v>
      </c>
      <c r="AU761" s="196" t="s">
        <v>77</v>
      </c>
      <c r="AY761" s="196" t="s">
        <v>177</v>
      </c>
      <c r="BE761" s="296">
        <f>IF(N761="základní",J761,0)</f>
        <v>0</v>
      </c>
      <c r="BF761" s="296">
        <f>IF(N761="snížená",J761,0)</f>
        <v>0</v>
      </c>
      <c r="BG761" s="296">
        <f>IF(N761="zákl. přenesená",J761,0)</f>
        <v>0</v>
      </c>
      <c r="BH761" s="296">
        <f>IF(N761="sníž. přenesená",J761,0)</f>
        <v>0</v>
      </c>
      <c r="BI761" s="296">
        <f>IF(N761="nulová",J761,0)</f>
        <v>0</v>
      </c>
      <c r="BJ761" s="196" t="s">
        <v>75</v>
      </c>
      <c r="BK761" s="296">
        <f>ROUND(I761*H761,2)</f>
        <v>0</v>
      </c>
      <c r="BL761" s="196" t="s">
        <v>182</v>
      </c>
      <c r="BM761" s="196" t="s">
        <v>985</v>
      </c>
    </row>
    <row r="762" spans="2:65" s="916" customFormat="1" ht="25.5" customHeight="1">
      <c r="B762" s="207"/>
      <c r="C762" s="286" t="s">
        <v>986</v>
      </c>
      <c r="D762" s="286" t="s">
        <v>179</v>
      </c>
      <c r="E762" s="287" t="s">
        <v>987</v>
      </c>
      <c r="F762" s="288" t="s">
        <v>988</v>
      </c>
      <c r="G762" s="289" t="s">
        <v>180</v>
      </c>
      <c r="H762" s="290">
        <v>349.20100000000002</v>
      </c>
      <c r="I762" s="921"/>
      <c r="J762" s="291">
        <f>ROUND(I762*H762,2)</f>
        <v>0</v>
      </c>
      <c r="K762" s="288" t="s">
        <v>181</v>
      </c>
      <c r="L762" s="207"/>
      <c r="M762" s="292" t="s">
        <v>5</v>
      </c>
      <c r="N762" s="293" t="s">
        <v>39</v>
      </c>
      <c r="O762" s="294">
        <v>0.06</v>
      </c>
      <c r="P762" s="294">
        <f>O762*H762</f>
        <v>20.952059999999999</v>
      </c>
      <c r="Q762" s="294">
        <v>1.2E-4</v>
      </c>
      <c r="R762" s="294">
        <f>Q762*H762</f>
        <v>4.1904120000000003E-2</v>
      </c>
      <c r="S762" s="294">
        <v>0</v>
      </c>
      <c r="T762" s="295">
        <f>S762*H762</f>
        <v>0</v>
      </c>
      <c r="AR762" s="196" t="s">
        <v>182</v>
      </c>
      <c r="AT762" s="196" t="s">
        <v>179</v>
      </c>
      <c r="AU762" s="196" t="s">
        <v>77</v>
      </c>
      <c r="AY762" s="196" t="s">
        <v>177</v>
      </c>
      <c r="BE762" s="296">
        <f>IF(N762="základní",J762,0)</f>
        <v>0</v>
      </c>
      <c r="BF762" s="296">
        <f>IF(N762="snížená",J762,0)</f>
        <v>0</v>
      </c>
      <c r="BG762" s="296">
        <f>IF(N762="zákl. přenesená",J762,0)</f>
        <v>0</v>
      </c>
      <c r="BH762" s="296">
        <f>IF(N762="sníž. přenesená",J762,0)</f>
        <v>0</v>
      </c>
      <c r="BI762" s="296">
        <f>IF(N762="nulová",J762,0)</f>
        <v>0</v>
      </c>
      <c r="BJ762" s="196" t="s">
        <v>75</v>
      </c>
      <c r="BK762" s="296">
        <f>ROUND(I762*H762,2)</f>
        <v>0</v>
      </c>
      <c r="BL762" s="196" t="s">
        <v>182</v>
      </c>
      <c r="BM762" s="196" t="s">
        <v>989</v>
      </c>
    </row>
    <row r="763" spans="2:65" s="916" customFormat="1" ht="40.5">
      <c r="B763" s="207"/>
      <c r="D763" s="297" t="s">
        <v>184</v>
      </c>
      <c r="F763" s="298" t="s">
        <v>990</v>
      </c>
      <c r="L763" s="207"/>
      <c r="M763" s="299"/>
      <c r="N763" s="920"/>
      <c r="O763" s="920"/>
      <c r="P763" s="920"/>
      <c r="Q763" s="920"/>
      <c r="R763" s="920"/>
      <c r="S763" s="920"/>
      <c r="T763" s="300"/>
      <c r="AT763" s="196" t="s">
        <v>184</v>
      </c>
      <c r="AU763" s="196" t="s">
        <v>77</v>
      </c>
    </row>
    <row r="764" spans="2:65" s="302" customFormat="1">
      <c r="B764" s="301"/>
      <c r="D764" s="297" t="s">
        <v>185</v>
      </c>
      <c r="E764" s="303" t="s">
        <v>5</v>
      </c>
      <c r="F764" s="304" t="s">
        <v>991</v>
      </c>
      <c r="H764" s="305">
        <v>88.596000000000004</v>
      </c>
      <c r="L764" s="301"/>
      <c r="M764" s="306"/>
      <c r="N764" s="307"/>
      <c r="O764" s="307"/>
      <c r="P764" s="307"/>
      <c r="Q764" s="307"/>
      <c r="R764" s="307"/>
      <c r="S764" s="307"/>
      <c r="T764" s="308"/>
      <c r="AT764" s="303" t="s">
        <v>185</v>
      </c>
      <c r="AU764" s="303" t="s">
        <v>77</v>
      </c>
      <c r="AV764" s="302" t="s">
        <v>77</v>
      </c>
      <c r="AW764" s="302" t="s">
        <v>31</v>
      </c>
      <c r="AX764" s="302" t="s">
        <v>68</v>
      </c>
      <c r="AY764" s="303" t="s">
        <v>177</v>
      </c>
    </row>
    <row r="765" spans="2:65" s="302" customFormat="1">
      <c r="B765" s="301"/>
      <c r="D765" s="297" t="s">
        <v>185</v>
      </c>
      <c r="E765" s="303" t="s">
        <v>5</v>
      </c>
      <c r="F765" s="304" t="s">
        <v>992</v>
      </c>
      <c r="H765" s="305">
        <v>132.86500000000001</v>
      </c>
      <c r="L765" s="301"/>
      <c r="M765" s="306"/>
      <c r="N765" s="307"/>
      <c r="O765" s="307"/>
      <c r="P765" s="307"/>
      <c r="Q765" s="307"/>
      <c r="R765" s="307"/>
      <c r="S765" s="307"/>
      <c r="T765" s="308"/>
      <c r="AT765" s="303" t="s">
        <v>185</v>
      </c>
      <c r="AU765" s="303" t="s">
        <v>77</v>
      </c>
      <c r="AV765" s="302" t="s">
        <v>77</v>
      </c>
      <c r="AW765" s="302" t="s">
        <v>31</v>
      </c>
      <c r="AX765" s="302" t="s">
        <v>68</v>
      </c>
      <c r="AY765" s="303" t="s">
        <v>177</v>
      </c>
    </row>
    <row r="766" spans="2:65" s="302" customFormat="1">
      <c r="B766" s="301"/>
      <c r="D766" s="297" t="s">
        <v>185</v>
      </c>
      <c r="E766" s="303" t="s">
        <v>5</v>
      </c>
      <c r="F766" s="304" t="s">
        <v>993</v>
      </c>
      <c r="H766" s="305">
        <v>75.819999999999993</v>
      </c>
      <c r="L766" s="301"/>
      <c r="M766" s="306"/>
      <c r="N766" s="307"/>
      <c r="O766" s="307"/>
      <c r="P766" s="307"/>
      <c r="Q766" s="307"/>
      <c r="R766" s="307"/>
      <c r="S766" s="307"/>
      <c r="T766" s="308"/>
      <c r="AT766" s="303" t="s">
        <v>185</v>
      </c>
      <c r="AU766" s="303" t="s">
        <v>77</v>
      </c>
      <c r="AV766" s="302" t="s">
        <v>77</v>
      </c>
      <c r="AW766" s="302" t="s">
        <v>31</v>
      </c>
      <c r="AX766" s="302" t="s">
        <v>68</v>
      </c>
      <c r="AY766" s="303" t="s">
        <v>177</v>
      </c>
    </row>
    <row r="767" spans="2:65" s="302" customFormat="1">
      <c r="B767" s="301"/>
      <c r="D767" s="297" t="s">
        <v>185</v>
      </c>
      <c r="E767" s="303" t="s">
        <v>5</v>
      </c>
      <c r="F767" s="304" t="s">
        <v>994</v>
      </c>
      <c r="H767" s="305">
        <v>11.4</v>
      </c>
      <c r="L767" s="301"/>
      <c r="M767" s="306"/>
      <c r="N767" s="307"/>
      <c r="O767" s="307"/>
      <c r="P767" s="307"/>
      <c r="Q767" s="307"/>
      <c r="R767" s="307"/>
      <c r="S767" s="307"/>
      <c r="T767" s="308"/>
      <c r="AT767" s="303" t="s">
        <v>185</v>
      </c>
      <c r="AU767" s="303" t="s">
        <v>77</v>
      </c>
      <c r="AV767" s="302" t="s">
        <v>77</v>
      </c>
      <c r="AW767" s="302" t="s">
        <v>31</v>
      </c>
      <c r="AX767" s="302" t="s">
        <v>68</v>
      </c>
      <c r="AY767" s="303" t="s">
        <v>177</v>
      </c>
    </row>
    <row r="768" spans="2:65" s="302" customFormat="1">
      <c r="B768" s="301"/>
      <c r="D768" s="297" t="s">
        <v>185</v>
      </c>
      <c r="E768" s="303" t="s">
        <v>5</v>
      </c>
      <c r="F768" s="304" t="s">
        <v>995</v>
      </c>
      <c r="H768" s="305">
        <v>27.52</v>
      </c>
      <c r="L768" s="301"/>
      <c r="M768" s="306"/>
      <c r="N768" s="307"/>
      <c r="O768" s="307"/>
      <c r="P768" s="307"/>
      <c r="Q768" s="307"/>
      <c r="R768" s="307"/>
      <c r="S768" s="307"/>
      <c r="T768" s="308"/>
      <c r="AT768" s="303" t="s">
        <v>185</v>
      </c>
      <c r="AU768" s="303" t="s">
        <v>77</v>
      </c>
      <c r="AV768" s="302" t="s">
        <v>77</v>
      </c>
      <c r="AW768" s="302" t="s">
        <v>31</v>
      </c>
      <c r="AX768" s="302" t="s">
        <v>68</v>
      </c>
      <c r="AY768" s="303" t="s">
        <v>177</v>
      </c>
    </row>
    <row r="769" spans="2:65" s="302" customFormat="1">
      <c r="B769" s="301"/>
      <c r="D769" s="297" t="s">
        <v>185</v>
      </c>
      <c r="E769" s="303" t="s">
        <v>5</v>
      </c>
      <c r="F769" s="304" t="s">
        <v>996</v>
      </c>
      <c r="H769" s="305">
        <v>13</v>
      </c>
      <c r="L769" s="301"/>
      <c r="M769" s="306"/>
      <c r="N769" s="307"/>
      <c r="O769" s="307"/>
      <c r="P769" s="307"/>
      <c r="Q769" s="307"/>
      <c r="R769" s="307"/>
      <c r="S769" s="307"/>
      <c r="T769" s="308"/>
      <c r="AT769" s="303" t="s">
        <v>185</v>
      </c>
      <c r="AU769" s="303" t="s">
        <v>77</v>
      </c>
      <c r="AV769" s="302" t="s">
        <v>77</v>
      </c>
      <c r="AW769" s="302" t="s">
        <v>31</v>
      </c>
      <c r="AX769" s="302" t="s">
        <v>68</v>
      </c>
      <c r="AY769" s="303" t="s">
        <v>177</v>
      </c>
    </row>
    <row r="770" spans="2:65" s="317" customFormat="1">
      <c r="B770" s="316"/>
      <c r="D770" s="297" t="s">
        <v>185</v>
      </c>
      <c r="E770" s="318" t="s">
        <v>5</v>
      </c>
      <c r="F770" s="319" t="s">
        <v>186</v>
      </c>
      <c r="H770" s="320">
        <v>349.20100000000002</v>
      </c>
      <c r="L770" s="316"/>
      <c r="M770" s="321"/>
      <c r="N770" s="322"/>
      <c r="O770" s="322"/>
      <c r="P770" s="322"/>
      <c r="Q770" s="322"/>
      <c r="R770" s="322"/>
      <c r="S770" s="322"/>
      <c r="T770" s="323"/>
      <c r="AT770" s="318" t="s">
        <v>185</v>
      </c>
      <c r="AU770" s="318" t="s">
        <v>77</v>
      </c>
      <c r="AV770" s="317" t="s">
        <v>182</v>
      </c>
      <c r="AW770" s="317" t="s">
        <v>31</v>
      </c>
      <c r="AX770" s="317" t="s">
        <v>75</v>
      </c>
      <c r="AY770" s="318" t="s">
        <v>177</v>
      </c>
    </row>
    <row r="771" spans="2:65" s="916" customFormat="1" ht="25.5" customHeight="1">
      <c r="B771" s="207"/>
      <c r="C771" s="286" t="s">
        <v>997</v>
      </c>
      <c r="D771" s="286" t="s">
        <v>179</v>
      </c>
      <c r="E771" s="287" t="s">
        <v>998</v>
      </c>
      <c r="F771" s="288" t="s">
        <v>999</v>
      </c>
      <c r="G771" s="289" t="s">
        <v>210</v>
      </c>
      <c r="H771" s="290">
        <v>32</v>
      </c>
      <c r="I771" s="921"/>
      <c r="J771" s="291">
        <f>ROUND(I771*H771,2)</f>
        <v>0</v>
      </c>
      <c r="K771" s="288" t="s">
        <v>181</v>
      </c>
      <c r="L771" s="207"/>
      <c r="M771" s="292" t="s">
        <v>5</v>
      </c>
      <c r="N771" s="293" t="s">
        <v>39</v>
      </c>
      <c r="O771" s="294">
        <v>3.2130000000000001</v>
      </c>
      <c r="P771" s="294">
        <f>O771*H771</f>
        <v>102.816</v>
      </c>
      <c r="Q771" s="294">
        <v>2.45329</v>
      </c>
      <c r="R771" s="294">
        <f>Q771*H771</f>
        <v>78.505279999999999</v>
      </c>
      <c r="S771" s="294">
        <v>0</v>
      </c>
      <c r="T771" s="295">
        <f>S771*H771</f>
        <v>0</v>
      </c>
      <c r="AR771" s="196" t="s">
        <v>182</v>
      </c>
      <c r="AT771" s="196" t="s">
        <v>179</v>
      </c>
      <c r="AU771" s="196" t="s">
        <v>77</v>
      </c>
      <c r="AY771" s="196" t="s">
        <v>177</v>
      </c>
      <c r="BE771" s="296">
        <f>IF(N771="základní",J771,0)</f>
        <v>0</v>
      </c>
      <c r="BF771" s="296">
        <f>IF(N771="snížená",J771,0)</f>
        <v>0</v>
      </c>
      <c r="BG771" s="296">
        <f>IF(N771="zákl. přenesená",J771,0)</f>
        <v>0</v>
      </c>
      <c r="BH771" s="296">
        <f>IF(N771="sníž. přenesená",J771,0)</f>
        <v>0</v>
      </c>
      <c r="BI771" s="296">
        <f>IF(N771="nulová",J771,0)</f>
        <v>0</v>
      </c>
      <c r="BJ771" s="196" t="s">
        <v>75</v>
      </c>
      <c r="BK771" s="296">
        <f>ROUND(I771*H771,2)</f>
        <v>0</v>
      </c>
      <c r="BL771" s="196" t="s">
        <v>182</v>
      </c>
      <c r="BM771" s="196" t="s">
        <v>1000</v>
      </c>
    </row>
    <row r="772" spans="2:65" s="916" customFormat="1" ht="175.5">
      <c r="B772" s="207"/>
      <c r="D772" s="297" t="s">
        <v>184</v>
      </c>
      <c r="F772" s="298" t="s">
        <v>1001</v>
      </c>
      <c r="L772" s="207"/>
      <c r="M772" s="299"/>
      <c r="N772" s="920"/>
      <c r="O772" s="920"/>
      <c r="P772" s="920"/>
      <c r="Q772" s="920"/>
      <c r="R772" s="920"/>
      <c r="S772" s="920"/>
      <c r="T772" s="300"/>
      <c r="AT772" s="196" t="s">
        <v>184</v>
      </c>
      <c r="AU772" s="196" t="s">
        <v>77</v>
      </c>
    </row>
    <row r="773" spans="2:65" s="310" customFormat="1">
      <c r="B773" s="309"/>
      <c r="D773" s="297" t="s">
        <v>185</v>
      </c>
      <c r="E773" s="311" t="s">
        <v>5</v>
      </c>
      <c r="F773" s="312" t="s">
        <v>1002</v>
      </c>
      <c r="H773" s="311" t="s">
        <v>5</v>
      </c>
      <c r="L773" s="309"/>
      <c r="M773" s="313"/>
      <c r="N773" s="314"/>
      <c r="O773" s="314"/>
      <c r="P773" s="314"/>
      <c r="Q773" s="314"/>
      <c r="R773" s="314"/>
      <c r="S773" s="314"/>
      <c r="T773" s="315"/>
      <c r="AT773" s="311" t="s">
        <v>185</v>
      </c>
      <c r="AU773" s="311" t="s">
        <v>77</v>
      </c>
      <c r="AV773" s="310" t="s">
        <v>75</v>
      </c>
      <c r="AW773" s="310" t="s">
        <v>31</v>
      </c>
      <c r="AX773" s="310" t="s">
        <v>68</v>
      </c>
      <c r="AY773" s="311" t="s">
        <v>177</v>
      </c>
    </row>
    <row r="774" spans="2:65" s="302" customFormat="1">
      <c r="B774" s="301"/>
      <c r="D774" s="297" t="s">
        <v>185</v>
      </c>
      <c r="E774" s="303" t="s">
        <v>5</v>
      </c>
      <c r="F774" s="304" t="s">
        <v>1003</v>
      </c>
      <c r="H774" s="305">
        <v>32</v>
      </c>
      <c r="L774" s="301"/>
      <c r="M774" s="306"/>
      <c r="N774" s="307"/>
      <c r="O774" s="307"/>
      <c r="P774" s="307"/>
      <c r="Q774" s="307"/>
      <c r="R774" s="307"/>
      <c r="S774" s="307"/>
      <c r="T774" s="308"/>
      <c r="AT774" s="303" t="s">
        <v>185</v>
      </c>
      <c r="AU774" s="303" t="s">
        <v>77</v>
      </c>
      <c r="AV774" s="302" t="s">
        <v>77</v>
      </c>
      <c r="AW774" s="302" t="s">
        <v>31</v>
      </c>
      <c r="AX774" s="302" t="s">
        <v>68</v>
      </c>
      <c r="AY774" s="303" t="s">
        <v>177</v>
      </c>
    </row>
    <row r="775" spans="2:65" s="317" customFormat="1">
      <c r="B775" s="316"/>
      <c r="D775" s="297" t="s">
        <v>185</v>
      </c>
      <c r="E775" s="318" t="s">
        <v>5</v>
      </c>
      <c r="F775" s="319" t="s">
        <v>186</v>
      </c>
      <c r="H775" s="320">
        <v>32</v>
      </c>
      <c r="L775" s="316"/>
      <c r="M775" s="321"/>
      <c r="N775" s="322"/>
      <c r="O775" s="322"/>
      <c r="P775" s="322"/>
      <c r="Q775" s="322"/>
      <c r="R775" s="322"/>
      <c r="S775" s="322"/>
      <c r="T775" s="323"/>
      <c r="AT775" s="318" t="s">
        <v>185</v>
      </c>
      <c r="AU775" s="318" t="s">
        <v>77</v>
      </c>
      <c r="AV775" s="317" t="s">
        <v>182</v>
      </c>
      <c r="AW775" s="317" t="s">
        <v>31</v>
      </c>
      <c r="AX775" s="317" t="s">
        <v>75</v>
      </c>
      <c r="AY775" s="318" t="s">
        <v>177</v>
      </c>
    </row>
    <row r="776" spans="2:65" s="916" customFormat="1" ht="25.5" customHeight="1">
      <c r="B776" s="207"/>
      <c r="C776" s="286" t="s">
        <v>1004</v>
      </c>
      <c r="D776" s="286" t="s">
        <v>179</v>
      </c>
      <c r="E776" s="287" t="s">
        <v>1005</v>
      </c>
      <c r="F776" s="288" t="s">
        <v>1006</v>
      </c>
      <c r="G776" s="289" t="s">
        <v>210</v>
      </c>
      <c r="H776" s="290">
        <v>80.007999999999996</v>
      </c>
      <c r="I776" s="921"/>
      <c r="J776" s="291">
        <f>ROUND(I776*H776,2)</f>
        <v>0</v>
      </c>
      <c r="K776" s="288" t="s">
        <v>181</v>
      </c>
      <c r="L776" s="207"/>
      <c r="M776" s="292" t="s">
        <v>5</v>
      </c>
      <c r="N776" s="293" t="s">
        <v>39</v>
      </c>
      <c r="O776" s="294">
        <v>2.3170000000000002</v>
      </c>
      <c r="P776" s="294">
        <f>O776*H776</f>
        <v>185.378536</v>
      </c>
      <c r="Q776" s="294">
        <v>2.45329</v>
      </c>
      <c r="R776" s="294">
        <f>Q776*H776</f>
        <v>196.28282632</v>
      </c>
      <c r="S776" s="294">
        <v>0</v>
      </c>
      <c r="T776" s="295">
        <f>S776*H776</f>
        <v>0</v>
      </c>
      <c r="AR776" s="196" t="s">
        <v>182</v>
      </c>
      <c r="AT776" s="196" t="s">
        <v>179</v>
      </c>
      <c r="AU776" s="196" t="s">
        <v>77</v>
      </c>
      <c r="AY776" s="196" t="s">
        <v>177</v>
      </c>
      <c r="BE776" s="296">
        <f>IF(N776="základní",J776,0)</f>
        <v>0</v>
      </c>
      <c r="BF776" s="296">
        <f>IF(N776="snížená",J776,0)</f>
        <v>0</v>
      </c>
      <c r="BG776" s="296">
        <f>IF(N776="zákl. přenesená",J776,0)</f>
        <v>0</v>
      </c>
      <c r="BH776" s="296">
        <f>IF(N776="sníž. přenesená",J776,0)</f>
        <v>0</v>
      </c>
      <c r="BI776" s="296">
        <f>IF(N776="nulová",J776,0)</f>
        <v>0</v>
      </c>
      <c r="BJ776" s="196" t="s">
        <v>75</v>
      </c>
      <c r="BK776" s="296">
        <f>ROUND(I776*H776,2)</f>
        <v>0</v>
      </c>
      <c r="BL776" s="196" t="s">
        <v>182</v>
      </c>
      <c r="BM776" s="196" t="s">
        <v>1007</v>
      </c>
    </row>
    <row r="777" spans="2:65" s="916" customFormat="1" ht="175.5">
      <c r="B777" s="207"/>
      <c r="D777" s="297" t="s">
        <v>184</v>
      </c>
      <c r="F777" s="298" t="s">
        <v>1001</v>
      </c>
      <c r="L777" s="207"/>
      <c r="M777" s="299"/>
      <c r="N777" s="920"/>
      <c r="O777" s="920"/>
      <c r="P777" s="920"/>
      <c r="Q777" s="920"/>
      <c r="R777" s="920"/>
      <c r="S777" s="920"/>
      <c r="T777" s="300"/>
      <c r="AT777" s="196" t="s">
        <v>184</v>
      </c>
      <c r="AU777" s="196" t="s">
        <v>77</v>
      </c>
    </row>
    <row r="778" spans="2:65" s="302" customFormat="1">
      <c r="B778" s="301"/>
      <c r="D778" s="297" t="s">
        <v>185</v>
      </c>
      <c r="E778" s="303" t="s">
        <v>5</v>
      </c>
      <c r="F778" s="304" t="s">
        <v>1008</v>
      </c>
      <c r="H778" s="305">
        <v>23.91</v>
      </c>
      <c r="L778" s="301"/>
      <c r="M778" s="306"/>
      <c r="N778" s="307"/>
      <c r="O778" s="307"/>
      <c r="P778" s="307"/>
      <c r="Q778" s="307"/>
      <c r="R778" s="307"/>
      <c r="S778" s="307"/>
      <c r="T778" s="308"/>
      <c r="AT778" s="303" t="s">
        <v>185</v>
      </c>
      <c r="AU778" s="303" t="s">
        <v>77</v>
      </c>
      <c r="AV778" s="302" t="s">
        <v>77</v>
      </c>
      <c r="AW778" s="302" t="s">
        <v>31</v>
      </c>
      <c r="AX778" s="302" t="s">
        <v>68</v>
      </c>
      <c r="AY778" s="303" t="s">
        <v>177</v>
      </c>
    </row>
    <row r="779" spans="2:65" s="310" customFormat="1">
      <c r="B779" s="309"/>
      <c r="D779" s="297" t="s">
        <v>185</v>
      </c>
      <c r="E779" s="311" t="s">
        <v>5</v>
      </c>
      <c r="F779" s="312" t="s">
        <v>1009</v>
      </c>
      <c r="H779" s="311" t="s">
        <v>5</v>
      </c>
      <c r="L779" s="309"/>
      <c r="M779" s="313"/>
      <c r="N779" s="314"/>
      <c r="O779" s="314"/>
      <c r="P779" s="314"/>
      <c r="Q779" s="314"/>
      <c r="R779" s="314"/>
      <c r="S779" s="314"/>
      <c r="T779" s="315"/>
      <c r="AT779" s="311" t="s">
        <v>185</v>
      </c>
      <c r="AU779" s="311" t="s">
        <v>77</v>
      </c>
      <c r="AV779" s="310" t="s">
        <v>75</v>
      </c>
      <c r="AW779" s="310" t="s">
        <v>31</v>
      </c>
      <c r="AX779" s="310" t="s">
        <v>68</v>
      </c>
      <c r="AY779" s="311" t="s">
        <v>177</v>
      </c>
    </row>
    <row r="780" spans="2:65" s="302" customFormat="1">
      <c r="B780" s="301"/>
      <c r="D780" s="297" t="s">
        <v>185</v>
      </c>
      <c r="E780" s="303" t="s">
        <v>5</v>
      </c>
      <c r="F780" s="304" t="s">
        <v>1010</v>
      </c>
      <c r="H780" s="305">
        <v>56.097999999999999</v>
      </c>
      <c r="L780" s="301"/>
      <c r="M780" s="306"/>
      <c r="N780" s="307"/>
      <c r="O780" s="307"/>
      <c r="P780" s="307"/>
      <c r="Q780" s="307"/>
      <c r="R780" s="307"/>
      <c r="S780" s="307"/>
      <c r="T780" s="308"/>
      <c r="AT780" s="303" t="s">
        <v>185</v>
      </c>
      <c r="AU780" s="303" t="s">
        <v>77</v>
      </c>
      <c r="AV780" s="302" t="s">
        <v>77</v>
      </c>
      <c r="AW780" s="302" t="s">
        <v>31</v>
      </c>
      <c r="AX780" s="302" t="s">
        <v>68</v>
      </c>
      <c r="AY780" s="303" t="s">
        <v>177</v>
      </c>
    </row>
    <row r="781" spans="2:65" s="310" customFormat="1">
      <c r="B781" s="309"/>
      <c r="D781" s="297" t="s">
        <v>185</v>
      </c>
      <c r="E781" s="311" t="s">
        <v>5</v>
      </c>
      <c r="F781" s="312" t="s">
        <v>1011</v>
      </c>
      <c r="H781" s="311" t="s">
        <v>5</v>
      </c>
      <c r="L781" s="309"/>
      <c r="M781" s="313"/>
      <c r="N781" s="314"/>
      <c r="O781" s="314"/>
      <c r="P781" s="314"/>
      <c r="Q781" s="314"/>
      <c r="R781" s="314"/>
      <c r="S781" s="314"/>
      <c r="T781" s="315"/>
      <c r="AT781" s="311" t="s">
        <v>185</v>
      </c>
      <c r="AU781" s="311" t="s">
        <v>77</v>
      </c>
      <c r="AV781" s="310" t="s">
        <v>75</v>
      </c>
      <c r="AW781" s="310" t="s">
        <v>31</v>
      </c>
      <c r="AX781" s="310" t="s">
        <v>68</v>
      </c>
      <c r="AY781" s="311" t="s">
        <v>177</v>
      </c>
    </row>
    <row r="782" spans="2:65" s="317" customFormat="1">
      <c r="B782" s="316"/>
      <c r="D782" s="297" t="s">
        <v>185</v>
      </c>
      <c r="E782" s="318" t="s">
        <v>5</v>
      </c>
      <c r="F782" s="319" t="s">
        <v>186</v>
      </c>
      <c r="H782" s="320">
        <v>80.007999999999996</v>
      </c>
      <c r="L782" s="316"/>
      <c r="M782" s="321"/>
      <c r="N782" s="322"/>
      <c r="O782" s="322"/>
      <c r="P782" s="322"/>
      <c r="Q782" s="322"/>
      <c r="R782" s="322"/>
      <c r="S782" s="322"/>
      <c r="T782" s="323"/>
      <c r="AT782" s="318" t="s">
        <v>185</v>
      </c>
      <c r="AU782" s="318" t="s">
        <v>77</v>
      </c>
      <c r="AV782" s="317" t="s">
        <v>182</v>
      </c>
      <c r="AW782" s="317" t="s">
        <v>31</v>
      </c>
      <c r="AX782" s="317" t="s">
        <v>75</v>
      </c>
      <c r="AY782" s="318" t="s">
        <v>177</v>
      </c>
    </row>
    <row r="783" spans="2:65" s="916" customFormat="1" ht="25.5" customHeight="1">
      <c r="B783" s="207"/>
      <c r="C783" s="286" t="s">
        <v>1012</v>
      </c>
      <c r="D783" s="286" t="s">
        <v>179</v>
      </c>
      <c r="E783" s="287" t="s">
        <v>1005</v>
      </c>
      <c r="F783" s="288" t="s">
        <v>1006</v>
      </c>
      <c r="G783" s="289" t="s">
        <v>210</v>
      </c>
      <c r="H783" s="290">
        <v>13.9</v>
      </c>
      <c r="I783" s="921"/>
      <c r="J783" s="291">
        <f>ROUND(I783*H783,2)</f>
        <v>0</v>
      </c>
      <c r="K783" s="288" t="s">
        <v>181</v>
      </c>
      <c r="L783" s="207"/>
      <c r="M783" s="292" t="s">
        <v>5</v>
      </c>
      <c r="N783" s="293" t="s">
        <v>39</v>
      </c>
      <c r="O783" s="294">
        <v>2.3170000000000002</v>
      </c>
      <c r="P783" s="294">
        <f>O783*H783</f>
        <v>32.206300000000006</v>
      </c>
      <c r="Q783" s="294">
        <v>2.45329</v>
      </c>
      <c r="R783" s="294">
        <f>Q783*H783</f>
        <v>34.100731000000003</v>
      </c>
      <c r="S783" s="294">
        <v>0</v>
      </c>
      <c r="T783" s="295">
        <f>S783*H783</f>
        <v>0</v>
      </c>
      <c r="AR783" s="196" t="s">
        <v>182</v>
      </c>
      <c r="AT783" s="196" t="s">
        <v>179</v>
      </c>
      <c r="AU783" s="196" t="s">
        <v>77</v>
      </c>
      <c r="AY783" s="196" t="s">
        <v>177</v>
      </c>
      <c r="BE783" s="296">
        <f>IF(N783="základní",J783,0)</f>
        <v>0</v>
      </c>
      <c r="BF783" s="296">
        <f>IF(N783="snížená",J783,0)</f>
        <v>0</v>
      </c>
      <c r="BG783" s="296">
        <f>IF(N783="zákl. přenesená",J783,0)</f>
        <v>0</v>
      </c>
      <c r="BH783" s="296">
        <f>IF(N783="sníž. přenesená",J783,0)</f>
        <v>0</v>
      </c>
      <c r="BI783" s="296">
        <f>IF(N783="nulová",J783,0)</f>
        <v>0</v>
      </c>
      <c r="BJ783" s="196" t="s">
        <v>75</v>
      </c>
      <c r="BK783" s="296">
        <f>ROUND(I783*H783,2)</f>
        <v>0</v>
      </c>
      <c r="BL783" s="196" t="s">
        <v>182</v>
      </c>
      <c r="BM783" s="196" t="s">
        <v>1013</v>
      </c>
    </row>
    <row r="784" spans="2:65" s="916" customFormat="1" ht="175.5">
      <c r="B784" s="207"/>
      <c r="D784" s="297" t="s">
        <v>184</v>
      </c>
      <c r="F784" s="298" t="s">
        <v>1001</v>
      </c>
      <c r="L784" s="207"/>
      <c r="M784" s="299"/>
      <c r="N784" s="920"/>
      <c r="O784" s="920"/>
      <c r="P784" s="920"/>
      <c r="Q784" s="920"/>
      <c r="R784" s="920"/>
      <c r="S784" s="920"/>
      <c r="T784" s="300"/>
      <c r="AT784" s="196" t="s">
        <v>184</v>
      </c>
      <c r="AU784" s="196" t="s">
        <v>77</v>
      </c>
    </row>
    <row r="785" spans="2:65" s="310" customFormat="1">
      <c r="B785" s="309"/>
      <c r="D785" s="297" t="s">
        <v>185</v>
      </c>
      <c r="E785" s="311" t="s">
        <v>5</v>
      </c>
      <c r="F785" s="312" t="s">
        <v>1014</v>
      </c>
      <c r="H785" s="311" t="s">
        <v>5</v>
      </c>
      <c r="L785" s="309"/>
      <c r="M785" s="313"/>
      <c r="N785" s="314"/>
      <c r="O785" s="314"/>
      <c r="P785" s="314"/>
      <c r="Q785" s="314"/>
      <c r="R785" s="314"/>
      <c r="S785" s="314"/>
      <c r="T785" s="315"/>
      <c r="AT785" s="311" t="s">
        <v>185</v>
      </c>
      <c r="AU785" s="311" t="s">
        <v>77</v>
      </c>
      <c r="AV785" s="310" t="s">
        <v>75</v>
      </c>
      <c r="AW785" s="310" t="s">
        <v>31</v>
      </c>
      <c r="AX785" s="310" t="s">
        <v>68</v>
      </c>
      <c r="AY785" s="311" t="s">
        <v>177</v>
      </c>
    </row>
    <row r="786" spans="2:65" s="302" customFormat="1">
      <c r="B786" s="301"/>
      <c r="D786" s="297" t="s">
        <v>185</v>
      </c>
      <c r="E786" s="303" t="s">
        <v>5</v>
      </c>
      <c r="F786" s="304" t="s">
        <v>1015</v>
      </c>
      <c r="H786" s="305">
        <v>13.9</v>
      </c>
      <c r="L786" s="301"/>
      <c r="M786" s="306"/>
      <c r="N786" s="307"/>
      <c r="O786" s="307"/>
      <c r="P786" s="307"/>
      <c r="Q786" s="307"/>
      <c r="R786" s="307"/>
      <c r="S786" s="307"/>
      <c r="T786" s="308"/>
      <c r="AT786" s="303" t="s">
        <v>185</v>
      </c>
      <c r="AU786" s="303" t="s">
        <v>77</v>
      </c>
      <c r="AV786" s="302" t="s">
        <v>77</v>
      </c>
      <c r="AW786" s="302" t="s">
        <v>31</v>
      </c>
      <c r="AX786" s="302" t="s">
        <v>68</v>
      </c>
      <c r="AY786" s="303" t="s">
        <v>177</v>
      </c>
    </row>
    <row r="787" spans="2:65" s="317" customFormat="1">
      <c r="B787" s="316"/>
      <c r="D787" s="297" t="s">
        <v>185</v>
      </c>
      <c r="E787" s="318" t="s">
        <v>5</v>
      </c>
      <c r="F787" s="319" t="s">
        <v>186</v>
      </c>
      <c r="H787" s="320">
        <v>13.9</v>
      </c>
      <c r="L787" s="316"/>
      <c r="M787" s="321"/>
      <c r="N787" s="322"/>
      <c r="O787" s="322"/>
      <c r="P787" s="322"/>
      <c r="Q787" s="322"/>
      <c r="R787" s="322"/>
      <c r="S787" s="322"/>
      <c r="T787" s="323"/>
      <c r="AT787" s="318" t="s">
        <v>185</v>
      </c>
      <c r="AU787" s="318" t="s">
        <v>77</v>
      </c>
      <c r="AV787" s="317" t="s">
        <v>182</v>
      </c>
      <c r="AW787" s="317" t="s">
        <v>31</v>
      </c>
      <c r="AX787" s="317" t="s">
        <v>75</v>
      </c>
      <c r="AY787" s="318" t="s">
        <v>177</v>
      </c>
    </row>
    <row r="788" spans="2:65" s="916" customFormat="1" ht="25.5" customHeight="1">
      <c r="B788" s="207"/>
      <c r="C788" s="286" t="s">
        <v>1016</v>
      </c>
      <c r="D788" s="286" t="s">
        <v>179</v>
      </c>
      <c r="E788" s="287" t="s">
        <v>1017</v>
      </c>
      <c r="F788" s="288" t="s">
        <v>1018</v>
      </c>
      <c r="G788" s="289" t="s">
        <v>210</v>
      </c>
      <c r="H788" s="290">
        <v>86.566000000000003</v>
      </c>
      <c r="I788" s="921"/>
      <c r="J788" s="291">
        <f>ROUND(I788*H788,2)</f>
        <v>0</v>
      </c>
      <c r="K788" s="288" t="s">
        <v>181</v>
      </c>
      <c r="L788" s="207"/>
      <c r="M788" s="292" t="s">
        <v>5</v>
      </c>
      <c r="N788" s="293" t="s">
        <v>39</v>
      </c>
      <c r="O788" s="294">
        <v>2.3170000000000002</v>
      </c>
      <c r="P788" s="294">
        <f>O788*H788</f>
        <v>200.57342200000002</v>
      </c>
      <c r="Q788" s="294">
        <v>2.45329</v>
      </c>
      <c r="R788" s="294">
        <f>Q788*H788</f>
        <v>212.37150213999999</v>
      </c>
      <c r="S788" s="294">
        <v>0</v>
      </c>
      <c r="T788" s="295">
        <f>S788*H788</f>
        <v>0</v>
      </c>
      <c r="AR788" s="196" t="s">
        <v>182</v>
      </c>
      <c r="AT788" s="196" t="s">
        <v>179</v>
      </c>
      <c r="AU788" s="196" t="s">
        <v>77</v>
      </c>
      <c r="AY788" s="196" t="s">
        <v>177</v>
      </c>
      <c r="BE788" s="296">
        <f>IF(N788="základní",J788,0)</f>
        <v>0</v>
      </c>
      <c r="BF788" s="296">
        <f>IF(N788="snížená",J788,0)</f>
        <v>0</v>
      </c>
      <c r="BG788" s="296">
        <f>IF(N788="zákl. přenesená",J788,0)</f>
        <v>0</v>
      </c>
      <c r="BH788" s="296">
        <f>IF(N788="sníž. přenesená",J788,0)</f>
        <v>0</v>
      </c>
      <c r="BI788" s="296">
        <f>IF(N788="nulová",J788,0)</f>
        <v>0</v>
      </c>
      <c r="BJ788" s="196" t="s">
        <v>75</v>
      </c>
      <c r="BK788" s="296">
        <f>ROUND(I788*H788,2)</f>
        <v>0</v>
      </c>
      <c r="BL788" s="196" t="s">
        <v>182</v>
      </c>
      <c r="BM788" s="196" t="s">
        <v>1019</v>
      </c>
    </row>
    <row r="789" spans="2:65" s="916" customFormat="1" ht="175.5">
      <c r="B789" s="207"/>
      <c r="D789" s="297" t="s">
        <v>184</v>
      </c>
      <c r="F789" s="298" t="s">
        <v>1001</v>
      </c>
      <c r="L789" s="207"/>
      <c r="M789" s="299"/>
      <c r="N789" s="920"/>
      <c r="O789" s="920"/>
      <c r="P789" s="920"/>
      <c r="Q789" s="920"/>
      <c r="R789" s="920"/>
      <c r="S789" s="920"/>
      <c r="T789" s="300"/>
      <c r="AT789" s="196" t="s">
        <v>184</v>
      </c>
      <c r="AU789" s="196" t="s">
        <v>77</v>
      </c>
    </row>
    <row r="790" spans="2:65" s="310" customFormat="1">
      <c r="B790" s="309"/>
      <c r="D790" s="297" t="s">
        <v>185</v>
      </c>
      <c r="E790" s="311" t="s">
        <v>5</v>
      </c>
      <c r="F790" s="312" t="s">
        <v>1020</v>
      </c>
      <c r="H790" s="311" t="s">
        <v>5</v>
      </c>
      <c r="L790" s="309"/>
      <c r="M790" s="313"/>
      <c r="N790" s="314"/>
      <c r="O790" s="314"/>
      <c r="P790" s="314"/>
      <c r="Q790" s="314"/>
      <c r="R790" s="314"/>
      <c r="S790" s="314"/>
      <c r="T790" s="315"/>
      <c r="AT790" s="311" t="s">
        <v>185</v>
      </c>
      <c r="AU790" s="311" t="s">
        <v>77</v>
      </c>
      <c r="AV790" s="310" t="s">
        <v>75</v>
      </c>
      <c r="AW790" s="310" t="s">
        <v>31</v>
      </c>
      <c r="AX790" s="310" t="s">
        <v>68</v>
      </c>
      <c r="AY790" s="311" t="s">
        <v>177</v>
      </c>
    </row>
    <row r="791" spans="2:65" s="302" customFormat="1">
      <c r="B791" s="301"/>
      <c r="D791" s="297" t="s">
        <v>185</v>
      </c>
      <c r="E791" s="303" t="s">
        <v>5</v>
      </c>
      <c r="F791" s="304" t="s">
        <v>1021</v>
      </c>
      <c r="H791" s="305">
        <v>86.566000000000003</v>
      </c>
      <c r="L791" s="301"/>
      <c r="M791" s="306"/>
      <c r="N791" s="307"/>
      <c r="O791" s="307"/>
      <c r="P791" s="307"/>
      <c r="Q791" s="307"/>
      <c r="R791" s="307"/>
      <c r="S791" s="307"/>
      <c r="T791" s="308"/>
      <c r="AT791" s="303" t="s">
        <v>185</v>
      </c>
      <c r="AU791" s="303" t="s">
        <v>77</v>
      </c>
      <c r="AV791" s="302" t="s">
        <v>77</v>
      </c>
      <c r="AW791" s="302" t="s">
        <v>31</v>
      </c>
      <c r="AX791" s="302" t="s">
        <v>68</v>
      </c>
      <c r="AY791" s="303" t="s">
        <v>177</v>
      </c>
    </row>
    <row r="792" spans="2:65" s="317" customFormat="1">
      <c r="B792" s="316"/>
      <c r="D792" s="297" t="s">
        <v>185</v>
      </c>
      <c r="E792" s="318" t="s">
        <v>5</v>
      </c>
      <c r="F792" s="319" t="s">
        <v>186</v>
      </c>
      <c r="H792" s="320">
        <v>86.566000000000003</v>
      </c>
      <c r="L792" s="316"/>
      <c r="M792" s="321"/>
      <c r="N792" s="322"/>
      <c r="O792" s="322"/>
      <c r="P792" s="322"/>
      <c r="Q792" s="322"/>
      <c r="R792" s="322"/>
      <c r="S792" s="322"/>
      <c r="T792" s="323"/>
      <c r="AT792" s="318" t="s">
        <v>185</v>
      </c>
      <c r="AU792" s="318" t="s">
        <v>77</v>
      </c>
      <c r="AV792" s="317" t="s">
        <v>182</v>
      </c>
      <c r="AW792" s="317" t="s">
        <v>31</v>
      </c>
      <c r="AX792" s="317" t="s">
        <v>75</v>
      </c>
      <c r="AY792" s="318" t="s">
        <v>177</v>
      </c>
    </row>
    <row r="793" spans="2:65" s="916" customFormat="1" ht="25.5" customHeight="1">
      <c r="B793" s="207"/>
      <c r="C793" s="286" t="s">
        <v>1022</v>
      </c>
      <c r="D793" s="286" t="s">
        <v>179</v>
      </c>
      <c r="E793" s="287" t="s">
        <v>1023</v>
      </c>
      <c r="F793" s="288" t="s">
        <v>1024</v>
      </c>
      <c r="G793" s="289" t="s">
        <v>210</v>
      </c>
      <c r="H793" s="290">
        <v>32</v>
      </c>
      <c r="I793" s="921"/>
      <c r="J793" s="291">
        <f>ROUND(I793*H793,2)</f>
        <v>0</v>
      </c>
      <c r="K793" s="288" t="s">
        <v>181</v>
      </c>
      <c r="L793" s="207"/>
      <c r="M793" s="292" t="s">
        <v>5</v>
      </c>
      <c r="N793" s="293" t="s">
        <v>39</v>
      </c>
      <c r="O793" s="294">
        <v>2.7</v>
      </c>
      <c r="P793" s="294">
        <f>O793*H793</f>
        <v>86.4</v>
      </c>
      <c r="Q793" s="294">
        <v>0</v>
      </c>
      <c r="R793" s="294">
        <f>Q793*H793</f>
        <v>0</v>
      </c>
      <c r="S793" s="294">
        <v>0</v>
      </c>
      <c r="T793" s="295">
        <f>S793*H793</f>
        <v>0</v>
      </c>
      <c r="AR793" s="196" t="s">
        <v>182</v>
      </c>
      <c r="AT793" s="196" t="s">
        <v>179</v>
      </c>
      <c r="AU793" s="196" t="s">
        <v>77</v>
      </c>
      <c r="AY793" s="196" t="s">
        <v>177</v>
      </c>
      <c r="BE793" s="296">
        <f>IF(N793="základní",J793,0)</f>
        <v>0</v>
      </c>
      <c r="BF793" s="296">
        <f>IF(N793="snížená",J793,0)</f>
        <v>0</v>
      </c>
      <c r="BG793" s="296">
        <f>IF(N793="zákl. přenesená",J793,0)</f>
        <v>0</v>
      </c>
      <c r="BH793" s="296">
        <f>IF(N793="sníž. přenesená",J793,0)</f>
        <v>0</v>
      </c>
      <c r="BI793" s="296">
        <f>IF(N793="nulová",J793,0)</f>
        <v>0</v>
      </c>
      <c r="BJ793" s="196" t="s">
        <v>75</v>
      </c>
      <c r="BK793" s="296">
        <f>ROUND(I793*H793,2)</f>
        <v>0</v>
      </c>
      <c r="BL793" s="196" t="s">
        <v>182</v>
      </c>
      <c r="BM793" s="196" t="s">
        <v>1025</v>
      </c>
    </row>
    <row r="794" spans="2:65" s="916" customFormat="1" ht="81">
      <c r="B794" s="207"/>
      <c r="D794" s="297" t="s">
        <v>184</v>
      </c>
      <c r="F794" s="298" t="s">
        <v>1026</v>
      </c>
      <c r="L794" s="207"/>
      <c r="M794" s="299"/>
      <c r="N794" s="920"/>
      <c r="O794" s="920"/>
      <c r="P794" s="920"/>
      <c r="Q794" s="920"/>
      <c r="R794" s="920"/>
      <c r="S794" s="920"/>
      <c r="T794" s="300"/>
      <c r="AT794" s="196" t="s">
        <v>184</v>
      </c>
      <c r="AU794" s="196" t="s">
        <v>77</v>
      </c>
    </row>
    <row r="795" spans="2:65" s="916" customFormat="1" ht="25.5" customHeight="1">
      <c r="B795" s="207"/>
      <c r="C795" s="286" t="s">
        <v>1027</v>
      </c>
      <c r="D795" s="286" t="s">
        <v>179</v>
      </c>
      <c r="E795" s="287" t="s">
        <v>1028</v>
      </c>
      <c r="F795" s="288" t="s">
        <v>1029</v>
      </c>
      <c r="G795" s="289" t="s">
        <v>210</v>
      </c>
      <c r="H795" s="290">
        <v>80.007999999999996</v>
      </c>
      <c r="I795" s="921"/>
      <c r="J795" s="291">
        <f>ROUND(I795*H795,2)</f>
        <v>0</v>
      </c>
      <c r="K795" s="288" t="s">
        <v>181</v>
      </c>
      <c r="L795" s="207"/>
      <c r="M795" s="292" t="s">
        <v>5</v>
      </c>
      <c r="N795" s="293" t="s">
        <v>39</v>
      </c>
      <c r="O795" s="294">
        <v>0.67500000000000004</v>
      </c>
      <c r="P795" s="294">
        <f>O795*H795</f>
        <v>54.005400000000002</v>
      </c>
      <c r="Q795" s="294">
        <v>0</v>
      </c>
      <c r="R795" s="294">
        <f>Q795*H795</f>
        <v>0</v>
      </c>
      <c r="S795" s="294">
        <v>0</v>
      </c>
      <c r="T795" s="295">
        <f>S795*H795</f>
        <v>0</v>
      </c>
      <c r="AR795" s="196" t="s">
        <v>182</v>
      </c>
      <c r="AT795" s="196" t="s">
        <v>179</v>
      </c>
      <c r="AU795" s="196" t="s">
        <v>77</v>
      </c>
      <c r="AY795" s="196" t="s">
        <v>177</v>
      </c>
      <c r="BE795" s="296">
        <f>IF(N795="základní",J795,0)</f>
        <v>0</v>
      </c>
      <c r="BF795" s="296">
        <f>IF(N795="snížená",J795,0)</f>
        <v>0</v>
      </c>
      <c r="BG795" s="296">
        <f>IF(N795="zákl. přenesená",J795,0)</f>
        <v>0</v>
      </c>
      <c r="BH795" s="296">
        <f>IF(N795="sníž. přenesená",J795,0)</f>
        <v>0</v>
      </c>
      <c r="BI795" s="296">
        <f>IF(N795="nulová",J795,0)</f>
        <v>0</v>
      </c>
      <c r="BJ795" s="196" t="s">
        <v>75</v>
      </c>
      <c r="BK795" s="296">
        <f>ROUND(I795*H795,2)</f>
        <v>0</v>
      </c>
      <c r="BL795" s="196" t="s">
        <v>182</v>
      </c>
      <c r="BM795" s="196" t="s">
        <v>1030</v>
      </c>
    </row>
    <row r="796" spans="2:65" s="916" customFormat="1" ht="81">
      <c r="B796" s="207"/>
      <c r="D796" s="297" t="s">
        <v>184</v>
      </c>
      <c r="F796" s="298" t="s">
        <v>1026</v>
      </c>
      <c r="L796" s="207"/>
      <c r="M796" s="299"/>
      <c r="N796" s="920"/>
      <c r="O796" s="920"/>
      <c r="P796" s="920"/>
      <c r="Q796" s="920"/>
      <c r="R796" s="920"/>
      <c r="S796" s="920"/>
      <c r="T796" s="300"/>
      <c r="AT796" s="196" t="s">
        <v>184</v>
      </c>
      <c r="AU796" s="196" t="s">
        <v>77</v>
      </c>
    </row>
    <row r="797" spans="2:65" s="302" customFormat="1">
      <c r="B797" s="301"/>
      <c r="D797" s="297" t="s">
        <v>185</v>
      </c>
      <c r="E797" s="303" t="s">
        <v>5</v>
      </c>
      <c r="F797" s="304" t="s">
        <v>1031</v>
      </c>
      <c r="H797" s="305">
        <v>80.007999999999996</v>
      </c>
      <c r="L797" s="301"/>
      <c r="M797" s="306"/>
      <c r="N797" s="307"/>
      <c r="O797" s="307"/>
      <c r="P797" s="307"/>
      <c r="Q797" s="307"/>
      <c r="R797" s="307"/>
      <c r="S797" s="307"/>
      <c r="T797" s="308"/>
      <c r="AT797" s="303" t="s">
        <v>185</v>
      </c>
      <c r="AU797" s="303" t="s">
        <v>77</v>
      </c>
      <c r="AV797" s="302" t="s">
        <v>77</v>
      </c>
      <c r="AW797" s="302" t="s">
        <v>31</v>
      </c>
      <c r="AX797" s="302" t="s">
        <v>68</v>
      </c>
      <c r="AY797" s="303" t="s">
        <v>177</v>
      </c>
    </row>
    <row r="798" spans="2:65" s="310" customFormat="1">
      <c r="B798" s="309"/>
      <c r="D798" s="297" t="s">
        <v>185</v>
      </c>
      <c r="E798" s="311" t="s">
        <v>5</v>
      </c>
      <c r="F798" s="312" t="s">
        <v>1032</v>
      </c>
      <c r="H798" s="311" t="s">
        <v>5</v>
      </c>
      <c r="L798" s="309"/>
      <c r="M798" s="313"/>
      <c r="N798" s="314"/>
      <c r="O798" s="314"/>
      <c r="P798" s="314"/>
      <c r="Q798" s="314"/>
      <c r="R798" s="314"/>
      <c r="S798" s="314"/>
      <c r="T798" s="315"/>
      <c r="AT798" s="311" t="s">
        <v>185</v>
      </c>
      <c r="AU798" s="311" t="s">
        <v>77</v>
      </c>
      <c r="AV798" s="310" t="s">
        <v>75</v>
      </c>
      <c r="AW798" s="310" t="s">
        <v>31</v>
      </c>
      <c r="AX798" s="310" t="s">
        <v>68</v>
      </c>
      <c r="AY798" s="311" t="s">
        <v>177</v>
      </c>
    </row>
    <row r="799" spans="2:65" s="317" customFormat="1">
      <c r="B799" s="316"/>
      <c r="D799" s="297" t="s">
        <v>185</v>
      </c>
      <c r="E799" s="318" t="s">
        <v>5</v>
      </c>
      <c r="F799" s="319" t="s">
        <v>186</v>
      </c>
      <c r="H799" s="320">
        <v>80.007999999999996</v>
      </c>
      <c r="L799" s="316"/>
      <c r="M799" s="321"/>
      <c r="N799" s="322"/>
      <c r="O799" s="322"/>
      <c r="P799" s="322"/>
      <c r="Q799" s="322"/>
      <c r="R799" s="322"/>
      <c r="S799" s="322"/>
      <c r="T799" s="323"/>
      <c r="AT799" s="318" t="s">
        <v>185</v>
      </c>
      <c r="AU799" s="318" t="s">
        <v>77</v>
      </c>
      <c r="AV799" s="317" t="s">
        <v>182</v>
      </c>
      <c r="AW799" s="317" t="s">
        <v>31</v>
      </c>
      <c r="AX799" s="317" t="s">
        <v>75</v>
      </c>
      <c r="AY799" s="318" t="s">
        <v>177</v>
      </c>
    </row>
    <row r="800" spans="2:65" s="916" customFormat="1" ht="25.5" customHeight="1">
      <c r="B800" s="207"/>
      <c r="C800" s="286" t="s">
        <v>1033</v>
      </c>
      <c r="D800" s="286" t="s">
        <v>179</v>
      </c>
      <c r="E800" s="287" t="s">
        <v>1028</v>
      </c>
      <c r="F800" s="288" t="s">
        <v>1029</v>
      </c>
      <c r="G800" s="289" t="s">
        <v>210</v>
      </c>
      <c r="H800" s="290">
        <v>13.9</v>
      </c>
      <c r="I800" s="921"/>
      <c r="J800" s="291">
        <f>ROUND(I800*H800,2)</f>
        <v>0</v>
      </c>
      <c r="K800" s="288" t="s">
        <v>181</v>
      </c>
      <c r="L800" s="207"/>
      <c r="M800" s="292" t="s">
        <v>5</v>
      </c>
      <c r="N800" s="293" t="s">
        <v>39</v>
      </c>
      <c r="O800" s="294">
        <v>0.67500000000000004</v>
      </c>
      <c r="P800" s="294">
        <f>O800*H800</f>
        <v>9.3825000000000003</v>
      </c>
      <c r="Q800" s="294">
        <v>0</v>
      </c>
      <c r="R800" s="294">
        <f>Q800*H800</f>
        <v>0</v>
      </c>
      <c r="S800" s="294">
        <v>0</v>
      </c>
      <c r="T800" s="295">
        <f>S800*H800</f>
        <v>0</v>
      </c>
      <c r="AR800" s="196" t="s">
        <v>182</v>
      </c>
      <c r="AT800" s="196" t="s">
        <v>179</v>
      </c>
      <c r="AU800" s="196" t="s">
        <v>77</v>
      </c>
      <c r="AY800" s="196" t="s">
        <v>177</v>
      </c>
      <c r="BE800" s="296">
        <f>IF(N800="základní",J800,0)</f>
        <v>0</v>
      </c>
      <c r="BF800" s="296">
        <f>IF(N800="snížená",J800,0)</f>
        <v>0</v>
      </c>
      <c r="BG800" s="296">
        <f>IF(N800="zákl. přenesená",J800,0)</f>
        <v>0</v>
      </c>
      <c r="BH800" s="296">
        <f>IF(N800="sníž. přenesená",J800,0)</f>
        <v>0</v>
      </c>
      <c r="BI800" s="296">
        <f>IF(N800="nulová",J800,0)</f>
        <v>0</v>
      </c>
      <c r="BJ800" s="196" t="s">
        <v>75</v>
      </c>
      <c r="BK800" s="296">
        <f>ROUND(I800*H800,2)</f>
        <v>0</v>
      </c>
      <c r="BL800" s="196" t="s">
        <v>182</v>
      </c>
      <c r="BM800" s="196" t="s">
        <v>1034</v>
      </c>
    </row>
    <row r="801" spans="2:65" s="916" customFormat="1" ht="81">
      <c r="B801" s="207"/>
      <c r="D801" s="297" t="s">
        <v>184</v>
      </c>
      <c r="F801" s="298" t="s">
        <v>1026</v>
      </c>
      <c r="L801" s="207"/>
      <c r="M801" s="299"/>
      <c r="N801" s="920"/>
      <c r="O801" s="920"/>
      <c r="P801" s="920"/>
      <c r="Q801" s="920"/>
      <c r="R801" s="920"/>
      <c r="S801" s="920"/>
      <c r="T801" s="300"/>
      <c r="AT801" s="196" t="s">
        <v>184</v>
      </c>
      <c r="AU801" s="196" t="s">
        <v>77</v>
      </c>
    </row>
    <row r="802" spans="2:65" s="916" customFormat="1" ht="25.5" customHeight="1">
      <c r="B802" s="207"/>
      <c r="C802" s="286" t="s">
        <v>1035</v>
      </c>
      <c r="D802" s="286" t="s">
        <v>179</v>
      </c>
      <c r="E802" s="287" t="s">
        <v>1036</v>
      </c>
      <c r="F802" s="288" t="s">
        <v>1037</v>
      </c>
      <c r="G802" s="289" t="s">
        <v>210</v>
      </c>
      <c r="H802" s="290">
        <v>86.566000000000003</v>
      </c>
      <c r="I802" s="921"/>
      <c r="J802" s="291">
        <f>ROUND(I802*H802,2)</f>
        <v>0</v>
      </c>
      <c r="K802" s="288" t="s">
        <v>5</v>
      </c>
      <c r="L802" s="207"/>
      <c r="M802" s="292" t="s">
        <v>5</v>
      </c>
      <c r="N802" s="293" t="s">
        <v>39</v>
      </c>
      <c r="O802" s="294">
        <v>1.35</v>
      </c>
      <c r="P802" s="294">
        <f>O802*H802</f>
        <v>116.86410000000001</v>
      </c>
      <c r="Q802" s="294">
        <v>0</v>
      </c>
      <c r="R802" s="294">
        <f>Q802*H802</f>
        <v>0</v>
      </c>
      <c r="S802" s="294">
        <v>0</v>
      </c>
      <c r="T802" s="295">
        <f>S802*H802</f>
        <v>0</v>
      </c>
      <c r="AR802" s="196" t="s">
        <v>182</v>
      </c>
      <c r="AT802" s="196" t="s">
        <v>179</v>
      </c>
      <c r="AU802" s="196" t="s">
        <v>77</v>
      </c>
      <c r="AY802" s="196" t="s">
        <v>177</v>
      </c>
      <c r="BE802" s="296">
        <f>IF(N802="základní",J802,0)</f>
        <v>0</v>
      </c>
      <c r="BF802" s="296">
        <f>IF(N802="snížená",J802,0)</f>
        <v>0</v>
      </c>
      <c r="BG802" s="296">
        <f>IF(N802="zákl. přenesená",J802,0)</f>
        <v>0</v>
      </c>
      <c r="BH802" s="296">
        <f>IF(N802="sníž. přenesená",J802,0)</f>
        <v>0</v>
      </c>
      <c r="BI802" s="296">
        <f>IF(N802="nulová",J802,0)</f>
        <v>0</v>
      </c>
      <c r="BJ802" s="196" t="s">
        <v>75</v>
      </c>
      <c r="BK802" s="296">
        <f>ROUND(I802*H802,2)</f>
        <v>0</v>
      </c>
      <c r="BL802" s="196" t="s">
        <v>182</v>
      </c>
      <c r="BM802" s="196" t="s">
        <v>1038</v>
      </c>
    </row>
    <row r="803" spans="2:65" s="916" customFormat="1" ht="38.25" customHeight="1">
      <c r="B803" s="207"/>
      <c r="C803" s="286" t="s">
        <v>1039</v>
      </c>
      <c r="D803" s="286" t="s">
        <v>179</v>
      </c>
      <c r="E803" s="287" t="s">
        <v>1040</v>
      </c>
      <c r="F803" s="288" t="s">
        <v>1041</v>
      </c>
      <c r="G803" s="289" t="s">
        <v>210</v>
      </c>
      <c r="H803" s="290">
        <v>32</v>
      </c>
      <c r="I803" s="921"/>
      <c r="J803" s="291">
        <f>ROUND(I803*H803,2)</f>
        <v>0</v>
      </c>
      <c r="K803" s="288" t="s">
        <v>181</v>
      </c>
      <c r="L803" s="207"/>
      <c r="M803" s="292" t="s">
        <v>5</v>
      </c>
      <c r="N803" s="293" t="s">
        <v>39</v>
      </c>
      <c r="O803" s="294">
        <v>0.82</v>
      </c>
      <c r="P803" s="294">
        <f>O803*H803</f>
        <v>26.24</v>
      </c>
      <c r="Q803" s="294">
        <v>0</v>
      </c>
      <c r="R803" s="294">
        <f>Q803*H803</f>
        <v>0</v>
      </c>
      <c r="S803" s="294">
        <v>0</v>
      </c>
      <c r="T803" s="295">
        <f>S803*H803</f>
        <v>0</v>
      </c>
      <c r="AR803" s="196" t="s">
        <v>182</v>
      </c>
      <c r="AT803" s="196" t="s">
        <v>179</v>
      </c>
      <c r="AU803" s="196" t="s">
        <v>77</v>
      </c>
      <c r="AY803" s="196" t="s">
        <v>177</v>
      </c>
      <c r="BE803" s="296">
        <f>IF(N803="základní",J803,0)</f>
        <v>0</v>
      </c>
      <c r="BF803" s="296">
        <f>IF(N803="snížená",J803,0)</f>
        <v>0</v>
      </c>
      <c r="BG803" s="296">
        <f>IF(N803="zákl. přenesená",J803,0)</f>
        <v>0</v>
      </c>
      <c r="BH803" s="296">
        <f>IF(N803="sníž. přenesená",J803,0)</f>
        <v>0</v>
      </c>
      <c r="BI803" s="296">
        <f>IF(N803="nulová",J803,0)</f>
        <v>0</v>
      </c>
      <c r="BJ803" s="196" t="s">
        <v>75</v>
      </c>
      <c r="BK803" s="296">
        <f>ROUND(I803*H803,2)</f>
        <v>0</v>
      </c>
      <c r="BL803" s="196" t="s">
        <v>182</v>
      </c>
      <c r="BM803" s="196" t="s">
        <v>1042</v>
      </c>
    </row>
    <row r="804" spans="2:65" s="916" customFormat="1" ht="81">
      <c r="B804" s="207"/>
      <c r="D804" s="297" t="s">
        <v>184</v>
      </c>
      <c r="F804" s="298" t="s">
        <v>1026</v>
      </c>
      <c r="L804" s="207"/>
      <c r="M804" s="299"/>
      <c r="N804" s="920"/>
      <c r="O804" s="920"/>
      <c r="P804" s="920"/>
      <c r="Q804" s="920"/>
      <c r="R804" s="920"/>
      <c r="S804" s="920"/>
      <c r="T804" s="300"/>
      <c r="AT804" s="196" t="s">
        <v>184</v>
      </c>
      <c r="AU804" s="196" t="s">
        <v>77</v>
      </c>
    </row>
    <row r="805" spans="2:65" s="916" customFormat="1" ht="38.25" customHeight="1">
      <c r="B805" s="207"/>
      <c r="C805" s="286" t="s">
        <v>1043</v>
      </c>
      <c r="D805" s="286" t="s">
        <v>179</v>
      </c>
      <c r="E805" s="287" t="s">
        <v>1044</v>
      </c>
      <c r="F805" s="288" t="s">
        <v>1045</v>
      </c>
      <c r="G805" s="289" t="s">
        <v>210</v>
      </c>
      <c r="H805" s="290">
        <v>13.9</v>
      </c>
      <c r="I805" s="921"/>
      <c r="J805" s="291">
        <f>ROUND(I805*H805,2)</f>
        <v>0</v>
      </c>
      <c r="K805" s="288" t="s">
        <v>181</v>
      </c>
      <c r="L805" s="207"/>
      <c r="M805" s="292" t="s">
        <v>5</v>
      </c>
      <c r="N805" s="293" t="s">
        <v>39</v>
      </c>
      <c r="O805" s="294">
        <v>0.20499999999999999</v>
      </c>
      <c r="P805" s="294">
        <f>O805*H805</f>
        <v>2.8494999999999999</v>
      </c>
      <c r="Q805" s="294">
        <v>0</v>
      </c>
      <c r="R805" s="294">
        <f>Q805*H805</f>
        <v>0</v>
      </c>
      <c r="S805" s="294">
        <v>0</v>
      </c>
      <c r="T805" s="295">
        <f>S805*H805</f>
        <v>0</v>
      </c>
      <c r="AR805" s="196" t="s">
        <v>182</v>
      </c>
      <c r="AT805" s="196" t="s">
        <v>179</v>
      </c>
      <c r="AU805" s="196" t="s">
        <v>77</v>
      </c>
      <c r="AY805" s="196" t="s">
        <v>177</v>
      </c>
      <c r="BE805" s="296">
        <f>IF(N805="základní",J805,0)</f>
        <v>0</v>
      </c>
      <c r="BF805" s="296">
        <f>IF(N805="snížená",J805,0)</f>
        <v>0</v>
      </c>
      <c r="BG805" s="296">
        <f>IF(N805="zákl. přenesená",J805,0)</f>
        <v>0</v>
      </c>
      <c r="BH805" s="296">
        <f>IF(N805="sníž. přenesená",J805,0)</f>
        <v>0</v>
      </c>
      <c r="BI805" s="296">
        <f>IF(N805="nulová",J805,0)</f>
        <v>0</v>
      </c>
      <c r="BJ805" s="196" t="s">
        <v>75</v>
      </c>
      <c r="BK805" s="296">
        <f>ROUND(I805*H805,2)</f>
        <v>0</v>
      </c>
      <c r="BL805" s="196" t="s">
        <v>182</v>
      </c>
      <c r="BM805" s="196" t="s">
        <v>1046</v>
      </c>
    </row>
    <row r="806" spans="2:65" s="916" customFormat="1" ht="81">
      <c r="B806" s="207"/>
      <c r="D806" s="297" t="s">
        <v>184</v>
      </c>
      <c r="F806" s="298" t="s">
        <v>1026</v>
      </c>
      <c r="L806" s="207"/>
      <c r="M806" s="299"/>
      <c r="N806" s="920"/>
      <c r="O806" s="920"/>
      <c r="P806" s="920"/>
      <c r="Q806" s="920"/>
      <c r="R806" s="920"/>
      <c r="S806" s="920"/>
      <c r="T806" s="300"/>
      <c r="AT806" s="196" t="s">
        <v>184</v>
      </c>
      <c r="AU806" s="196" t="s">
        <v>77</v>
      </c>
    </row>
    <row r="807" spans="2:65" s="916" customFormat="1" ht="25.5" customHeight="1">
      <c r="B807" s="207"/>
      <c r="C807" s="286" t="s">
        <v>1047</v>
      </c>
      <c r="D807" s="286" t="s">
        <v>179</v>
      </c>
      <c r="E807" s="287" t="s">
        <v>1048</v>
      </c>
      <c r="F807" s="288" t="s">
        <v>1049</v>
      </c>
      <c r="G807" s="289" t="s">
        <v>210</v>
      </c>
      <c r="H807" s="290">
        <v>2.3029999999999999</v>
      </c>
      <c r="I807" s="921"/>
      <c r="J807" s="291">
        <f>ROUND(I807*H807,2)</f>
        <v>0</v>
      </c>
      <c r="K807" s="288" t="s">
        <v>181</v>
      </c>
      <c r="L807" s="207"/>
      <c r="M807" s="292" t="s">
        <v>5</v>
      </c>
      <c r="N807" s="293" t="s">
        <v>39</v>
      </c>
      <c r="O807" s="294">
        <v>0.20799999999999999</v>
      </c>
      <c r="P807" s="294">
        <f>O807*H807</f>
        <v>0.47902399999999995</v>
      </c>
      <c r="Q807" s="294">
        <v>0</v>
      </c>
      <c r="R807" s="294">
        <f>Q807*H807</f>
        <v>0</v>
      </c>
      <c r="S807" s="294">
        <v>0</v>
      </c>
      <c r="T807" s="295">
        <f>S807*H807</f>
        <v>0</v>
      </c>
      <c r="AR807" s="196" t="s">
        <v>182</v>
      </c>
      <c r="AT807" s="196" t="s">
        <v>179</v>
      </c>
      <c r="AU807" s="196" t="s">
        <v>77</v>
      </c>
      <c r="AY807" s="196" t="s">
        <v>177</v>
      </c>
      <c r="BE807" s="296">
        <f>IF(N807="základní",J807,0)</f>
        <v>0</v>
      </c>
      <c r="BF807" s="296">
        <f>IF(N807="snížená",J807,0)</f>
        <v>0</v>
      </c>
      <c r="BG807" s="296">
        <f>IF(N807="zákl. přenesená",J807,0)</f>
        <v>0</v>
      </c>
      <c r="BH807" s="296">
        <f>IF(N807="sníž. přenesená",J807,0)</f>
        <v>0</v>
      </c>
      <c r="BI807" s="296">
        <f>IF(N807="nulová",J807,0)</f>
        <v>0</v>
      </c>
      <c r="BJ807" s="196" t="s">
        <v>75</v>
      </c>
      <c r="BK807" s="296">
        <f>ROUND(I807*H807,2)</f>
        <v>0</v>
      </c>
      <c r="BL807" s="196" t="s">
        <v>182</v>
      </c>
      <c r="BM807" s="196" t="s">
        <v>1050</v>
      </c>
    </row>
    <row r="808" spans="2:65" s="916" customFormat="1" ht="81">
      <c r="B808" s="207"/>
      <c r="D808" s="297" t="s">
        <v>184</v>
      </c>
      <c r="F808" s="298" t="s">
        <v>1026</v>
      </c>
      <c r="L808" s="207"/>
      <c r="M808" s="299"/>
      <c r="N808" s="920"/>
      <c r="O808" s="920"/>
      <c r="P808" s="920"/>
      <c r="Q808" s="920"/>
      <c r="R808" s="920"/>
      <c r="S808" s="920"/>
      <c r="T808" s="300"/>
      <c r="AT808" s="196" t="s">
        <v>184</v>
      </c>
      <c r="AU808" s="196" t="s">
        <v>77</v>
      </c>
    </row>
    <row r="809" spans="2:65" s="310" customFormat="1">
      <c r="B809" s="309"/>
      <c r="D809" s="297" t="s">
        <v>185</v>
      </c>
      <c r="E809" s="311" t="s">
        <v>5</v>
      </c>
      <c r="F809" s="312" t="s">
        <v>1051</v>
      </c>
      <c r="H809" s="311" t="s">
        <v>5</v>
      </c>
      <c r="L809" s="309"/>
      <c r="M809" s="313"/>
      <c r="N809" s="314"/>
      <c r="O809" s="314"/>
      <c r="P809" s="314"/>
      <c r="Q809" s="314"/>
      <c r="R809" s="314"/>
      <c r="S809" s="314"/>
      <c r="T809" s="315"/>
      <c r="AT809" s="311" t="s">
        <v>185</v>
      </c>
      <c r="AU809" s="311" t="s">
        <v>77</v>
      </c>
      <c r="AV809" s="310" t="s">
        <v>75</v>
      </c>
      <c r="AW809" s="310" t="s">
        <v>31</v>
      </c>
      <c r="AX809" s="310" t="s">
        <v>68</v>
      </c>
      <c r="AY809" s="311" t="s">
        <v>177</v>
      </c>
    </row>
    <row r="810" spans="2:65" s="302" customFormat="1">
      <c r="B810" s="301"/>
      <c r="D810" s="297" t="s">
        <v>185</v>
      </c>
      <c r="E810" s="303" t="s">
        <v>5</v>
      </c>
      <c r="F810" s="304" t="s">
        <v>1052</v>
      </c>
      <c r="H810" s="305">
        <v>2.3029999999999999</v>
      </c>
      <c r="L810" s="301"/>
      <c r="M810" s="306"/>
      <c r="N810" s="307"/>
      <c r="O810" s="307"/>
      <c r="P810" s="307"/>
      <c r="Q810" s="307"/>
      <c r="R810" s="307"/>
      <c r="S810" s="307"/>
      <c r="T810" s="308"/>
      <c r="AT810" s="303" t="s">
        <v>185</v>
      </c>
      <c r="AU810" s="303" t="s">
        <v>77</v>
      </c>
      <c r="AV810" s="302" t="s">
        <v>77</v>
      </c>
      <c r="AW810" s="302" t="s">
        <v>31</v>
      </c>
      <c r="AX810" s="302" t="s">
        <v>68</v>
      </c>
      <c r="AY810" s="303" t="s">
        <v>177</v>
      </c>
    </row>
    <row r="811" spans="2:65" s="317" customFormat="1">
      <c r="B811" s="316"/>
      <c r="D811" s="297" t="s">
        <v>185</v>
      </c>
      <c r="E811" s="318" t="s">
        <v>5</v>
      </c>
      <c r="F811" s="319" t="s">
        <v>186</v>
      </c>
      <c r="H811" s="320">
        <v>2.3029999999999999</v>
      </c>
      <c r="L811" s="316"/>
      <c r="M811" s="321"/>
      <c r="N811" s="322"/>
      <c r="O811" s="322"/>
      <c r="P811" s="322"/>
      <c r="Q811" s="322"/>
      <c r="R811" s="322"/>
      <c r="S811" s="322"/>
      <c r="T811" s="323"/>
      <c r="AT811" s="318" t="s">
        <v>185</v>
      </c>
      <c r="AU811" s="318" t="s">
        <v>77</v>
      </c>
      <c r="AV811" s="317" t="s">
        <v>182</v>
      </c>
      <c r="AW811" s="317" t="s">
        <v>31</v>
      </c>
      <c r="AX811" s="317" t="s">
        <v>75</v>
      </c>
      <c r="AY811" s="318" t="s">
        <v>177</v>
      </c>
    </row>
    <row r="812" spans="2:65" s="916" customFormat="1" ht="25.5" customHeight="1">
      <c r="B812" s="207"/>
      <c r="C812" s="286" t="s">
        <v>1053</v>
      </c>
      <c r="D812" s="286" t="s">
        <v>179</v>
      </c>
      <c r="E812" s="287" t="s">
        <v>1054</v>
      </c>
      <c r="F812" s="288" t="s">
        <v>1055</v>
      </c>
      <c r="G812" s="289" t="s">
        <v>210</v>
      </c>
      <c r="H812" s="290">
        <v>86.566000000000003</v>
      </c>
      <c r="I812" s="921"/>
      <c r="J812" s="291">
        <f>ROUND(I812*H812,2)</f>
        <v>0</v>
      </c>
      <c r="K812" s="288" t="s">
        <v>181</v>
      </c>
      <c r="L812" s="207"/>
      <c r="M812" s="292" t="s">
        <v>5</v>
      </c>
      <c r="N812" s="293" t="s">
        <v>39</v>
      </c>
      <c r="O812" s="294">
        <v>8.7999999999999995E-2</v>
      </c>
      <c r="P812" s="294">
        <f>O812*H812</f>
        <v>7.6178080000000001</v>
      </c>
      <c r="Q812" s="294">
        <v>3.5349999999999999E-2</v>
      </c>
      <c r="R812" s="294">
        <f>Q812*H812</f>
        <v>3.0601080999999999</v>
      </c>
      <c r="S812" s="294">
        <v>0</v>
      </c>
      <c r="T812" s="295">
        <f>S812*H812</f>
        <v>0</v>
      </c>
      <c r="AR812" s="196" t="s">
        <v>182</v>
      </c>
      <c r="AT812" s="196" t="s">
        <v>179</v>
      </c>
      <c r="AU812" s="196" t="s">
        <v>77</v>
      </c>
      <c r="AY812" s="196" t="s">
        <v>177</v>
      </c>
      <c r="BE812" s="296">
        <f>IF(N812="základní",J812,0)</f>
        <v>0</v>
      </c>
      <c r="BF812" s="296">
        <f>IF(N812="snížená",J812,0)</f>
        <v>0</v>
      </c>
      <c r="BG812" s="296">
        <f>IF(N812="zákl. přenesená",J812,0)</f>
        <v>0</v>
      </c>
      <c r="BH812" s="296">
        <f>IF(N812="sníž. přenesená",J812,0)</f>
        <v>0</v>
      </c>
      <c r="BI812" s="296">
        <f>IF(N812="nulová",J812,0)</f>
        <v>0</v>
      </c>
      <c r="BJ812" s="196" t="s">
        <v>75</v>
      </c>
      <c r="BK812" s="296">
        <f>ROUND(I812*H812,2)</f>
        <v>0</v>
      </c>
      <c r="BL812" s="196" t="s">
        <v>182</v>
      </c>
      <c r="BM812" s="196" t="s">
        <v>1056</v>
      </c>
    </row>
    <row r="813" spans="2:65" s="302" customFormat="1">
      <c r="B813" s="301"/>
      <c r="D813" s="297" t="s">
        <v>185</v>
      </c>
      <c r="E813" s="303" t="s">
        <v>5</v>
      </c>
      <c r="F813" s="304" t="s">
        <v>1057</v>
      </c>
      <c r="H813" s="305">
        <v>86.566000000000003</v>
      </c>
      <c r="L813" s="301"/>
      <c r="M813" s="306"/>
      <c r="N813" s="307"/>
      <c r="O813" s="307"/>
      <c r="P813" s="307"/>
      <c r="Q813" s="307"/>
      <c r="R813" s="307"/>
      <c r="S813" s="307"/>
      <c r="T813" s="308"/>
      <c r="AT813" s="303" t="s">
        <v>185</v>
      </c>
      <c r="AU813" s="303" t="s">
        <v>77</v>
      </c>
      <c r="AV813" s="302" t="s">
        <v>77</v>
      </c>
      <c r="AW813" s="302" t="s">
        <v>31</v>
      </c>
      <c r="AX813" s="302" t="s">
        <v>68</v>
      </c>
      <c r="AY813" s="303" t="s">
        <v>177</v>
      </c>
    </row>
    <row r="814" spans="2:65" s="310" customFormat="1">
      <c r="B814" s="309"/>
      <c r="D814" s="297" t="s">
        <v>185</v>
      </c>
      <c r="E814" s="311" t="s">
        <v>5</v>
      </c>
      <c r="F814" s="312" t="s">
        <v>1058</v>
      </c>
      <c r="H814" s="311" t="s">
        <v>5</v>
      </c>
      <c r="L814" s="309"/>
      <c r="M814" s="313"/>
      <c r="N814" s="314"/>
      <c r="O814" s="314"/>
      <c r="P814" s="314"/>
      <c r="Q814" s="314"/>
      <c r="R814" s="314"/>
      <c r="S814" s="314"/>
      <c r="T814" s="315"/>
      <c r="AT814" s="311" t="s">
        <v>185</v>
      </c>
      <c r="AU814" s="311" t="s">
        <v>77</v>
      </c>
      <c r="AV814" s="310" t="s">
        <v>75</v>
      </c>
      <c r="AW814" s="310" t="s">
        <v>31</v>
      </c>
      <c r="AX814" s="310" t="s">
        <v>68</v>
      </c>
      <c r="AY814" s="311" t="s">
        <v>177</v>
      </c>
    </row>
    <row r="815" spans="2:65" s="317" customFormat="1">
      <c r="B815" s="316"/>
      <c r="D815" s="297" t="s">
        <v>185</v>
      </c>
      <c r="E815" s="318" t="s">
        <v>5</v>
      </c>
      <c r="F815" s="319" t="s">
        <v>186</v>
      </c>
      <c r="H815" s="320">
        <v>86.566000000000003</v>
      </c>
      <c r="L815" s="316"/>
      <c r="M815" s="321"/>
      <c r="N815" s="322"/>
      <c r="O815" s="322"/>
      <c r="P815" s="322"/>
      <c r="Q815" s="322"/>
      <c r="R815" s="322"/>
      <c r="S815" s="322"/>
      <c r="T815" s="323"/>
      <c r="AT815" s="318" t="s">
        <v>185</v>
      </c>
      <c r="AU815" s="318" t="s">
        <v>77</v>
      </c>
      <c r="AV815" s="317" t="s">
        <v>182</v>
      </c>
      <c r="AW815" s="317" t="s">
        <v>31</v>
      </c>
      <c r="AX815" s="317" t="s">
        <v>75</v>
      </c>
      <c r="AY815" s="318" t="s">
        <v>177</v>
      </c>
    </row>
    <row r="816" spans="2:65" s="916" customFormat="1" ht="16.5" customHeight="1">
      <c r="B816" s="207"/>
      <c r="C816" s="286" t="s">
        <v>1059</v>
      </c>
      <c r="D816" s="286" t="s">
        <v>179</v>
      </c>
      <c r="E816" s="287" t="s">
        <v>1060</v>
      </c>
      <c r="F816" s="288" t="s">
        <v>1061</v>
      </c>
      <c r="G816" s="289" t="s">
        <v>407</v>
      </c>
      <c r="H816" s="290">
        <v>0.54900000000000004</v>
      </c>
      <c r="I816" s="921"/>
      <c r="J816" s="291">
        <f>ROUND(I816*H816,2)</f>
        <v>0</v>
      </c>
      <c r="K816" s="288" t="s">
        <v>181</v>
      </c>
      <c r="L816" s="207"/>
      <c r="M816" s="292" t="s">
        <v>5</v>
      </c>
      <c r="N816" s="293" t="s">
        <v>39</v>
      </c>
      <c r="O816" s="294">
        <v>15.231</v>
      </c>
      <c r="P816" s="294">
        <f>O816*H816</f>
        <v>8.3618190000000006</v>
      </c>
      <c r="Q816" s="294">
        <v>1.0525899999999999</v>
      </c>
      <c r="R816" s="294">
        <f>Q816*H816</f>
        <v>0.57787191000000004</v>
      </c>
      <c r="S816" s="294">
        <v>0</v>
      </c>
      <c r="T816" s="295">
        <f>S816*H816</f>
        <v>0</v>
      </c>
      <c r="AR816" s="196" t="s">
        <v>182</v>
      </c>
      <c r="AT816" s="196" t="s">
        <v>179</v>
      </c>
      <c r="AU816" s="196" t="s">
        <v>77</v>
      </c>
      <c r="AY816" s="196" t="s">
        <v>177</v>
      </c>
      <c r="BE816" s="296">
        <f>IF(N816="základní",J816,0)</f>
        <v>0</v>
      </c>
      <c r="BF816" s="296">
        <f>IF(N816="snížená",J816,0)</f>
        <v>0</v>
      </c>
      <c r="BG816" s="296">
        <f>IF(N816="zákl. přenesená",J816,0)</f>
        <v>0</v>
      </c>
      <c r="BH816" s="296">
        <f>IF(N816="sníž. přenesená",J816,0)</f>
        <v>0</v>
      </c>
      <c r="BI816" s="296">
        <f>IF(N816="nulová",J816,0)</f>
        <v>0</v>
      </c>
      <c r="BJ816" s="196" t="s">
        <v>75</v>
      </c>
      <c r="BK816" s="296">
        <f>ROUND(I816*H816,2)</f>
        <v>0</v>
      </c>
      <c r="BL816" s="196" t="s">
        <v>182</v>
      </c>
      <c r="BM816" s="196" t="s">
        <v>1062</v>
      </c>
    </row>
    <row r="817" spans="2:65" s="310" customFormat="1">
      <c r="B817" s="309"/>
      <c r="D817" s="297" t="s">
        <v>185</v>
      </c>
      <c r="E817" s="311" t="s">
        <v>5</v>
      </c>
      <c r="F817" s="312" t="s">
        <v>1051</v>
      </c>
      <c r="H817" s="311" t="s">
        <v>5</v>
      </c>
      <c r="L817" s="309"/>
      <c r="M817" s="313"/>
      <c r="N817" s="314"/>
      <c r="O817" s="314"/>
      <c r="P817" s="314"/>
      <c r="Q817" s="314"/>
      <c r="R817" s="314"/>
      <c r="S817" s="314"/>
      <c r="T817" s="315"/>
      <c r="AT817" s="311" t="s">
        <v>185</v>
      </c>
      <c r="AU817" s="311" t="s">
        <v>77</v>
      </c>
      <c r="AV817" s="310" t="s">
        <v>75</v>
      </c>
      <c r="AW817" s="310" t="s">
        <v>31</v>
      </c>
      <c r="AX817" s="310" t="s">
        <v>68</v>
      </c>
      <c r="AY817" s="311" t="s">
        <v>177</v>
      </c>
    </row>
    <row r="818" spans="2:65" s="302" customFormat="1">
      <c r="B818" s="301"/>
      <c r="D818" s="297" t="s">
        <v>185</v>
      </c>
      <c r="E818" s="303" t="s">
        <v>5</v>
      </c>
      <c r="F818" s="304" t="s">
        <v>1063</v>
      </c>
      <c r="H818" s="305">
        <v>0.54900000000000004</v>
      </c>
      <c r="L818" s="301"/>
      <c r="M818" s="306"/>
      <c r="N818" s="307"/>
      <c r="O818" s="307"/>
      <c r="P818" s="307"/>
      <c r="Q818" s="307"/>
      <c r="R818" s="307"/>
      <c r="S818" s="307"/>
      <c r="T818" s="308"/>
      <c r="AT818" s="303" t="s">
        <v>185</v>
      </c>
      <c r="AU818" s="303" t="s">
        <v>77</v>
      </c>
      <c r="AV818" s="302" t="s">
        <v>77</v>
      </c>
      <c r="AW818" s="302" t="s">
        <v>31</v>
      </c>
      <c r="AX818" s="302" t="s">
        <v>68</v>
      </c>
      <c r="AY818" s="303" t="s">
        <v>177</v>
      </c>
    </row>
    <row r="819" spans="2:65" s="317" customFormat="1">
      <c r="B819" s="316"/>
      <c r="D819" s="297" t="s">
        <v>185</v>
      </c>
      <c r="E819" s="318" t="s">
        <v>5</v>
      </c>
      <c r="F819" s="319" t="s">
        <v>186</v>
      </c>
      <c r="H819" s="320">
        <v>0.54900000000000004</v>
      </c>
      <c r="L819" s="316"/>
      <c r="M819" s="321"/>
      <c r="N819" s="322"/>
      <c r="O819" s="322"/>
      <c r="P819" s="322"/>
      <c r="Q819" s="322"/>
      <c r="R819" s="322"/>
      <c r="S819" s="322"/>
      <c r="T819" s="323"/>
      <c r="AT819" s="318" t="s">
        <v>185</v>
      </c>
      <c r="AU819" s="318" t="s">
        <v>77</v>
      </c>
      <c r="AV819" s="317" t="s">
        <v>182</v>
      </c>
      <c r="AW819" s="317" t="s">
        <v>31</v>
      </c>
      <c r="AX819" s="317" t="s">
        <v>75</v>
      </c>
      <c r="AY819" s="318" t="s">
        <v>177</v>
      </c>
    </row>
    <row r="820" spans="2:65" s="916" customFormat="1" ht="16.5" customHeight="1">
      <c r="B820" s="207"/>
      <c r="C820" s="286" t="s">
        <v>1064</v>
      </c>
      <c r="D820" s="286" t="s">
        <v>179</v>
      </c>
      <c r="E820" s="287" t="s">
        <v>1060</v>
      </c>
      <c r="F820" s="288" t="s">
        <v>1061</v>
      </c>
      <c r="G820" s="289" t="s">
        <v>407</v>
      </c>
      <c r="H820" s="290">
        <v>3.7890000000000001</v>
      </c>
      <c r="I820" s="921"/>
      <c r="J820" s="291">
        <f>ROUND(I820*H820,2)</f>
        <v>0</v>
      </c>
      <c r="K820" s="288" t="s">
        <v>181</v>
      </c>
      <c r="L820" s="207"/>
      <c r="M820" s="292" t="s">
        <v>5</v>
      </c>
      <c r="N820" s="293" t="s">
        <v>39</v>
      </c>
      <c r="O820" s="294">
        <v>15.231</v>
      </c>
      <c r="P820" s="294">
        <f>O820*H820</f>
        <v>57.710259000000001</v>
      </c>
      <c r="Q820" s="294">
        <v>1.0525899999999999</v>
      </c>
      <c r="R820" s="294">
        <f>Q820*H820</f>
        <v>3.9882635099999999</v>
      </c>
      <c r="S820" s="294">
        <v>0</v>
      </c>
      <c r="T820" s="295">
        <f>S820*H820</f>
        <v>0</v>
      </c>
      <c r="AR820" s="196" t="s">
        <v>182</v>
      </c>
      <c r="AT820" s="196" t="s">
        <v>179</v>
      </c>
      <c r="AU820" s="196" t="s">
        <v>77</v>
      </c>
      <c r="AY820" s="196" t="s">
        <v>177</v>
      </c>
      <c r="BE820" s="296">
        <f>IF(N820="základní",J820,0)</f>
        <v>0</v>
      </c>
      <c r="BF820" s="296">
        <f>IF(N820="snížená",J820,0)</f>
        <v>0</v>
      </c>
      <c r="BG820" s="296">
        <f>IF(N820="zákl. přenesená",J820,0)</f>
        <v>0</v>
      </c>
      <c r="BH820" s="296">
        <f>IF(N820="sníž. přenesená",J820,0)</f>
        <v>0</v>
      </c>
      <c r="BI820" s="296">
        <f>IF(N820="nulová",J820,0)</f>
        <v>0</v>
      </c>
      <c r="BJ820" s="196" t="s">
        <v>75</v>
      </c>
      <c r="BK820" s="296">
        <f>ROUND(I820*H820,2)</f>
        <v>0</v>
      </c>
      <c r="BL820" s="196" t="s">
        <v>182</v>
      </c>
      <c r="BM820" s="196" t="s">
        <v>1065</v>
      </c>
    </row>
    <row r="821" spans="2:65" s="310" customFormat="1">
      <c r="B821" s="309"/>
      <c r="D821" s="297" t="s">
        <v>185</v>
      </c>
      <c r="E821" s="311" t="s">
        <v>5</v>
      </c>
      <c r="F821" s="312" t="s">
        <v>1066</v>
      </c>
      <c r="H821" s="311" t="s">
        <v>5</v>
      </c>
      <c r="L821" s="309"/>
      <c r="M821" s="313"/>
      <c r="N821" s="314"/>
      <c r="O821" s="314"/>
      <c r="P821" s="314"/>
      <c r="Q821" s="314"/>
      <c r="R821" s="314"/>
      <c r="S821" s="314"/>
      <c r="T821" s="315"/>
      <c r="AT821" s="311" t="s">
        <v>185</v>
      </c>
      <c r="AU821" s="311" t="s">
        <v>77</v>
      </c>
      <c r="AV821" s="310" t="s">
        <v>75</v>
      </c>
      <c r="AW821" s="310" t="s">
        <v>31</v>
      </c>
      <c r="AX821" s="310" t="s">
        <v>68</v>
      </c>
      <c r="AY821" s="311" t="s">
        <v>177</v>
      </c>
    </row>
    <row r="822" spans="2:65" s="302" customFormat="1">
      <c r="B822" s="301"/>
      <c r="D822" s="297" t="s">
        <v>185</v>
      </c>
      <c r="E822" s="303" t="s">
        <v>5</v>
      </c>
      <c r="F822" s="304" t="s">
        <v>1067</v>
      </c>
      <c r="H822" s="305">
        <v>3.7890000000000001</v>
      </c>
      <c r="L822" s="301"/>
      <c r="M822" s="306"/>
      <c r="N822" s="307"/>
      <c r="O822" s="307"/>
      <c r="P822" s="307"/>
      <c r="Q822" s="307"/>
      <c r="R822" s="307"/>
      <c r="S822" s="307"/>
      <c r="T822" s="308"/>
      <c r="AT822" s="303" t="s">
        <v>185</v>
      </c>
      <c r="AU822" s="303" t="s">
        <v>77</v>
      </c>
      <c r="AV822" s="302" t="s">
        <v>77</v>
      </c>
      <c r="AW822" s="302" t="s">
        <v>31</v>
      </c>
      <c r="AX822" s="302" t="s">
        <v>68</v>
      </c>
      <c r="AY822" s="303" t="s">
        <v>177</v>
      </c>
    </row>
    <row r="823" spans="2:65" s="317" customFormat="1">
      <c r="B823" s="316"/>
      <c r="D823" s="297" t="s">
        <v>185</v>
      </c>
      <c r="E823" s="318" t="s">
        <v>5</v>
      </c>
      <c r="F823" s="319" t="s">
        <v>186</v>
      </c>
      <c r="H823" s="320">
        <v>3.7890000000000001</v>
      </c>
      <c r="L823" s="316"/>
      <c r="M823" s="321"/>
      <c r="N823" s="322"/>
      <c r="O823" s="322"/>
      <c r="P823" s="322"/>
      <c r="Q823" s="322"/>
      <c r="R823" s="322"/>
      <c r="S823" s="322"/>
      <c r="T823" s="323"/>
      <c r="AT823" s="318" t="s">
        <v>185</v>
      </c>
      <c r="AU823" s="318" t="s">
        <v>77</v>
      </c>
      <c r="AV823" s="317" t="s">
        <v>182</v>
      </c>
      <c r="AW823" s="317" t="s">
        <v>31</v>
      </c>
      <c r="AX823" s="317" t="s">
        <v>75</v>
      </c>
      <c r="AY823" s="318" t="s">
        <v>177</v>
      </c>
    </row>
    <row r="824" spans="2:65" s="916" customFormat="1" ht="25.5" customHeight="1">
      <c r="B824" s="207"/>
      <c r="C824" s="286" t="s">
        <v>1068</v>
      </c>
      <c r="D824" s="286" t="s">
        <v>179</v>
      </c>
      <c r="E824" s="287" t="s">
        <v>1069</v>
      </c>
      <c r="F824" s="288" t="s">
        <v>1070</v>
      </c>
      <c r="G824" s="289" t="s">
        <v>886</v>
      </c>
      <c r="H824" s="290">
        <v>133.75</v>
      </c>
      <c r="I824" s="921"/>
      <c r="J824" s="291">
        <f>ROUND(I824*H824,2)</f>
        <v>0</v>
      </c>
      <c r="K824" s="288" t="s">
        <v>181</v>
      </c>
      <c r="L824" s="207"/>
      <c r="M824" s="292" t="s">
        <v>5</v>
      </c>
      <c r="N824" s="293" t="s">
        <v>39</v>
      </c>
      <c r="O824" s="294">
        <v>4.2999999999999997E-2</v>
      </c>
      <c r="P824" s="294">
        <f>O824*H824</f>
        <v>5.7512499999999998</v>
      </c>
      <c r="Q824" s="294">
        <v>1.2E-4</v>
      </c>
      <c r="R824" s="294">
        <f>Q824*H824</f>
        <v>1.6050000000000002E-2</v>
      </c>
      <c r="S824" s="294">
        <v>0</v>
      </c>
      <c r="T824" s="295">
        <f>S824*H824</f>
        <v>0</v>
      </c>
      <c r="AR824" s="196" t="s">
        <v>182</v>
      </c>
      <c r="AT824" s="196" t="s">
        <v>179</v>
      </c>
      <c r="AU824" s="196" t="s">
        <v>77</v>
      </c>
      <c r="AY824" s="196" t="s">
        <v>177</v>
      </c>
      <c r="BE824" s="296">
        <f>IF(N824="základní",J824,0)</f>
        <v>0</v>
      </c>
      <c r="BF824" s="296">
        <f>IF(N824="snížená",J824,0)</f>
        <v>0</v>
      </c>
      <c r="BG824" s="296">
        <f>IF(N824="zákl. přenesená",J824,0)</f>
        <v>0</v>
      </c>
      <c r="BH824" s="296">
        <f>IF(N824="sníž. přenesená",J824,0)</f>
        <v>0</v>
      </c>
      <c r="BI824" s="296">
        <f>IF(N824="nulová",J824,0)</f>
        <v>0</v>
      </c>
      <c r="BJ824" s="196" t="s">
        <v>75</v>
      </c>
      <c r="BK824" s="296">
        <f>ROUND(I824*H824,2)</f>
        <v>0</v>
      </c>
      <c r="BL824" s="196" t="s">
        <v>182</v>
      </c>
      <c r="BM824" s="196" t="s">
        <v>1071</v>
      </c>
    </row>
    <row r="825" spans="2:65" s="310" customFormat="1">
      <c r="B825" s="309"/>
      <c r="D825" s="297" t="s">
        <v>185</v>
      </c>
      <c r="E825" s="311" t="s">
        <v>5</v>
      </c>
      <c r="F825" s="312" t="s">
        <v>1072</v>
      </c>
      <c r="H825" s="311" t="s">
        <v>5</v>
      </c>
      <c r="L825" s="309"/>
      <c r="M825" s="313"/>
      <c r="N825" s="314"/>
      <c r="O825" s="314"/>
      <c r="P825" s="314"/>
      <c r="Q825" s="314"/>
      <c r="R825" s="314"/>
      <c r="S825" s="314"/>
      <c r="T825" s="315"/>
      <c r="AT825" s="311" t="s">
        <v>185</v>
      </c>
      <c r="AU825" s="311" t="s">
        <v>77</v>
      </c>
      <c r="AV825" s="310" t="s">
        <v>75</v>
      </c>
      <c r="AW825" s="310" t="s">
        <v>31</v>
      </c>
      <c r="AX825" s="310" t="s">
        <v>68</v>
      </c>
      <c r="AY825" s="311" t="s">
        <v>177</v>
      </c>
    </row>
    <row r="826" spans="2:65" s="302" customFormat="1">
      <c r="B826" s="301"/>
      <c r="D826" s="297" t="s">
        <v>185</v>
      </c>
      <c r="E826" s="303" t="s">
        <v>5</v>
      </c>
      <c r="F826" s="304" t="s">
        <v>1073</v>
      </c>
      <c r="H826" s="305">
        <v>133.75</v>
      </c>
      <c r="L826" s="301"/>
      <c r="M826" s="306"/>
      <c r="N826" s="307"/>
      <c r="O826" s="307"/>
      <c r="P826" s="307"/>
      <c r="Q826" s="307"/>
      <c r="R826" s="307"/>
      <c r="S826" s="307"/>
      <c r="T826" s="308"/>
      <c r="AT826" s="303" t="s">
        <v>185</v>
      </c>
      <c r="AU826" s="303" t="s">
        <v>77</v>
      </c>
      <c r="AV826" s="302" t="s">
        <v>77</v>
      </c>
      <c r="AW826" s="302" t="s">
        <v>31</v>
      </c>
      <c r="AX826" s="302" t="s">
        <v>68</v>
      </c>
      <c r="AY826" s="303" t="s">
        <v>177</v>
      </c>
    </row>
    <row r="827" spans="2:65" s="317" customFormat="1">
      <c r="B827" s="316"/>
      <c r="D827" s="297" t="s">
        <v>185</v>
      </c>
      <c r="E827" s="318" t="s">
        <v>5</v>
      </c>
      <c r="F827" s="319" t="s">
        <v>186</v>
      </c>
      <c r="H827" s="320">
        <v>133.75</v>
      </c>
      <c r="L827" s="316"/>
      <c r="M827" s="321"/>
      <c r="N827" s="322"/>
      <c r="O827" s="322"/>
      <c r="P827" s="322"/>
      <c r="Q827" s="322"/>
      <c r="R827" s="322"/>
      <c r="S827" s="322"/>
      <c r="T827" s="323"/>
      <c r="AT827" s="318" t="s">
        <v>185</v>
      </c>
      <c r="AU827" s="318" t="s">
        <v>77</v>
      </c>
      <c r="AV827" s="317" t="s">
        <v>182</v>
      </c>
      <c r="AW827" s="317" t="s">
        <v>31</v>
      </c>
      <c r="AX827" s="317" t="s">
        <v>75</v>
      </c>
      <c r="AY827" s="318" t="s">
        <v>177</v>
      </c>
    </row>
    <row r="828" spans="2:65" s="916" customFormat="1" ht="25.5" customHeight="1">
      <c r="B828" s="207"/>
      <c r="C828" s="286" t="s">
        <v>1074</v>
      </c>
      <c r="D828" s="286" t="s">
        <v>179</v>
      </c>
      <c r="E828" s="287" t="s">
        <v>1075</v>
      </c>
      <c r="F828" s="288" t="s">
        <v>1076</v>
      </c>
      <c r="G828" s="289" t="s">
        <v>886</v>
      </c>
      <c r="H828" s="290">
        <v>152.05000000000001</v>
      </c>
      <c r="I828" s="921"/>
      <c r="J828" s="291">
        <f>ROUND(I828*H828,2)</f>
        <v>0</v>
      </c>
      <c r="K828" s="288" t="s">
        <v>181</v>
      </c>
      <c r="L828" s="207"/>
      <c r="M828" s="292" t="s">
        <v>5</v>
      </c>
      <c r="N828" s="293" t="s">
        <v>39</v>
      </c>
      <c r="O828" s="294">
        <v>0.127</v>
      </c>
      <c r="P828" s="294">
        <f>O828*H828</f>
        <v>19.310350000000003</v>
      </c>
      <c r="Q828" s="294">
        <v>5.0000000000000001E-4</v>
      </c>
      <c r="R828" s="294">
        <f>Q828*H828</f>
        <v>7.6025000000000009E-2</v>
      </c>
      <c r="S828" s="294">
        <v>0</v>
      </c>
      <c r="T828" s="295">
        <f>S828*H828</f>
        <v>0</v>
      </c>
      <c r="AR828" s="196" t="s">
        <v>182</v>
      </c>
      <c r="AT828" s="196" t="s">
        <v>179</v>
      </c>
      <c r="AU828" s="196" t="s">
        <v>77</v>
      </c>
      <c r="AY828" s="196" t="s">
        <v>177</v>
      </c>
      <c r="BE828" s="296">
        <f>IF(N828="základní",J828,0)</f>
        <v>0</v>
      </c>
      <c r="BF828" s="296">
        <f>IF(N828="snížená",J828,0)</f>
        <v>0</v>
      </c>
      <c r="BG828" s="296">
        <f>IF(N828="zákl. přenesená",J828,0)</f>
        <v>0</v>
      </c>
      <c r="BH828" s="296">
        <f>IF(N828="sníž. přenesená",J828,0)</f>
        <v>0</v>
      </c>
      <c r="BI828" s="296">
        <f>IF(N828="nulová",J828,0)</f>
        <v>0</v>
      </c>
      <c r="BJ828" s="196" t="s">
        <v>75</v>
      </c>
      <c r="BK828" s="296">
        <f>ROUND(I828*H828,2)</f>
        <v>0</v>
      </c>
      <c r="BL828" s="196" t="s">
        <v>182</v>
      </c>
      <c r="BM828" s="196" t="s">
        <v>1077</v>
      </c>
    </row>
    <row r="829" spans="2:65" s="916" customFormat="1" ht="40.5">
      <c r="B829" s="207"/>
      <c r="D829" s="297" t="s">
        <v>184</v>
      </c>
      <c r="F829" s="298" t="s">
        <v>1078</v>
      </c>
      <c r="L829" s="207"/>
      <c r="M829" s="299"/>
      <c r="N829" s="920"/>
      <c r="O829" s="920"/>
      <c r="P829" s="920"/>
      <c r="Q829" s="920"/>
      <c r="R829" s="920"/>
      <c r="S829" s="920"/>
      <c r="T829" s="300"/>
      <c r="AT829" s="196" t="s">
        <v>184</v>
      </c>
      <c r="AU829" s="196" t="s">
        <v>77</v>
      </c>
    </row>
    <row r="830" spans="2:65" s="310" customFormat="1">
      <c r="B830" s="309"/>
      <c r="D830" s="297" t="s">
        <v>185</v>
      </c>
      <c r="E830" s="311" t="s">
        <v>5</v>
      </c>
      <c r="F830" s="312" t="s">
        <v>1079</v>
      </c>
      <c r="H830" s="311" t="s">
        <v>5</v>
      </c>
      <c r="L830" s="309"/>
      <c r="M830" s="313"/>
      <c r="N830" s="314"/>
      <c r="O830" s="314"/>
      <c r="P830" s="314"/>
      <c r="Q830" s="314"/>
      <c r="R830" s="314"/>
      <c r="S830" s="314"/>
      <c r="T830" s="315"/>
      <c r="AT830" s="311" t="s">
        <v>185</v>
      </c>
      <c r="AU830" s="311" t="s">
        <v>77</v>
      </c>
      <c r="AV830" s="310" t="s">
        <v>75</v>
      </c>
      <c r="AW830" s="310" t="s">
        <v>31</v>
      </c>
      <c r="AX830" s="310" t="s">
        <v>68</v>
      </c>
      <c r="AY830" s="311" t="s">
        <v>177</v>
      </c>
    </row>
    <row r="831" spans="2:65" s="302" customFormat="1">
      <c r="B831" s="301"/>
      <c r="D831" s="297" t="s">
        <v>185</v>
      </c>
      <c r="E831" s="303" t="s">
        <v>5</v>
      </c>
      <c r="F831" s="304" t="s">
        <v>1080</v>
      </c>
      <c r="H831" s="305">
        <v>32.4</v>
      </c>
      <c r="L831" s="301"/>
      <c r="M831" s="306"/>
      <c r="N831" s="307"/>
      <c r="O831" s="307"/>
      <c r="P831" s="307"/>
      <c r="Q831" s="307"/>
      <c r="R831" s="307"/>
      <c r="S831" s="307"/>
      <c r="T831" s="308"/>
      <c r="AT831" s="303" t="s">
        <v>185</v>
      </c>
      <c r="AU831" s="303" t="s">
        <v>77</v>
      </c>
      <c r="AV831" s="302" t="s">
        <v>77</v>
      </c>
      <c r="AW831" s="302" t="s">
        <v>31</v>
      </c>
      <c r="AX831" s="302" t="s">
        <v>68</v>
      </c>
      <c r="AY831" s="303" t="s">
        <v>177</v>
      </c>
    </row>
    <row r="832" spans="2:65" s="302" customFormat="1">
      <c r="B832" s="301"/>
      <c r="D832" s="297" t="s">
        <v>185</v>
      </c>
      <c r="E832" s="303" t="s">
        <v>5</v>
      </c>
      <c r="F832" s="304" t="s">
        <v>1081</v>
      </c>
      <c r="H832" s="305">
        <v>56</v>
      </c>
      <c r="L832" s="301"/>
      <c r="M832" s="306"/>
      <c r="N832" s="307"/>
      <c r="O832" s="307"/>
      <c r="P832" s="307"/>
      <c r="Q832" s="307"/>
      <c r="R832" s="307"/>
      <c r="S832" s="307"/>
      <c r="T832" s="308"/>
      <c r="AT832" s="303" t="s">
        <v>185</v>
      </c>
      <c r="AU832" s="303" t="s">
        <v>77</v>
      </c>
      <c r="AV832" s="302" t="s">
        <v>77</v>
      </c>
      <c r="AW832" s="302" t="s">
        <v>31</v>
      </c>
      <c r="AX832" s="302" t="s">
        <v>68</v>
      </c>
      <c r="AY832" s="303" t="s">
        <v>177</v>
      </c>
    </row>
    <row r="833" spans="2:65" s="302" customFormat="1">
      <c r="B833" s="301"/>
      <c r="D833" s="297" t="s">
        <v>185</v>
      </c>
      <c r="E833" s="303" t="s">
        <v>5</v>
      </c>
      <c r="F833" s="304" t="s">
        <v>1082</v>
      </c>
      <c r="H833" s="305">
        <v>63.65</v>
      </c>
      <c r="L833" s="301"/>
      <c r="M833" s="306"/>
      <c r="N833" s="307"/>
      <c r="O833" s="307"/>
      <c r="P833" s="307"/>
      <c r="Q833" s="307"/>
      <c r="R833" s="307"/>
      <c r="S833" s="307"/>
      <c r="T833" s="308"/>
      <c r="AT833" s="303" t="s">
        <v>185</v>
      </c>
      <c r="AU833" s="303" t="s">
        <v>77</v>
      </c>
      <c r="AV833" s="302" t="s">
        <v>77</v>
      </c>
      <c r="AW833" s="302" t="s">
        <v>31</v>
      </c>
      <c r="AX833" s="302" t="s">
        <v>68</v>
      </c>
      <c r="AY833" s="303" t="s">
        <v>177</v>
      </c>
    </row>
    <row r="834" spans="2:65" s="317" customFormat="1">
      <c r="B834" s="316"/>
      <c r="D834" s="297" t="s">
        <v>185</v>
      </c>
      <c r="E834" s="318" t="s">
        <v>5</v>
      </c>
      <c r="F834" s="319" t="s">
        <v>186</v>
      </c>
      <c r="H834" s="320">
        <v>152.05000000000001</v>
      </c>
      <c r="L834" s="316"/>
      <c r="M834" s="321"/>
      <c r="N834" s="322"/>
      <c r="O834" s="322"/>
      <c r="P834" s="322"/>
      <c r="Q834" s="322"/>
      <c r="R834" s="322"/>
      <c r="S834" s="322"/>
      <c r="T834" s="323"/>
      <c r="AT834" s="318" t="s">
        <v>185</v>
      </c>
      <c r="AU834" s="318" t="s">
        <v>77</v>
      </c>
      <c r="AV834" s="317" t="s">
        <v>182</v>
      </c>
      <c r="AW834" s="317" t="s">
        <v>31</v>
      </c>
      <c r="AX834" s="317" t="s">
        <v>75</v>
      </c>
      <c r="AY834" s="318" t="s">
        <v>177</v>
      </c>
    </row>
    <row r="835" spans="2:65" s="916" customFormat="1" ht="25.5" customHeight="1">
      <c r="B835" s="207"/>
      <c r="C835" s="286" t="s">
        <v>1083</v>
      </c>
      <c r="D835" s="286" t="s">
        <v>179</v>
      </c>
      <c r="E835" s="287" t="s">
        <v>1084</v>
      </c>
      <c r="F835" s="288" t="s">
        <v>1085</v>
      </c>
      <c r="G835" s="289" t="s">
        <v>886</v>
      </c>
      <c r="H835" s="290">
        <v>152.05000000000001</v>
      </c>
      <c r="I835" s="921"/>
      <c r="J835" s="291">
        <f>ROUND(I835*H835,2)</f>
        <v>0</v>
      </c>
      <c r="K835" s="288" t="s">
        <v>181</v>
      </c>
      <c r="L835" s="207"/>
      <c r="M835" s="292" t="s">
        <v>5</v>
      </c>
      <c r="N835" s="293" t="s">
        <v>39</v>
      </c>
      <c r="O835" s="294">
        <v>0.48099999999999998</v>
      </c>
      <c r="P835" s="294">
        <f>O835*H835</f>
        <v>73.136049999999997</v>
      </c>
      <c r="Q835" s="294">
        <v>4.0000000000000003E-5</v>
      </c>
      <c r="R835" s="294">
        <f>Q835*H835</f>
        <v>6.0820000000000006E-3</v>
      </c>
      <c r="S835" s="294">
        <v>0</v>
      </c>
      <c r="T835" s="295">
        <f>S835*H835</f>
        <v>0</v>
      </c>
      <c r="AR835" s="196" t="s">
        <v>182</v>
      </c>
      <c r="AT835" s="196" t="s">
        <v>179</v>
      </c>
      <c r="AU835" s="196" t="s">
        <v>77</v>
      </c>
      <c r="AY835" s="196" t="s">
        <v>177</v>
      </c>
      <c r="BE835" s="296">
        <f>IF(N835="základní",J835,0)</f>
        <v>0</v>
      </c>
      <c r="BF835" s="296">
        <f>IF(N835="snížená",J835,0)</f>
        <v>0</v>
      </c>
      <c r="BG835" s="296">
        <f>IF(N835="zákl. přenesená",J835,0)</f>
        <v>0</v>
      </c>
      <c r="BH835" s="296">
        <f>IF(N835="sníž. přenesená",J835,0)</f>
        <v>0</v>
      </c>
      <c r="BI835" s="296">
        <f>IF(N835="nulová",J835,0)</f>
        <v>0</v>
      </c>
      <c r="BJ835" s="196" t="s">
        <v>75</v>
      </c>
      <c r="BK835" s="296">
        <f>ROUND(I835*H835,2)</f>
        <v>0</v>
      </c>
      <c r="BL835" s="196" t="s">
        <v>182</v>
      </c>
      <c r="BM835" s="196" t="s">
        <v>1086</v>
      </c>
    </row>
    <row r="836" spans="2:65" s="916" customFormat="1" ht="27">
      <c r="B836" s="207"/>
      <c r="D836" s="297" t="s">
        <v>184</v>
      </c>
      <c r="F836" s="298" t="s">
        <v>1087</v>
      </c>
      <c r="L836" s="207"/>
      <c r="M836" s="299"/>
      <c r="N836" s="920"/>
      <c r="O836" s="920"/>
      <c r="P836" s="920"/>
      <c r="Q836" s="920"/>
      <c r="R836" s="920"/>
      <c r="S836" s="920"/>
      <c r="T836" s="300"/>
      <c r="AT836" s="196" t="s">
        <v>184</v>
      </c>
      <c r="AU836" s="196" t="s">
        <v>77</v>
      </c>
    </row>
    <row r="837" spans="2:65" s="916" customFormat="1" ht="25.5" customHeight="1">
      <c r="B837" s="207"/>
      <c r="C837" s="286" t="s">
        <v>1088</v>
      </c>
      <c r="D837" s="286" t="s">
        <v>179</v>
      </c>
      <c r="E837" s="287" t="s">
        <v>1089</v>
      </c>
      <c r="F837" s="288" t="s">
        <v>1090</v>
      </c>
      <c r="G837" s="289" t="s">
        <v>210</v>
      </c>
      <c r="H837" s="290">
        <v>78.986000000000004</v>
      </c>
      <c r="I837" s="921"/>
      <c r="J837" s="291">
        <f>ROUND(I837*H837,2)</f>
        <v>0</v>
      </c>
      <c r="K837" s="288" t="s">
        <v>181</v>
      </c>
      <c r="L837" s="207"/>
      <c r="M837" s="292" t="s">
        <v>5</v>
      </c>
      <c r="N837" s="293" t="s">
        <v>39</v>
      </c>
      <c r="O837" s="294">
        <v>2.048</v>
      </c>
      <c r="P837" s="294">
        <f>O837*H837</f>
        <v>161.763328</v>
      </c>
      <c r="Q837" s="294">
        <v>1.98</v>
      </c>
      <c r="R837" s="294">
        <f>Q837*H837</f>
        <v>156.39228</v>
      </c>
      <c r="S837" s="294">
        <v>0</v>
      </c>
      <c r="T837" s="295">
        <f>S837*H837</f>
        <v>0</v>
      </c>
      <c r="AR837" s="196" t="s">
        <v>182</v>
      </c>
      <c r="AT837" s="196" t="s">
        <v>179</v>
      </c>
      <c r="AU837" s="196" t="s">
        <v>77</v>
      </c>
      <c r="AY837" s="196" t="s">
        <v>177</v>
      </c>
      <c r="BE837" s="296">
        <f>IF(N837="základní",J837,0)</f>
        <v>0</v>
      </c>
      <c r="BF837" s="296">
        <f>IF(N837="snížená",J837,0)</f>
        <v>0</v>
      </c>
      <c r="BG837" s="296">
        <f>IF(N837="zákl. přenesená",J837,0)</f>
        <v>0</v>
      </c>
      <c r="BH837" s="296">
        <f>IF(N837="sníž. přenesená",J837,0)</f>
        <v>0</v>
      </c>
      <c r="BI837" s="296">
        <f>IF(N837="nulová",J837,0)</f>
        <v>0</v>
      </c>
      <c r="BJ837" s="196" t="s">
        <v>75</v>
      </c>
      <c r="BK837" s="296">
        <f>ROUND(I837*H837,2)</f>
        <v>0</v>
      </c>
      <c r="BL837" s="196" t="s">
        <v>182</v>
      </c>
      <c r="BM837" s="196" t="s">
        <v>1091</v>
      </c>
    </row>
    <row r="838" spans="2:65" s="916" customFormat="1" ht="40.5">
      <c r="B838" s="207"/>
      <c r="D838" s="297" t="s">
        <v>184</v>
      </c>
      <c r="F838" s="298" t="s">
        <v>1092</v>
      </c>
      <c r="L838" s="207"/>
      <c r="M838" s="299"/>
      <c r="N838" s="920"/>
      <c r="O838" s="920"/>
      <c r="P838" s="920"/>
      <c r="Q838" s="920"/>
      <c r="R838" s="920"/>
      <c r="S838" s="920"/>
      <c r="T838" s="300"/>
      <c r="AT838" s="196" t="s">
        <v>184</v>
      </c>
      <c r="AU838" s="196" t="s">
        <v>77</v>
      </c>
    </row>
    <row r="839" spans="2:65" s="302" customFormat="1">
      <c r="B839" s="301"/>
      <c r="D839" s="297" t="s">
        <v>185</v>
      </c>
      <c r="E839" s="303" t="s">
        <v>5</v>
      </c>
      <c r="F839" s="304" t="s">
        <v>1093</v>
      </c>
      <c r="H839" s="305">
        <v>78.986000000000004</v>
      </c>
      <c r="L839" s="301"/>
      <c r="M839" s="306"/>
      <c r="N839" s="307"/>
      <c r="O839" s="307"/>
      <c r="P839" s="307"/>
      <c r="Q839" s="307"/>
      <c r="R839" s="307"/>
      <c r="S839" s="307"/>
      <c r="T839" s="308"/>
      <c r="AT839" s="303" t="s">
        <v>185</v>
      </c>
      <c r="AU839" s="303" t="s">
        <v>77</v>
      </c>
      <c r="AV839" s="302" t="s">
        <v>77</v>
      </c>
      <c r="AW839" s="302" t="s">
        <v>31</v>
      </c>
      <c r="AX839" s="302" t="s">
        <v>68</v>
      </c>
      <c r="AY839" s="303" t="s">
        <v>177</v>
      </c>
    </row>
    <row r="840" spans="2:65" s="317" customFormat="1">
      <c r="B840" s="316"/>
      <c r="D840" s="297" t="s">
        <v>185</v>
      </c>
      <c r="E840" s="318" t="s">
        <v>5</v>
      </c>
      <c r="F840" s="319" t="s">
        <v>186</v>
      </c>
      <c r="H840" s="320">
        <v>78.986000000000004</v>
      </c>
      <c r="L840" s="316"/>
      <c r="M840" s="321"/>
      <c r="N840" s="322"/>
      <c r="O840" s="322"/>
      <c r="P840" s="322"/>
      <c r="Q840" s="322"/>
      <c r="R840" s="322"/>
      <c r="S840" s="322"/>
      <c r="T840" s="323"/>
      <c r="AT840" s="318" t="s">
        <v>185</v>
      </c>
      <c r="AU840" s="318" t="s">
        <v>77</v>
      </c>
      <c r="AV840" s="317" t="s">
        <v>182</v>
      </c>
      <c r="AW840" s="317" t="s">
        <v>31</v>
      </c>
      <c r="AX840" s="317" t="s">
        <v>75</v>
      </c>
      <c r="AY840" s="318" t="s">
        <v>177</v>
      </c>
    </row>
    <row r="841" spans="2:65" s="916" customFormat="1" ht="25.5" customHeight="1">
      <c r="B841" s="207"/>
      <c r="C841" s="286" t="s">
        <v>1094</v>
      </c>
      <c r="D841" s="286" t="s">
        <v>179</v>
      </c>
      <c r="E841" s="287" t="s">
        <v>1095</v>
      </c>
      <c r="F841" s="288" t="s">
        <v>1096</v>
      </c>
      <c r="G841" s="289" t="s">
        <v>180</v>
      </c>
      <c r="H841" s="290">
        <v>76.7</v>
      </c>
      <c r="I841" s="921"/>
      <c r="J841" s="291">
        <f>ROUND(I841*H841,2)</f>
        <v>0</v>
      </c>
      <c r="K841" s="288" t="s">
        <v>181</v>
      </c>
      <c r="L841" s="207"/>
      <c r="M841" s="292" t="s">
        <v>5</v>
      </c>
      <c r="N841" s="293" t="s">
        <v>39</v>
      </c>
      <c r="O841" s="294">
        <v>0.60499999999999998</v>
      </c>
      <c r="P841" s="294">
        <f>O841*H841</f>
        <v>46.403500000000001</v>
      </c>
      <c r="Q841" s="294">
        <v>1.8799999999999999E-3</v>
      </c>
      <c r="R841" s="294">
        <f>Q841*H841</f>
        <v>0.14419599999999999</v>
      </c>
      <c r="S841" s="294">
        <v>0</v>
      </c>
      <c r="T841" s="295">
        <f>S841*H841</f>
        <v>0</v>
      </c>
      <c r="AR841" s="196" t="s">
        <v>182</v>
      </c>
      <c r="AT841" s="196" t="s">
        <v>179</v>
      </c>
      <c r="AU841" s="196" t="s">
        <v>77</v>
      </c>
      <c r="AY841" s="196" t="s">
        <v>177</v>
      </c>
      <c r="BE841" s="296">
        <f>IF(N841="základní",J841,0)</f>
        <v>0</v>
      </c>
      <c r="BF841" s="296">
        <f>IF(N841="snížená",J841,0)</f>
        <v>0</v>
      </c>
      <c r="BG841" s="296">
        <f>IF(N841="zákl. přenesená",J841,0)</f>
        <v>0</v>
      </c>
      <c r="BH841" s="296">
        <f>IF(N841="sníž. přenesená",J841,0)</f>
        <v>0</v>
      </c>
      <c r="BI841" s="296">
        <f>IF(N841="nulová",J841,0)</f>
        <v>0</v>
      </c>
      <c r="BJ841" s="196" t="s">
        <v>75</v>
      </c>
      <c r="BK841" s="296">
        <f>ROUND(I841*H841,2)</f>
        <v>0</v>
      </c>
      <c r="BL841" s="196" t="s">
        <v>182</v>
      </c>
      <c r="BM841" s="196" t="s">
        <v>1097</v>
      </c>
    </row>
    <row r="842" spans="2:65" s="916" customFormat="1" ht="54">
      <c r="B842" s="207"/>
      <c r="D842" s="297" t="s">
        <v>184</v>
      </c>
      <c r="F842" s="298" t="s">
        <v>1098</v>
      </c>
      <c r="L842" s="207"/>
      <c r="M842" s="299"/>
      <c r="N842" s="920"/>
      <c r="O842" s="920"/>
      <c r="P842" s="920"/>
      <c r="Q842" s="920"/>
      <c r="R842" s="920"/>
      <c r="S842" s="920"/>
      <c r="T842" s="300"/>
      <c r="AT842" s="196" t="s">
        <v>184</v>
      </c>
      <c r="AU842" s="196" t="s">
        <v>77</v>
      </c>
    </row>
    <row r="843" spans="2:65" s="302" customFormat="1">
      <c r="B843" s="301"/>
      <c r="D843" s="297" t="s">
        <v>185</v>
      </c>
      <c r="E843" s="303" t="s">
        <v>5</v>
      </c>
      <c r="F843" s="304" t="s">
        <v>1099</v>
      </c>
      <c r="H843" s="305">
        <v>76.7</v>
      </c>
      <c r="L843" s="301"/>
      <c r="M843" s="306"/>
      <c r="N843" s="307"/>
      <c r="O843" s="307"/>
      <c r="P843" s="307"/>
      <c r="Q843" s="307"/>
      <c r="R843" s="307"/>
      <c r="S843" s="307"/>
      <c r="T843" s="308"/>
      <c r="AT843" s="303" t="s">
        <v>185</v>
      </c>
      <c r="AU843" s="303" t="s">
        <v>77</v>
      </c>
      <c r="AV843" s="302" t="s">
        <v>77</v>
      </c>
      <c r="AW843" s="302" t="s">
        <v>31</v>
      </c>
      <c r="AX843" s="302" t="s">
        <v>68</v>
      </c>
      <c r="AY843" s="303" t="s">
        <v>177</v>
      </c>
    </row>
    <row r="844" spans="2:65" s="310" customFormat="1">
      <c r="B844" s="309"/>
      <c r="D844" s="297" t="s">
        <v>185</v>
      </c>
      <c r="E844" s="311" t="s">
        <v>5</v>
      </c>
      <c r="F844" s="312" t="s">
        <v>1100</v>
      </c>
      <c r="H844" s="311" t="s">
        <v>5</v>
      </c>
      <c r="L844" s="309"/>
      <c r="M844" s="313"/>
      <c r="N844" s="314"/>
      <c r="O844" s="314"/>
      <c r="P844" s="314"/>
      <c r="Q844" s="314"/>
      <c r="R844" s="314"/>
      <c r="S844" s="314"/>
      <c r="T844" s="315"/>
      <c r="AT844" s="311" t="s">
        <v>185</v>
      </c>
      <c r="AU844" s="311" t="s">
        <v>77</v>
      </c>
      <c r="AV844" s="310" t="s">
        <v>75</v>
      </c>
      <c r="AW844" s="310" t="s">
        <v>31</v>
      </c>
      <c r="AX844" s="310" t="s">
        <v>68</v>
      </c>
      <c r="AY844" s="311" t="s">
        <v>177</v>
      </c>
    </row>
    <row r="845" spans="2:65" s="317" customFormat="1">
      <c r="B845" s="316"/>
      <c r="D845" s="297" t="s">
        <v>185</v>
      </c>
      <c r="E845" s="318" t="s">
        <v>5</v>
      </c>
      <c r="F845" s="319" t="s">
        <v>186</v>
      </c>
      <c r="H845" s="320">
        <v>76.7</v>
      </c>
      <c r="L845" s="316"/>
      <c r="M845" s="321"/>
      <c r="N845" s="322"/>
      <c r="O845" s="322"/>
      <c r="P845" s="322"/>
      <c r="Q845" s="322"/>
      <c r="R845" s="322"/>
      <c r="S845" s="322"/>
      <c r="T845" s="323"/>
      <c r="AT845" s="318" t="s">
        <v>185</v>
      </c>
      <c r="AU845" s="318" t="s">
        <v>77</v>
      </c>
      <c r="AV845" s="317" t="s">
        <v>182</v>
      </c>
      <c r="AW845" s="317" t="s">
        <v>31</v>
      </c>
      <c r="AX845" s="317" t="s">
        <v>75</v>
      </c>
      <c r="AY845" s="318" t="s">
        <v>177</v>
      </c>
    </row>
    <row r="846" spans="2:65" s="916" customFormat="1" ht="16.5" customHeight="1">
      <c r="B846" s="207"/>
      <c r="C846" s="324" t="s">
        <v>1101</v>
      </c>
      <c r="D846" s="324" t="s">
        <v>425</v>
      </c>
      <c r="E846" s="325" t="s">
        <v>1102</v>
      </c>
      <c r="F846" s="326" t="s">
        <v>1103</v>
      </c>
      <c r="G846" s="327" t="s">
        <v>180</v>
      </c>
      <c r="H846" s="328">
        <v>78.233999999999995</v>
      </c>
      <c r="I846" s="923"/>
      <c r="J846" s="329">
        <f>ROUND(I846*H846,2)</f>
        <v>0</v>
      </c>
      <c r="K846" s="326" t="s">
        <v>181</v>
      </c>
      <c r="L846" s="330"/>
      <c r="M846" s="331" t="s">
        <v>5</v>
      </c>
      <c r="N846" s="332" t="s">
        <v>39</v>
      </c>
      <c r="O846" s="294">
        <v>0</v>
      </c>
      <c r="P846" s="294">
        <f>O846*H846</f>
        <v>0</v>
      </c>
      <c r="Q846" s="294">
        <v>0.13500000000000001</v>
      </c>
      <c r="R846" s="294">
        <f>Q846*H846</f>
        <v>10.561590000000001</v>
      </c>
      <c r="S846" s="294">
        <v>0</v>
      </c>
      <c r="T846" s="295">
        <f>S846*H846</f>
        <v>0</v>
      </c>
      <c r="AR846" s="196" t="s">
        <v>207</v>
      </c>
      <c r="AT846" s="196" t="s">
        <v>425</v>
      </c>
      <c r="AU846" s="196" t="s">
        <v>77</v>
      </c>
      <c r="AY846" s="196" t="s">
        <v>177</v>
      </c>
      <c r="BE846" s="296">
        <f>IF(N846="základní",J846,0)</f>
        <v>0</v>
      </c>
      <c r="BF846" s="296">
        <f>IF(N846="snížená",J846,0)</f>
        <v>0</v>
      </c>
      <c r="BG846" s="296">
        <f>IF(N846="zákl. přenesená",J846,0)</f>
        <v>0</v>
      </c>
      <c r="BH846" s="296">
        <f>IF(N846="sníž. přenesená",J846,0)</f>
        <v>0</v>
      </c>
      <c r="BI846" s="296">
        <f>IF(N846="nulová",J846,0)</f>
        <v>0</v>
      </c>
      <c r="BJ846" s="196" t="s">
        <v>75</v>
      </c>
      <c r="BK846" s="296">
        <f>ROUND(I846*H846,2)</f>
        <v>0</v>
      </c>
      <c r="BL846" s="196" t="s">
        <v>182</v>
      </c>
      <c r="BM846" s="196" t="s">
        <v>1104</v>
      </c>
    </row>
    <row r="847" spans="2:65" s="302" customFormat="1">
      <c r="B847" s="301"/>
      <c r="D847" s="297" t="s">
        <v>185</v>
      </c>
      <c r="F847" s="304" t="s">
        <v>1105</v>
      </c>
      <c r="H847" s="305">
        <v>78.233999999999995</v>
      </c>
      <c r="L847" s="301"/>
      <c r="M847" s="306"/>
      <c r="N847" s="307"/>
      <c r="O847" s="307"/>
      <c r="P847" s="307"/>
      <c r="Q847" s="307"/>
      <c r="R847" s="307"/>
      <c r="S847" s="307"/>
      <c r="T847" s="308"/>
      <c r="AT847" s="303" t="s">
        <v>185</v>
      </c>
      <c r="AU847" s="303" t="s">
        <v>77</v>
      </c>
      <c r="AV847" s="302" t="s">
        <v>77</v>
      </c>
      <c r="AW847" s="302" t="s">
        <v>6</v>
      </c>
      <c r="AX847" s="302" t="s">
        <v>75</v>
      </c>
      <c r="AY847" s="303" t="s">
        <v>177</v>
      </c>
    </row>
    <row r="848" spans="2:65" s="916" customFormat="1" ht="25.5" customHeight="1">
      <c r="B848" s="207"/>
      <c r="C848" s="286" t="s">
        <v>1106</v>
      </c>
      <c r="D848" s="286" t="s">
        <v>179</v>
      </c>
      <c r="E848" s="287" t="s">
        <v>1107</v>
      </c>
      <c r="F848" s="288" t="s">
        <v>1108</v>
      </c>
      <c r="G848" s="289" t="s">
        <v>187</v>
      </c>
      <c r="H848" s="290">
        <v>5</v>
      </c>
      <c r="I848" s="921"/>
      <c r="J848" s="291">
        <f>ROUND(I848*H848,2)</f>
        <v>0</v>
      </c>
      <c r="K848" s="288" t="s">
        <v>181</v>
      </c>
      <c r="L848" s="207"/>
      <c r="M848" s="292" t="s">
        <v>5</v>
      </c>
      <c r="N848" s="293" t="s">
        <v>39</v>
      </c>
      <c r="O848" s="294">
        <v>0.754</v>
      </c>
      <c r="P848" s="294">
        <f>O848*H848</f>
        <v>3.77</v>
      </c>
      <c r="Q848" s="294">
        <v>1.6979999999999999E-2</v>
      </c>
      <c r="R848" s="294">
        <f>Q848*H848</f>
        <v>8.4899999999999989E-2</v>
      </c>
      <c r="S848" s="294">
        <v>0</v>
      </c>
      <c r="T848" s="295">
        <f>S848*H848</f>
        <v>0</v>
      </c>
      <c r="AR848" s="196" t="s">
        <v>182</v>
      </c>
      <c r="AT848" s="196" t="s">
        <v>179</v>
      </c>
      <c r="AU848" s="196" t="s">
        <v>77</v>
      </c>
      <c r="AY848" s="196" t="s">
        <v>177</v>
      </c>
      <c r="BE848" s="296">
        <f>IF(N848="základní",J848,0)</f>
        <v>0</v>
      </c>
      <c r="BF848" s="296">
        <f>IF(N848="snížená",J848,0)</f>
        <v>0</v>
      </c>
      <c r="BG848" s="296">
        <f>IF(N848="zákl. přenesená",J848,0)</f>
        <v>0</v>
      </c>
      <c r="BH848" s="296">
        <f>IF(N848="sníž. přenesená",J848,0)</f>
        <v>0</v>
      </c>
      <c r="BI848" s="296">
        <f>IF(N848="nulová",J848,0)</f>
        <v>0</v>
      </c>
      <c r="BJ848" s="196" t="s">
        <v>75</v>
      </c>
      <c r="BK848" s="296">
        <f>ROUND(I848*H848,2)</f>
        <v>0</v>
      </c>
      <c r="BL848" s="196" t="s">
        <v>182</v>
      </c>
      <c r="BM848" s="196" t="s">
        <v>1109</v>
      </c>
    </row>
    <row r="849" spans="2:65" s="916" customFormat="1" ht="121.5">
      <c r="B849" s="207"/>
      <c r="D849" s="297" t="s">
        <v>184</v>
      </c>
      <c r="F849" s="298" t="s">
        <v>1110</v>
      </c>
      <c r="L849" s="207"/>
      <c r="M849" s="299"/>
      <c r="N849" s="920"/>
      <c r="O849" s="920"/>
      <c r="P849" s="920"/>
      <c r="Q849" s="920"/>
      <c r="R849" s="920"/>
      <c r="S849" s="920"/>
      <c r="T849" s="300"/>
      <c r="AT849" s="196" t="s">
        <v>184</v>
      </c>
      <c r="AU849" s="196" t="s">
        <v>77</v>
      </c>
    </row>
    <row r="850" spans="2:65" s="302" customFormat="1">
      <c r="B850" s="301"/>
      <c r="D850" s="297" t="s">
        <v>185</v>
      </c>
      <c r="E850" s="303" t="s">
        <v>5</v>
      </c>
      <c r="F850" s="304" t="s">
        <v>1111</v>
      </c>
      <c r="H850" s="305">
        <v>5</v>
      </c>
      <c r="L850" s="301"/>
      <c r="M850" s="306"/>
      <c r="N850" s="307"/>
      <c r="O850" s="307"/>
      <c r="P850" s="307"/>
      <c r="Q850" s="307"/>
      <c r="R850" s="307"/>
      <c r="S850" s="307"/>
      <c r="T850" s="308"/>
      <c r="AT850" s="303" t="s">
        <v>185</v>
      </c>
      <c r="AU850" s="303" t="s">
        <v>77</v>
      </c>
      <c r="AV850" s="302" t="s">
        <v>77</v>
      </c>
      <c r="AW850" s="302" t="s">
        <v>31</v>
      </c>
      <c r="AX850" s="302" t="s">
        <v>68</v>
      </c>
      <c r="AY850" s="303" t="s">
        <v>177</v>
      </c>
    </row>
    <row r="851" spans="2:65" s="317" customFormat="1">
      <c r="B851" s="316"/>
      <c r="D851" s="297" t="s">
        <v>185</v>
      </c>
      <c r="E851" s="318" t="s">
        <v>5</v>
      </c>
      <c r="F851" s="319" t="s">
        <v>186</v>
      </c>
      <c r="H851" s="320">
        <v>5</v>
      </c>
      <c r="L851" s="316"/>
      <c r="M851" s="321"/>
      <c r="N851" s="322"/>
      <c r="O851" s="322"/>
      <c r="P851" s="322"/>
      <c r="Q851" s="322"/>
      <c r="R851" s="322"/>
      <c r="S851" s="322"/>
      <c r="T851" s="323"/>
      <c r="AT851" s="318" t="s">
        <v>185</v>
      </c>
      <c r="AU851" s="318" t="s">
        <v>77</v>
      </c>
      <c r="AV851" s="317" t="s">
        <v>182</v>
      </c>
      <c r="AW851" s="317" t="s">
        <v>31</v>
      </c>
      <c r="AX851" s="317" t="s">
        <v>75</v>
      </c>
      <c r="AY851" s="318" t="s">
        <v>177</v>
      </c>
    </row>
    <row r="852" spans="2:65" s="916" customFormat="1" ht="16.5" customHeight="1">
      <c r="B852" s="207"/>
      <c r="C852" s="324" t="s">
        <v>1112</v>
      </c>
      <c r="D852" s="324" t="s">
        <v>425</v>
      </c>
      <c r="E852" s="325" t="s">
        <v>1113</v>
      </c>
      <c r="F852" s="326" t="s">
        <v>4885</v>
      </c>
      <c r="G852" s="327" t="s">
        <v>187</v>
      </c>
      <c r="H852" s="328">
        <v>1</v>
      </c>
      <c r="I852" s="923"/>
      <c r="J852" s="329">
        <f>ROUND(I852*H852,2)</f>
        <v>0</v>
      </c>
      <c r="K852" s="326" t="s">
        <v>181</v>
      </c>
      <c r="L852" s="330"/>
      <c r="M852" s="331" t="s">
        <v>5</v>
      </c>
      <c r="N852" s="332" t="s">
        <v>39</v>
      </c>
      <c r="O852" s="294">
        <v>0</v>
      </c>
      <c r="P852" s="294">
        <f>O852*H852</f>
        <v>0</v>
      </c>
      <c r="Q852" s="294">
        <v>1.37E-2</v>
      </c>
      <c r="R852" s="294">
        <f>Q852*H852</f>
        <v>1.37E-2</v>
      </c>
      <c r="S852" s="294">
        <v>0</v>
      </c>
      <c r="T852" s="295">
        <f>S852*H852</f>
        <v>0</v>
      </c>
      <c r="AR852" s="196" t="s">
        <v>207</v>
      </c>
      <c r="AT852" s="196" t="s">
        <v>425</v>
      </c>
      <c r="AU852" s="196" t="s">
        <v>77</v>
      </c>
      <c r="AY852" s="196" t="s">
        <v>177</v>
      </c>
      <c r="BE852" s="296">
        <f>IF(N852="základní",J852,0)</f>
        <v>0</v>
      </c>
      <c r="BF852" s="296">
        <f>IF(N852="snížená",J852,0)</f>
        <v>0</v>
      </c>
      <c r="BG852" s="296">
        <f>IF(N852="zákl. přenesená",J852,0)</f>
        <v>0</v>
      </c>
      <c r="BH852" s="296">
        <f>IF(N852="sníž. přenesená",J852,0)</f>
        <v>0</v>
      </c>
      <c r="BI852" s="296">
        <f>IF(N852="nulová",J852,0)</f>
        <v>0</v>
      </c>
      <c r="BJ852" s="196" t="s">
        <v>75</v>
      </c>
      <c r="BK852" s="296">
        <f>ROUND(I852*H852,2)</f>
        <v>0</v>
      </c>
      <c r="BL852" s="196" t="s">
        <v>182</v>
      </c>
      <c r="BM852" s="196" t="s">
        <v>1114</v>
      </c>
    </row>
    <row r="853" spans="2:65" s="916" customFormat="1" ht="16.5" customHeight="1">
      <c r="B853" s="207"/>
      <c r="C853" s="324" t="s">
        <v>1115</v>
      </c>
      <c r="D853" s="324" t="s">
        <v>425</v>
      </c>
      <c r="E853" s="325" t="s">
        <v>1116</v>
      </c>
      <c r="F853" s="326" t="s">
        <v>4886</v>
      </c>
      <c r="G853" s="327" t="s">
        <v>187</v>
      </c>
      <c r="H853" s="328">
        <v>4</v>
      </c>
      <c r="I853" s="923"/>
      <c r="J853" s="329">
        <f>ROUND(I853*H853,2)</f>
        <v>0</v>
      </c>
      <c r="K853" s="326" t="s">
        <v>5</v>
      </c>
      <c r="L853" s="330"/>
      <c r="M853" s="331" t="s">
        <v>5</v>
      </c>
      <c r="N853" s="332" t="s">
        <v>39</v>
      </c>
      <c r="O853" s="294">
        <v>0</v>
      </c>
      <c r="P853" s="294">
        <f>O853*H853</f>
        <v>0</v>
      </c>
      <c r="Q853" s="294">
        <v>1.38E-2</v>
      </c>
      <c r="R853" s="294">
        <f>Q853*H853</f>
        <v>5.5199999999999999E-2</v>
      </c>
      <c r="S853" s="294">
        <v>0</v>
      </c>
      <c r="T853" s="295">
        <f>S853*H853</f>
        <v>0</v>
      </c>
      <c r="AR853" s="196" t="s">
        <v>207</v>
      </c>
      <c r="AT853" s="196" t="s">
        <v>425</v>
      </c>
      <c r="AU853" s="196" t="s">
        <v>77</v>
      </c>
      <c r="AY853" s="196" t="s">
        <v>177</v>
      </c>
      <c r="BE853" s="296">
        <f>IF(N853="základní",J853,0)</f>
        <v>0</v>
      </c>
      <c r="BF853" s="296">
        <f>IF(N853="snížená",J853,0)</f>
        <v>0</v>
      </c>
      <c r="BG853" s="296">
        <f>IF(N853="zákl. přenesená",J853,0)</f>
        <v>0</v>
      </c>
      <c r="BH853" s="296">
        <f>IF(N853="sníž. přenesená",J853,0)</f>
        <v>0</v>
      </c>
      <c r="BI853" s="296">
        <f>IF(N853="nulová",J853,0)</f>
        <v>0</v>
      </c>
      <c r="BJ853" s="196" t="s">
        <v>75</v>
      </c>
      <c r="BK853" s="296">
        <f>ROUND(I853*H853,2)</f>
        <v>0</v>
      </c>
      <c r="BL853" s="196" t="s">
        <v>182</v>
      </c>
      <c r="BM853" s="196" t="s">
        <v>1117</v>
      </c>
    </row>
    <row r="854" spans="2:65" s="916" customFormat="1" ht="25.5" customHeight="1">
      <c r="B854" s="207"/>
      <c r="C854" s="286" t="s">
        <v>1118</v>
      </c>
      <c r="D854" s="286" t="s">
        <v>179</v>
      </c>
      <c r="E854" s="287" t="s">
        <v>1119</v>
      </c>
      <c r="F854" s="288" t="s">
        <v>1120</v>
      </c>
      <c r="G854" s="289" t="s">
        <v>187</v>
      </c>
      <c r="H854" s="290">
        <v>5</v>
      </c>
      <c r="I854" s="921"/>
      <c r="J854" s="291">
        <f>ROUND(I854*H854,2)</f>
        <v>0</v>
      </c>
      <c r="K854" s="288" t="s">
        <v>181</v>
      </c>
      <c r="L854" s="207"/>
      <c r="M854" s="292" t="s">
        <v>5</v>
      </c>
      <c r="N854" s="293" t="s">
        <v>39</v>
      </c>
      <c r="O854" s="294">
        <v>0.2</v>
      </c>
      <c r="P854" s="294">
        <f>O854*H854</f>
        <v>1</v>
      </c>
      <c r="Q854" s="294">
        <v>0</v>
      </c>
      <c r="R854" s="294">
        <f>Q854*H854</f>
        <v>0</v>
      </c>
      <c r="S854" s="294">
        <v>0</v>
      </c>
      <c r="T854" s="295">
        <f>S854*H854</f>
        <v>0</v>
      </c>
      <c r="AR854" s="196" t="s">
        <v>182</v>
      </c>
      <c r="AT854" s="196" t="s">
        <v>179</v>
      </c>
      <c r="AU854" s="196" t="s">
        <v>77</v>
      </c>
      <c r="AY854" s="196" t="s">
        <v>177</v>
      </c>
      <c r="BE854" s="296">
        <f>IF(N854="základní",J854,0)</f>
        <v>0</v>
      </c>
      <c r="BF854" s="296">
        <f>IF(N854="snížená",J854,0)</f>
        <v>0</v>
      </c>
      <c r="BG854" s="296">
        <f>IF(N854="zákl. přenesená",J854,0)</f>
        <v>0</v>
      </c>
      <c r="BH854" s="296">
        <f>IF(N854="sníž. přenesená",J854,0)</f>
        <v>0</v>
      </c>
      <c r="BI854" s="296">
        <f>IF(N854="nulová",J854,0)</f>
        <v>0</v>
      </c>
      <c r="BJ854" s="196" t="s">
        <v>75</v>
      </c>
      <c r="BK854" s="296">
        <f>ROUND(I854*H854,2)</f>
        <v>0</v>
      </c>
      <c r="BL854" s="196" t="s">
        <v>182</v>
      </c>
      <c r="BM854" s="196" t="s">
        <v>1121</v>
      </c>
    </row>
    <row r="855" spans="2:65" s="916" customFormat="1" ht="40.5">
      <c r="B855" s="207"/>
      <c r="D855" s="297" t="s">
        <v>184</v>
      </c>
      <c r="F855" s="298" t="s">
        <v>1122</v>
      </c>
      <c r="L855" s="207"/>
      <c r="M855" s="299"/>
      <c r="N855" s="920"/>
      <c r="O855" s="920"/>
      <c r="P855" s="920"/>
      <c r="Q855" s="920"/>
      <c r="R855" s="920"/>
      <c r="S855" s="920"/>
      <c r="T855" s="300"/>
      <c r="AT855" s="196" t="s">
        <v>184</v>
      </c>
      <c r="AU855" s="196" t="s">
        <v>77</v>
      </c>
    </row>
    <row r="856" spans="2:65" s="302" customFormat="1">
      <c r="B856" s="301"/>
      <c r="D856" s="297" t="s">
        <v>185</v>
      </c>
      <c r="E856" s="303" t="s">
        <v>5</v>
      </c>
      <c r="F856" s="304" t="s">
        <v>182</v>
      </c>
      <c r="H856" s="305">
        <v>4</v>
      </c>
      <c r="L856" s="301"/>
      <c r="M856" s="306"/>
      <c r="N856" s="307"/>
      <c r="O856" s="307"/>
      <c r="P856" s="307"/>
      <c r="Q856" s="307"/>
      <c r="R856" s="307"/>
      <c r="S856" s="307"/>
      <c r="T856" s="308"/>
      <c r="AT856" s="303" t="s">
        <v>185</v>
      </c>
      <c r="AU856" s="303" t="s">
        <v>77</v>
      </c>
      <c r="AV856" s="302" t="s">
        <v>77</v>
      </c>
      <c r="AW856" s="302" t="s">
        <v>31</v>
      </c>
      <c r="AX856" s="302" t="s">
        <v>68</v>
      </c>
      <c r="AY856" s="303" t="s">
        <v>177</v>
      </c>
    </row>
    <row r="857" spans="2:65" s="310" customFormat="1">
      <c r="B857" s="309"/>
      <c r="D857" s="297" t="s">
        <v>185</v>
      </c>
      <c r="E857" s="311" t="s">
        <v>5</v>
      </c>
      <c r="F857" s="312" t="s">
        <v>1123</v>
      </c>
      <c r="H857" s="311" t="s">
        <v>5</v>
      </c>
      <c r="L857" s="309"/>
      <c r="M857" s="313"/>
      <c r="N857" s="314"/>
      <c r="O857" s="314"/>
      <c r="P857" s="314"/>
      <c r="Q857" s="314"/>
      <c r="R857" s="314"/>
      <c r="S857" s="314"/>
      <c r="T857" s="315"/>
      <c r="AT857" s="311" t="s">
        <v>185</v>
      </c>
      <c r="AU857" s="311" t="s">
        <v>77</v>
      </c>
      <c r="AV857" s="310" t="s">
        <v>75</v>
      </c>
      <c r="AW857" s="310" t="s">
        <v>31</v>
      </c>
      <c r="AX857" s="310" t="s">
        <v>68</v>
      </c>
      <c r="AY857" s="311" t="s">
        <v>177</v>
      </c>
    </row>
    <row r="858" spans="2:65" s="302" customFormat="1">
      <c r="B858" s="301"/>
      <c r="D858" s="297" t="s">
        <v>185</v>
      </c>
      <c r="E858" s="303" t="s">
        <v>5</v>
      </c>
      <c r="F858" s="304" t="s">
        <v>75</v>
      </c>
      <c r="H858" s="305">
        <v>1</v>
      </c>
      <c r="L858" s="301"/>
      <c r="M858" s="306"/>
      <c r="N858" s="307"/>
      <c r="O858" s="307"/>
      <c r="P858" s="307"/>
      <c r="Q858" s="307"/>
      <c r="R858" s="307"/>
      <c r="S858" s="307"/>
      <c r="T858" s="308"/>
      <c r="AT858" s="303" t="s">
        <v>185</v>
      </c>
      <c r="AU858" s="303" t="s">
        <v>77</v>
      </c>
      <c r="AV858" s="302" t="s">
        <v>77</v>
      </c>
      <c r="AW858" s="302" t="s">
        <v>31</v>
      </c>
      <c r="AX858" s="302" t="s">
        <v>68</v>
      </c>
      <c r="AY858" s="303" t="s">
        <v>177</v>
      </c>
    </row>
    <row r="859" spans="2:65" s="310" customFormat="1">
      <c r="B859" s="309"/>
      <c r="D859" s="297" t="s">
        <v>185</v>
      </c>
      <c r="E859" s="311" t="s">
        <v>5</v>
      </c>
      <c r="F859" s="312" t="s">
        <v>1124</v>
      </c>
      <c r="H859" s="311" t="s">
        <v>5</v>
      </c>
      <c r="L859" s="309"/>
      <c r="M859" s="313"/>
      <c r="N859" s="314"/>
      <c r="O859" s="314"/>
      <c r="P859" s="314"/>
      <c r="Q859" s="314"/>
      <c r="R859" s="314"/>
      <c r="S859" s="314"/>
      <c r="T859" s="315"/>
      <c r="AT859" s="311" t="s">
        <v>185</v>
      </c>
      <c r="AU859" s="311" t="s">
        <v>77</v>
      </c>
      <c r="AV859" s="310" t="s">
        <v>75</v>
      </c>
      <c r="AW859" s="310" t="s">
        <v>31</v>
      </c>
      <c r="AX859" s="310" t="s">
        <v>68</v>
      </c>
      <c r="AY859" s="311" t="s">
        <v>177</v>
      </c>
    </row>
    <row r="860" spans="2:65" s="317" customFormat="1">
      <c r="B860" s="316"/>
      <c r="D860" s="297" t="s">
        <v>185</v>
      </c>
      <c r="E860" s="318" t="s">
        <v>5</v>
      </c>
      <c r="F860" s="319" t="s">
        <v>186</v>
      </c>
      <c r="H860" s="320">
        <v>5</v>
      </c>
      <c r="L860" s="316"/>
      <c r="M860" s="321"/>
      <c r="N860" s="322"/>
      <c r="O860" s="322"/>
      <c r="P860" s="322"/>
      <c r="Q860" s="322"/>
      <c r="R860" s="322"/>
      <c r="S860" s="322"/>
      <c r="T860" s="323"/>
      <c r="AT860" s="318" t="s">
        <v>185</v>
      </c>
      <c r="AU860" s="318" t="s">
        <v>77</v>
      </c>
      <c r="AV860" s="317" t="s">
        <v>182</v>
      </c>
      <c r="AW860" s="317" t="s">
        <v>31</v>
      </c>
      <c r="AX860" s="317" t="s">
        <v>75</v>
      </c>
      <c r="AY860" s="318" t="s">
        <v>177</v>
      </c>
    </row>
    <row r="861" spans="2:65" s="916" customFormat="1" ht="16.5" customHeight="1">
      <c r="B861" s="207"/>
      <c r="C861" s="324" t="s">
        <v>1125</v>
      </c>
      <c r="D861" s="324" t="s">
        <v>425</v>
      </c>
      <c r="E861" s="325" t="s">
        <v>1126</v>
      </c>
      <c r="F861" s="326" t="s">
        <v>1127</v>
      </c>
      <c r="G861" s="327" t="s">
        <v>187</v>
      </c>
      <c r="H861" s="328">
        <v>1</v>
      </c>
      <c r="I861" s="923"/>
      <c r="J861" s="329">
        <f>ROUND(I861*H861,2)</f>
        <v>0</v>
      </c>
      <c r="K861" s="326" t="s">
        <v>181</v>
      </c>
      <c r="L861" s="330"/>
      <c r="M861" s="331" t="s">
        <v>5</v>
      </c>
      <c r="N861" s="332" t="s">
        <v>39</v>
      </c>
      <c r="O861" s="294">
        <v>0</v>
      </c>
      <c r="P861" s="294">
        <f>O861*H861</f>
        <v>0</v>
      </c>
      <c r="Q861" s="294">
        <v>2.5000000000000001E-4</v>
      </c>
      <c r="R861" s="294">
        <f>Q861*H861</f>
        <v>2.5000000000000001E-4</v>
      </c>
      <c r="S861" s="294">
        <v>0</v>
      </c>
      <c r="T861" s="295">
        <f>S861*H861</f>
        <v>0</v>
      </c>
      <c r="AR861" s="196" t="s">
        <v>207</v>
      </c>
      <c r="AT861" s="196" t="s">
        <v>425</v>
      </c>
      <c r="AU861" s="196" t="s">
        <v>77</v>
      </c>
      <c r="AY861" s="196" t="s">
        <v>177</v>
      </c>
      <c r="BE861" s="296">
        <f>IF(N861="základní",J861,0)</f>
        <v>0</v>
      </c>
      <c r="BF861" s="296">
        <f>IF(N861="snížená",J861,0)</f>
        <v>0</v>
      </c>
      <c r="BG861" s="296">
        <f>IF(N861="zákl. přenesená",J861,0)</f>
        <v>0</v>
      </c>
      <c r="BH861" s="296">
        <f>IF(N861="sníž. přenesená",J861,0)</f>
        <v>0</v>
      </c>
      <c r="BI861" s="296">
        <f>IF(N861="nulová",J861,0)</f>
        <v>0</v>
      </c>
      <c r="BJ861" s="196" t="s">
        <v>75</v>
      </c>
      <c r="BK861" s="296">
        <f>ROUND(I861*H861,2)</f>
        <v>0</v>
      </c>
      <c r="BL861" s="196" t="s">
        <v>182</v>
      </c>
      <c r="BM861" s="196" t="s">
        <v>1128</v>
      </c>
    </row>
    <row r="862" spans="2:65" s="916" customFormat="1" ht="16.5" customHeight="1">
      <c r="B862" s="207"/>
      <c r="C862" s="324" t="s">
        <v>1129</v>
      </c>
      <c r="D862" s="324" t="s">
        <v>425</v>
      </c>
      <c r="E862" s="325" t="s">
        <v>1130</v>
      </c>
      <c r="F862" s="326" t="s">
        <v>1131</v>
      </c>
      <c r="G862" s="327" t="s">
        <v>187</v>
      </c>
      <c r="H862" s="328">
        <v>4</v>
      </c>
      <c r="I862" s="923"/>
      <c r="J862" s="329">
        <f>ROUND(I862*H862,2)</f>
        <v>0</v>
      </c>
      <c r="K862" s="326" t="s">
        <v>181</v>
      </c>
      <c r="L862" s="330"/>
      <c r="M862" s="331" t="s">
        <v>5</v>
      </c>
      <c r="N862" s="332" t="s">
        <v>39</v>
      </c>
      <c r="O862" s="294">
        <v>0</v>
      </c>
      <c r="P862" s="294">
        <f>O862*H862</f>
        <v>0</v>
      </c>
      <c r="Q862" s="294">
        <v>3.8000000000000002E-4</v>
      </c>
      <c r="R862" s="294">
        <f>Q862*H862</f>
        <v>1.5200000000000001E-3</v>
      </c>
      <c r="S862" s="294">
        <v>0</v>
      </c>
      <c r="T862" s="295">
        <f>S862*H862</f>
        <v>0</v>
      </c>
      <c r="AR862" s="196" t="s">
        <v>207</v>
      </c>
      <c r="AT862" s="196" t="s">
        <v>425</v>
      </c>
      <c r="AU862" s="196" t="s">
        <v>77</v>
      </c>
      <c r="AY862" s="196" t="s">
        <v>177</v>
      </c>
      <c r="BE862" s="296">
        <f>IF(N862="základní",J862,0)</f>
        <v>0</v>
      </c>
      <c r="BF862" s="296">
        <f>IF(N862="snížená",J862,0)</f>
        <v>0</v>
      </c>
      <c r="BG862" s="296">
        <f>IF(N862="zákl. přenesená",J862,0)</f>
        <v>0</v>
      </c>
      <c r="BH862" s="296">
        <f>IF(N862="sníž. přenesená",J862,0)</f>
        <v>0</v>
      </c>
      <c r="BI862" s="296">
        <f>IF(N862="nulová",J862,0)</f>
        <v>0</v>
      </c>
      <c r="BJ862" s="196" t="s">
        <v>75</v>
      </c>
      <c r="BK862" s="296">
        <f>ROUND(I862*H862,2)</f>
        <v>0</v>
      </c>
      <c r="BL862" s="196" t="s">
        <v>182</v>
      </c>
      <c r="BM862" s="196" t="s">
        <v>1132</v>
      </c>
    </row>
    <row r="863" spans="2:65" s="274" customFormat="1" ht="29.85" customHeight="1">
      <c r="B863" s="273"/>
      <c r="D863" s="275" t="s">
        <v>67</v>
      </c>
      <c r="E863" s="284" t="s">
        <v>207</v>
      </c>
      <c r="F863" s="284" t="s">
        <v>1133</v>
      </c>
      <c r="J863" s="285">
        <f>BK863</f>
        <v>0</v>
      </c>
      <c r="L863" s="273"/>
      <c r="M863" s="278"/>
      <c r="N863" s="279"/>
      <c r="O863" s="279"/>
      <c r="P863" s="280">
        <f>SUM(P864:P878)</f>
        <v>98.642900000000012</v>
      </c>
      <c r="Q863" s="279"/>
      <c r="R863" s="280">
        <f>SUM(R864:R878)</f>
        <v>17.265309999999999</v>
      </c>
      <c r="S863" s="279"/>
      <c r="T863" s="281">
        <f>SUM(T864:T878)</f>
        <v>4.3999999999999997E-2</v>
      </c>
      <c r="AR863" s="275" t="s">
        <v>75</v>
      </c>
      <c r="AT863" s="282" t="s">
        <v>67</v>
      </c>
      <c r="AU863" s="282" t="s">
        <v>75</v>
      </c>
      <c r="AY863" s="275" t="s">
        <v>177</v>
      </c>
      <c r="BK863" s="283">
        <f>SUM(BK864:BK878)</f>
        <v>0</v>
      </c>
    </row>
    <row r="864" spans="2:65" s="916" customFormat="1" ht="63.75" customHeight="1">
      <c r="B864" s="207"/>
      <c r="C864" s="286" t="s">
        <v>1134</v>
      </c>
      <c r="D864" s="286" t="s">
        <v>179</v>
      </c>
      <c r="E864" s="287" t="s">
        <v>1135</v>
      </c>
      <c r="F864" s="288" t="s">
        <v>1136</v>
      </c>
      <c r="G864" s="289" t="s">
        <v>210</v>
      </c>
      <c r="H864" s="290">
        <v>9.3000000000000007</v>
      </c>
      <c r="I864" s="921"/>
      <c r="J864" s="291">
        <f>ROUND(I864*H864,2)</f>
        <v>0</v>
      </c>
      <c r="K864" s="288" t="s">
        <v>181</v>
      </c>
      <c r="L864" s="207"/>
      <c r="M864" s="292" t="s">
        <v>5</v>
      </c>
      <c r="N864" s="293" t="s">
        <v>39</v>
      </c>
      <c r="O864" s="294">
        <v>9.3130000000000006</v>
      </c>
      <c r="P864" s="294">
        <f>O864*H864</f>
        <v>86.610900000000015</v>
      </c>
      <c r="Q864" s="294">
        <v>1.6969000000000001</v>
      </c>
      <c r="R864" s="294">
        <f>Q864*H864</f>
        <v>15.781170000000001</v>
      </c>
      <c r="S864" s="294">
        <v>0</v>
      </c>
      <c r="T864" s="295">
        <f>S864*H864</f>
        <v>0</v>
      </c>
      <c r="AR864" s="196" t="s">
        <v>182</v>
      </c>
      <c r="AT864" s="196" t="s">
        <v>179</v>
      </c>
      <c r="AU864" s="196" t="s">
        <v>77</v>
      </c>
      <c r="AY864" s="196" t="s">
        <v>177</v>
      </c>
      <c r="BE864" s="296">
        <f>IF(N864="základní",J864,0)</f>
        <v>0</v>
      </c>
      <c r="BF864" s="296">
        <f>IF(N864="snížená",J864,0)</f>
        <v>0</v>
      </c>
      <c r="BG864" s="296">
        <f>IF(N864="zákl. přenesená",J864,0)</f>
        <v>0</v>
      </c>
      <c r="BH864" s="296">
        <f>IF(N864="sníž. přenesená",J864,0)</f>
        <v>0</v>
      </c>
      <c r="BI864" s="296">
        <f>IF(N864="nulová",J864,0)</f>
        <v>0</v>
      </c>
      <c r="BJ864" s="196" t="s">
        <v>75</v>
      </c>
      <c r="BK864" s="296">
        <f>ROUND(I864*H864,2)</f>
        <v>0</v>
      </c>
      <c r="BL864" s="196" t="s">
        <v>182</v>
      </c>
      <c r="BM864" s="196" t="s">
        <v>1137</v>
      </c>
    </row>
    <row r="865" spans="2:65" s="916" customFormat="1" ht="81">
      <c r="B865" s="207"/>
      <c r="D865" s="297" t="s">
        <v>184</v>
      </c>
      <c r="F865" s="298" t="s">
        <v>1138</v>
      </c>
      <c r="L865" s="207"/>
      <c r="M865" s="299"/>
      <c r="N865" s="920"/>
      <c r="O865" s="920"/>
      <c r="P865" s="920"/>
      <c r="Q865" s="920"/>
      <c r="R865" s="920"/>
      <c r="S865" s="920"/>
      <c r="T865" s="300"/>
      <c r="AT865" s="196" t="s">
        <v>184</v>
      </c>
      <c r="AU865" s="196" t="s">
        <v>77</v>
      </c>
    </row>
    <row r="866" spans="2:65" s="302" customFormat="1">
      <c r="B866" s="301"/>
      <c r="D866" s="297" t="s">
        <v>185</v>
      </c>
      <c r="E866" s="303" t="s">
        <v>5</v>
      </c>
      <c r="F866" s="304" t="s">
        <v>1139</v>
      </c>
      <c r="H866" s="305">
        <v>9.3000000000000007</v>
      </c>
      <c r="L866" s="301"/>
      <c r="M866" s="306"/>
      <c r="N866" s="307"/>
      <c r="O866" s="307"/>
      <c r="P866" s="307"/>
      <c r="Q866" s="307"/>
      <c r="R866" s="307"/>
      <c r="S866" s="307"/>
      <c r="T866" s="308"/>
      <c r="AT866" s="303" t="s">
        <v>185</v>
      </c>
      <c r="AU866" s="303" t="s">
        <v>77</v>
      </c>
      <c r="AV866" s="302" t="s">
        <v>77</v>
      </c>
      <c r="AW866" s="302" t="s">
        <v>31</v>
      </c>
      <c r="AX866" s="302" t="s">
        <v>68</v>
      </c>
      <c r="AY866" s="303" t="s">
        <v>177</v>
      </c>
    </row>
    <row r="867" spans="2:65" s="317" customFormat="1">
      <c r="B867" s="316"/>
      <c r="D867" s="297" t="s">
        <v>185</v>
      </c>
      <c r="E867" s="318" t="s">
        <v>5</v>
      </c>
      <c r="F867" s="319" t="s">
        <v>186</v>
      </c>
      <c r="H867" s="320">
        <v>9.3000000000000007</v>
      </c>
      <c r="L867" s="316"/>
      <c r="M867" s="321"/>
      <c r="N867" s="322"/>
      <c r="O867" s="322"/>
      <c r="P867" s="322"/>
      <c r="Q867" s="322"/>
      <c r="R867" s="322"/>
      <c r="S867" s="322"/>
      <c r="T867" s="323"/>
      <c r="AT867" s="318" t="s">
        <v>185</v>
      </c>
      <c r="AU867" s="318" t="s">
        <v>77</v>
      </c>
      <c r="AV867" s="317" t="s">
        <v>182</v>
      </c>
      <c r="AW867" s="317" t="s">
        <v>31</v>
      </c>
      <c r="AX867" s="317" t="s">
        <v>75</v>
      </c>
      <c r="AY867" s="318" t="s">
        <v>177</v>
      </c>
    </row>
    <row r="868" spans="2:65" s="916" customFormat="1" ht="16.5" customHeight="1">
      <c r="B868" s="207"/>
      <c r="C868" s="286" t="s">
        <v>1140</v>
      </c>
      <c r="D868" s="286" t="s">
        <v>179</v>
      </c>
      <c r="E868" s="287" t="s">
        <v>1141</v>
      </c>
      <c r="F868" s="288" t="s">
        <v>1142</v>
      </c>
      <c r="G868" s="289" t="s">
        <v>187</v>
      </c>
      <c r="H868" s="290">
        <v>4</v>
      </c>
      <c r="I868" s="921"/>
      <c r="J868" s="291">
        <f>ROUND(I868*H868,2)</f>
        <v>0</v>
      </c>
      <c r="K868" s="288" t="s">
        <v>181</v>
      </c>
      <c r="L868" s="207"/>
      <c r="M868" s="292" t="s">
        <v>5</v>
      </c>
      <c r="N868" s="293" t="s">
        <v>39</v>
      </c>
      <c r="O868" s="294">
        <v>1.3140000000000001</v>
      </c>
      <c r="P868" s="294">
        <f>O868*H868</f>
        <v>5.2560000000000002</v>
      </c>
      <c r="Q868" s="294">
        <v>0.21734000000000001</v>
      </c>
      <c r="R868" s="294">
        <f>Q868*H868</f>
        <v>0.86936000000000002</v>
      </c>
      <c r="S868" s="294">
        <v>0</v>
      </c>
      <c r="T868" s="295">
        <f>S868*H868</f>
        <v>0</v>
      </c>
      <c r="AR868" s="196" t="s">
        <v>182</v>
      </c>
      <c r="AT868" s="196" t="s">
        <v>179</v>
      </c>
      <c r="AU868" s="196" t="s">
        <v>77</v>
      </c>
      <c r="AY868" s="196" t="s">
        <v>177</v>
      </c>
      <c r="BE868" s="296">
        <f>IF(N868="základní",J868,0)</f>
        <v>0</v>
      </c>
      <c r="BF868" s="296">
        <f>IF(N868="snížená",J868,0)</f>
        <v>0</v>
      </c>
      <c r="BG868" s="296">
        <f>IF(N868="zákl. přenesená",J868,0)</f>
        <v>0</v>
      </c>
      <c r="BH868" s="296">
        <f>IF(N868="sníž. přenesená",J868,0)</f>
        <v>0</v>
      </c>
      <c r="BI868" s="296">
        <f>IF(N868="nulová",J868,0)</f>
        <v>0</v>
      </c>
      <c r="BJ868" s="196" t="s">
        <v>75</v>
      </c>
      <c r="BK868" s="296">
        <f>ROUND(I868*H868,2)</f>
        <v>0</v>
      </c>
      <c r="BL868" s="196" t="s">
        <v>182</v>
      </c>
      <c r="BM868" s="196" t="s">
        <v>1143</v>
      </c>
    </row>
    <row r="869" spans="2:65" s="916" customFormat="1" ht="148.5">
      <c r="B869" s="207"/>
      <c r="D869" s="297" t="s">
        <v>184</v>
      </c>
      <c r="F869" s="298" t="s">
        <v>1144</v>
      </c>
      <c r="L869" s="207"/>
      <c r="M869" s="299"/>
      <c r="N869" s="920"/>
      <c r="O869" s="920"/>
      <c r="P869" s="920"/>
      <c r="Q869" s="920"/>
      <c r="R869" s="920"/>
      <c r="S869" s="920"/>
      <c r="T869" s="300"/>
      <c r="AT869" s="196" t="s">
        <v>184</v>
      </c>
      <c r="AU869" s="196" t="s">
        <v>77</v>
      </c>
    </row>
    <row r="870" spans="2:65" s="302" customFormat="1">
      <c r="B870" s="301"/>
      <c r="D870" s="297" t="s">
        <v>185</v>
      </c>
      <c r="E870" s="303" t="s">
        <v>5</v>
      </c>
      <c r="F870" s="304" t="s">
        <v>182</v>
      </c>
      <c r="H870" s="305">
        <v>4</v>
      </c>
      <c r="L870" s="301"/>
      <c r="M870" s="306"/>
      <c r="N870" s="307"/>
      <c r="O870" s="307"/>
      <c r="P870" s="307"/>
      <c r="Q870" s="307"/>
      <c r="R870" s="307"/>
      <c r="S870" s="307"/>
      <c r="T870" s="308"/>
      <c r="AT870" s="303" t="s">
        <v>185</v>
      </c>
      <c r="AU870" s="303" t="s">
        <v>77</v>
      </c>
      <c r="AV870" s="302" t="s">
        <v>77</v>
      </c>
      <c r="AW870" s="302" t="s">
        <v>31</v>
      </c>
      <c r="AX870" s="302" t="s">
        <v>68</v>
      </c>
      <c r="AY870" s="303" t="s">
        <v>177</v>
      </c>
    </row>
    <row r="871" spans="2:65" s="310" customFormat="1">
      <c r="B871" s="309"/>
      <c r="D871" s="297" t="s">
        <v>185</v>
      </c>
      <c r="E871" s="311" t="s">
        <v>5</v>
      </c>
      <c r="F871" s="312" t="s">
        <v>1145</v>
      </c>
      <c r="H871" s="311" t="s">
        <v>5</v>
      </c>
      <c r="L871" s="309"/>
      <c r="M871" s="313"/>
      <c r="N871" s="314"/>
      <c r="O871" s="314"/>
      <c r="P871" s="314"/>
      <c r="Q871" s="314"/>
      <c r="R871" s="314"/>
      <c r="S871" s="314"/>
      <c r="T871" s="315"/>
      <c r="AT871" s="311" t="s">
        <v>185</v>
      </c>
      <c r="AU871" s="311" t="s">
        <v>77</v>
      </c>
      <c r="AV871" s="310" t="s">
        <v>75</v>
      </c>
      <c r="AW871" s="310" t="s">
        <v>31</v>
      </c>
      <c r="AX871" s="310" t="s">
        <v>68</v>
      </c>
      <c r="AY871" s="311" t="s">
        <v>177</v>
      </c>
    </row>
    <row r="872" spans="2:65" s="317" customFormat="1">
      <c r="B872" s="316"/>
      <c r="D872" s="297" t="s">
        <v>185</v>
      </c>
      <c r="E872" s="318" t="s">
        <v>5</v>
      </c>
      <c r="F872" s="319" t="s">
        <v>186</v>
      </c>
      <c r="H872" s="320">
        <v>4</v>
      </c>
      <c r="L872" s="316"/>
      <c r="M872" s="321"/>
      <c r="N872" s="322"/>
      <c r="O872" s="322"/>
      <c r="P872" s="322"/>
      <c r="Q872" s="322"/>
      <c r="R872" s="322"/>
      <c r="S872" s="322"/>
      <c r="T872" s="323"/>
      <c r="AT872" s="318" t="s">
        <v>185</v>
      </c>
      <c r="AU872" s="318" t="s">
        <v>77</v>
      </c>
      <c r="AV872" s="317" t="s">
        <v>182</v>
      </c>
      <c r="AW872" s="317" t="s">
        <v>31</v>
      </c>
      <c r="AX872" s="317" t="s">
        <v>75</v>
      </c>
      <c r="AY872" s="318" t="s">
        <v>177</v>
      </c>
    </row>
    <row r="873" spans="2:65" s="916" customFormat="1" ht="16.5" customHeight="1">
      <c r="B873" s="207"/>
      <c r="C873" s="324" t="s">
        <v>1146</v>
      </c>
      <c r="D873" s="324" t="s">
        <v>425</v>
      </c>
      <c r="E873" s="325" t="s">
        <v>1147</v>
      </c>
      <c r="F873" s="326" t="s">
        <v>1148</v>
      </c>
      <c r="G873" s="327" t="s">
        <v>187</v>
      </c>
      <c r="H873" s="328">
        <v>4</v>
      </c>
      <c r="I873" s="923"/>
      <c r="J873" s="329">
        <f>ROUND(I873*H873,2)</f>
        <v>0</v>
      </c>
      <c r="K873" s="326" t="s">
        <v>5</v>
      </c>
      <c r="L873" s="330"/>
      <c r="M873" s="331" t="s">
        <v>5</v>
      </c>
      <c r="N873" s="332" t="s">
        <v>39</v>
      </c>
      <c r="O873" s="294">
        <v>0</v>
      </c>
      <c r="P873" s="294">
        <f>O873*H873</f>
        <v>0</v>
      </c>
      <c r="Q873" s="294">
        <v>0.11799999999999999</v>
      </c>
      <c r="R873" s="294">
        <f>Q873*H873</f>
        <v>0.47199999999999998</v>
      </c>
      <c r="S873" s="294">
        <v>0</v>
      </c>
      <c r="T873" s="295">
        <f>S873*H873</f>
        <v>0</v>
      </c>
      <c r="AR873" s="196" t="s">
        <v>207</v>
      </c>
      <c r="AT873" s="196" t="s">
        <v>425</v>
      </c>
      <c r="AU873" s="196" t="s">
        <v>77</v>
      </c>
      <c r="AY873" s="196" t="s">
        <v>177</v>
      </c>
      <c r="BE873" s="296">
        <f>IF(N873="základní",J873,0)</f>
        <v>0</v>
      </c>
      <c r="BF873" s="296">
        <f>IF(N873="snížená",J873,0)</f>
        <v>0</v>
      </c>
      <c r="BG873" s="296">
        <f>IF(N873="zákl. přenesená",J873,0)</f>
        <v>0</v>
      </c>
      <c r="BH873" s="296">
        <f>IF(N873="sníž. přenesená",J873,0)</f>
        <v>0</v>
      </c>
      <c r="BI873" s="296">
        <f>IF(N873="nulová",J873,0)</f>
        <v>0</v>
      </c>
      <c r="BJ873" s="196" t="s">
        <v>75</v>
      </c>
      <c r="BK873" s="296">
        <f>ROUND(I873*H873,2)</f>
        <v>0</v>
      </c>
      <c r="BL873" s="196" t="s">
        <v>182</v>
      </c>
      <c r="BM873" s="196" t="s">
        <v>1149</v>
      </c>
    </row>
    <row r="874" spans="2:65" s="916" customFormat="1" ht="25.5" customHeight="1">
      <c r="B874" s="207"/>
      <c r="C874" s="286" t="s">
        <v>1150</v>
      </c>
      <c r="D874" s="286" t="s">
        <v>179</v>
      </c>
      <c r="E874" s="287" t="s">
        <v>1151</v>
      </c>
      <c r="F874" s="288" t="s">
        <v>1152</v>
      </c>
      <c r="G874" s="289" t="s">
        <v>187</v>
      </c>
      <c r="H874" s="290">
        <v>11</v>
      </c>
      <c r="I874" s="921"/>
      <c r="J874" s="291">
        <f>ROUND(I874*H874,2)</f>
        <v>0</v>
      </c>
      <c r="K874" s="288" t="s">
        <v>181</v>
      </c>
      <c r="L874" s="207"/>
      <c r="M874" s="292" t="s">
        <v>5</v>
      </c>
      <c r="N874" s="293" t="s">
        <v>39</v>
      </c>
      <c r="O874" s="294">
        <v>0.61599999999999999</v>
      </c>
      <c r="P874" s="294">
        <f>O874*H874</f>
        <v>6.7759999999999998</v>
      </c>
      <c r="Q874" s="294">
        <v>1.298E-2</v>
      </c>
      <c r="R874" s="294">
        <f>Q874*H874</f>
        <v>0.14277999999999999</v>
      </c>
      <c r="S874" s="294">
        <v>4.0000000000000001E-3</v>
      </c>
      <c r="T874" s="295">
        <f>S874*H874</f>
        <v>4.3999999999999997E-2</v>
      </c>
      <c r="AR874" s="196" t="s">
        <v>182</v>
      </c>
      <c r="AT874" s="196" t="s">
        <v>179</v>
      </c>
      <c r="AU874" s="196" t="s">
        <v>77</v>
      </c>
      <c r="AY874" s="196" t="s">
        <v>177</v>
      </c>
      <c r="BE874" s="296">
        <f>IF(N874="základní",J874,0)</f>
        <v>0</v>
      </c>
      <c r="BF874" s="296">
        <f>IF(N874="snížená",J874,0)</f>
        <v>0</v>
      </c>
      <c r="BG874" s="296">
        <f>IF(N874="zákl. přenesená",J874,0)</f>
        <v>0</v>
      </c>
      <c r="BH874" s="296">
        <f>IF(N874="sníž. přenesená",J874,0)</f>
        <v>0</v>
      </c>
      <c r="BI874" s="296">
        <f>IF(N874="nulová",J874,0)</f>
        <v>0</v>
      </c>
      <c r="BJ874" s="196" t="s">
        <v>75</v>
      </c>
      <c r="BK874" s="296">
        <f>ROUND(I874*H874,2)</f>
        <v>0</v>
      </c>
      <c r="BL874" s="196" t="s">
        <v>182</v>
      </c>
      <c r="BM874" s="196" t="s">
        <v>1153</v>
      </c>
    </row>
    <row r="875" spans="2:65" s="916" customFormat="1" ht="27">
      <c r="B875" s="207"/>
      <c r="D875" s="297" t="s">
        <v>184</v>
      </c>
      <c r="F875" s="298" t="s">
        <v>1154</v>
      </c>
      <c r="L875" s="207"/>
      <c r="M875" s="299"/>
      <c r="N875" s="920"/>
      <c r="O875" s="920"/>
      <c r="P875" s="920"/>
      <c r="Q875" s="920"/>
      <c r="R875" s="920"/>
      <c r="S875" s="920"/>
      <c r="T875" s="300"/>
      <c r="AT875" s="196" t="s">
        <v>184</v>
      </c>
      <c r="AU875" s="196" t="s">
        <v>77</v>
      </c>
    </row>
    <row r="876" spans="2:65" s="302" customFormat="1">
      <c r="B876" s="301"/>
      <c r="D876" s="297" t="s">
        <v>185</v>
      </c>
      <c r="E876" s="303" t="s">
        <v>5</v>
      </c>
      <c r="F876" s="304" t="s">
        <v>237</v>
      </c>
      <c r="H876" s="305">
        <v>11</v>
      </c>
      <c r="L876" s="301"/>
      <c r="M876" s="306"/>
      <c r="N876" s="307"/>
      <c r="O876" s="307"/>
      <c r="P876" s="307"/>
      <c r="Q876" s="307"/>
      <c r="R876" s="307"/>
      <c r="S876" s="307"/>
      <c r="T876" s="308"/>
      <c r="AT876" s="303" t="s">
        <v>185</v>
      </c>
      <c r="AU876" s="303" t="s">
        <v>77</v>
      </c>
      <c r="AV876" s="302" t="s">
        <v>77</v>
      </c>
      <c r="AW876" s="302" t="s">
        <v>31</v>
      </c>
      <c r="AX876" s="302" t="s">
        <v>68</v>
      </c>
      <c r="AY876" s="303" t="s">
        <v>177</v>
      </c>
    </row>
    <row r="877" spans="2:65" s="310" customFormat="1">
      <c r="B877" s="309"/>
      <c r="D877" s="297" t="s">
        <v>185</v>
      </c>
      <c r="E877" s="311" t="s">
        <v>5</v>
      </c>
      <c r="F877" s="312" t="s">
        <v>1155</v>
      </c>
      <c r="H877" s="311" t="s">
        <v>5</v>
      </c>
      <c r="L877" s="309"/>
      <c r="M877" s="313"/>
      <c r="N877" s="314"/>
      <c r="O877" s="314"/>
      <c r="P877" s="314"/>
      <c r="Q877" s="314"/>
      <c r="R877" s="314"/>
      <c r="S877" s="314"/>
      <c r="T877" s="315"/>
      <c r="AT877" s="311" t="s">
        <v>185</v>
      </c>
      <c r="AU877" s="311" t="s">
        <v>77</v>
      </c>
      <c r="AV877" s="310" t="s">
        <v>75</v>
      </c>
      <c r="AW877" s="310" t="s">
        <v>31</v>
      </c>
      <c r="AX877" s="310" t="s">
        <v>68</v>
      </c>
      <c r="AY877" s="311" t="s">
        <v>177</v>
      </c>
    </row>
    <row r="878" spans="2:65" s="317" customFormat="1">
      <c r="B878" s="316"/>
      <c r="D878" s="297" t="s">
        <v>185</v>
      </c>
      <c r="E878" s="318" t="s">
        <v>5</v>
      </c>
      <c r="F878" s="319" t="s">
        <v>186</v>
      </c>
      <c r="H878" s="320">
        <v>11</v>
      </c>
      <c r="L878" s="316"/>
      <c r="M878" s="321"/>
      <c r="N878" s="322"/>
      <c r="O878" s="322"/>
      <c r="P878" s="322"/>
      <c r="Q878" s="322"/>
      <c r="R878" s="322"/>
      <c r="S878" s="322"/>
      <c r="T878" s="323"/>
      <c r="AT878" s="318" t="s">
        <v>185</v>
      </c>
      <c r="AU878" s="318" t="s">
        <v>77</v>
      </c>
      <c r="AV878" s="317" t="s">
        <v>182</v>
      </c>
      <c r="AW878" s="317" t="s">
        <v>31</v>
      </c>
      <c r="AX878" s="317" t="s">
        <v>75</v>
      </c>
      <c r="AY878" s="318" t="s">
        <v>177</v>
      </c>
    </row>
    <row r="879" spans="2:65" s="274" customFormat="1" ht="29.85" customHeight="1">
      <c r="B879" s="273"/>
      <c r="D879" s="275" t="s">
        <v>67</v>
      </c>
      <c r="E879" s="284" t="s">
        <v>214</v>
      </c>
      <c r="F879" s="284" t="s">
        <v>1156</v>
      </c>
      <c r="J879" s="285">
        <f>BK879</f>
        <v>0</v>
      </c>
      <c r="L879" s="273"/>
      <c r="M879" s="278"/>
      <c r="N879" s="279"/>
      <c r="O879" s="279"/>
      <c r="P879" s="280">
        <f>SUM(P880:P928)</f>
        <v>895.46129399999995</v>
      </c>
      <c r="Q879" s="279"/>
      <c r="R879" s="280">
        <f>SUM(R880:R928)</f>
        <v>2.0427626000000001</v>
      </c>
      <c r="S879" s="279"/>
      <c r="T879" s="281">
        <f>SUM(T880:T928)</f>
        <v>0</v>
      </c>
      <c r="AR879" s="275" t="s">
        <v>75</v>
      </c>
      <c r="AT879" s="282" t="s">
        <v>67</v>
      </c>
      <c r="AU879" s="282" t="s">
        <v>75</v>
      </c>
      <c r="AY879" s="275" t="s">
        <v>177</v>
      </c>
      <c r="BK879" s="283">
        <f>SUM(BK880:BK928)</f>
        <v>0</v>
      </c>
    </row>
    <row r="880" spans="2:65" s="916" customFormat="1" ht="16.5" customHeight="1">
      <c r="B880" s="207"/>
      <c r="C880" s="286" t="s">
        <v>1157</v>
      </c>
      <c r="D880" s="286" t="s">
        <v>179</v>
      </c>
      <c r="E880" s="287" t="s">
        <v>1158</v>
      </c>
      <c r="F880" s="288" t="s">
        <v>1159</v>
      </c>
      <c r="G880" s="289" t="s">
        <v>187</v>
      </c>
      <c r="H880" s="290">
        <v>1</v>
      </c>
      <c r="I880" s="921"/>
      <c r="J880" s="291">
        <f>ROUND(I880*H880,2)</f>
        <v>0</v>
      </c>
      <c r="K880" s="288" t="s">
        <v>181</v>
      </c>
      <c r="L880" s="207"/>
      <c r="M880" s="292" t="s">
        <v>5</v>
      </c>
      <c r="N880" s="293" t="s">
        <v>39</v>
      </c>
      <c r="O880" s="294">
        <v>1.19</v>
      </c>
      <c r="P880" s="294">
        <f>O880*H880</f>
        <v>1.19</v>
      </c>
      <c r="Q880" s="294">
        <v>1.8E-3</v>
      </c>
      <c r="R880" s="294">
        <f>Q880*H880</f>
        <v>1.8E-3</v>
      </c>
      <c r="S880" s="294">
        <v>0</v>
      </c>
      <c r="T880" s="295">
        <f>S880*H880</f>
        <v>0</v>
      </c>
      <c r="AR880" s="196" t="s">
        <v>182</v>
      </c>
      <c r="AT880" s="196" t="s">
        <v>179</v>
      </c>
      <c r="AU880" s="196" t="s">
        <v>77</v>
      </c>
      <c r="AY880" s="196" t="s">
        <v>177</v>
      </c>
      <c r="BE880" s="296">
        <f>IF(N880="základní",J880,0)</f>
        <v>0</v>
      </c>
      <c r="BF880" s="296">
        <f>IF(N880="snížená",J880,0)</f>
        <v>0</v>
      </c>
      <c r="BG880" s="296">
        <f>IF(N880="zákl. přenesená",J880,0)</f>
        <v>0</v>
      </c>
      <c r="BH880" s="296">
        <f>IF(N880="sníž. přenesená",J880,0)</f>
        <v>0</v>
      </c>
      <c r="BI880" s="296">
        <f>IF(N880="nulová",J880,0)</f>
        <v>0</v>
      </c>
      <c r="BJ880" s="196" t="s">
        <v>75</v>
      </c>
      <c r="BK880" s="296">
        <f>ROUND(I880*H880,2)</f>
        <v>0</v>
      </c>
      <c r="BL880" s="196" t="s">
        <v>182</v>
      </c>
      <c r="BM880" s="196" t="s">
        <v>1160</v>
      </c>
    </row>
    <row r="881" spans="2:65" s="916" customFormat="1" ht="40.5">
      <c r="B881" s="207"/>
      <c r="D881" s="297" t="s">
        <v>184</v>
      </c>
      <c r="F881" s="298" t="s">
        <v>1161</v>
      </c>
      <c r="L881" s="207"/>
      <c r="M881" s="299"/>
      <c r="N881" s="920"/>
      <c r="O881" s="920"/>
      <c r="P881" s="920"/>
      <c r="Q881" s="920"/>
      <c r="R881" s="920"/>
      <c r="S881" s="920"/>
      <c r="T881" s="300"/>
      <c r="AT881" s="196" t="s">
        <v>184</v>
      </c>
      <c r="AU881" s="196" t="s">
        <v>77</v>
      </c>
    </row>
    <row r="882" spans="2:65" s="916" customFormat="1" ht="16.5" customHeight="1">
      <c r="B882" s="207"/>
      <c r="C882" s="324" t="s">
        <v>1162</v>
      </c>
      <c r="D882" s="324" t="s">
        <v>425</v>
      </c>
      <c r="E882" s="325" t="s">
        <v>1163</v>
      </c>
      <c r="F882" s="326" t="s">
        <v>1164</v>
      </c>
      <c r="G882" s="327" t="s">
        <v>187</v>
      </c>
      <c r="H882" s="328">
        <v>1</v>
      </c>
      <c r="I882" s="923"/>
      <c r="J882" s="329">
        <f>ROUND(I882*H882,2)</f>
        <v>0</v>
      </c>
      <c r="K882" s="326" t="s">
        <v>181</v>
      </c>
      <c r="L882" s="330"/>
      <c r="M882" s="331" t="s">
        <v>5</v>
      </c>
      <c r="N882" s="332" t="s">
        <v>39</v>
      </c>
      <c r="O882" s="294">
        <v>0</v>
      </c>
      <c r="P882" s="294">
        <f>O882*H882</f>
        <v>0</v>
      </c>
      <c r="Q882" s="294">
        <v>0.03</v>
      </c>
      <c r="R882" s="294">
        <f>Q882*H882</f>
        <v>0.03</v>
      </c>
      <c r="S882" s="294">
        <v>0</v>
      </c>
      <c r="T882" s="295">
        <f>S882*H882</f>
        <v>0</v>
      </c>
      <c r="AR882" s="196" t="s">
        <v>207</v>
      </c>
      <c r="AT882" s="196" t="s">
        <v>425</v>
      </c>
      <c r="AU882" s="196" t="s">
        <v>77</v>
      </c>
      <c r="AY882" s="196" t="s">
        <v>177</v>
      </c>
      <c r="BE882" s="296">
        <f>IF(N882="základní",J882,0)</f>
        <v>0</v>
      </c>
      <c r="BF882" s="296">
        <f>IF(N882="snížená",J882,0)</f>
        <v>0</v>
      </c>
      <c r="BG882" s="296">
        <f>IF(N882="zákl. přenesená",J882,0)</f>
        <v>0</v>
      </c>
      <c r="BH882" s="296">
        <f>IF(N882="sníž. přenesená",J882,0)</f>
        <v>0</v>
      </c>
      <c r="BI882" s="296">
        <f>IF(N882="nulová",J882,0)</f>
        <v>0</v>
      </c>
      <c r="BJ882" s="196" t="s">
        <v>75</v>
      </c>
      <c r="BK882" s="296">
        <f>ROUND(I882*H882,2)</f>
        <v>0</v>
      </c>
      <c r="BL882" s="196" t="s">
        <v>182</v>
      </c>
      <c r="BM882" s="196" t="s">
        <v>1165</v>
      </c>
    </row>
    <row r="883" spans="2:65" s="916" customFormat="1" ht="38.25" customHeight="1">
      <c r="B883" s="207"/>
      <c r="C883" s="286" t="s">
        <v>1166</v>
      </c>
      <c r="D883" s="286" t="s">
        <v>179</v>
      </c>
      <c r="E883" s="287" t="s">
        <v>1167</v>
      </c>
      <c r="F883" s="288" t="s">
        <v>1168</v>
      </c>
      <c r="G883" s="289" t="s">
        <v>180</v>
      </c>
      <c r="H883" s="290">
        <v>968.86099999999999</v>
      </c>
      <c r="I883" s="921"/>
      <c r="J883" s="291">
        <f>ROUND(I883*H883,2)</f>
        <v>0</v>
      </c>
      <c r="K883" s="288" t="s">
        <v>181</v>
      </c>
      <c r="L883" s="207"/>
      <c r="M883" s="292" t="s">
        <v>5</v>
      </c>
      <c r="N883" s="293" t="s">
        <v>39</v>
      </c>
      <c r="O883" s="294">
        <v>0.16700000000000001</v>
      </c>
      <c r="P883" s="294">
        <f>O883*H883</f>
        <v>161.79978700000001</v>
      </c>
      <c r="Q883" s="294">
        <v>0</v>
      </c>
      <c r="R883" s="294">
        <f>Q883*H883</f>
        <v>0</v>
      </c>
      <c r="S883" s="294">
        <v>0</v>
      </c>
      <c r="T883" s="295">
        <f>S883*H883</f>
        <v>0</v>
      </c>
      <c r="AR883" s="196" t="s">
        <v>182</v>
      </c>
      <c r="AT883" s="196" t="s">
        <v>179</v>
      </c>
      <c r="AU883" s="196" t="s">
        <v>77</v>
      </c>
      <c r="AY883" s="196" t="s">
        <v>177</v>
      </c>
      <c r="BE883" s="296">
        <f>IF(N883="základní",J883,0)</f>
        <v>0</v>
      </c>
      <c r="BF883" s="296">
        <f>IF(N883="snížená",J883,0)</f>
        <v>0</v>
      </c>
      <c r="BG883" s="296">
        <f>IF(N883="zákl. přenesená",J883,0)</f>
        <v>0</v>
      </c>
      <c r="BH883" s="296">
        <f>IF(N883="sníž. přenesená",J883,0)</f>
        <v>0</v>
      </c>
      <c r="BI883" s="296">
        <f>IF(N883="nulová",J883,0)</f>
        <v>0</v>
      </c>
      <c r="BJ883" s="196" t="s">
        <v>75</v>
      </c>
      <c r="BK883" s="296">
        <f>ROUND(I883*H883,2)</f>
        <v>0</v>
      </c>
      <c r="BL883" s="196" t="s">
        <v>182</v>
      </c>
      <c r="BM883" s="196" t="s">
        <v>1169</v>
      </c>
    </row>
    <row r="884" spans="2:65" s="916" customFormat="1" ht="67.5">
      <c r="B884" s="207"/>
      <c r="D884" s="297" t="s">
        <v>184</v>
      </c>
      <c r="F884" s="298" t="s">
        <v>1170</v>
      </c>
      <c r="L884" s="207"/>
      <c r="M884" s="299"/>
      <c r="N884" s="920"/>
      <c r="O884" s="920"/>
      <c r="P884" s="920"/>
      <c r="Q884" s="920"/>
      <c r="R884" s="920"/>
      <c r="S884" s="920"/>
      <c r="T884" s="300"/>
      <c r="AT884" s="196" t="s">
        <v>184</v>
      </c>
      <c r="AU884" s="196" t="s">
        <v>77</v>
      </c>
    </row>
    <row r="885" spans="2:65" s="302" customFormat="1">
      <c r="B885" s="301"/>
      <c r="D885" s="297" t="s">
        <v>185</v>
      </c>
      <c r="E885" s="303" t="s">
        <v>5</v>
      </c>
      <c r="F885" s="304" t="s">
        <v>1171</v>
      </c>
      <c r="H885" s="305">
        <v>494.84</v>
      </c>
      <c r="L885" s="301"/>
      <c r="M885" s="306"/>
      <c r="N885" s="307"/>
      <c r="O885" s="307"/>
      <c r="P885" s="307"/>
      <c r="Q885" s="307"/>
      <c r="R885" s="307"/>
      <c r="S885" s="307"/>
      <c r="T885" s="308"/>
      <c r="AT885" s="303" t="s">
        <v>185</v>
      </c>
      <c r="AU885" s="303" t="s">
        <v>77</v>
      </c>
      <c r="AV885" s="302" t="s">
        <v>77</v>
      </c>
      <c r="AW885" s="302" t="s">
        <v>31</v>
      </c>
      <c r="AX885" s="302" t="s">
        <v>68</v>
      </c>
      <c r="AY885" s="303" t="s">
        <v>177</v>
      </c>
    </row>
    <row r="886" spans="2:65" s="302" customFormat="1">
      <c r="B886" s="301"/>
      <c r="D886" s="297" t="s">
        <v>185</v>
      </c>
      <c r="E886" s="303" t="s">
        <v>5</v>
      </c>
      <c r="F886" s="304" t="s">
        <v>1172</v>
      </c>
      <c r="H886" s="305">
        <v>50.176000000000002</v>
      </c>
      <c r="L886" s="301"/>
      <c r="M886" s="306"/>
      <c r="N886" s="307"/>
      <c r="O886" s="307"/>
      <c r="P886" s="307"/>
      <c r="Q886" s="307"/>
      <c r="R886" s="307"/>
      <c r="S886" s="307"/>
      <c r="T886" s="308"/>
      <c r="AT886" s="303" t="s">
        <v>185</v>
      </c>
      <c r="AU886" s="303" t="s">
        <v>77</v>
      </c>
      <c r="AV886" s="302" t="s">
        <v>77</v>
      </c>
      <c r="AW886" s="302" t="s">
        <v>31</v>
      </c>
      <c r="AX886" s="302" t="s">
        <v>68</v>
      </c>
      <c r="AY886" s="303" t="s">
        <v>177</v>
      </c>
    </row>
    <row r="887" spans="2:65" s="302" customFormat="1">
      <c r="B887" s="301"/>
      <c r="D887" s="297" t="s">
        <v>185</v>
      </c>
      <c r="E887" s="303" t="s">
        <v>5</v>
      </c>
      <c r="F887" s="304" t="s">
        <v>1173</v>
      </c>
      <c r="H887" s="305">
        <v>423.84500000000003</v>
      </c>
      <c r="L887" s="301"/>
      <c r="M887" s="306"/>
      <c r="N887" s="307"/>
      <c r="O887" s="307"/>
      <c r="P887" s="307"/>
      <c r="Q887" s="307"/>
      <c r="R887" s="307"/>
      <c r="S887" s="307"/>
      <c r="T887" s="308"/>
      <c r="AT887" s="303" t="s">
        <v>185</v>
      </c>
      <c r="AU887" s="303" t="s">
        <v>77</v>
      </c>
      <c r="AV887" s="302" t="s">
        <v>77</v>
      </c>
      <c r="AW887" s="302" t="s">
        <v>31</v>
      </c>
      <c r="AX887" s="302" t="s">
        <v>68</v>
      </c>
      <c r="AY887" s="303" t="s">
        <v>177</v>
      </c>
    </row>
    <row r="888" spans="2:65" s="317" customFormat="1">
      <c r="B888" s="316"/>
      <c r="D888" s="297" t="s">
        <v>185</v>
      </c>
      <c r="E888" s="318" t="s">
        <v>5</v>
      </c>
      <c r="F888" s="319" t="s">
        <v>186</v>
      </c>
      <c r="H888" s="320">
        <v>968.86099999999999</v>
      </c>
      <c r="L888" s="316"/>
      <c r="M888" s="321"/>
      <c r="N888" s="322"/>
      <c r="O888" s="322"/>
      <c r="P888" s="322"/>
      <c r="Q888" s="322"/>
      <c r="R888" s="322"/>
      <c r="S888" s="322"/>
      <c r="T888" s="323"/>
      <c r="AT888" s="318" t="s">
        <v>185</v>
      </c>
      <c r="AU888" s="318" t="s">
        <v>77</v>
      </c>
      <c r="AV888" s="317" t="s">
        <v>182</v>
      </c>
      <c r="AW888" s="317" t="s">
        <v>31</v>
      </c>
      <c r="AX888" s="317" t="s">
        <v>75</v>
      </c>
      <c r="AY888" s="318" t="s">
        <v>177</v>
      </c>
    </row>
    <row r="889" spans="2:65" s="916" customFormat="1" ht="38.25" customHeight="1">
      <c r="B889" s="207"/>
      <c r="C889" s="286" t="s">
        <v>1174</v>
      </c>
      <c r="D889" s="286" t="s">
        <v>179</v>
      </c>
      <c r="E889" s="287" t="s">
        <v>1175</v>
      </c>
      <c r="F889" s="288" t="s">
        <v>1176</v>
      </c>
      <c r="G889" s="289" t="s">
        <v>180</v>
      </c>
      <c r="H889" s="290">
        <v>87197.49</v>
      </c>
      <c r="I889" s="921"/>
      <c r="J889" s="291">
        <f>ROUND(I889*H889,2)</f>
        <v>0</v>
      </c>
      <c r="K889" s="288" t="s">
        <v>181</v>
      </c>
      <c r="L889" s="207"/>
      <c r="M889" s="292" t="s">
        <v>5</v>
      </c>
      <c r="N889" s="293" t="s">
        <v>39</v>
      </c>
      <c r="O889" s="294">
        <v>0</v>
      </c>
      <c r="P889" s="294">
        <f>O889*H889</f>
        <v>0</v>
      </c>
      <c r="Q889" s="294">
        <v>0</v>
      </c>
      <c r="R889" s="294">
        <f>Q889*H889</f>
        <v>0</v>
      </c>
      <c r="S889" s="294">
        <v>0</v>
      </c>
      <c r="T889" s="295">
        <f>S889*H889</f>
        <v>0</v>
      </c>
      <c r="AR889" s="196" t="s">
        <v>182</v>
      </c>
      <c r="AT889" s="196" t="s">
        <v>179</v>
      </c>
      <c r="AU889" s="196" t="s">
        <v>77</v>
      </c>
      <c r="AY889" s="196" t="s">
        <v>177</v>
      </c>
      <c r="BE889" s="296">
        <f>IF(N889="základní",J889,0)</f>
        <v>0</v>
      </c>
      <c r="BF889" s="296">
        <f>IF(N889="snížená",J889,0)</f>
        <v>0</v>
      </c>
      <c r="BG889" s="296">
        <f>IF(N889="zákl. přenesená",J889,0)</f>
        <v>0</v>
      </c>
      <c r="BH889" s="296">
        <f>IF(N889="sníž. přenesená",J889,0)</f>
        <v>0</v>
      </c>
      <c r="BI889" s="296">
        <f>IF(N889="nulová",J889,0)</f>
        <v>0</v>
      </c>
      <c r="BJ889" s="196" t="s">
        <v>75</v>
      </c>
      <c r="BK889" s="296">
        <f>ROUND(I889*H889,2)</f>
        <v>0</v>
      </c>
      <c r="BL889" s="196" t="s">
        <v>182</v>
      </c>
      <c r="BM889" s="196" t="s">
        <v>1177</v>
      </c>
    </row>
    <row r="890" spans="2:65" s="916" customFormat="1" ht="67.5">
      <c r="B890" s="207"/>
      <c r="D890" s="297" t="s">
        <v>184</v>
      </c>
      <c r="F890" s="298" t="s">
        <v>1170</v>
      </c>
      <c r="L890" s="207"/>
      <c r="M890" s="299"/>
      <c r="N890" s="920"/>
      <c r="O890" s="920"/>
      <c r="P890" s="920"/>
      <c r="Q890" s="920"/>
      <c r="R890" s="920"/>
      <c r="S890" s="920"/>
      <c r="T890" s="300"/>
      <c r="AT890" s="196" t="s">
        <v>184</v>
      </c>
      <c r="AU890" s="196" t="s">
        <v>77</v>
      </c>
    </row>
    <row r="891" spans="2:65" s="302" customFormat="1">
      <c r="B891" s="301"/>
      <c r="D891" s="297" t="s">
        <v>185</v>
      </c>
      <c r="E891" s="303" t="s">
        <v>5</v>
      </c>
      <c r="F891" s="304" t="s">
        <v>1178</v>
      </c>
      <c r="H891" s="305">
        <v>87197.49</v>
      </c>
      <c r="L891" s="301"/>
      <c r="M891" s="306"/>
      <c r="N891" s="307"/>
      <c r="O891" s="307"/>
      <c r="P891" s="307"/>
      <c r="Q891" s="307"/>
      <c r="R891" s="307"/>
      <c r="S891" s="307"/>
      <c r="T891" s="308"/>
      <c r="AT891" s="303" t="s">
        <v>185</v>
      </c>
      <c r="AU891" s="303" t="s">
        <v>77</v>
      </c>
      <c r="AV891" s="302" t="s">
        <v>77</v>
      </c>
      <c r="AW891" s="302" t="s">
        <v>31</v>
      </c>
      <c r="AX891" s="302" t="s">
        <v>68</v>
      </c>
      <c r="AY891" s="303" t="s">
        <v>177</v>
      </c>
    </row>
    <row r="892" spans="2:65" s="317" customFormat="1">
      <c r="B892" s="316"/>
      <c r="D892" s="297" t="s">
        <v>185</v>
      </c>
      <c r="E892" s="318" t="s">
        <v>5</v>
      </c>
      <c r="F892" s="319" t="s">
        <v>186</v>
      </c>
      <c r="H892" s="320">
        <v>87197.49</v>
      </c>
      <c r="L892" s="316"/>
      <c r="M892" s="321"/>
      <c r="N892" s="322"/>
      <c r="O892" s="322"/>
      <c r="P892" s="322"/>
      <c r="Q892" s="322"/>
      <c r="R892" s="322"/>
      <c r="S892" s="322"/>
      <c r="T892" s="323"/>
      <c r="AT892" s="318" t="s">
        <v>185</v>
      </c>
      <c r="AU892" s="318" t="s">
        <v>77</v>
      </c>
      <c r="AV892" s="317" t="s">
        <v>182</v>
      </c>
      <c r="AW892" s="317" t="s">
        <v>31</v>
      </c>
      <c r="AX892" s="317" t="s">
        <v>75</v>
      </c>
      <c r="AY892" s="318" t="s">
        <v>177</v>
      </c>
    </row>
    <row r="893" spans="2:65" s="916" customFormat="1" ht="38.25" customHeight="1">
      <c r="B893" s="207"/>
      <c r="C893" s="286" t="s">
        <v>1179</v>
      </c>
      <c r="D893" s="286" t="s">
        <v>179</v>
      </c>
      <c r="E893" s="287" t="s">
        <v>1180</v>
      </c>
      <c r="F893" s="288" t="s">
        <v>1181</v>
      </c>
      <c r="G893" s="289" t="s">
        <v>180</v>
      </c>
      <c r="H893" s="290">
        <v>968.86099999999999</v>
      </c>
      <c r="I893" s="921"/>
      <c r="J893" s="291">
        <f>ROUND(I893*H893,2)</f>
        <v>0</v>
      </c>
      <c r="K893" s="288" t="s">
        <v>181</v>
      </c>
      <c r="L893" s="207"/>
      <c r="M893" s="292" t="s">
        <v>5</v>
      </c>
      <c r="N893" s="293" t="s">
        <v>39</v>
      </c>
      <c r="O893" s="294">
        <v>0.105</v>
      </c>
      <c r="P893" s="294">
        <f>O893*H893</f>
        <v>101.73040499999999</v>
      </c>
      <c r="Q893" s="294">
        <v>0</v>
      </c>
      <c r="R893" s="294">
        <f>Q893*H893</f>
        <v>0</v>
      </c>
      <c r="S893" s="294">
        <v>0</v>
      </c>
      <c r="T893" s="295">
        <f>S893*H893</f>
        <v>0</v>
      </c>
      <c r="AR893" s="196" t="s">
        <v>182</v>
      </c>
      <c r="AT893" s="196" t="s">
        <v>179</v>
      </c>
      <c r="AU893" s="196" t="s">
        <v>77</v>
      </c>
      <c r="AY893" s="196" t="s">
        <v>177</v>
      </c>
      <c r="BE893" s="296">
        <f>IF(N893="základní",J893,0)</f>
        <v>0</v>
      </c>
      <c r="BF893" s="296">
        <f>IF(N893="snížená",J893,0)</f>
        <v>0</v>
      </c>
      <c r="BG893" s="296">
        <f>IF(N893="zákl. přenesená",J893,0)</f>
        <v>0</v>
      </c>
      <c r="BH893" s="296">
        <f>IF(N893="sníž. přenesená",J893,0)</f>
        <v>0</v>
      </c>
      <c r="BI893" s="296">
        <f>IF(N893="nulová",J893,0)</f>
        <v>0</v>
      </c>
      <c r="BJ893" s="196" t="s">
        <v>75</v>
      </c>
      <c r="BK893" s="296">
        <f>ROUND(I893*H893,2)</f>
        <v>0</v>
      </c>
      <c r="BL893" s="196" t="s">
        <v>182</v>
      </c>
      <c r="BM893" s="196" t="s">
        <v>1182</v>
      </c>
    </row>
    <row r="894" spans="2:65" s="916" customFormat="1" ht="27">
      <c r="B894" s="207"/>
      <c r="D894" s="297" t="s">
        <v>184</v>
      </c>
      <c r="F894" s="298" t="s">
        <v>1183</v>
      </c>
      <c r="L894" s="207"/>
      <c r="M894" s="299"/>
      <c r="N894" s="920"/>
      <c r="O894" s="920"/>
      <c r="P894" s="920"/>
      <c r="Q894" s="920"/>
      <c r="R894" s="920"/>
      <c r="S894" s="920"/>
      <c r="T894" s="300"/>
      <c r="AT894" s="196" t="s">
        <v>184</v>
      </c>
      <c r="AU894" s="196" t="s">
        <v>77</v>
      </c>
    </row>
    <row r="895" spans="2:65" s="916" customFormat="1" ht="25.5" customHeight="1">
      <c r="B895" s="207"/>
      <c r="C895" s="286" t="s">
        <v>1184</v>
      </c>
      <c r="D895" s="286" t="s">
        <v>179</v>
      </c>
      <c r="E895" s="287" t="s">
        <v>1185</v>
      </c>
      <c r="F895" s="288" t="s">
        <v>1186</v>
      </c>
      <c r="G895" s="289" t="s">
        <v>180</v>
      </c>
      <c r="H895" s="290">
        <v>968.86099999999999</v>
      </c>
      <c r="I895" s="921"/>
      <c r="J895" s="291">
        <f>ROUND(I895*H895,2)</f>
        <v>0</v>
      </c>
      <c r="K895" s="288" t="s">
        <v>181</v>
      </c>
      <c r="L895" s="207"/>
      <c r="M895" s="292" t="s">
        <v>5</v>
      </c>
      <c r="N895" s="293" t="s">
        <v>39</v>
      </c>
      <c r="O895" s="294">
        <v>4.9000000000000002E-2</v>
      </c>
      <c r="P895" s="294">
        <f>O895*H895</f>
        <v>47.474189000000003</v>
      </c>
      <c r="Q895" s="294">
        <v>0</v>
      </c>
      <c r="R895" s="294">
        <f>Q895*H895</f>
        <v>0</v>
      </c>
      <c r="S895" s="294">
        <v>0</v>
      </c>
      <c r="T895" s="295">
        <f>S895*H895</f>
        <v>0</v>
      </c>
      <c r="AR895" s="196" t="s">
        <v>182</v>
      </c>
      <c r="AT895" s="196" t="s">
        <v>179</v>
      </c>
      <c r="AU895" s="196" t="s">
        <v>77</v>
      </c>
      <c r="AY895" s="196" t="s">
        <v>177</v>
      </c>
      <c r="BE895" s="296">
        <f>IF(N895="základní",J895,0)</f>
        <v>0</v>
      </c>
      <c r="BF895" s="296">
        <f>IF(N895="snížená",J895,0)</f>
        <v>0</v>
      </c>
      <c r="BG895" s="296">
        <f>IF(N895="zákl. přenesená",J895,0)</f>
        <v>0</v>
      </c>
      <c r="BH895" s="296">
        <f>IF(N895="sníž. přenesená",J895,0)</f>
        <v>0</v>
      </c>
      <c r="BI895" s="296">
        <f>IF(N895="nulová",J895,0)</f>
        <v>0</v>
      </c>
      <c r="BJ895" s="196" t="s">
        <v>75</v>
      </c>
      <c r="BK895" s="296">
        <f>ROUND(I895*H895,2)</f>
        <v>0</v>
      </c>
      <c r="BL895" s="196" t="s">
        <v>182</v>
      </c>
      <c r="BM895" s="196" t="s">
        <v>1187</v>
      </c>
    </row>
    <row r="896" spans="2:65" s="916" customFormat="1" ht="40.5">
      <c r="B896" s="207"/>
      <c r="D896" s="297" t="s">
        <v>184</v>
      </c>
      <c r="F896" s="298" t="s">
        <v>1188</v>
      </c>
      <c r="L896" s="207"/>
      <c r="M896" s="299"/>
      <c r="N896" s="920"/>
      <c r="O896" s="920"/>
      <c r="P896" s="920"/>
      <c r="Q896" s="920"/>
      <c r="R896" s="920"/>
      <c r="S896" s="920"/>
      <c r="T896" s="300"/>
      <c r="AT896" s="196" t="s">
        <v>184</v>
      </c>
      <c r="AU896" s="196" t="s">
        <v>77</v>
      </c>
    </row>
    <row r="897" spans="2:65" s="302" customFormat="1">
      <c r="B897" s="301"/>
      <c r="D897" s="297" t="s">
        <v>185</v>
      </c>
      <c r="E897" s="303" t="s">
        <v>5</v>
      </c>
      <c r="F897" s="304" t="s">
        <v>1189</v>
      </c>
      <c r="H897" s="305">
        <v>968.86099999999999</v>
      </c>
      <c r="L897" s="301"/>
      <c r="M897" s="306"/>
      <c r="N897" s="307"/>
      <c r="O897" s="307"/>
      <c r="P897" s="307"/>
      <c r="Q897" s="307"/>
      <c r="R897" s="307"/>
      <c r="S897" s="307"/>
      <c r="T897" s="308"/>
      <c r="AT897" s="303" t="s">
        <v>185</v>
      </c>
      <c r="AU897" s="303" t="s">
        <v>77</v>
      </c>
      <c r="AV897" s="302" t="s">
        <v>77</v>
      </c>
      <c r="AW897" s="302" t="s">
        <v>31</v>
      </c>
      <c r="AX897" s="302" t="s">
        <v>68</v>
      </c>
      <c r="AY897" s="303" t="s">
        <v>177</v>
      </c>
    </row>
    <row r="898" spans="2:65" s="317" customFormat="1">
      <c r="B898" s="316"/>
      <c r="D898" s="297" t="s">
        <v>185</v>
      </c>
      <c r="E898" s="318" t="s">
        <v>5</v>
      </c>
      <c r="F898" s="319" t="s">
        <v>186</v>
      </c>
      <c r="H898" s="320">
        <v>968.86099999999999</v>
      </c>
      <c r="L898" s="316"/>
      <c r="M898" s="321"/>
      <c r="N898" s="322"/>
      <c r="O898" s="322"/>
      <c r="P898" s="322"/>
      <c r="Q898" s="322"/>
      <c r="R898" s="322"/>
      <c r="S898" s="322"/>
      <c r="T898" s="323"/>
      <c r="AT898" s="318" t="s">
        <v>185</v>
      </c>
      <c r="AU898" s="318" t="s">
        <v>77</v>
      </c>
      <c r="AV898" s="317" t="s">
        <v>182</v>
      </c>
      <c r="AW898" s="317" t="s">
        <v>31</v>
      </c>
      <c r="AX898" s="317" t="s">
        <v>75</v>
      </c>
      <c r="AY898" s="318" t="s">
        <v>177</v>
      </c>
    </row>
    <row r="899" spans="2:65" s="916" customFormat="1" ht="25.5" customHeight="1">
      <c r="B899" s="207"/>
      <c r="C899" s="286" t="s">
        <v>1190</v>
      </c>
      <c r="D899" s="286" t="s">
        <v>179</v>
      </c>
      <c r="E899" s="287" t="s">
        <v>1191</v>
      </c>
      <c r="F899" s="288" t="s">
        <v>1192</v>
      </c>
      <c r="G899" s="289" t="s">
        <v>180</v>
      </c>
      <c r="H899" s="290">
        <v>87197.49</v>
      </c>
      <c r="I899" s="921"/>
      <c r="J899" s="291">
        <f>ROUND(I899*H899,2)</f>
        <v>0</v>
      </c>
      <c r="K899" s="288" t="s">
        <v>181</v>
      </c>
      <c r="L899" s="207"/>
      <c r="M899" s="292" t="s">
        <v>5</v>
      </c>
      <c r="N899" s="293" t="s">
        <v>39</v>
      </c>
      <c r="O899" s="294">
        <v>0</v>
      </c>
      <c r="P899" s="294">
        <f>O899*H899</f>
        <v>0</v>
      </c>
      <c r="Q899" s="294">
        <v>0</v>
      </c>
      <c r="R899" s="294">
        <f>Q899*H899</f>
        <v>0</v>
      </c>
      <c r="S899" s="294">
        <v>0</v>
      </c>
      <c r="T899" s="295">
        <f>S899*H899</f>
        <v>0</v>
      </c>
      <c r="AR899" s="196" t="s">
        <v>182</v>
      </c>
      <c r="AT899" s="196" t="s">
        <v>179</v>
      </c>
      <c r="AU899" s="196" t="s">
        <v>77</v>
      </c>
      <c r="AY899" s="196" t="s">
        <v>177</v>
      </c>
      <c r="BE899" s="296">
        <f>IF(N899="základní",J899,0)</f>
        <v>0</v>
      </c>
      <c r="BF899" s="296">
        <f>IF(N899="snížená",J899,0)</f>
        <v>0</v>
      </c>
      <c r="BG899" s="296">
        <f>IF(N899="zákl. přenesená",J899,0)</f>
        <v>0</v>
      </c>
      <c r="BH899" s="296">
        <f>IF(N899="sníž. přenesená",J899,0)</f>
        <v>0</v>
      </c>
      <c r="BI899" s="296">
        <f>IF(N899="nulová",J899,0)</f>
        <v>0</v>
      </c>
      <c r="BJ899" s="196" t="s">
        <v>75</v>
      </c>
      <c r="BK899" s="296">
        <f>ROUND(I899*H899,2)</f>
        <v>0</v>
      </c>
      <c r="BL899" s="196" t="s">
        <v>182</v>
      </c>
      <c r="BM899" s="196" t="s">
        <v>1193</v>
      </c>
    </row>
    <row r="900" spans="2:65" s="916" customFormat="1" ht="40.5">
      <c r="B900" s="207"/>
      <c r="D900" s="297" t="s">
        <v>184</v>
      </c>
      <c r="F900" s="298" t="s">
        <v>1188</v>
      </c>
      <c r="L900" s="207"/>
      <c r="M900" s="299"/>
      <c r="N900" s="920"/>
      <c r="O900" s="920"/>
      <c r="P900" s="920"/>
      <c r="Q900" s="920"/>
      <c r="R900" s="920"/>
      <c r="S900" s="920"/>
      <c r="T900" s="300"/>
      <c r="AT900" s="196" t="s">
        <v>184</v>
      </c>
      <c r="AU900" s="196" t="s">
        <v>77</v>
      </c>
    </row>
    <row r="901" spans="2:65" s="302" customFormat="1">
      <c r="B901" s="301"/>
      <c r="D901" s="297" t="s">
        <v>185</v>
      </c>
      <c r="E901" s="303" t="s">
        <v>5</v>
      </c>
      <c r="F901" s="304" t="s">
        <v>1178</v>
      </c>
      <c r="H901" s="305">
        <v>87197.49</v>
      </c>
      <c r="L901" s="301"/>
      <c r="M901" s="306"/>
      <c r="N901" s="307"/>
      <c r="O901" s="307"/>
      <c r="P901" s="307"/>
      <c r="Q901" s="307"/>
      <c r="R901" s="307"/>
      <c r="S901" s="307"/>
      <c r="T901" s="308"/>
      <c r="AT901" s="303" t="s">
        <v>185</v>
      </c>
      <c r="AU901" s="303" t="s">
        <v>77</v>
      </c>
      <c r="AV901" s="302" t="s">
        <v>77</v>
      </c>
      <c r="AW901" s="302" t="s">
        <v>31</v>
      </c>
      <c r="AX901" s="302" t="s">
        <v>68</v>
      </c>
      <c r="AY901" s="303" t="s">
        <v>177</v>
      </c>
    </row>
    <row r="902" spans="2:65" s="317" customFormat="1">
      <c r="B902" s="316"/>
      <c r="D902" s="297" t="s">
        <v>185</v>
      </c>
      <c r="E902" s="318" t="s">
        <v>5</v>
      </c>
      <c r="F902" s="319" t="s">
        <v>186</v>
      </c>
      <c r="H902" s="320">
        <v>87197.49</v>
      </c>
      <c r="L902" s="316"/>
      <c r="M902" s="321"/>
      <c r="N902" s="322"/>
      <c r="O902" s="322"/>
      <c r="P902" s="322"/>
      <c r="Q902" s="322"/>
      <c r="R902" s="322"/>
      <c r="S902" s="322"/>
      <c r="T902" s="323"/>
      <c r="AT902" s="318" t="s">
        <v>185</v>
      </c>
      <c r="AU902" s="318" t="s">
        <v>77</v>
      </c>
      <c r="AV902" s="317" t="s">
        <v>182</v>
      </c>
      <c r="AW902" s="317" t="s">
        <v>31</v>
      </c>
      <c r="AX902" s="317" t="s">
        <v>75</v>
      </c>
      <c r="AY902" s="318" t="s">
        <v>177</v>
      </c>
    </row>
    <row r="903" spans="2:65" s="916" customFormat="1" ht="25.5" customHeight="1">
      <c r="B903" s="207"/>
      <c r="C903" s="286" t="s">
        <v>1194</v>
      </c>
      <c r="D903" s="286" t="s">
        <v>179</v>
      </c>
      <c r="E903" s="287" t="s">
        <v>1195</v>
      </c>
      <c r="F903" s="288" t="s">
        <v>1196</v>
      </c>
      <c r="G903" s="289" t="s">
        <v>180</v>
      </c>
      <c r="H903" s="290">
        <v>968.86099999999999</v>
      </c>
      <c r="I903" s="921"/>
      <c r="J903" s="291">
        <f>ROUND(I903*H903,2)</f>
        <v>0</v>
      </c>
      <c r="K903" s="288" t="s">
        <v>181</v>
      </c>
      <c r="L903" s="207"/>
      <c r="M903" s="292" t="s">
        <v>5</v>
      </c>
      <c r="N903" s="293" t="s">
        <v>39</v>
      </c>
      <c r="O903" s="294">
        <v>3.3000000000000002E-2</v>
      </c>
      <c r="P903" s="294">
        <f>O903*H903</f>
        <v>31.972413</v>
      </c>
      <c r="Q903" s="294">
        <v>0</v>
      </c>
      <c r="R903" s="294">
        <f>Q903*H903</f>
        <v>0</v>
      </c>
      <c r="S903" s="294">
        <v>0</v>
      </c>
      <c r="T903" s="295">
        <f>S903*H903</f>
        <v>0</v>
      </c>
      <c r="AR903" s="196" t="s">
        <v>182</v>
      </c>
      <c r="AT903" s="196" t="s">
        <v>179</v>
      </c>
      <c r="AU903" s="196" t="s">
        <v>77</v>
      </c>
      <c r="AY903" s="196" t="s">
        <v>177</v>
      </c>
      <c r="BE903" s="296">
        <f>IF(N903="základní",J903,0)</f>
        <v>0</v>
      </c>
      <c r="BF903" s="296">
        <f>IF(N903="snížená",J903,0)</f>
        <v>0</v>
      </c>
      <c r="BG903" s="296">
        <f>IF(N903="zákl. přenesená",J903,0)</f>
        <v>0</v>
      </c>
      <c r="BH903" s="296">
        <f>IF(N903="sníž. přenesená",J903,0)</f>
        <v>0</v>
      </c>
      <c r="BI903" s="296">
        <f>IF(N903="nulová",J903,0)</f>
        <v>0</v>
      </c>
      <c r="BJ903" s="196" t="s">
        <v>75</v>
      </c>
      <c r="BK903" s="296">
        <f>ROUND(I903*H903,2)</f>
        <v>0</v>
      </c>
      <c r="BL903" s="196" t="s">
        <v>182</v>
      </c>
      <c r="BM903" s="196" t="s">
        <v>1197</v>
      </c>
    </row>
    <row r="904" spans="2:65" s="916" customFormat="1" ht="25.5" customHeight="1">
      <c r="B904" s="207"/>
      <c r="C904" s="286" t="s">
        <v>1198</v>
      </c>
      <c r="D904" s="286" t="s">
        <v>179</v>
      </c>
      <c r="E904" s="287" t="s">
        <v>1199</v>
      </c>
      <c r="F904" s="288" t="s">
        <v>1200</v>
      </c>
      <c r="G904" s="289" t="s">
        <v>180</v>
      </c>
      <c r="H904" s="290">
        <v>1195.6199999999999</v>
      </c>
      <c r="I904" s="921"/>
      <c r="J904" s="291">
        <f>ROUND(I904*H904,2)</f>
        <v>0</v>
      </c>
      <c r="K904" s="288" t="s">
        <v>181</v>
      </c>
      <c r="L904" s="207"/>
      <c r="M904" s="292" t="s">
        <v>5</v>
      </c>
      <c r="N904" s="293" t="s">
        <v>39</v>
      </c>
      <c r="O904" s="294">
        <v>0.105</v>
      </c>
      <c r="P904" s="294">
        <f>O904*H904</f>
        <v>125.54009999999998</v>
      </c>
      <c r="Q904" s="294">
        <v>1.2999999999999999E-4</v>
      </c>
      <c r="R904" s="294">
        <f>Q904*H904</f>
        <v>0.15543059999999997</v>
      </c>
      <c r="S904" s="294">
        <v>0</v>
      </c>
      <c r="T904" s="295">
        <f>S904*H904</f>
        <v>0</v>
      </c>
      <c r="AR904" s="196" t="s">
        <v>182</v>
      </c>
      <c r="AT904" s="196" t="s">
        <v>179</v>
      </c>
      <c r="AU904" s="196" t="s">
        <v>77</v>
      </c>
      <c r="AY904" s="196" t="s">
        <v>177</v>
      </c>
      <c r="BE904" s="296">
        <f>IF(N904="základní",J904,0)</f>
        <v>0</v>
      </c>
      <c r="BF904" s="296">
        <f>IF(N904="snížená",J904,0)</f>
        <v>0</v>
      </c>
      <c r="BG904" s="296">
        <f>IF(N904="zákl. přenesená",J904,0)</f>
        <v>0</v>
      </c>
      <c r="BH904" s="296">
        <f>IF(N904="sníž. přenesená",J904,0)</f>
        <v>0</v>
      </c>
      <c r="BI904" s="296">
        <f>IF(N904="nulová",J904,0)</f>
        <v>0</v>
      </c>
      <c r="BJ904" s="196" t="s">
        <v>75</v>
      </c>
      <c r="BK904" s="296">
        <f>ROUND(I904*H904,2)</f>
        <v>0</v>
      </c>
      <c r="BL904" s="196" t="s">
        <v>182</v>
      </c>
      <c r="BM904" s="196" t="s">
        <v>1201</v>
      </c>
    </row>
    <row r="905" spans="2:65" s="916" customFormat="1" ht="54">
      <c r="B905" s="207"/>
      <c r="D905" s="297" t="s">
        <v>184</v>
      </c>
      <c r="F905" s="298" t="s">
        <v>1202</v>
      </c>
      <c r="L905" s="207"/>
      <c r="M905" s="299"/>
      <c r="N905" s="920"/>
      <c r="O905" s="920"/>
      <c r="P905" s="920"/>
      <c r="Q905" s="920"/>
      <c r="R905" s="920"/>
      <c r="S905" s="920"/>
      <c r="T905" s="300"/>
      <c r="AT905" s="196" t="s">
        <v>184</v>
      </c>
      <c r="AU905" s="196" t="s">
        <v>77</v>
      </c>
    </row>
    <row r="906" spans="2:65" s="302" customFormat="1">
      <c r="B906" s="301"/>
      <c r="D906" s="297" t="s">
        <v>185</v>
      </c>
      <c r="E906" s="303" t="s">
        <v>5</v>
      </c>
      <c r="F906" s="304" t="s">
        <v>1203</v>
      </c>
      <c r="H906" s="305">
        <v>1195.6199999999999</v>
      </c>
      <c r="L906" s="301"/>
      <c r="M906" s="306"/>
      <c r="N906" s="307"/>
      <c r="O906" s="307"/>
      <c r="P906" s="307"/>
      <c r="Q906" s="307"/>
      <c r="R906" s="307"/>
      <c r="S906" s="307"/>
      <c r="T906" s="308"/>
      <c r="AT906" s="303" t="s">
        <v>185</v>
      </c>
      <c r="AU906" s="303" t="s">
        <v>77</v>
      </c>
      <c r="AV906" s="302" t="s">
        <v>77</v>
      </c>
      <c r="AW906" s="302" t="s">
        <v>31</v>
      </c>
      <c r="AX906" s="302" t="s">
        <v>68</v>
      </c>
      <c r="AY906" s="303" t="s">
        <v>177</v>
      </c>
    </row>
    <row r="907" spans="2:65" s="310" customFormat="1">
      <c r="B907" s="309"/>
      <c r="D907" s="297" t="s">
        <v>185</v>
      </c>
      <c r="E907" s="311" t="s">
        <v>5</v>
      </c>
      <c r="F907" s="312" t="s">
        <v>1204</v>
      </c>
      <c r="H907" s="311" t="s">
        <v>5</v>
      </c>
      <c r="L907" s="309"/>
      <c r="M907" s="313"/>
      <c r="N907" s="314"/>
      <c r="O907" s="314"/>
      <c r="P907" s="314"/>
      <c r="Q907" s="314"/>
      <c r="R907" s="314"/>
      <c r="S907" s="314"/>
      <c r="T907" s="315"/>
      <c r="AT907" s="311" t="s">
        <v>185</v>
      </c>
      <c r="AU907" s="311" t="s">
        <v>77</v>
      </c>
      <c r="AV907" s="310" t="s">
        <v>75</v>
      </c>
      <c r="AW907" s="310" t="s">
        <v>31</v>
      </c>
      <c r="AX907" s="310" t="s">
        <v>68</v>
      </c>
      <c r="AY907" s="311" t="s">
        <v>177</v>
      </c>
    </row>
    <row r="908" spans="2:65" s="317" customFormat="1">
      <c r="B908" s="316"/>
      <c r="D908" s="297" t="s">
        <v>185</v>
      </c>
      <c r="E908" s="318" t="s">
        <v>5</v>
      </c>
      <c r="F908" s="319" t="s">
        <v>186</v>
      </c>
      <c r="H908" s="320">
        <v>1195.6199999999999</v>
      </c>
      <c r="L908" s="316"/>
      <c r="M908" s="321"/>
      <c r="N908" s="322"/>
      <c r="O908" s="322"/>
      <c r="P908" s="322"/>
      <c r="Q908" s="322"/>
      <c r="R908" s="322"/>
      <c r="S908" s="322"/>
      <c r="T908" s="323"/>
      <c r="AT908" s="318" t="s">
        <v>185</v>
      </c>
      <c r="AU908" s="318" t="s">
        <v>77</v>
      </c>
      <c r="AV908" s="317" t="s">
        <v>182</v>
      </c>
      <c r="AW908" s="317" t="s">
        <v>31</v>
      </c>
      <c r="AX908" s="317" t="s">
        <v>75</v>
      </c>
      <c r="AY908" s="318" t="s">
        <v>177</v>
      </c>
    </row>
    <row r="909" spans="2:65" s="916" customFormat="1" ht="63.75" customHeight="1">
      <c r="B909" s="207"/>
      <c r="C909" s="286" t="s">
        <v>1205</v>
      </c>
      <c r="D909" s="286" t="s">
        <v>179</v>
      </c>
      <c r="E909" s="287" t="s">
        <v>1206</v>
      </c>
      <c r="F909" s="288" t="s">
        <v>1207</v>
      </c>
      <c r="G909" s="289" t="s">
        <v>180</v>
      </c>
      <c r="H909" s="290">
        <v>1264.05</v>
      </c>
      <c r="I909" s="921"/>
      <c r="J909" s="291">
        <f>ROUND(I909*H909,2)</f>
        <v>0</v>
      </c>
      <c r="K909" s="288" t="s">
        <v>181</v>
      </c>
      <c r="L909" s="207"/>
      <c r="M909" s="292" t="s">
        <v>5</v>
      </c>
      <c r="N909" s="293" t="s">
        <v>39</v>
      </c>
      <c r="O909" s="294">
        <v>0.308</v>
      </c>
      <c r="P909" s="294">
        <f>O909*H909</f>
        <v>389.32739999999995</v>
      </c>
      <c r="Q909" s="294">
        <v>4.0000000000000003E-5</v>
      </c>
      <c r="R909" s="294">
        <f>Q909*H909</f>
        <v>5.0562000000000003E-2</v>
      </c>
      <c r="S909" s="294">
        <v>0</v>
      </c>
      <c r="T909" s="295">
        <f>S909*H909</f>
        <v>0</v>
      </c>
      <c r="AR909" s="196" t="s">
        <v>182</v>
      </c>
      <c r="AT909" s="196" t="s">
        <v>179</v>
      </c>
      <c r="AU909" s="196" t="s">
        <v>77</v>
      </c>
      <c r="AY909" s="196" t="s">
        <v>177</v>
      </c>
      <c r="BE909" s="296">
        <f>IF(N909="základní",J909,0)</f>
        <v>0</v>
      </c>
      <c r="BF909" s="296">
        <f>IF(N909="snížená",J909,0)</f>
        <v>0</v>
      </c>
      <c r="BG909" s="296">
        <f>IF(N909="zákl. přenesená",J909,0)</f>
        <v>0</v>
      </c>
      <c r="BH909" s="296">
        <f>IF(N909="sníž. přenesená",J909,0)</f>
        <v>0</v>
      </c>
      <c r="BI909" s="296">
        <f>IF(N909="nulová",J909,0)</f>
        <v>0</v>
      </c>
      <c r="BJ909" s="196" t="s">
        <v>75</v>
      </c>
      <c r="BK909" s="296">
        <f>ROUND(I909*H909,2)</f>
        <v>0</v>
      </c>
      <c r="BL909" s="196" t="s">
        <v>182</v>
      </c>
      <c r="BM909" s="196" t="s">
        <v>1208</v>
      </c>
    </row>
    <row r="910" spans="2:65" s="916" customFormat="1" ht="94.5">
      <c r="B910" s="207"/>
      <c r="D910" s="297" t="s">
        <v>184</v>
      </c>
      <c r="F910" s="298" t="s">
        <v>1209</v>
      </c>
      <c r="L910" s="207"/>
      <c r="M910" s="299"/>
      <c r="N910" s="920"/>
      <c r="O910" s="920"/>
      <c r="P910" s="920"/>
      <c r="Q910" s="920"/>
      <c r="R910" s="920"/>
      <c r="S910" s="920"/>
      <c r="T910" s="300"/>
      <c r="AT910" s="196" t="s">
        <v>184</v>
      </c>
      <c r="AU910" s="196" t="s">
        <v>77</v>
      </c>
    </row>
    <row r="911" spans="2:65" s="302" customFormat="1">
      <c r="B911" s="301"/>
      <c r="D911" s="297" t="s">
        <v>185</v>
      </c>
      <c r="E911" s="303" t="s">
        <v>5</v>
      </c>
      <c r="F911" s="304" t="s">
        <v>1210</v>
      </c>
      <c r="H911" s="305">
        <v>544.37</v>
      </c>
      <c r="L911" s="301"/>
      <c r="M911" s="306"/>
      <c r="N911" s="307"/>
      <c r="O911" s="307"/>
      <c r="P911" s="307"/>
      <c r="Q911" s="307"/>
      <c r="R911" s="307"/>
      <c r="S911" s="307"/>
      <c r="T911" s="308"/>
      <c r="AT911" s="303" t="s">
        <v>185</v>
      </c>
      <c r="AU911" s="303" t="s">
        <v>77</v>
      </c>
      <c r="AV911" s="302" t="s">
        <v>77</v>
      </c>
      <c r="AW911" s="302" t="s">
        <v>31</v>
      </c>
      <c r="AX911" s="302" t="s">
        <v>68</v>
      </c>
      <c r="AY911" s="303" t="s">
        <v>177</v>
      </c>
    </row>
    <row r="912" spans="2:65" s="310" customFormat="1">
      <c r="B912" s="309"/>
      <c r="D912" s="297" t="s">
        <v>185</v>
      </c>
      <c r="E912" s="311" t="s">
        <v>5</v>
      </c>
      <c r="F912" s="312" t="s">
        <v>716</v>
      </c>
      <c r="H912" s="311" t="s">
        <v>5</v>
      </c>
      <c r="L912" s="309"/>
      <c r="M912" s="313"/>
      <c r="N912" s="314"/>
      <c r="O912" s="314"/>
      <c r="P912" s="314"/>
      <c r="Q912" s="314"/>
      <c r="R912" s="314"/>
      <c r="S912" s="314"/>
      <c r="T912" s="315"/>
      <c r="AT912" s="311" t="s">
        <v>185</v>
      </c>
      <c r="AU912" s="311" t="s">
        <v>77</v>
      </c>
      <c r="AV912" s="310" t="s">
        <v>75</v>
      </c>
      <c r="AW912" s="310" t="s">
        <v>31</v>
      </c>
      <c r="AX912" s="310" t="s">
        <v>68</v>
      </c>
      <c r="AY912" s="311" t="s">
        <v>177</v>
      </c>
    </row>
    <row r="913" spans="2:65" s="302" customFormat="1">
      <c r="B913" s="301"/>
      <c r="D913" s="297" t="s">
        <v>185</v>
      </c>
      <c r="E913" s="303" t="s">
        <v>5</v>
      </c>
      <c r="F913" s="304" t="s">
        <v>1211</v>
      </c>
      <c r="H913" s="305">
        <v>503.35</v>
      </c>
      <c r="L913" s="301"/>
      <c r="M913" s="306"/>
      <c r="N913" s="307"/>
      <c r="O913" s="307"/>
      <c r="P913" s="307"/>
      <c r="Q913" s="307"/>
      <c r="R913" s="307"/>
      <c r="S913" s="307"/>
      <c r="T913" s="308"/>
      <c r="AT913" s="303" t="s">
        <v>185</v>
      </c>
      <c r="AU913" s="303" t="s">
        <v>77</v>
      </c>
      <c r="AV913" s="302" t="s">
        <v>77</v>
      </c>
      <c r="AW913" s="302" t="s">
        <v>31</v>
      </c>
      <c r="AX913" s="302" t="s">
        <v>68</v>
      </c>
      <c r="AY913" s="303" t="s">
        <v>177</v>
      </c>
    </row>
    <row r="914" spans="2:65" s="310" customFormat="1">
      <c r="B914" s="309"/>
      <c r="D914" s="297" t="s">
        <v>185</v>
      </c>
      <c r="E914" s="311" t="s">
        <v>5</v>
      </c>
      <c r="F914" s="312" t="s">
        <v>719</v>
      </c>
      <c r="H914" s="311" t="s">
        <v>5</v>
      </c>
      <c r="L914" s="309"/>
      <c r="M914" s="313"/>
      <c r="N914" s="314"/>
      <c r="O914" s="314"/>
      <c r="P914" s="314"/>
      <c r="Q914" s="314"/>
      <c r="R914" s="314"/>
      <c r="S914" s="314"/>
      <c r="T914" s="315"/>
      <c r="AT914" s="311" t="s">
        <v>185</v>
      </c>
      <c r="AU914" s="311" t="s">
        <v>77</v>
      </c>
      <c r="AV914" s="310" t="s">
        <v>75</v>
      </c>
      <c r="AW914" s="310" t="s">
        <v>31</v>
      </c>
      <c r="AX914" s="310" t="s">
        <v>68</v>
      </c>
      <c r="AY914" s="311" t="s">
        <v>177</v>
      </c>
    </row>
    <row r="915" spans="2:65" s="302" customFormat="1">
      <c r="B915" s="301"/>
      <c r="D915" s="297" t="s">
        <v>185</v>
      </c>
      <c r="E915" s="303" t="s">
        <v>5</v>
      </c>
      <c r="F915" s="304" t="s">
        <v>1212</v>
      </c>
      <c r="H915" s="305">
        <v>216.33</v>
      </c>
      <c r="L915" s="301"/>
      <c r="M915" s="306"/>
      <c r="N915" s="307"/>
      <c r="O915" s="307"/>
      <c r="P915" s="307"/>
      <c r="Q915" s="307"/>
      <c r="R915" s="307"/>
      <c r="S915" s="307"/>
      <c r="T915" s="308"/>
      <c r="AT915" s="303" t="s">
        <v>185</v>
      </c>
      <c r="AU915" s="303" t="s">
        <v>77</v>
      </c>
      <c r="AV915" s="302" t="s">
        <v>77</v>
      </c>
      <c r="AW915" s="302" t="s">
        <v>31</v>
      </c>
      <c r="AX915" s="302" t="s">
        <v>68</v>
      </c>
      <c r="AY915" s="303" t="s">
        <v>177</v>
      </c>
    </row>
    <row r="916" spans="2:65" s="310" customFormat="1">
      <c r="B916" s="309"/>
      <c r="D916" s="297" t="s">
        <v>185</v>
      </c>
      <c r="E916" s="311" t="s">
        <v>5</v>
      </c>
      <c r="F916" s="312" t="s">
        <v>593</v>
      </c>
      <c r="H916" s="311" t="s">
        <v>5</v>
      </c>
      <c r="L916" s="309"/>
      <c r="M916" s="313"/>
      <c r="N916" s="314"/>
      <c r="O916" s="314"/>
      <c r="P916" s="314"/>
      <c r="Q916" s="314"/>
      <c r="R916" s="314"/>
      <c r="S916" s="314"/>
      <c r="T916" s="315"/>
      <c r="AT916" s="311" t="s">
        <v>185</v>
      </c>
      <c r="AU916" s="311" t="s">
        <v>77</v>
      </c>
      <c r="AV916" s="310" t="s">
        <v>75</v>
      </c>
      <c r="AW916" s="310" t="s">
        <v>31</v>
      </c>
      <c r="AX916" s="310" t="s">
        <v>68</v>
      </c>
      <c r="AY916" s="311" t="s">
        <v>177</v>
      </c>
    </row>
    <row r="917" spans="2:65" s="317" customFormat="1">
      <c r="B917" s="316"/>
      <c r="D917" s="297" t="s">
        <v>185</v>
      </c>
      <c r="E917" s="318" t="s">
        <v>5</v>
      </c>
      <c r="F917" s="319" t="s">
        <v>186</v>
      </c>
      <c r="H917" s="320">
        <v>1264.05</v>
      </c>
      <c r="L917" s="316"/>
      <c r="M917" s="321"/>
      <c r="N917" s="322"/>
      <c r="O917" s="322"/>
      <c r="P917" s="322"/>
      <c r="Q917" s="322"/>
      <c r="R917" s="322"/>
      <c r="S917" s="322"/>
      <c r="T917" s="323"/>
      <c r="AT917" s="318" t="s">
        <v>185</v>
      </c>
      <c r="AU917" s="318" t="s">
        <v>77</v>
      </c>
      <c r="AV917" s="317" t="s">
        <v>182</v>
      </c>
      <c r="AW917" s="317" t="s">
        <v>31</v>
      </c>
      <c r="AX917" s="317" t="s">
        <v>75</v>
      </c>
      <c r="AY917" s="318" t="s">
        <v>177</v>
      </c>
    </row>
    <row r="918" spans="2:65" s="916" customFormat="1" ht="76.5" customHeight="1">
      <c r="B918" s="207"/>
      <c r="C918" s="286" t="s">
        <v>1213</v>
      </c>
      <c r="D918" s="286" t="s">
        <v>179</v>
      </c>
      <c r="E918" s="287" t="s">
        <v>1214</v>
      </c>
      <c r="F918" s="288" t="s">
        <v>1215</v>
      </c>
      <c r="G918" s="289" t="s">
        <v>187</v>
      </c>
      <c r="H918" s="290">
        <v>1</v>
      </c>
      <c r="I918" s="921"/>
      <c r="J918" s="291">
        <f>ROUND(I918*H918,2)</f>
        <v>0</v>
      </c>
      <c r="K918" s="288" t="s">
        <v>181</v>
      </c>
      <c r="L918" s="207"/>
      <c r="M918" s="292" t="s">
        <v>5</v>
      </c>
      <c r="N918" s="293" t="s">
        <v>39</v>
      </c>
      <c r="O918" s="294">
        <v>1.4470000000000001</v>
      </c>
      <c r="P918" s="294">
        <f>O918*H918</f>
        <v>1.4470000000000001</v>
      </c>
      <c r="Q918" s="294">
        <v>0.22717000000000001</v>
      </c>
      <c r="R918" s="294">
        <f>Q918*H918</f>
        <v>0.22717000000000001</v>
      </c>
      <c r="S918" s="294">
        <v>0</v>
      </c>
      <c r="T918" s="295">
        <f>S918*H918</f>
        <v>0</v>
      </c>
      <c r="AR918" s="196" t="s">
        <v>182</v>
      </c>
      <c r="AT918" s="196" t="s">
        <v>179</v>
      </c>
      <c r="AU918" s="196" t="s">
        <v>77</v>
      </c>
      <c r="AY918" s="196" t="s">
        <v>177</v>
      </c>
      <c r="BE918" s="296">
        <f>IF(N918="základní",J918,0)</f>
        <v>0</v>
      </c>
      <c r="BF918" s="296">
        <f>IF(N918="snížená",J918,0)</f>
        <v>0</v>
      </c>
      <c r="BG918" s="296">
        <f>IF(N918="zákl. přenesená",J918,0)</f>
        <v>0</v>
      </c>
      <c r="BH918" s="296">
        <f>IF(N918="sníž. přenesená",J918,0)</f>
        <v>0</v>
      </c>
      <c r="BI918" s="296">
        <f>IF(N918="nulová",J918,0)</f>
        <v>0</v>
      </c>
      <c r="BJ918" s="196" t="s">
        <v>75</v>
      </c>
      <c r="BK918" s="296">
        <f>ROUND(I918*H918,2)</f>
        <v>0</v>
      </c>
      <c r="BL918" s="196" t="s">
        <v>182</v>
      </c>
      <c r="BM918" s="196" t="s">
        <v>1216</v>
      </c>
    </row>
    <row r="919" spans="2:65" s="916" customFormat="1" ht="25.5" customHeight="1">
      <c r="B919" s="207"/>
      <c r="C919" s="286" t="s">
        <v>1217</v>
      </c>
      <c r="D919" s="286" t="s">
        <v>179</v>
      </c>
      <c r="E919" s="287" t="s">
        <v>1218</v>
      </c>
      <c r="F919" s="288" t="s">
        <v>1219</v>
      </c>
      <c r="G919" s="289" t="s">
        <v>187</v>
      </c>
      <c r="H919" s="290">
        <v>12</v>
      </c>
      <c r="I919" s="921"/>
      <c r="J919" s="291">
        <f>ROUND(I919*H919,2)</f>
        <v>0</v>
      </c>
      <c r="K919" s="288" t="s">
        <v>5</v>
      </c>
      <c r="L919" s="207"/>
      <c r="M919" s="292" t="s">
        <v>5</v>
      </c>
      <c r="N919" s="293" t="s">
        <v>39</v>
      </c>
      <c r="O919" s="294">
        <v>0.44</v>
      </c>
      <c r="P919" s="294">
        <f>O919*H919</f>
        <v>5.28</v>
      </c>
      <c r="Q919" s="294">
        <v>1.7299999999999999E-2</v>
      </c>
      <c r="R919" s="294">
        <f>Q919*H919</f>
        <v>0.20760000000000001</v>
      </c>
      <c r="S919" s="294">
        <v>0</v>
      </c>
      <c r="T919" s="295">
        <f>S919*H919</f>
        <v>0</v>
      </c>
      <c r="AR919" s="196" t="s">
        <v>182</v>
      </c>
      <c r="AT919" s="196" t="s">
        <v>179</v>
      </c>
      <c r="AU919" s="196" t="s">
        <v>77</v>
      </c>
      <c r="AY919" s="196" t="s">
        <v>177</v>
      </c>
      <c r="BE919" s="296">
        <f>IF(N919="základní",J919,0)</f>
        <v>0</v>
      </c>
      <c r="BF919" s="296">
        <f>IF(N919="snížená",J919,0)</f>
        <v>0</v>
      </c>
      <c r="BG919" s="296">
        <f>IF(N919="zákl. přenesená",J919,0)</f>
        <v>0</v>
      </c>
      <c r="BH919" s="296">
        <f>IF(N919="sníž. přenesená",J919,0)</f>
        <v>0</v>
      </c>
      <c r="BI919" s="296">
        <f>IF(N919="nulová",J919,0)</f>
        <v>0</v>
      </c>
      <c r="BJ919" s="196" t="s">
        <v>75</v>
      </c>
      <c r="BK919" s="296">
        <f>ROUND(I919*H919,2)</f>
        <v>0</v>
      </c>
      <c r="BL919" s="196" t="s">
        <v>182</v>
      </c>
      <c r="BM919" s="196" t="s">
        <v>1220</v>
      </c>
    </row>
    <row r="920" spans="2:65" s="302" customFormat="1">
      <c r="B920" s="301"/>
      <c r="D920" s="297" t="s">
        <v>185</v>
      </c>
      <c r="E920" s="303" t="s">
        <v>5</v>
      </c>
      <c r="F920" s="304" t="s">
        <v>201</v>
      </c>
      <c r="H920" s="305">
        <v>12</v>
      </c>
      <c r="L920" s="301"/>
      <c r="M920" s="306"/>
      <c r="N920" s="307"/>
      <c r="O920" s="307"/>
      <c r="P920" s="307"/>
      <c r="Q920" s="307"/>
      <c r="R920" s="307"/>
      <c r="S920" s="307"/>
      <c r="T920" s="308"/>
      <c r="AT920" s="303" t="s">
        <v>185</v>
      </c>
      <c r="AU920" s="303" t="s">
        <v>77</v>
      </c>
      <c r="AV920" s="302" t="s">
        <v>77</v>
      </c>
      <c r="AW920" s="302" t="s">
        <v>31</v>
      </c>
      <c r="AX920" s="302" t="s">
        <v>68</v>
      </c>
      <c r="AY920" s="303" t="s">
        <v>177</v>
      </c>
    </row>
    <row r="921" spans="2:65" s="317" customFormat="1">
      <c r="B921" s="316"/>
      <c r="D921" s="297" t="s">
        <v>185</v>
      </c>
      <c r="E921" s="318" t="s">
        <v>5</v>
      </c>
      <c r="F921" s="319" t="s">
        <v>186</v>
      </c>
      <c r="H921" s="320">
        <v>12</v>
      </c>
      <c r="L921" s="316"/>
      <c r="M921" s="321"/>
      <c r="N921" s="322"/>
      <c r="O921" s="322"/>
      <c r="P921" s="322"/>
      <c r="Q921" s="322"/>
      <c r="R921" s="322"/>
      <c r="S921" s="322"/>
      <c r="T921" s="323"/>
      <c r="AT921" s="318" t="s">
        <v>185</v>
      </c>
      <c r="AU921" s="318" t="s">
        <v>77</v>
      </c>
      <c r="AV921" s="317" t="s">
        <v>182</v>
      </c>
      <c r="AW921" s="317" t="s">
        <v>31</v>
      </c>
      <c r="AX921" s="317" t="s">
        <v>75</v>
      </c>
      <c r="AY921" s="318" t="s">
        <v>177</v>
      </c>
    </row>
    <row r="922" spans="2:65" s="916" customFormat="1" ht="38.25" customHeight="1">
      <c r="B922" s="207"/>
      <c r="C922" s="286" t="s">
        <v>1221</v>
      </c>
      <c r="D922" s="286" t="s">
        <v>179</v>
      </c>
      <c r="E922" s="287" t="s">
        <v>1222</v>
      </c>
      <c r="F922" s="288" t="s">
        <v>1223</v>
      </c>
      <c r="G922" s="289" t="s">
        <v>187</v>
      </c>
      <c r="H922" s="290">
        <v>13</v>
      </c>
      <c r="I922" s="921"/>
      <c r="J922" s="291">
        <f>ROUND(I922*H922,2)</f>
        <v>0</v>
      </c>
      <c r="K922" s="288" t="s">
        <v>181</v>
      </c>
      <c r="L922" s="207"/>
      <c r="M922" s="292" t="s">
        <v>5</v>
      </c>
      <c r="N922" s="293" t="s">
        <v>39</v>
      </c>
      <c r="O922" s="294">
        <v>0.5</v>
      </c>
      <c r="P922" s="294">
        <f>O922*H922</f>
        <v>6.5</v>
      </c>
      <c r="Q922" s="294">
        <v>2.3400000000000001E-2</v>
      </c>
      <c r="R922" s="294">
        <f>Q922*H922</f>
        <v>0.30420000000000003</v>
      </c>
      <c r="S922" s="294">
        <v>0</v>
      </c>
      <c r="T922" s="295">
        <f>S922*H922</f>
        <v>0</v>
      </c>
      <c r="AR922" s="196" t="s">
        <v>182</v>
      </c>
      <c r="AT922" s="196" t="s">
        <v>179</v>
      </c>
      <c r="AU922" s="196" t="s">
        <v>77</v>
      </c>
      <c r="AY922" s="196" t="s">
        <v>177</v>
      </c>
      <c r="BE922" s="296">
        <f>IF(N922="základní",J922,0)</f>
        <v>0</v>
      </c>
      <c r="BF922" s="296">
        <f>IF(N922="snížená",J922,0)</f>
        <v>0</v>
      </c>
      <c r="BG922" s="296">
        <f>IF(N922="zákl. přenesená",J922,0)</f>
        <v>0</v>
      </c>
      <c r="BH922" s="296">
        <f>IF(N922="sníž. přenesená",J922,0)</f>
        <v>0</v>
      </c>
      <c r="BI922" s="296">
        <f>IF(N922="nulová",J922,0)</f>
        <v>0</v>
      </c>
      <c r="BJ922" s="196" t="s">
        <v>75</v>
      </c>
      <c r="BK922" s="296">
        <f>ROUND(I922*H922,2)</f>
        <v>0</v>
      </c>
      <c r="BL922" s="196" t="s">
        <v>182</v>
      </c>
      <c r="BM922" s="196" t="s">
        <v>1224</v>
      </c>
    </row>
    <row r="923" spans="2:65" s="916" customFormat="1" ht="81">
      <c r="B923" s="207"/>
      <c r="D923" s="297" t="s">
        <v>184</v>
      </c>
      <c r="F923" s="298" t="s">
        <v>1225</v>
      </c>
      <c r="L923" s="207"/>
      <c r="M923" s="299"/>
      <c r="N923" s="920"/>
      <c r="O923" s="920"/>
      <c r="P923" s="920"/>
      <c r="Q923" s="920"/>
      <c r="R923" s="920"/>
      <c r="S923" s="920"/>
      <c r="T923" s="300"/>
      <c r="AT923" s="196" t="s">
        <v>184</v>
      </c>
      <c r="AU923" s="196" t="s">
        <v>77</v>
      </c>
    </row>
    <row r="924" spans="2:65" s="916" customFormat="1" ht="16.5" customHeight="1">
      <c r="B924" s="207"/>
      <c r="C924" s="324" t="s">
        <v>1226</v>
      </c>
      <c r="D924" s="324" t="s">
        <v>425</v>
      </c>
      <c r="E924" s="325" t="s">
        <v>1227</v>
      </c>
      <c r="F924" s="326" t="s">
        <v>1228</v>
      </c>
      <c r="G924" s="327" t="s">
        <v>187</v>
      </c>
      <c r="H924" s="328">
        <v>13</v>
      </c>
      <c r="I924" s="923"/>
      <c r="J924" s="329">
        <f>ROUND(I924*H924,2)</f>
        <v>0</v>
      </c>
      <c r="K924" s="326" t="s">
        <v>181</v>
      </c>
      <c r="L924" s="330"/>
      <c r="M924" s="331" t="s">
        <v>5</v>
      </c>
      <c r="N924" s="332" t="s">
        <v>39</v>
      </c>
      <c r="O924" s="294">
        <v>0</v>
      </c>
      <c r="P924" s="294">
        <f>O924*H924</f>
        <v>0</v>
      </c>
      <c r="Q924" s="294">
        <v>0.01</v>
      </c>
      <c r="R924" s="294">
        <f>Q924*H924</f>
        <v>0.13</v>
      </c>
      <c r="S924" s="294">
        <v>0</v>
      </c>
      <c r="T924" s="295">
        <f>S924*H924</f>
        <v>0</v>
      </c>
      <c r="AR924" s="196" t="s">
        <v>207</v>
      </c>
      <c r="AT924" s="196" t="s">
        <v>425</v>
      </c>
      <c r="AU924" s="196" t="s">
        <v>77</v>
      </c>
      <c r="AY924" s="196" t="s">
        <v>177</v>
      </c>
      <c r="BE924" s="296">
        <f>IF(N924="základní",J924,0)</f>
        <v>0</v>
      </c>
      <c r="BF924" s="296">
        <f>IF(N924="snížená",J924,0)</f>
        <v>0</v>
      </c>
      <c r="BG924" s="296">
        <f>IF(N924="zákl. přenesená",J924,0)</f>
        <v>0</v>
      </c>
      <c r="BH924" s="296">
        <f>IF(N924="sníž. přenesená",J924,0)</f>
        <v>0</v>
      </c>
      <c r="BI924" s="296">
        <f>IF(N924="nulová",J924,0)</f>
        <v>0</v>
      </c>
      <c r="BJ924" s="196" t="s">
        <v>75</v>
      </c>
      <c r="BK924" s="296">
        <f>ROUND(I924*H924,2)</f>
        <v>0</v>
      </c>
      <c r="BL924" s="196" t="s">
        <v>182</v>
      </c>
      <c r="BM924" s="196" t="s">
        <v>1229</v>
      </c>
    </row>
    <row r="925" spans="2:65" s="916" customFormat="1" ht="16.5" customHeight="1">
      <c r="B925" s="207"/>
      <c r="C925" s="286" t="s">
        <v>1230</v>
      </c>
      <c r="D925" s="286" t="s">
        <v>179</v>
      </c>
      <c r="E925" s="287" t="s">
        <v>1231</v>
      </c>
      <c r="F925" s="288" t="s">
        <v>1232</v>
      </c>
      <c r="G925" s="289" t="s">
        <v>1233</v>
      </c>
      <c r="H925" s="290">
        <v>64</v>
      </c>
      <c r="I925" s="921"/>
      <c r="J925" s="291">
        <f>ROUND(I925*H925,2)</f>
        <v>0</v>
      </c>
      <c r="K925" s="288" t="s">
        <v>5</v>
      </c>
      <c r="L925" s="207"/>
      <c r="M925" s="292" t="s">
        <v>5</v>
      </c>
      <c r="N925" s="293" t="s">
        <v>39</v>
      </c>
      <c r="O925" s="294">
        <v>0.28999999999999998</v>
      </c>
      <c r="P925" s="294">
        <f>O925*H925</f>
        <v>18.559999999999999</v>
      </c>
      <c r="Q925" s="294">
        <v>1.17E-2</v>
      </c>
      <c r="R925" s="294">
        <f>Q925*H925</f>
        <v>0.74880000000000002</v>
      </c>
      <c r="S925" s="294">
        <v>0</v>
      </c>
      <c r="T925" s="295">
        <f>S925*H925</f>
        <v>0</v>
      </c>
      <c r="AR925" s="196" t="s">
        <v>182</v>
      </c>
      <c r="AT925" s="196" t="s">
        <v>179</v>
      </c>
      <c r="AU925" s="196" t="s">
        <v>77</v>
      </c>
      <c r="AY925" s="196" t="s">
        <v>177</v>
      </c>
      <c r="BE925" s="296">
        <f>IF(N925="základní",J925,0)</f>
        <v>0</v>
      </c>
      <c r="BF925" s="296">
        <f>IF(N925="snížená",J925,0)</f>
        <v>0</v>
      </c>
      <c r="BG925" s="296">
        <f>IF(N925="zákl. přenesená",J925,0)</f>
        <v>0</v>
      </c>
      <c r="BH925" s="296">
        <f>IF(N925="sníž. přenesená",J925,0)</f>
        <v>0</v>
      </c>
      <c r="BI925" s="296">
        <f>IF(N925="nulová",J925,0)</f>
        <v>0</v>
      </c>
      <c r="BJ925" s="196" t="s">
        <v>75</v>
      </c>
      <c r="BK925" s="296">
        <f>ROUND(I925*H925,2)</f>
        <v>0</v>
      </c>
      <c r="BL925" s="196" t="s">
        <v>182</v>
      </c>
      <c r="BM925" s="196" t="s">
        <v>1234</v>
      </c>
    </row>
    <row r="926" spans="2:65" s="302" customFormat="1">
      <c r="B926" s="301"/>
      <c r="D926" s="297" t="s">
        <v>185</v>
      </c>
      <c r="E926" s="303" t="s">
        <v>5</v>
      </c>
      <c r="F926" s="304" t="s">
        <v>520</v>
      </c>
      <c r="H926" s="305">
        <v>64</v>
      </c>
      <c r="L926" s="301"/>
      <c r="M926" s="306"/>
      <c r="N926" s="307"/>
      <c r="O926" s="307"/>
      <c r="P926" s="307"/>
      <c r="Q926" s="307"/>
      <c r="R926" s="307"/>
      <c r="S926" s="307"/>
      <c r="T926" s="308"/>
      <c r="AT926" s="303" t="s">
        <v>185</v>
      </c>
      <c r="AU926" s="303" t="s">
        <v>77</v>
      </c>
      <c r="AV926" s="302" t="s">
        <v>77</v>
      </c>
      <c r="AW926" s="302" t="s">
        <v>31</v>
      </c>
      <c r="AX926" s="302" t="s">
        <v>68</v>
      </c>
      <c r="AY926" s="303" t="s">
        <v>177</v>
      </c>
    </row>
    <row r="927" spans="2:65" s="317" customFormat="1">
      <c r="B927" s="316"/>
      <c r="D927" s="297" t="s">
        <v>185</v>
      </c>
      <c r="E927" s="318" t="s">
        <v>5</v>
      </c>
      <c r="F927" s="319" t="s">
        <v>186</v>
      </c>
      <c r="H927" s="320">
        <v>64</v>
      </c>
      <c r="L927" s="316"/>
      <c r="M927" s="321"/>
      <c r="N927" s="322"/>
      <c r="O927" s="322"/>
      <c r="P927" s="322"/>
      <c r="Q927" s="322"/>
      <c r="R927" s="322"/>
      <c r="S927" s="322"/>
      <c r="T927" s="323"/>
      <c r="AT927" s="318" t="s">
        <v>185</v>
      </c>
      <c r="AU927" s="318" t="s">
        <v>77</v>
      </c>
      <c r="AV927" s="317" t="s">
        <v>182</v>
      </c>
      <c r="AW927" s="317" t="s">
        <v>31</v>
      </c>
      <c r="AX927" s="317" t="s">
        <v>75</v>
      </c>
      <c r="AY927" s="318" t="s">
        <v>177</v>
      </c>
    </row>
    <row r="928" spans="2:65" s="916" customFormat="1" ht="16.5" customHeight="1">
      <c r="B928" s="207"/>
      <c r="C928" s="286" t="s">
        <v>1235</v>
      </c>
      <c r="D928" s="286" t="s">
        <v>179</v>
      </c>
      <c r="E928" s="287" t="s">
        <v>1236</v>
      </c>
      <c r="F928" s="288" t="s">
        <v>1237</v>
      </c>
      <c r="G928" s="289" t="s">
        <v>187</v>
      </c>
      <c r="H928" s="290">
        <v>16</v>
      </c>
      <c r="I928" s="921"/>
      <c r="J928" s="291">
        <f>ROUND(I928*H928,2)</f>
        <v>0</v>
      </c>
      <c r="K928" s="288" t="s">
        <v>5</v>
      </c>
      <c r="L928" s="207"/>
      <c r="M928" s="292" t="s">
        <v>5</v>
      </c>
      <c r="N928" s="293" t="s">
        <v>39</v>
      </c>
      <c r="O928" s="294">
        <v>0.28999999999999998</v>
      </c>
      <c r="P928" s="294">
        <f>O928*H928</f>
        <v>4.6399999999999997</v>
      </c>
      <c r="Q928" s="294">
        <v>1.17E-2</v>
      </c>
      <c r="R928" s="294">
        <f>Q928*H928</f>
        <v>0.18720000000000001</v>
      </c>
      <c r="S928" s="294">
        <v>0</v>
      </c>
      <c r="T928" s="295">
        <f>S928*H928</f>
        <v>0</v>
      </c>
      <c r="AR928" s="196" t="s">
        <v>182</v>
      </c>
      <c r="AT928" s="196" t="s">
        <v>179</v>
      </c>
      <c r="AU928" s="196" t="s">
        <v>77</v>
      </c>
      <c r="AY928" s="196" t="s">
        <v>177</v>
      </c>
      <c r="BE928" s="296">
        <f>IF(N928="základní",J928,0)</f>
        <v>0</v>
      </c>
      <c r="BF928" s="296">
        <f>IF(N928="snížená",J928,0)</f>
        <v>0</v>
      </c>
      <c r="BG928" s="296">
        <f>IF(N928="zákl. přenesená",J928,0)</f>
        <v>0</v>
      </c>
      <c r="BH928" s="296">
        <f>IF(N928="sníž. přenesená",J928,0)</f>
        <v>0</v>
      </c>
      <c r="BI928" s="296">
        <f>IF(N928="nulová",J928,0)</f>
        <v>0</v>
      </c>
      <c r="BJ928" s="196" t="s">
        <v>75</v>
      </c>
      <c r="BK928" s="296">
        <f>ROUND(I928*H928,2)</f>
        <v>0</v>
      </c>
      <c r="BL928" s="196" t="s">
        <v>182</v>
      </c>
      <c r="BM928" s="196" t="s">
        <v>1238</v>
      </c>
    </row>
    <row r="929" spans="2:65" s="274" customFormat="1" ht="29.85" customHeight="1">
      <c r="B929" s="273"/>
      <c r="D929" s="275" t="s">
        <v>67</v>
      </c>
      <c r="E929" s="284" t="s">
        <v>1239</v>
      </c>
      <c r="F929" s="284" t="s">
        <v>1240</v>
      </c>
      <c r="J929" s="285">
        <f>BK929</f>
        <v>0</v>
      </c>
      <c r="L929" s="273"/>
      <c r="M929" s="278"/>
      <c r="N929" s="279"/>
      <c r="O929" s="279"/>
      <c r="P929" s="280">
        <f>SUM(P930:P931)</f>
        <v>424.75975500000004</v>
      </c>
      <c r="Q929" s="279"/>
      <c r="R929" s="280">
        <f>SUM(R930:R931)</f>
        <v>0</v>
      </c>
      <c r="S929" s="279"/>
      <c r="T929" s="281">
        <f>SUM(T930:T931)</f>
        <v>0</v>
      </c>
      <c r="AR929" s="275" t="s">
        <v>75</v>
      </c>
      <c r="AT929" s="282" t="s">
        <v>67</v>
      </c>
      <c r="AU929" s="282" t="s">
        <v>75</v>
      </c>
      <c r="AY929" s="275" t="s">
        <v>177</v>
      </c>
      <c r="BK929" s="283">
        <f>SUM(BK930:BK931)</f>
        <v>0</v>
      </c>
    </row>
    <row r="930" spans="2:65" s="916" customFormat="1" ht="63.75" customHeight="1">
      <c r="B930" s="207"/>
      <c r="C930" s="286" t="s">
        <v>1241</v>
      </c>
      <c r="D930" s="286" t="s">
        <v>179</v>
      </c>
      <c r="E930" s="287" t="s">
        <v>1242</v>
      </c>
      <c r="F930" s="288" t="s">
        <v>1243</v>
      </c>
      <c r="G930" s="289" t="s">
        <v>407</v>
      </c>
      <c r="H930" s="290">
        <v>3344.5650000000001</v>
      </c>
      <c r="I930" s="921"/>
      <c r="J930" s="291">
        <f>ROUND(I930*H930,2)</f>
        <v>0</v>
      </c>
      <c r="K930" s="288" t="s">
        <v>181</v>
      </c>
      <c r="L930" s="207"/>
      <c r="M930" s="292" t="s">
        <v>5</v>
      </c>
      <c r="N930" s="293" t="s">
        <v>39</v>
      </c>
      <c r="O930" s="294">
        <v>0.127</v>
      </c>
      <c r="P930" s="294">
        <f>O930*H930</f>
        <v>424.75975500000004</v>
      </c>
      <c r="Q930" s="294">
        <v>0</v>
      </c>
      <c r="R930" s="294">
        <f>Q930*H930</f>
        <v>0</v>
      </c>
      <c r="S930" s="294">
        <v>0</v>
      </c>
      <c r="T930" s="295">
        <f>S930*H930</f>
        <v>0</v>
      </c>
      <c r="AR930" s="196" t="s">
        <v>263</v>
      </c>
      <c r="AT930" s="196" t="s">
        <v>179</v>
      </c>
      <c r="AU930" s="196" t="s">
        <v>77</v>
      </c>
      <c r="AY930" s="196" t="s">
        <v>177</v>
      </c>
      <c r="BE930" s="296">
        <f>IF(N930="základní",J930,0)</f>
        <v>0</v>
      </c>
      <c r="BF930" s="296">
        <f>IF(N930="snížená",J930,0)</f>
        <v>0</v>
      </c>
      <c r="BG930" s="296">
        <f>IF(N930="zákl. přenesená",J930,0)</f>
        <v>0</v>
      </c>
      <c r="BH930" s="296">
        <f>IF(N930="sníž. přenesená",J930,0)</f>
        <v>0</v>
      </c>
      <c r="BI930" s="296">
        <f>IF(N930="nulová",J930,0)</f>
        <v>0</v>
      </c>
      <c r="BJ930" s="196" t="s">
        <v>75</v>
      </c>
      <c r="BK930" s="296">
        <f>ROUND(I930*H930,2)</f>
        <v>0</v>
      </c>
      <c r="BL930" s="196" t="s">
        <v>263</v>
      </c>
      <c r="BM930" s="196" t="s">
        <v>1244</v>
      </c>
    </row>
    <row r="931" spans="2:65" s="916" customFormat="1" ht="40.5">
      <c r="B931" s="207"/>
      <c r="D931" s="297" t="s">
        <v>184</v>
      </c>
      <c r="F931" s="298" t="s">
        <v>1245</v>
      </c>
      <c r="L931" s="207"/>
      <c r="M931" s="299"/>
      <c r="N931" s="920"/>
      <c r="O931" s="920"/>
      <c r="P931" s="920"/>
      <c r="Q931" s="920"/>
      <c r="R931" s="920"/>
      <c r="S931" s="920"/>
      <c r="T931" s="300"/>
      <c r="AT931" s="196" t="s">
        <v>184</v>
      </c>
      <c r="AU931" s="196" t="s">
        <v>77</v>
      </c>
    </row>
    <row r="932" spans="2:65" s="274" customFormat="1" ht="37.35" customHeight="1">
      <c r="B932" s="273"/>
      <c r="D932" s="275" t="s">
        <v>67</v>
      </c>
      <c r="E932" s="276" t="s">
        <v>1246</v>
      </c>
      <c r="F932" s="276" t="s">
        <v>1247</v>
      </c>
      <c r="J932" s="277">
        <f>BK932</f>
        <v>0</v>
      </c>
      <c r="L932" s="273"/>
      <c r="M932" s="278"/>
      <c r="N932" s="279"/>
      <c r="O932" s="279"/>
      <c r="P932" s="280">
        <f>P933+P984+P1019+P1082+P1086+P1147+P1152+P1158+P1263+P1275+P1379+P1601+P1679+P1743+P1755+P1812+P1823+P1834</f>
        <v>7517.5320543999997</v>
      </c>
      <c r="Q932" s="279"/>
      <c r="R932" s="280">
        <f>R933+R984+R1019+R1082+R1086+R1147+R1152+R1158+R1263+R1275+R1379+R1601+R1679+R1743+R1755+R1812+R1823+R1834</f>
        <v>150.716960554</v>
      </c>
      <c r="S932" s="279"/>
      <c r="T932" s="281">
        <f>T933+T984+T1019+T1082+T1086+T1147+T1152+T1158+T1263+T1275+T1379+T1601+T1679+T1743+T1755+T1812+T1823+T1834</f>
        <v>0</v>
      </c>
      <c r="AR932" s="275" t="s">
        <v>77</v>
      </c>
      <c r="AT932" s="282" t="s">
        <v>67</v>
      </c>
      <c r="AU932" s="282" t="s">
        <v>68</v>
      </c>
      <c r="AY932" s="275" t="s">
        <v>177</v>
      </c>
      <c r="BK932" s="283">
        <f>BK933+BK984+BK1019+BK1082+BK1086+BK1147+BK1152+BK1158+BK1263+BK1275+BK1379+BK1601+BK1679+BK1743+BK1755+BK1812+BK1823+BK1834</f>
        <v>0</v>
      </c>
    </row>
    <row r="933" spans="2:65" s="274" customFormat="1" ht="19.899999999999999" customHeight="1">
      <c r="B933" s="273"/>
      <c r="D933" s="275" t="s">
        <v>67</v>
      </c>
      <c r="E933" s="284" t="s">
        <v>1248</v>
      </c>
      <c r="F933" s="284" t="s">
        <v>1249</v>
      </c>
      <c r="J933" s="285">
        <f>BK933</f>
        <v>0</v>
      </c>
      <c r="L933" s="273"/>
      <c r="M933" s="278"/>
      <c r="N933" s="279"/>
      <c r="O933" s="279"/>
      <c r="P933" s="280">
        <f>SUM(P934:P983)</f>
        <v>236.63828899999999</v>
      </c>
      <c r="Q933" s="279"/>
      <c r="R933" s="280">
        <f>SUM(R934:R983)</f>
        <v>3.8739506199999996</v>
      </c>
      <c r="S933" s="279"/>
      <c r="T933" s="281">
        <f>SUM(T934:T983)</f>
        <v>0</v>
      </c>
      <c r="AR933" s="275" t="s">
        <v>77</v>
      </c>
      <c r="AT933" s="282" t="s">
        <v>67</v>
      </c>
      <c r="AU933" s="282" t="s">
        <v>75</v>
      </c>
      <c r="AY933" s="275" t="s">
        <v>177</v>
      </c>
      <c r="BK933" s="283">
        <f>SUM(BK934:BK983)</f>
        <v>0</v>
      </c>
    </row>
    <row r="934" spans="2:65" s="916" customFormat="1" ht="25.5" customHeight="1">
      <c r="B934" s="207"/>
      <c r="C934" s="286" t="s">
        <v>1250</v>
      </c>
      <c r="D934" s="286" t="s">
        <v>179</v>
      </c>
      <c r="E934" s="287" t="s">
        <v>1251</v>
      </c>
      <c r="F934" s="288" t="s">
        <v>1252</v>
      </c>
      <c r="G934" s="289" t="s">
        <v>180</v>
      </c>
      <c r="H934" s="290">
        <v>62.66</v>
      </c>
      <c r="I934" s="921"/>
      <c r="J934" s="291">
        <f>ROUND(I934*H934,2)</f>
        <v>0</v>
      </c>
      <c r="K934" s="288" t="s">
        <v>181</v>
      </c>
      <c r="L934" s="207"/>
      <c r="M934" s="292" t="s">
        <v>5</v>
      </c>
      <c r="N934" s="293" t="s">
        <v>39</v>
      </c>
      <c r="O934" s="294">
        <v>0.25</v>
      </c>
      <c r="P934" s="294">
        <f>O934*H934</f>
        <v>15.664999999999999</v>
      </c>
      <c r="Q934" s="294">
        <v>6.0000000000000001E-3</v>
      </c>
      <c r="R934" s="294">
        <f>Q934*H934</f>
        <v>0.37595999999999996</v>
      </c>
      <c r="S934" s="294">
        <v>0</v>
      </c>
      <c r="T934" s="295">
        <f>S934*H934</f>
        <v>0</v>
      </c>
      <c r="AR934" s="196" t="s">
        <v>263</v>
      </c>
      <c r="AT934" s="196" t="s">
        <v>179</v>
      </c>
      <c r="AU934" s="196" t="s">
        <v>77</v>
      </c>
      <c r="AY934" s="196" t="s">
        <v>177</v>
      </c>
      <c r="BE934" s="296">
        <f>IF(N934="základní",J934,0)</f>
        <v>0</v>
      </c>
      <c r="BF934" s="296">
        <f>IF(N934="snížená",J934,0)</f>
        <v>0</v>
      </c>
      <c r="BG934" s="296">
        <f>IF(N934="zákl. přenesená",J934,0)</f>
        <v>0</v>
      </c>
      <c r="BH934" s="296">
        <f>IF(N934="sníž. přenesená",J934,0)</f>
        <v>0</v>
      </c>
      <c r="BI934" s="296">
        <f>IF(N934="nulová",J934,0)</f>
        <v>0</v>
      </c>
      <c r="BJ934" s="196" t="s">
        <v>75</v>
      </c>
      <c r="BK934" s="296">
        <f>ROUND(I934*H934,2)</f>
        <v>0</v>
      </c>
      <c r="BL934" s="196" t="s">
        <v>263</v>
      </c>
      <c r="BM934" s="196" t="s">
        <v>1253</v>
      </c>
    </row>
    <row r="935" spans="2:65" s="302" customFormat="1">
      <c r="B935" s="301"/>
      <c r="D935" s="297" t="s">
        <v>185</v>
      </c>
      <c r="E935" s="303" t="s">
        <v>5</v>
      </c>
      <c r="F935" s="304" t="s">
        <v>1254</v>
      </c>
      <c r="H935" s="305">
        <v>41.16</v>
      </c>
      <c r="L935" s="301"/>
      <c r="M935" s="306"/>
      <c r="N935" s="307"/>
      <c r="O935" s="307"/>
      <c r="P935" s="307"/>
      <c r="Q935" s="307"/>
      <c r="R935" s="307"/>
      <c r="S935" s="307"/>
      <c r="T935" s="308"/>
      <c r="AT935" s="303" t="s">
        <v>185</v>
      </c>
      <c r="AU935" s="303" t="s">
        <v>77</v>
      </c>
      <c r="AV935" s="302" t="s">
        <v>77</v>
      </c>
      <c r="AW935" s="302" t="s">
        <v>31</v>
      </c>
      <c r="AX935" s="302" t="s">
        <v>68</v>
      </c>
      <c r="AY935" s="303" t="s">
        <v>177</v>
      </c>
    </row>
    <row r="936" spans="2:65" s="302" customFormat="1">
      <c r="B936" s="301"/>
      <c r="D936" s="297" t="s">
        <v>185</v>
      </c>
      <c r="E936" s="303" t="s">
        <v>5</v>
      </c>
      <c r="F936" s="304" t="s">
        <v>1255</v>
      </c>
      <c r="H936" s="305">
        <v>15.22</v>
      </c>
      <c r="L936" s="301"/>
      <c r="M936" s="306"/>
      <c r="N936" s="307"/>
      <c r="O936" s="307"/>
      <c r="P936" s="307"/>
      <c r="Q936" s="307"/>
      <c r="R936" s="307"/>
      <c r="S936" s="307"/>
      <c r="T936" s="308"/>
      <c r="AT936" s="303" t="s">
        <v>185</v>
      </c>
      <c r="AU936" s="303" t="s">
        <v>77</v>
      </c>
      <c r="AV936" s="302" t="s">
        <v>77</v>
      </c>
      <c r="AW936" s="302" t="s">
        <v>31</v>
      </c>
      <c r="AX936" s="302" t="s">
        <v>68</v>
      </c>
      <c r="AY936" s="303" t="s">
        <v>177</v>
      </c>
    </row>
    <row r="937" spans="2:65" s="302" customFormat="1">
      <c r="B937" s="301"/>
      <c r="D937" s="297" t="s">
        <v>185</v>
      </c>
      <c r="E937" s="303" t="s">
        <v>5</v>
      </c>
      <c r="F937" s="304" t="s">
        <v>1256</v>
      </c>
      <c r="H937" s="305">
        <v>6.28</v>
      </c>
      <c r="L937" s="301"/>
      <c r="M937" s="306"/>
      <c r="N937" s="307"/>
      <c r="O937" s="307"/>
      <c r="P937" s="307"/>
      <c r="Q937" s="307"/>
      <c r="R937" s="307"/>
      <c r="S937" s="307"/>
      <c r="T937" s="308"/>
      <c r="AT937" s="303" t="s">
        <v>185</v>
      </c>
      <c r="AU937" s="303" t="s">
        <v>77</v>
      </c>
      <c r="AV937" s="302" t="s">
        <v>77</v>
      </c>
      <c r="AW937" s="302" t="s">
        <v>31</v>
      </c>
      <c r="AX937" s="302" t="s">
        <v>68</v>
      </c>
      <c r="AY937" s="303" t="s">
        <v>177</v>
      </c>
    </row>
    <row r="938" spans="2:65" s="310" customFormat="1">
      <c r="B938" s="309"/>
      <c r="D938" s="297" t="s">
        <v>185</v>
      </c>
      <c r="E938" s="311" t="s">
        <v>5</v>
      </c>
      <c r="F938" s="312" t="s">
        <v>1257</v>
      </c>
      <c r="H938" s="311" t="s">
        <v>5</v>
      </c>
      <c r="L938" s="309"/>
      <c r="M938" s="313"/>
      <c r="N938" s="314"/>
      <c r="O938" s="314"/>
      <c r="P938" s="314"/>
      <c r="Q938" s="314"/>
      <c r="R938" s="314"/>
      <c r="S938" s="314"/>
      <c r="T938" s="315"/>
      <c r="AT938" s="311" t="s">
        <v>185</v>
      </c>
      <c r="AU938" s="311" t="s">
        <v>77</v>
      </c>
      <c r="AV938" s="310" t="s">
        <v>75</v>
      </c>
      <c r="AW938" s="310" t="s">
        <v>31</v>
      </c>
      <c r="AX938" s="310" t="s">
        <v>68</v>
      </c>
      <c r="AY938" s="311" t="s">
        <v>177</v>
      </c>
    </row>
    <row r="939" spans="2:65" s="317" customFormat="1">
      <c r="B939" s="316"/>
      <c r="D939" s="297" t="s">
        <v>185</v>
      </c>
      <c r="E939" s="318" t="s">
        <v>5</v>
      </c>
      <c r="F939" s="319" t="s">
        <v>186</v>
      </c>
      <c r="H939" s="320">
        <v>62.66</v>
      </c>
      <c r="L939" s="316"/>
      <c r="M939" s="321"/>
      <c r="N939" s="322"/>
      <c r="O939" s="322"/>
      <c r="P939" s="322"/>
      <c r="Q939" s="322"/>
      <c r="R939" s="322"/>
      <c r="S939" s="322"/>
      <c r="T939" s="323"/>
      <c r="AT939" s="318" t="s">
        <v>185</v>
      </c>
      <c r="AU939" s="318" t="s">
        <v>77</v>
      </c>
      <c r="AV939" s="317" t="s">
        <v>182</v>
      </c>
      <c r="AW939" s="317" t="s">
        <v>31</v>
      </c>
      <c r="AX939" s="317" t="s">
        <v>75</v>
      </c>
      <c r="AY939" s="318" t="s">
        <v>177</v>
      </c>
    </row>
    <row r="940" spans="2:65" s="916" customFormat="1" ht="25.5" customHeight="1">
      <c r="B940" s="207"/>
      <c r="C940" s="286" t="s">
        <v>1258</v>
      </c>
      <c r="D940" s="286" t="s">
        <v>179</v>
      </c>
      <c r="E940" s="287" t="s">
        <v>1259</v>
      </c>
      <c r="F940" s="288" t="s">
        <v>1260</v>
      </c>
      <c r="G940" s="289" t="s">
        <v>180</v>
      </c>
      <c r="H940" s="290">
        <v>111.8</v>
      </c>
      <c r="I940" s="921"/>
      <c r="J940" s="291">
        <f>ROUND(I940*H940,2)</f>
        <v>0</v>
      </c>
      <c r="K940" s="288" t="s">
        <v>181</v>
      </c>
      <c r="L940" s="207"/>
      <c r="M940" s="292" t="s">
        <v>5</v>
      </c>
      <c r="N940" s="293" t="s">
        <v>39</v>
      </c>
      <c r="O940" s="294">
        <v>0.28999999999999998</v>
      </c>
      <c r="P940" s="294">
        <f>O940*H940</f>
        <v>32.421999999999997</v>
      </c>
      <c r="Q940" s="294">
        <v>6.11E-3</v>
      </c>
      <c r="R940" s="294">
        <f>Q940*H940</f>
        <v>0.68309799999999998</v>
      </c>
      <c r="S940" s="294">
        <v>0</v>
      </c>
      <c r="T940" s="295">
        <f>S940*H940</f>
        <v>0</v>
      </c>
      <c r="AR940" s="196" t="s">
        <v>263</v>
      </c>
      <c r="AT940" s="196" t="s">
        <v>179</v>
      </c>
      <c r="AU940" s="196" t="s">
        <v>77</v>
      </c>
      <c r="AY940" s="196" t="s">
        <v>177</v>
      </c>
      <c r="BE940" s="296">
        <f>IF(N940="základní",J940,0)</f>
        <v>0</v>
      </c>
      <c r="BF940" s="296">
        <f>IF(N940="snížená",J940,0)</f>
        <v>0</v>
      </c>
      <c r="BG940" s="296">
        <f>IF(N940="zákl. přenesená",J940,0)</f>
        <v>0</v>
      </c>
      <c r="BH940" s="296">
        <f>IF(N940="sníž. přenesená",J940,0)</f>
        <v>0</v>
      </c>
      <c r="BI940" s="296">
        <f>IF(N940="nulová",J940,0)</f>
        <v>0</v>
      </c>
      <c r="BJ940" s="196" t="s">
        <v>75</v>
      </c>
      <c r="BK940" s="296">
        <f>ROUND(I940*H940,2)</f>
        <v>0</v>
      </c>
      <c r="BL940" s="196" t="s">
        <v>263</v>
      </c>
      <c r="BM940" s="196" t="s">
        <v>1261</v>
      </c>
    </row>
    <row r="941" spans="2:65" s="302" customFormat="1">
      <c r="B941" s="301"/>
      <c r="D941" s="297" t="s">
        <v>185</v>
      </c>
      <c r="E941" s="303" t="s">
        <v>5</v>
      </c>
      <c r="F941" s="304" t="s">
        <v>1262</v>
      </c>
      <c r="H941" s="305">
        <v>46</v>
      </c>
      <c r="L941" s="301"/>
      <c r="M941" s="306"/>
      <c r="N941" s="307"/>
      <c r="O941" s="307"/>
      <c r="P941" s="307"/>
      <c r="Q941" s="307"/>
      <c r="R941" s="307"/>
      <c r="S941" s="307"/>
      <c r="T941" s="308"/>
      <c r="AT941" s="303" t="s">
        <v>185</v>
      </c>
      <c r="AU941" s="303" t="s">
        <v>77</v>
      </c>
      <c r="AV941" s="302" t="s">
        <v>77</v>
      </c>
      <c r="AW941" s="302" t="s">
        <v>31</v>
      </c>
      <c r="AX941" s="302" t="s">
        <v>68</v>
      </c>
      <c r="AY941" s="303" t="s">
        <v>177</v>
      </c>
    </row>
    <row r="942" spans="2:65" s="310" customFormat="1">
      <c r="B942" s="309"/>
      <c r="D942" s="297" t="s">
        <v>185</v>
      </c>
      <c r="E942" s="311" t="s">
        <v>5</v>
      </c>
      <c r="F942" s="312" t="s">
        <v>1263</v>
      </c>
      <c r="H942" s="311" t="s">
        <v>5</v>
      </c>
      <c r="L942" s="309"/>
      <c r="M942" s="313"/>
      <c r="N942" s="314"/>
      <c r="O942" s="314"/>
      <c r="P942" s="314"/>
      <c r="Q942" s="314"/>
      <c r="R942" s="314"/>
      <c r="S942" s="314"/>
      <c r="T942" s="315"/>
      <c r="AT942" s="311" t="s">
        <v>185</v>
      </c>
      <c r="AU942" s="311" t="s">
        <v>77</v>
      </c>
      <c r="AV942" s="310" t="s">
        <v>75</v>
      </c>
      <c r="AW942" s="310" t="s">
        <v>31</v>
      </c>
      <c r="AX942" s="310" t="s">
        <v>68</v>
      </c>
      <c r="AY942" s="311" t="s">
        <v>177</v>
      </c>
    </row>
    <row r="943" spans="2:65" s="302" customFormat="1">
      <c r="B943" s="301"/>
      <c r="D943" s="297" t="s">
        <v>185</v>
      </c>
      <c r="E943" s="303" t="s">
        <v>5</v>
      </c>
      <c r="F943" s="304" t="s">
        <v>1264</v>
      </c>
      <c r="H943" s="305">
        <v>54.6</v>
      </c>
      <c r="L943" s="301"/>
      <c r="M943" s="306"/>
      <c r="N943" s="307"/>
      <c r="O943" s="307"/>
      <c r="P943" s="307"/>
      <c r="Q943" s="307"/>
      <c r="R943" s="307"/>
      <c r="S943" s="307"/>
      <c r="T943" s="308"/>
      <c r="AT943" s="303" t="s">
        <v>185</v>
      </c>
      <c r="AU943" s="303" t="s">
        <v>77</v>
      </c>
      <c r="AV943" s="302" t="s">
        <v>77</v>
      </c>
      <c r="AW943" s="302" t="s">
        <v>31</v>
      </c>
      <c r="AX943" s="302" t="s">
        <v>68</v>
      </c>
      <c r="AY943" s="303" t="s">
        <v>177</v>
      </c>
    </row>
    <row r="944" spans="2:65" s="310" customFormat="1">
      <c r="B944" s="309"/>
      <c r="D944" s="297" t="s">
        <v>185</v>
      </c>
      <c r="E944" s="311" t="s">
        <v>5</v>
      </c>
      <c r="F944" s="312" t="s">
        <v>1265</v>
      </c>
      <c r="H944" s="311" t="s">
        <v>5</v>
      </c>
      <c r="L944" s="309"/>
      <c r="M944" s="313"/>
      <c r="N944" s="314"/>
      <c r="O944" s="314"/>
      <c r="P944" s="314"/>
      <c r="Q944" s="314"/>
      <c r="R944" s="314"/>
      <c r="S944" s="314"/>
      <c r="T944" s="315"/>
      <c r="AT944" s="311" t="s">
        <v>185</v>
      </c>
      <c r="AU944" s="311" t="s">
        <v>77</v>
      </c>
      <c r="AV944" s="310" t="s">
        <v>75</v>
      </c>
      <c r="AW944" s="310" t="s">
        <v>31</v>
      </c>
      <c r="AX944" s="310" t="s">
        <v>68</v>
      </c>
      <c r="AY944" s="311" t="s">
        <v>177</v>
      </c>
    </row>
    <row r="945" spans="2:65" s="302" customFormat="1">
      <c r="B945" s="301"/>
      <c r="D945" s="297" t="s">
        <v>185</v>
      </c>
      <c r="E945" s="303" t="s">
        <v>5</v>
      </c>
      <c r="F945" s="304" t="s">
        <v>1266</v>
      </c>
      <c r="H945" s="305">
        <v>11.2</v>
      </c>
      <c r="L945" s="301"/>
      <c r="M945" s="306"/>
      <c r="N945" s="307"/>
      <c r="O945" s="307"/>
      <c r="P945" s="307"/>
      <c r="Q945" s="307"/>
      <c r="R945" s="307"/>
      <c r="S945" s="307"/>
      <c r="T945" s="308"/>
      <c r="AT945" s="303" t="s">
        <v>185</v>
      </c>
      <c r="AU945" s="303" t="s">
        <v>77</v>
      </c>
      <c r="AV945" s="302" t="s">
        <v>77</v>
      </c>
      <c r="AW945" s="302" t="s">
        <v>31</v>
      </c>
      <c r="AX945" s="302" t="s">
        <v>68</v>
      </c>
      <c r="AY945" s="303" t="s">
        <v>177</v>
      </c>
    </row>
    <row r="946" spans="2:65" s="310" customFormat="1">
      <c r="B946" s="309"/>
      <c r="D946" s="297" t="s">
        <v>185</v>
      </c>
      <c r="E946" s="311" t="s">
        <v>5</v>
      </c>
      <c r="F946" s="312" t="s">
        <v>593</v>
      </c>
      <c r="H946" s="311" t="s">
        <v>5</v>
      </c>
      <c r="L946" s="309"/>
      <c r="M946" s="313"/>
      <c r="N946" s="314"/>
      <c r="O946" s="314"/>
      <c r="P946" s="314"/>
      <c r="Q946" s="314"/>
      <c r="R946" s="314"/>
      <c r="S946" s="314"/>
      <c r="T946" s="315"/>
      <c r="AT946" s="311" t="s">
        <v>185</v>
      </c>
      <c r="AU946" s="311" t="s">
        <v>77</v>
      </c>
      <c r="AV946" s="310" t="s">
        <v>75</v>
      </c>
      <c r="AW946" s="310" t="s">
        <v>31</v>
      </c>
      <c r="AX946" s="310" t="s">
        <v>68</v>
      </c>
      <c r="AY946" s="311" t="s">
        <v>177</v>
      </c>
    </row>
    <row r="947" spans="2:65" s="317" customFormat="1">
      <c r="B947" s="316"/>
      <c r="D947" s="297" t="s">
        <v>185</v>
      </c>
      <c r="E947" s="318" t="s">
        <v>5</v>
      </c>
      <c r="F947" s="319" t="s">
        <v>186</v>
      </c>
      <c r="H947" s="320">
        <v>111.8</v>
      </c>
      <c r="L947" s="316"/>
      <c r="M947" s="321"/>
      <c r="N947" s="322"/>
      <c r="O947" s="322"/>
      <c r="P947" s="322"/>
      <c r="Q947" s="322"/>
      <c r="R947" s="322"/>
      <c r="S947" s="322"/>
      <c r="T947" s="323"/>
      <c r="AT947" s="318" t="s">
        <v>185</v>
      </c>
      <c r="AU947" s="318" t="s">
        <v>77</v>
      </c>
      <c r="AV947" s="317" t="s">
        <v>182</v>
      </c>
      <c r="AW947" s="317" t="s">
        <v>31</v>
      </c>
      <c r="AX947" s="317" t="s">
        <v>75</v>
      </c>
      <c r="AY947" s="318" t="s">
        <v>177</v>
      </c>
    </row>
    <row r="948" spans="2:65" s="916" customFormat="1" ht="25.5" customHeight="1">
      <c r="B948" s="207"/>
      <c r="C948" s="286" t="s">
        <v>1267</v>
      </c>
      <c r="D948" s="286" t="s">
        <v>179</v>
      </c>
      <c r="E948" s="287" t="s">
        <v>1268</v>
      </c>
      <c r="F948" s="288" t="s">
        <v>1269</v>
      </c>
      <c r="G948" s="289" t="s">
        <v>180</v>
      </c>
      <c r="H948" s="290">
        <v>634.71</v>
      </c>
      <c r="I948" s="921"/>
      <c r="J948" s="291">
        <f>ROUND(I948*H948,2)</f>
        <v>0</v>
      </c>
      <c r="K948" s="288" t="s">
        <v>181</v>
      </c>
      <c r="L948" s="207"/>
      <c r="M948" s="292" t="s">
        <v>5</v>
      </c>
      <c r="N948" s="293" t="s">
        <v>39</v>
      </c>
      <c r="O948" s="294">
        <v>6.9000000000000006E-2</v>
      </c>
      <c r="P948" s="294">
        <f>O948*H948</f>
        <v>43.794990000000006</v>
      </c>
      <c r="Q948" s="294">
        <v>1.8000000000000001E-4</v>
      </c>
      <c r="R948" s="294">
        <f>Q948*H948</f>
        <v>0.11424780000000001</v>
      </c>
      <c r="S948" s="294">
        <v>0</v>
      </c>
      <c r="T948" s="295">
        <f>S948*H948</f>
        <v>0</v>
      </c>
      <c r="AR948" s="196" t="s">
        <v>263</v>
      </c>
      <c r="AT948" s="196" t="s">
        <v>179</v>
      </c>
      <c r="AU948" s="196" t="s">
        <v>77</v>
      </c>
      <c r="AY948" s="196" t="s">
        <v>177</v>
      </c>
      <c r="BE948" s="296">
        <f>IF(N948="základní",J948,0)</f>
        <v>0</v>
      </c>
      <c r="BF948" s="296">
        <f>IF(N948="snížená",J948,0)</f>
        <v>0</v>
      </c>
      <c r="BG948" s="296">
        <f>IF(N948="zákl. přenesená",J948,0)</f>
        <v>0</v>
      </c>
      <c r="BH948" s="296">
        <f>IF(N948="sníž. přenesená",J948,0)</f>
        <v>0</v>
      </c>
      <c r="BI948" s="296">
        <f>IF(N948="nulová",J948,0)</f>
        <v>0</v>
      </c>
      <c r="BJ948" s="196" t="s">
        <v>75</v>
      </c>
      <c r="BK948" s="296">
        <f>ROUND(I948*H948,2)</f>
        <v>0</v>
      </c>
      <c r="BL948" s="196" t="s">
        <v>263</v>
      </c>
      <c r="BM948" s="196" t="s">
        <v>1270</v>
      </c>
    </row>
    <row r="949" spans="2:65" s="916" customFormat="1" ht="40.5">
      <c r="B949" s="207"/>
      <c r="D949" s="297" t="s">
        <v>184</v>
      </c>
      <c r="F949" s="298" t="s">
        <v>1271</v>
      </c>
      <c r="L949" s="207"/>
      <c r="M949" s="299"/>
      <c r="N949" s="920"/>
      <c r="O949" s="920"/>
      <c r="P949" s="920"/>
      <c r="Q949" s="920"/>
      <c r="R949" s="920"/>
      <c r="S949" s="920"/>
      <c r="T949" s="300"/>
      <c r="AT949" s="196" t="s">
        <v>184</v>
      </c>
      <c r="AU949" s="196" t="s">
        <v>77</v>
      </c>
    </row>
    <row r="950" spans="2:65" s="302" customFormat="1">
      <c r="B950" s="301"/>
      <c r="D950" s="297" t="s">
        <v>185</v>
      </c>
      <c r="E950" s="303" t="s">
        <v>5</v>
      </c>
      <c r="F950" s="304" t="s">
        <v>1272</v>
      </c>
      <c r="H950" s="305">
        <v>624</v>
      </c>
      <c r="L950" s="301"/>
      <c r="M950" s="306"/>
      <c r="N950" s="307"/>
      <c r="O950" s="307"/>
      <c r="P950" s="307"/>
      <c r="Q950" s="307"/>
      <c r="R950" s="307"/>
      <c r="S950" s="307"/>
      <c r="T950" s="308"/>
      <c r="AT950" s="303" t="s">
        <v>185</v>
      </c>
      <c r="AU950" s="303" t="s">
        <v>77</v>
      </c>
      <c r="AV950" s="302" t="s">
        <v>77</v>
      </c>
      <c r="AW950" s="302" t="s">
        <v>31</v>
      </c>
      <c r="AX950" s="302" t="s">
        <v>68</v>
      </c>
      <c r="AY950" s="303" t="s">
        <v>177</v>
      </c>
    </row>
    <row r="951" spans="2:65" s="302" customFormat="1">
      <c r="B951" s="301"/>
      <c r="D951" s="297" t="s">
        <v>185</v>
      </c>
      <c r="E951" s="303" t="s">
        <v>5</v>
      </c>
      <c r="F951" s="304" t="s">
        <v>1273</v>
      </c>
      <c r="H951" s="305">
        <v>-12.3</v>
      </c>
      <c r="L951" s="301"/>
      <c r="M951" s="306"/>
      <c r="N951" s="307"/>
      <c r="O951" s="307"/>
      <c r="P951" s="307"/>
      <c r="Q951" s="307"/>
      <c r="R951" s="307"/>
      <c r="S951" s="307"/>
      <c r="T951" s="308"/>
      <c r="AT951" s="303" t="s">
        <v>185</v>
      </c>
      <c r="AU951" s="303" t="s">
        <v>77</v>
      </c>
      <c r="AV951" s="302" t="s">
        <v>77</v>
      </c>
      <c r="AW951" s="302" t="s">
        <v>31</v>
      </c>
      <c r="AX951" s="302" t="s">
        <v>68</v>
      </c>
      <c r="AY951" s="303" t="s">
        <v>177</v>
      </c>
    </row>
    <row r="952" spans="2:65" s="302" customFormat="1">
      <c r="B952" s="301"/>
      <c r="D952" s="297" t="s">
        <v>185</v>
      </c>
      <c r="E952" s="303" t="s">
        <v>5</v>
      </c>
      <c r="F952" s="304" t="s">
        <v>1274</v>
      </c>
      <c r="H952" s="305">
        <v>23.01</v>
      </c>
      <c r="L952" s="301"/>
      <c r="M952" s="306"/>
      <c r="N952" s="307"/>
      <c r="O952" s="307"/>
      <c r="P952" s="307"/>
      <c r="Q952" s="307"/>
      <c r="R952" s="307"/>
      <c r="S952" s="307"/>
      <c r="T952" s="308"/>
      <c r="AT952" s="303" t="s">
        <v>185</v>
      </c>
      <c r="AU952" s="303" t="s">
        <v>77</v>
      </c>
      <c r="AV952" s="302" t="s">
        <v>77</v>
      </c>
      <c r="AW952" s="302" t="s">
        <v>31</v>
      </c>
      <c r="AX952" s="302" t="s">
        <v>68</v>
      </c>
      <c r="AY952" s="303" t="s">
        <v>177</v>
      </c>
    </row>
    <row r="953" spans="2:65" s="317" customFormat="1">
      <c r="B953" s="316"/>
      <c r="D953" s="297" t="s">
        <v>185</v>
      </c>
      <c r="E953" s="318" t="s">
        <v>5</v>
      </c>
      <c r="F953" s="319" t="s">
        <v>186</v>
      </c>
      <c r="H953" s="320">
        <v>634.71</v>
      </c>
      <c r="L953" s="316"/>
      <c r="M953" s="321"/>
      <c r="N953" s="322"/>
      <c r="O953" s="322"/>
      <c r="P953" s="322"/>
      <c r="Q953" s="322"/>
      <c r="R953" s="322"/>
      <c r="S953" s="322"/>
      <c r="T953" s="323"/>
      <c r="AT953" s="318" t="s">
        <v>185</v>
      </c>
      <c r="AU953" s="318" t="s">
        <v>77</v>
      </c>
      <c r="AV953" s="317" t="s">
        <v>182</v>
      </c>
      <c r="AW953" s="317" t="s">
        <v>31</v>
      </c>
      <c r="AX953" s="317" t="s">
        <v>75</v>
      </c>
      <c r="AY953" s="318" t="s">
        <v>177</v>
      </c>
    </row>
    <row r="954" spans="2:65" s="916" customFormat="1" ht="16.5" customHeight="1">
      <c r="B954" s="207"/>
      <c r="C954" s="324" t="s">
        <v>1275</v>
      </c>
      <c r="D954" s="324" t="s">
        <v>425</v>
      </c>
      <c r="E954" s="325" t="s">
        <v>1276</v>
      </c>
      <c r="F954" s="326" t="s">
        <v>1277</v>
      </c>
      <c r="G954" s="327" t="s">
        <v>180</v>
      </c>
      <c r="H954" s="328">
        <v>729.91700000000003</v>
      </c>
      <c r="I954" s="923"/>
      <c r="J954" s="329">
        <f>ROUND(I954*H954,2)</f>
        <v>0</v>
      </c>
      <c r="K954" s="326" t="s">
        <v>181</v>
      </c>
      <c r="L954" s="330"/>
      <c r="M954" s="331" t="s">
        <v>5</v>
      </c>
      <c r="N954" s="332" t="s">
        <v>39</v>
      </c>
      <c r="O954" s="294">
        <v>0</v>
      </c>
      <c r="P954" s="294">
        <f>O954*H954</f>
        <v>0</v>
      </c>
      <c r="Q954" s="294">
        <v>2.0999999999999999E-3</v>
      </c>
      <c r="R954" s="294">
        <f>Q954*H954</f>
        <v>1.5328257000000001</v>
      </c>
      <c r="S954" s="294">
        <v>0</v>
      </c>
      <c r="T954" s="295">
        <f>S954*H954</f>
        <v>0</v>
      </c>
      <c r="AR954" s="196" t="s">
        <v>336</v>
      </c>
      <c r="AT954" s="196" t="s">
        <v>425</v>
      </c>
      <c r="AU954" s="196" t="s">
        <v>77</v>
      </c>
      <c r="AY954" s="196" t="s">
        <v>177</v>
      </c>
      <c r="BE954" s="296">
        <f>IF(N954="základní",J954,0)</f>
        <v>0</v>
      </c>
      <c r="BF954" s="296">
        <f>IF(N954="snížená",J954,0)</f>
        <v>0</v>
      </c>
      <c r="BG954" s="296">
        <f>IF(N954="zákl. přenesená",J954,0)</f>
        <v>0</v>
      </c>
      <c r="BH954" s="296">
        <f>IF(N954="sníž. přenesená",J954,0)</f>
        <v>0</v>
      </c>
      <c r="BI954" s="296">
        <f>IF(N954="nulová",J954,0)</f>
        <v>0</v>
      </c>
      <c r="BJ954" s="196" t="s">
        <v>75</v>
      </c>
      <c r="BK954" s="296">
        <f>ROUND(I954*H954,2)</f>
        <v>0</v>
      </c>
      <c r="BL954" s="196" t="s">
        <v>263</v>
      </c>
      <c r="BM954" s="196" t="s">
        <v>1278</v>
      </c>
    </row>
    <row r="955" spans="2:65" s="302" customFormat="1">
      <c r="B955" s="301"/>
      <c r="D955" s="297" t="s">
        <v>185</v>
      </c>
      <c r="F955" s="304" t="s">
        <v>4874</v>
      </c>
      <c r="H955" s="305">
        <v>729.91700000000003</v>
      </c>
      <c r="L955" s="301"/>
      <c r="M955" s="306"/>
      <c r="N955" s="307"/>
      <c r="O955" s="307"/>
      <c r="P955" s="307"/>
      <c r="Q955" s="307"/>
      <c r="R955" s="307"/>
      <c r="S955" s="307"/>
      <c r="T955" s="308"/>
      <c r="AT955" s="303" t="s">
        <v>185</v>
      </c>
      <c r="AU955" s="303" t="s">
        <v>77</v>
      </c>
      <c r="AV955" s="302" t="s">
        <v>77</v>
      </c>
      <c r="AW955" s="302" t="s">
        <v>6</v>
      </c>
      <c r="AX955" s="302" t="s">
        <v>75</v>
      </c>
      <c r="AY955" s="303" t="s">
        <v>177</v>
      </c>
    </row>
    <row r="956" spans="2:65" s="916" customFormat="1" ht="25.5" customHeight="1">
      <c r="B956" s="207"/>
      <c r="C956" s="286" t="s">
        <v>1279</v>
      </c>
      <c r="D956" s="286" t="s">
        <v>179</v>
      </c>
      <c r="E956" s="287" t="s">
        <v>1280</v>
      </c>
      <c r="F956" s="288" t="s">
        <v>1281</v>
      </c>
      <c r="G956" s="289" t="s">
        <v>180</v>
      </c>
      <c r="H956" s="290">
        <v>113.65</v>
      </c>
      <c r="I956" s="921"/>
      <c r="J956" s="291">
        <f>ROUND(I956*H956,2)</f>
        <v>0</v>
      </c>
      <c r="K956" s="288" t="s">
        <v>181</v>
      </c>
      <c r="L956" s="207"/>
      <c r="M956" s="292" t="s">
        <v>5</v>
      </c>
      <c r="N956" s="293" t="s">
        <v>39</v>
      </c>
      <c r="O956" s="294">
        <v>0.17</v>
      </c>
      <c r="P956" s="294">
        <f>O956*H956</f>
        <v>19.320500000000003</v>
      </c>
      <c r="Q956" s="294">
        <v>7.6999999999999996E-4</v>
      </c>
      <c r="R956" s="294">
        <f>Q956*H956</f>
        <v>8.7510500000000005E-2</v>
      </c>
      <c r="S956" s="294">
        <v>0</v>
      </c>
      <c r="T956" s="295">
        <f>S956*H956</f>
        <v>0</v>
      </c>
      <c r="AR956" s="196" t="s">
        <v>263</v>
      </c>
      <c r="AT956" s="196" t="s">
        <v>179</v>
      </c>
      <c r="AU956" s="196" t="s">
        <v>77</v>
      </c>
      <c r="AY956" s="196" t="s">
        <v>177</v>
      </c>
      <c r="BE956" s="296">
        <f>IF(N956="základní",J956,0)</f>
        <v>0</v>
      </c>
      <c r="BF956" s="296">
        <f>IF(N956="snížená",J956,0)</f>
        <v>0</v>
      </c>
      <c r="BG956" s="296">
        <f>IF(N956="zákl. přenesená",J956,0)</f>
        <v>0</v>
      </c>
      <c r="BH956" s="296">
        <f>IF(N956="sníž. přenesená",J956,0)</f>
        <v>0</v>
      </c>
      <c r="BI956" s="296">
        <f>IF(N956="nulová",J956,0)</f>
        <v>0</v>
      </c>
      <c r="BJ956" s="196" t="s">
        <v>75</v>
      </c>
      <c r="BK956" s="296">
        <f>ROUND(I956*H956,2)</f>
        <v>0</v>
      </c>
      <c r="BL956" s="196" t="s">
        <v>263</v>
      </c>
      <c r="BM956" s="196" t="s">
        <v>1282</v>
      </c>
    </row>
    <row r="957" spans="2:65" s="916" customFormat="1" ht="40.5">
      <c r="B957" s="207"/>
      <c r="D957" s="297" t="s">
        <v>184</v>
      </c>
      <c r="F957" s="298" t="s">
        <v>1271</v>
      </c>
      <c r="L957" s="207"/>
      <c r="M957" s="299"/>
      <c r="N957" s="920"/>
      <c r="O957" s="920"/>
      <c r="P957" s="920"/>
      <c r="Q957" s="920"/>
      <c r="R957" s="920"/>
      <c r="S957" s="920"/>
      <c r="T957" s="300"/>
      <c r="AT957" s="196" t="s">
        <v>184</v>
      </c>
      <c r="AU957" s="196" t="s">
        <v>77</v>
      </c>
    </row>
    <row r="958" spans="2:65" s="302" customFormat="1">
      <c r="B958" s="301"/>
      <c r="D958" s="297" t="s">
        <v>185</v>
      </c>
      <c r="E958" s="303" t="s">
        <v>5</v>
      </c>
      <c r="F958" s="304" t="s">
        <v>1283</v>
      </c>
      <c r="H958" s="305">
        <v>47.32</v>
      </c>
      <c r="L958" s="301"/>
      <c r="M958" s="306"/>
      <c r="N958" s="307"/>
      <c r="O958" s="307"/>
      <c r="P958" s="307"/>
      <c r="Q958" s="307"/>
      <c r="R958" s="307"/>
      <c r="S958" s="307"/>
      <c r="T958" s="308"/>
      <c r="AT958" s="303" t="s">
        <v>185</v>
      </c>
      <c r="AU958" s="303" t="s">
        <v>77</v>
      </c>
      <c r="AV958" s="302" t="s">
        <v>77</v>
      </c>
      <c r="AW958" s="302" t="s">
        <v>31</v>
      </c>
      <c r="AX958" s="302" t="s">
        <v>68</v>
      </c>
      <c r="AY958" s="303" t="s">
        <v>177</v>
      </c>
    </row>
    <row r="959" spans="2:65" s="310" customFormat="1">
      <c r="B959" s="309"/>
      <c r="D959" s="297" t="s">
        <v>185</v>
      </c>
      <c r="E959" s="311" t="s">
        <v>5</v>
      </c>
      <c r="F959" s="312" t="s">
        <v>1284</v>
      </c>
      <c r="H959" s="311" t="s">
        <v>5</v>
      </c>
      <c r="L959" s="309"/>
      <c r="M959" s="313"/>
      <c r="N959" s="314"/>
      <c r="O959" s="314"/>
      <c r="P959" s="314"/>
      <c r="Q959" s="314"/>
      <c r="R959" s="314"/>
      <c r="S959" s="314"/>
      <c r="T959" s="315"/>
      <c r="AT959" s="311" t="s">
        <v>185</v>
      </c>
      <c r="AU959" s="311" t="s">
        <v>77</v>
      </c>
      <c r="AV959" s="310" t="s">
        <v>75</v>
      </c>
      <c r="AW959" s="310" t="s">
        <v>31</v>
      </c>
      <c r="AX959" s="310" t="s">
        <v>68</v>
      </c>
      <c r="AY959" s="311" t="s">
        <v>177</v>
      </c>
    </row>
    <row r="960" spans="2:65" s="302" customFormat="1">
      <c r="B960" s="301"/>
      <c r="D960" s="297" t="s">
        <v>185</v>
      </c>
      <c r="E960" s="303" t="s">
        <v>5</v>
      </c>
      <c r="F960" s="304" t="s">
        <v>1285</v>
      </c>
      <c r="H960" s="305">
        <v>23.98</v>
      </c>
      <c r="L960" s="301"/>
      <c r="M960" s="306"/>
      <c r="N960" s="307"/>
      <c r="O960" s="307"/>
      <c r="P960" s="307"/>
      <c r="Q960" s="307"/>
      <c r="R960" s="307"/>
      <c r="S960" s="307"/>
      <c r="T960" s="308"/>
      <c r="AT960" s="303" t="s">
        <v>185</v>
      </c>
      <c r="AU960" s="303" t="s">
        <v>77</v>
      </c>
      <c r="AV960" s="302" t="s">
        <v>77</v>
      </c>
      <c r="AW960" s="302" t="s">
        <v>31</v>
      </c>
      <c r="AX960" s="302" t="s">
        <v>68</v>
      </c>
      <c r="AY960" s="303" t="s">
        <v>177</v>
      </c>
    </row>
    <row r="961" spans="2:65" s="302" customFormat="1">
      <c r="B961" s="301"/>
      <c r="D961" s="297" t="s">
        <v>185</v>
      </c>
      <c r="E961" s="303" t="s">
        <v>5</v>
      </c>
      <c r="F961" s="304" t="s">
        <v>1286</v>
      </c>
      <c r="H961" s="305">
        <v>9.0299999999999994</v>
      </c>
      <c r="L961" s="301"/>
      <c r="M961" s="306"/>
      <c r="N961" s="307"/>
      <c r="O961" s="307"/>
      <c r="P961" s="307"/>
      <c r="Q961" s="307"/>
      <c r="R961" s="307"/>
      <c r="S961" s="307"/>
      <c r="T961" s="308"/>
      <c r="AT961" s="303" t="s">
        <v>185</v>
      </c>
      <c r="AU961" s="303" t="s">
        <v>77</v>
      </c>
      <c r="AV961" s="302" t="s">
        <v>77</v>
      </c>
      <c r="AW961" s="302" t="s">
        <v>31</v>
      </c>
      <c r="AX961" s="302" t="s">
        <v>68</v>
      </c>
      <c r="AY961" s="303" t="s">
        <v>177</v>
      </c>
    </row>
    <row r="962" spans="2:65" s="310" customFormat="1">
      <c r="B962" s="309"/>
      <c r="D962" s="297" t="s">
        <v>185</v>
      </c>
      <c r="E962" s="311" t="s">
        <v>5</v>
      </c>
      <c r="F962" s="312" t="s">
        <v>1287</v>
      </c>
      <c r="H962" s="311" t="s">
        <v>5</v>
      </c>
      <c r="L962" s="309"/>
      <c r="M962" s="313"/>
      <c r="N962" s="314"/>
      <c r="O962" s="314"/>
      <c r="P962" s="314"/>
      <c r="Q962" s="314"/>
      <c r="R962" s="314"/>
      <c r="S962" s="314"/>
      <c r="T962" s="315"/>
      <c r="AT962" s="311" t="s">
        <v>185</v>
      </c>
      <c r="AU962" s="311" t="s">
        <v>77</v>
      </c>
      <c r="AV962" s="310" t="s">
        <v>75</v>
      </c>
      <c r="AW962" s="310" t="s">
        <v>31</v>
      </c>
      <c r="AX962" s="310" t="s">
        <v>68</v>
      </c>
      <c r="AY962" s="311" t="s">
        <v>177</v>
      </c>
    </row>
    <row r="963" spans="2:65" s="302" customFormat="1">
      <c r="B963" s="301"/>
      <c r="D963" s="297" t="s">
        <v>185</v>
      </c>
      <c r="E963" s="303" t="s">
        <v>5</v>
      </c>
      <c r="F963" s="304" t="s">
        <v>1288</v>
      </c>
      <c r="H963" s="305">
        <v>33.32</v>
      </c>
      <c r="L963" s="301"/>
      <c r="M963" s="306"/>
      <c r="N963" s="307"/>
      <c r="O963" s="307"/>
      <c r="P963" s="307"/>
      <c r="Q963" s="307"/>
      <c r="R963" s="307"/>
      <c r="S963" s="307"/>
      <c r="T963" s="308"/>
      <c r="AT963" s="303" t="s">
        <v>185</v>
      </c>
      <c r="AU963" s="303" t="s">
        <v>77</v>
      </c>
      <c r="AV963" s="302" t="s">
        <v>77</v>
      </c>
      <c r="AW963" s="302" t="s">
        <v>31</v>
      </c>
      <c r="AX963" s="302" t="s">
        <v>68</v>
      </c>
      <c r="AY963" s="303" t="s">
        <v>177</v>
      </c>
    </row>
    <row r="964" spans="2:65" s="310" customFormat="1">
      <c r="B964" s="309"/>
      <c r="D964" s="297" t="s">
        <v>185</v>
      </c>
      <c r="E964" s="311" t="s">
        <v>5</v>
      </c>
      <c r="F964" s="312" t="s">
        <v>228</v>
      </c>
      <c r="H964" s="311" t="s">
        <v>5</v>
      </c>
      <c r="L964" s="309"/>
      <c r="M964" s="313"/>
      <c r="N964" s="314"/>
      <c r="O964" s="314"/>
      <c r="P964" s="314"/>
      <c r="Q964" s="314"/>
      <c r="R964" s="314"/>
      <c r="S964" s="314"/>
      <c r="T964" s="315"/>
      <c r="AT964" s="311" t="s">
        <v>185</v>
      </c>
      <c r="AU964" s="311" t="s">
        <v>77</v>
      </c>
      <c r="AV964" s="310" t="s">
        <v>75</v>
      </c>
      <c r="AW964" s="310" t="s">
        <v>31</v>
      </c>
      <c r="AX964" s="310" t="s">
        <v>68</v>
      </c>
      <c r="AY964" s="311" t="s">
        <v>177</v>
      </c>
    </row>
    <row r="965" spans="2:65" s="317" customFormat="1">
      <c r="B965" s="316"/>
      <c r="D965" s="297" t="s">
        <v>185</v>
      </c>
      <c r="E965" s="318" t="s">
        <v>5</v>
      </c>
      <c r="F965" s="319" t="s">
        <v>186</v>
      </c>
      <c r="H965" s="320">
        <v>113.65</v>
      </c>
      <c r="L965" s="316"/>
      <c r="M965" s="321"/>
      <c r="N965" s="322"/>
      <c r="O965" s="322"/>
      <c r="P965" s="322"/>
      <c r="Q965" s="322"/>
      <c r="R965" s="322"/>
      <c r="S965" s="322"/>
      <c r="T965" s="323"/>
      <c r="AT965" s="318" t="s">
        <v>185</v>
      </c>
      <c r="AU965" s="318" t="s">
        <v>77</v>
      </c>
      <c r="AV965" s="317" t="s">
        <v>182</v>
      </c>
      <c r="AW965" s="317" t="s">
        <v>31</v>
      </c>
      <c r="AX965" s="317" t="s">
        <v>75</v>
      </c>
      <c r="AY965" s="318" t="s">
        <v>177</v>
      </c>
    </row>
    <row r="966" spans="2:65" s="916" customFormat="1" ht="16.5" customHeight="1">
      <c r="B966" s="207"/>
      <c r="C966" s="324" t="s">
        <v>1289</v>
      </c>
      <c r="D966" s="324" t="s">
        <v>425</v>
      </c>
      <c r="E966" s="325" t="s">
        <v>1276</v>
      </c>
      <c r="F966" s="326" t="s">
        <v>1277</v>
      </c>
      <c r="G966" s="327" t="s">
        <v>180</v>
      </c>
      <c r="H966" s="328">
        <v>119.333</v>
      </c>
      <c r="I966" s="923"/>
      <c r="J966" s="329">
        <f>ROUND(I966*H966,2)</f>
        <v>0</v>
      </c>
      <c r="K966" s="326" t="s">
        <v>181</v>
      </c>
      <c r="L966" s="330"/>
      <c r="M966" s="331" t="s">
        <v>5</v>
      </c>
      <c r="N966" s="332" t="s">
        <v>39</v>
      </c>
      <c r="O966" s="294">
        <v>0</v>
      </c>
      <c r="P966" s="294">
        <f>O966*H966</f>
        <v>0</v>
      </c>
      <c r="Q966" s="294">
        <v>2.0999999999999999E-3</v>
      </c>
      <c r="R966" s="294">
        <f>Q966*H966</f>
        <v>0.25059929999999997</v>
      </c>
      <c r="S966" s="294">
        <v>0</v>
      </c>
      <c r="T966" s="295">
        <f>S966*H966</f>
        <v>0</v>
      </c>
      <c r="AR966" s="196" t="s">
        <v>336</v>
      </c>
      <c r="AT966" s="196" t="s">
        <v>425</v>
      </c>
      <c r="AU966" s="196" t="s">
        <v>77</v>
      </c>
      <c r="AY966" s="196" t="s">
        <v>177</v>
      </c>
      <c r="BE966" s="296">
        <f>IF(N966="základní",J966,0)</f>
        <v>0</v>
      </c>
      <c r="BF966" s="296">
        <f>IF(N966="snížená",J966,0)</f>
        <v>0</v>
      </c>
      <c r="BG966" s="296">
        <f>IF(N966="zákl. přenesená",J966,0)</f>
        <v>0</v>
      </c>
      <c r="BH966" s="296">
        <f>IF(N966="sníž. přenesená",J966,0)</f>
        <v>0</v>
      </c>
      <c r="BI966" s="296">
        <f>IF(N966="nulová",J966,0)</f>
        <v>0</v>
      </c>
      <c r="BJ966" s="196" t="s">
        <v>75</v>
      </c>
      <c r="BK966" s="296">
        <f>ROUND(I966*H966,2)</f>
        <v>0</v>
      </c>
      <c r="BL966" s="196" t="s">
        <v>263</v>
      </c>
      <c r="BM966" s="196" t="s">
        <v>1290</v>
      </c>
    </row>
    <row r="967" spans="2:65" s="916" customFormat="1" ht="25.5" customHeight="1">
      <c r="B967" s="207"/>
      <c r="C967" s="286" t="s">
        <v>1291</v>
      </c>
      <c r="D967" s="286" t="s">
        <v>179</v>
      </c>
      <c r="E967" s="287" t="s">
        <v>1292</v>
      </c>
      <c r="F967" s="288" t="s">
        <v>1293</v>
      </c>
      <c r="G967" s="289" t="s">
        <v>180</v>
      </c>
      <c r="H967" s="290">
        <v>634.71</v>
      </c>
      <c r="I967" s="921"/>
      <c r="J967" s="291">
        <f>ROUND(I967*H967,2)</f>
        <v>0</v>
      </c>
      <c r="K967" s="288" t="s">
        <v>181</v>
      </c>
      <c r="L967" s="207"/>
      <c r="M967" s="292" t="s">
        <v>5</v>
      </c>
      <c r="N967" s="293" t="s">
        <v>39</v>
      </c>
      <c r="O967" s="294">
        <v>0.09</v>
      </c>
      <c r="P967" s="294">
        <f>O967*H967</f>
        <v>57.123899999999999</v>
      </c>
      <c r="Q967" s="294">
        <v>0</v>
      </c>
      <c r="R967" s="294">
        <f>Q967*H967</f>
        <v>0</v>
      </c>
      <c r="S967" s="294">
        <v>0</v>
      </c>
      <c r="T967" s="295">
        <f>S967*H967</f>
        <v>0</v>
      </c>
      <c r="AR967" s="196" t="s">
        <v>263</v>
      </c>
      <c r="AT967" s="196" t="s">
        <v>179</v>
      </c>
      <c r="AU967" s="196" t="s">
        <v>77</v>
      </c>
      <c r="AY967" s="196" t="s">
        <v>177</v>
      </c>
      <c r="BE967" s="296">
        <f>IF(N967="základní",J967,0)</f>
        <v>0</v>
      </c>
      <c r="BF967" s="296">
        <f>IF(N967="snížená",J967,0)</f>
        <v>0</v>
      </c>
      <c r="BG967" s="296">
        <f>IF(N967="zákl. přenesená",J967,0)</f>
        <v>0</v>
      </c>
      <c r="BH967" s="296">
        <f>IF(N967="sníž. přenesená",J967,0)</f>
        <v>0</v>
      </c>
      <c r="BI967" s="296">
        <f>IF(N967="nulová",J967,0)</f>
        <v>0</v>
      </c>
      <c r="BJ967" s="196" t="s">
        <v>75</v>
      </c>
      <c r="BK967" s="296">
        <f>ROUND(I967*H967,2)</f>
        <v>0</v>
      </c>
      <c r="BL967" s="196" t="s">
        <v>263</v>
      </c>
      <c r="BM967" s="196" t="s">
        <v>1294</v>
      </c>
    </row>
    <row r="968" spans="2:65" s="916" customFormat="1" ht="67.5">
      <c r="B968" s="207"/>
      <c r="D968" s="297" t="s">
        <v>184</v>
      </c>
      <c r="F968" s="298" t="s">
        <v>1295</v>
      </c>
      <c r="L968" s="207"/>
      <c r="M968" s="299"/>
      <c r="N968" s="920"/>
      <c r="O968" s="920"/>
      <c r="P968" s="920"/>
      <c r="Q968" s="920"/>
      <c r="R968" s="920"/>
      <c r="S968" s="920"/>
      <c r="T968" s="300"/>
      <c r="AT968" s="196" t="s">
        <v>184</v>
      </c>
      <c r="AU968" s="196" t="s">
        <v>77</v>
      </c>
    </row>
    <row r="969" spans="2:65" s="302" customFormat="1">
      <c r="B969" s="301"/>
      <c r="D969" s="297" t="s">
        <v>185</v>
      </c>
      <c r="E969" s="303" t="s">
        <v>5</v>
      </c>
      <c r="F969" s="304" t="s">
        <v>1296</v>
      </c>
      <c r="H969" s="305">
        <v>634.71</v>
      </c>
      <c r="L969" s="301"/>
      <c r="M969" s="306"/>
      <c r="N969" s="307"/>
      <c r="O969" s="307"/>
      <c r="P969" s="307"/>
      <c r="Q969" s="307"/>
      <c r="R969" s="307"/>
      <c r="S969" s="307"/>
      <c r="T969" s="308"/>
      <c r="AT969" s="303" t="s">
        <v>185</v>
      </c>
      <c r="AU969" s="303" t="s">
        <v>77</v>
      </c>
      <c r="AV969" s="302" t="s">
        <v>77</v>
      </c>
      <c r="AW969" s="302" t="s">
        <v>31</v>
      </c>
      <c r="AX969" s="302" t="s">
        <v>68</v>
      </c>
      <c r="AY969" s="303" t="s">
        <v>177</v>
      </c>
    </row>
    <row r="970" spans="2:65" s="317" customFormat="1">
      <c r="B970" s="316"/>
      <c r="D970" s="297" t="s">
        <v>185</v>
      </c>
      <c r="E970" s="318" t="s">
        <v>5</v>
      </c>
      <c r="F970" s="319" t="s">
        <v>186</v>
      </c>
      <c r="H970" s="320">
        <v>634.71</v>
      </c>
      <c r="L970" s="316"/>
      <c r="M970" s="321"/>
      <c r="N970" s="322"/>
      <c r="O970" s="322"/>
      <c r="P970" s="322"/>
      <c r="Q970" s="322"/>
      <c r="R970" s="322"/>
      <c r="S970" s="322"/>
      <c r="T970" s="323"/>
      <c r="AT970" s="318" t="s">
        <v>185</v>
      </c>
      <c r="AU970" s="318" t="s">
        <v>77</v>
      </c>
      <c r="AV970" s="317" t="s">
        <v>182</v>
      </c>
      <c r="AW970" s="317" t="s">
        <v>31</v>
      </c>
      <c r="AX970" s="317" t="s">
        <v>75</v>
      </c>
      <c r="AY970" s="318" t="s">
        <v>177</v>
      </c>
    </row>
    <row r="971" spans="2:65" s="916" customFormat="1" ht="16.5" customHeight="1">
      <c r="B971" s="207"/>
      <c r="C971" s="324" t="s">
        <v>1297</v>
      </c>
      <c r="D971" s="324" t="s">
        <v>425</v>
      </c>
      <c r="E971" s="325" t="s">
        <v>1298</v>
      </c>
      <c r="F971" s="326" t="s">
        <v>1299</v>
      </c>
      <c r="G971" s="327" t="s">
        <v>180</v>
      </c>
      <c r="H971" s="328">
        <v>666.44600000000003</v>
      </c>
      <c r="I971" s="923"/>
      <c r="J971" s="329">
        <f>ROUND(I971*H971,2)</f>
        <v>0</v>
      </c>
      <c r="K971" s="326" t="s">
        <v>181</v>
      </c>
      <c r="L971" s="330"/>
      <c r="M971" s="331" t="s">
        <v>5</v>
      </c>
      <c r="N971" s="332" t="s">
        <v>39</v>
      </c>
      <c r="O971" s="294">
        <v>0</v>
      </c>
      <c r="P971" s="294">
        <f>O971*H971</f>
        <v>0</v>
      </c>
      <c r="Q971" s="294">
        <v>2.9999999999999997E-4</v>
      </c>
      <c r="R971" s="294">
        <f>Q971*H971</f>
        <v>0.19993379999999999</v>
      </c>
      <c r="S971" s="294">
        <v>0</v>
      </c>
      <c r="T971" s="295">
        <f>S971*H971</f>
        <v>0</v>
      </c>
      <c r="AR971" s="196" t="s">
        <v>336</v>
      </c>
      <c r="AT971" s="196" t="s">
        <v>425</v>
      </c>
      <c r="AU971" s="196" t="s">
        <v>77</v>
      </c>
      <c r="AY971" s="196" t="s">
        <v>177</v>
      </c>
      <c r="BE971" s="296">
        <f>IF(N971="základní",J971,0)</f>
        <v>0</v>
      </c>
      <c r="BF971" s="296">
        <f>IF(N971="snížená",J971,0)</f>
        <v>0</v>
      </c>
      <c r="BG971" s="296">
        <f>IF(N971="zákl. přenesená",J971,0)</f>
        <v>0</v>
      </c>
      <c r="BH971" s="296">
        <f>IF(N971="sníž. přenesená",J971,0)</f>
        <v>0</v>
      </c>
      <c r="BI971" s="296">
        <f>IF(N971="nulová",J971,0)</f>
        <v>0</v>
      </c>
      <c r="BJ971" s="196" t="s">
        <v>75</v>
      </c>
      <c r="BK971" s="296">
        <f>ROUND(I971*H971,2)</f>
        <v>0</v>
      </c>
      <c r="BL971" s="196" t="s">
        <v>263</v>
      </c>
      <c r="BM971" s="196" t="s">
        <v>1300</v>
      </c>
    </row>
    <row r="972" spans="2:65" s="916" customFormat="1" ht="25.5" customHeight="1">
      <c r="B972" s="207"/>
      <c r="C972" s="286" t="s">
        <v>1301</v>
      </c>
      <c r="D972" s="286" t="s">
        <v>179</v>
      </c>
      <c r="E972" s="287" t="s">
        <v>1302</v>
      </c>
      <c r="F972" s="288" t="s">
        <v>1303</v>
      </c>
      <c r="G972" s="289" t="s">
        <v>180</v>
      </c>
      <c r="H972" s="290">
        <v>113.65</v>
      </c>
      <c r="I972" s="921"/>
      <c r="J972" s="291">
        <f>ROUND(I972*H972,2)</f>
        <v>0</v>
      </c>
      <c r="K972" s="288" t="s">
        <v>181</v>
      </c>
      <c r="L972" s="207"/>
      <c r="M972" s="292" t="s">
        <v>5</v>
      </c>
      <c r="N972" s="293" t="s">
        <v>39</v>
      </c>
      <c r="O972" s="294">
        <v>0.16600000000000001</v>
      </c>
      <c r="P972" s="294">
        <f>O972*H972</f>
        <v>18.865900000000003</v>
      </c>
      <c r="Q972" s="294">
        <v>0</v>
      </c>
      <c r="R972" s="294">
        <f>Q972*H972</f>
        <v>0</v>
      </c>
      <c r="S972" s="294">
        <v>0</v>
      </c>
      <c r="T972" s="295">
        <f>S972*H972</f>
        <v>0</v>
      </c>
      <c r="AR972" s="196" t="s">
        <v>263</v>
      </c>
      <c r="AT972" s="196" t="s">
        <v>179</v>
      </c>
      <c r="AU972" s="196" t="s">
        <v>77</v>
      </c>
      <c r="AY972" s="196" t="s">
        <v>177</v>
      </c>
      <c r="BE972" s="296">
        <f>IF(N972="základní",J972,0)</f>
        <v>0</v>
      </c>
      <c r="BF972" s="296">
        <f>IF(N972="snížená",J972,0)</f>
        <v>0</v>
      </c>
      <c r="BG972" s="296">
        <f>IF(N972="zákl. přenesená",J972,0)</f>
        <v>0</v>
      </c>
      <c r="BH972" s="296">
        <f>IF(N972="sníž. přenesená",J972,0)</f>
        <v>0</v>
      </c>
      <c r="BI972" s="296">
        <f>IF(N972="nulová",J972,0)</f>
        <v>0</v>
      </c>
      <c r="BJ972" s="196" t="s">
        <v>75</v>
      </c>
      <c r="BK972" s="296">
        <f>ROUND(I972*H972,2)</f>
        <v>0</v>
      </c>
      <c r="BL972" s="196" t="s">
        <v>263</v>
      </c>
      <c r="BM972" s="196" t="s">
        <v>1304</v>
      </c>
    </row>
    <row r="973" spans="2:65" s="916" customFormat="1" ht="67.5">
      <c r="B973" s="207"/>
      <c r="D973" s="297" t="s">
        <v>184</v>
      </c>
      <c r="F973" s="298" t="s">
        <v>1295</v>
      </c>
      <c r="L973" s="207"/>
      <c r="M973" s="299"/>
      <c r="N973" s="920"/>
      <c r="O973" s="920"/>
      <c r="P973" s="920"/>
      <c r="Q973" s="920"/>
      <c r="R973" s="920"/>
      <c r="S973" s="920"/>
      <c r="T973" s="300"/>
      <c r="AT973" s="196" t="s">
        <v>184</v>
      </c>
      <c r="AU973" s="196" t="s">
        <v>77</v>
      </c>
    </row>
    <row r="974" spans="2:65" s="302" customFormat="1">
      <c r="B974" s="301"/>
      <c r="D974" s="297" t="s">
        <v>185</v>
      </c>
      <c r="E974" s="303" t="s">
        <v>5</v>
      </c>
      <c r="F974" s="304" t="s">
        <v>1305</v>
      </c>
      <c r="H974" s="305">
        <v>113.65</v>
      </c>
      <c r="L974" s="301"/>
      <c r="M974" s="306"/>
      <c r="N974" s="307"/>
      <c r="O974" s="307"/>
      <c r="P974" s="307"/>
      <c r="Q974" s="307"/>
      <c r="R974" s="307"/>
      <c r="S974" s="307"/>
      <c r="T974" s="308"/>
      <c r="AT974" s="303" t="s">
        <v>185</v>
      </c>
      <c r="AU974" s="303" t="s">
        <v>77</v>
      </c>
      <c r="AV974" s="302" t="s">
        <v>77</v>
      </c>
      <c r="AW974" s="302" t="s">
        <v>31</v>
      </c>
      <c r="AX974" s="302" t="s">
        <v>68</v>
      </c>
      <c r="AY974" s="303" t="s">
        <v>177</v>
      </c>
    </row>
    <row r="975" spans="2:65" s="317" customFormat="1">
      <c r="B975" s="316"/>
      <c r="D975" s="297" t="s">
        <v>185</v>
      </c>
      <c r="E975" s="318" t="s">
        <v>5</v>
      </c>
      <c r="F975" s="319" t="s">
        <v>186</v>
      </c>
      <c r="H975" s="320">
        <v>113.65</v>
      </c>
      <c r="L975" s="316"/>
      <c r="M975" s="321"/>
      <c r="N975" s="322"/>
      <c r="O975" s="322"/>
      <c r="P975" s="322"/>
      <c r="Q975" s="322"/>
      <c r="R975" s="322"/>
      <c r="S975" s="322"/>
      <c r="T975" s="323"/>
      <c r="AT975" s="318" t="s">
        <v>185</v>
      </c>
      <c r="AU975" s="318" t="s">
        <v>77</v>
      </c>
      <c r="AV975" s="317" t="s">
        <v>182</v>
      </c>
      <c r="AW975" s="317" t="s">
        <v>31</v>
      </c>
      <c r="AX975" s="317" t="s">
        <v>75</v>
      </c>
      <c r="AY975" s="318" t="s">
        <v>177</v>
      </c>
    </row>
    <row r="976" spans="2:65" s="916" customFormat="1" ht="16.5" customHeight="1">
      <c r="B976" s="207"/>
      <c r="C976" s="324" t="s">
        <v>1306</v>
      </c>
      <c r="D976" s="324" t="s">
        <v>425</v>
      </c>
      <c r="E976" s="325" t="s">
        <v>1298</v>
      </c>
      <c r="F976" s="326" t="s">
        <v>1299</v>
      </c>
      <c r="G976" s="327" t="s">
        <v>180</v>
      </c>
      <c r="H976" s="328">
        <v>119.333</v>
      </c>
      <c r="I976" s="923"/>
      <c r="J976" s="329">
        <f>ROUND(I976*H976,2)</f>
        <v>0</v>
      </c>
      <c r="K976" s="326" t="s">
        <v>181</v>
      </c>
      <c r="L976" s="330"/>
      <c r="M976" s="331" t="s">
        <v>5</v>
      </c>
      <c r="N976" s="332" t="s">
        <v>39</v>
      </c>
      <c r="O976" s="294">
        <v>0</v>
      </c>
      <c r="P976" s="294">
        <f>O976*H976</f>
        <v>0</v>
      </c>
      <c r="Q976" s="294">
        <v>2.9999999999999997E-4</v>
      </c>
      <c r="R976" s="294">
        <f>Q976*H976</f>
        <v>3.5799899999999996E-2</v>
      </c>
      <c r="S976" s="294">
        <v>0</v>
      </c>
      <c r="T976" s="295">
        <f>S976*H976</f>
        <v>0</v>
      </c>
      <c r="AR976" s="196" t="s">
        <v>336</v>
      </c>
      <c r="AT976" s="196" t="s">
        <v>425</v>
      </c>
      <c r="AU976" s="196" t="s">
        <v>77</v>
      </c>
      <c r="AY976" s="196" t="s">
        <v>177</v>
      </c>
      <c r="BE976" s="296">
        <f>IF(N976="základní",J976,0)</f>
        <v>0</v>
      </c>
      <c r="BF976" s="296">
        <f>IF(N976="snížená",J976,0)</f>
        <v>0</v>
      </c>
      <c r="BG976" s="296">
        <f>IF(N976="zákl. přenesená",J976,0)</f>
        <v>0</v>
      </c>
      <c r="BH976" s="296">
        <f>IF(N976="sníž. přenesená",J976,0)</f>
        <v>0</v>
      </c>
      <c r="BI976" s="296">
        <f>IF(N976="nulová",J976,0)</f>
        <v>0</v>
      </c>
      <c r="BJ976" s="196" t="s">
        <v>75</v>
      </c>
      <c r="BK976" s="296">
        <f>ROUND(I976*H976,2)</f>
        <v>0</v>
      </c>
      <c r="BL976" s="196" t="s">
        <v>263</v>
      </c>
      <c r="BM976" s="196" t="s">
        <v>1307</v>
      </c>
    </row>
    <row r="977" spans="2:65" s="302" customFormat="1">
      <c r="B977" s="301"/>
      <c r="D977" s="297" t="s">
        <v>185</v>
      </c>
      <c r="F977" s="304" t="s">
        <v>1308</v>
      </c>
      <c r="H977" s="305">
        <v>119.333</v>
      </c>
      <c r="L977" s="301"/>
      <c r="M977" s="306"/>
      <c r="N977" s="307"/>
      <c r="O977" s="307"/>
      <c r="P977" s="307"/>
      <c r="Q977" s="307"/>
      <c r="R977" s="307"/>
      <c r="S977" s="307"/>
      <c r="T977" s="308"/>
      <c r="AT977" s="303" t="s">
        <v>185</v>
      </c>
      <c r="AU977" s="303" t="s">
        <v>77</v>
      </c>
      <c r="AV977" s="302" t="s">
        <v>77</v>
      </c>
      <c r="AW977" s="302" t="s">
        <v>6</v>
      </c>
      <c r="AX977" s="302" t="s">
        <v>75</v>
      </c>
      <c r="AY977" s="303" t="s">
        <v>177</v>
      </c>
    </row>
    <row r="978" spans="2:65" s="916" customFormat="1" ht="25.5" customHeight="1">
      <c r="B978" s="207"/>
      <c r="C978" s="286" t="s">
        <v>1309</v>
      </c>
      <c r="D978" s="286" t="s">
        <v>179</v>
      </c>
      <c r="E978" s="287" t="s">
        <v>1310</v>
      </c>
      <c r="F978" s="288" t="s">
        <v>1311</v>
      </c>
      <c r="G978" s="289" t="s">
        <v>180</v>
      </c>
      <c r="H978" s="290">
        <v>129.68899999999999</v>
      </c>
      <c r="I978" s="921"/>
      <c r="J978" s="291">
        <f>ROUND(I978*H978,2)</f>
        <v>0</v>
      </c>
      <c r="K978" s="288" t="s">
        <v>181</v>
      </c>
      <c r="L978" s="207"/>
      <c r="M978" s="292" t="s">
        <v>5</v>
      </c>
      <c r="N978" s="293" t="s">
        <v>39</v>
      </c>
      <c r="O978" s="294">
        <v>0.35</v>
      </c>
      <c r="P978" s="294">
        <f>O978*H978</f>
        <v>45.391149999999996</v>
      </c>
      <c r="Q978" s="294">
        <v>4.5799999999999999E-3</v>
      </c>
      <c r="R978" s="294">
        <f>Q978*H978</f>
        <v>0.59397561999999993</v>
      </c>
      <c r="S978" s="294">
        <v>0</v>
      </c>
      <c r="T978" s="295">
        <f>S978*H978</f>
        <v>0</v>
      </c>
      <c r="AR978" s="196" t="s">
        <v>263</v>
      </c>
      <c r="AT978" s="196" t="s">
        <v>179</v>
      </c>
      <c r="AU978" s="196" t="s">
        <v>77</v>
      </c>
      <c r="AY978" s="196" t="s">
        <v>177</v>
      </c>
      <c r="BE978" s="296">
        <f>IF(N978="základní",J978,0)</f>
        <v>0</v>
      </c>
      <c r="BF978" s="296">
        <f>IF(N978="snížená",J978,0)</f>
        <v>0</v>
      </c>
      <c r="BG978" s="296">
        <f>IF(N978="zákl. přenesená",J978,0)</f>
        <v>0</v>
      </c>
      <c r="BH978" s="296">
        <f>IF(N978="sníž. přenesená",J978,0)</f>
        <v>0</v>
      </c>
      <c r="BI978" s="296">
        <f>IF(N978="nulová",J978,0)</f>
        <v>0</v>
      </c>
      <c r="BJ978" s="196" t="s">
        <v>75</v>
      </c>
      <c r="BK978" s="296">
        <f>ROUND(I978*H978,2)</f>
        <v>0</v>
      </c>
      <c r="BL978" s="196" t="s">
        <v>263</v>
      </c>
      <c r="BM978" s="196" t="s">
        <v>1312</v>
      </c>
    </row>
    <row r="979" spans="2:65" s="302" customFormat="1">
      <c r="B979" s="301"/>
      <c r="D979" s="297" t="s">
        <v>185</v>
      </c>
      <c r="E979" s="303" t="s">
        <v>5</v>
      </c>
      <c r="F979" s="304" t="s">
        <v>1313</v>
      </c>
      <c r="H979" s="305">
        <v>129.68899999999999</v>
      </c>
      <c r="L979" s="301"/>
      <c r="M979" s="306"/>
      <c r="N979" s="307"/>
      <c r="O979" s="307"/>
      <c r="P979" s="307"/>
      <c r="Q979" s="307"/>
      <c r="R979" s="307"/>
      <c r="S979" s="307"/>
      <c r="T979" s="308"/>
      <c r="AT979" s="303" t="s">
        <v>185</v>
      </c>
      <c r="AU979" s="303" t="s">
        <v>77</v>
      </c>
      <c r="AV979" s="302" t="s">
        <v>77</v>
      </c>
      <c r="AW979" s="302" t="s">
        <v>31</v>
      </c>
      <c r="AX979" s="302" t="s">
        <v>68</v>
      </c>
      <c r="AY979" s="303" t="s">
        <v>177</v>
      </c>
    </row>
    <row r="980" spans="2:65" s="310" customFormat="1">
      <c r="B980" s="309"/>
      <c r="D980" s="297" t="s">
        <v>185</v>
      </c>
      <c r="E980" s="311" t="s">
        <v>5</v>
      </c>
      <c r="F980" s="312" t="s">
        <v>1314</v>
      </c>
      <c r="H980" s="311" t="s">
        <v>5</v>
      </c>
      <c r="L980" s="309"/>
      <c r="M980" s="313"/>
      <c r="N980" s="314"/>
      <c r="O980" s="314"/>
      <c r="P980" s="314"/>
      <c r="Q980" s="314"/>
      <c r="R980" s="314"/>
      <c r="S980" s="314"/>
      <c r="T980" s="315"/>
      <c r="AT980" s="311" t="s">
        <v>185</v>
      </c>
      <c r="AU980" s="311" t="s">
        <v>77</v>
      </c>
      <c r="AV980" s="310" t="s">
        <v>75</v>
      </c>
      <c r="AW980" s="310" t="s">
        <v>31</v>
      </c>
      <c r="AX980" s="310" t="s">
        <v>68</v>
      </c>
      <c r="AY980" s="311" t="s">
        <v>177</v>
      </c>
    </row>
    <row r="981" spans="2:65" s="317" customFormat="1">
      <c r="B981" s="316"/>
      <c r="D981" s="297" t="s">
        <v>185</v>
      </c>
      <c r="E981" s="318" t="s">
        <v>5</v>
      </c>
      <c r="F981" s="319" t="s">
        <v>186</v>
      </c>
      <c r="H981" s="320">
        <v>129.68899999999999</v>
      </c>
      <c r="L981" s="316"/>
      <c r="M981" s="321"/>
      <c r="N981" s="322"/>
      <c r="O981" s="322"/>
      <c r="P981" s="322"/>
      <c r="Q981" s="322"/>
      <c r="R981" s="322"/>
      <c r="S981" s="322"/>
      <c r="T981" s="323"/>
      <c r="AT981" s="318" t="s">
        <v>185</v>
      </c>
      <c r="AU981" s="318" t="s">
        <v>77</v>
      </c>
      <c r="AV981" s="317" t="s">
        <v>182</v>
      </c>
      <c r="AW981" s="317" t="s">
        <v>31</v>
      </c>
      <c r="AX981" s="317" t="s">
        <v>75</v>
      </c>
      <c r="AY981" s="318" t="s">
        <v>177</v>
      </c>
    </row>
    <row r="982" spans="2:65" s="916" customFormat="1" ht="38.25" customHeight="1">
      <c r="B982" s="207"/>
      <c r="C982" s="286" t="s">
        <v>1315</v>
      </c>
      <c r="D982" s="286" t="s">
        <v>179</v>
      </c>
      <c r="E982" s="287" t="s">
        <v>1316</v>
      </c>
      <c r="F982" s="288" t="s">
        <v>1317</v>
      </c>
      <c r="G982" s="289" t="s">
        <v>407</v>
      </c>
      <c r="H982" s="290">
        <v>2.4769999999999999</v>
      </c>
      <c r="I982" s="921"/>
      <c r="J982" s="291">
        <f>ROUND(I982*H982,2)</f>
        <v>0</v>
      </c>
      <c r="K982" s="288" t="s">
        <v>181</v>
      </c>
      <c r="L982" s="207"/>
      <c r="M982" s="292" t="s">
        <v>5</v>
      </c>
      <c r="N982" s="293" t="s">
        <v>39</v>
      </c>
      <c r="O982" s="294">
        <v>1.637</v>
      </c>
      <c r="P982" s="294">
        <f>O982*H982</f>
        <v>4.0548489999999999</v>
      </c>
      <c r="Q982" s="294">
        <v>0</v>
      </c>
      <c r="R982" s="294">
        <f>Q982*H982</f>
        <v>0</v>
      </c>
      <c r="S982" s="294">
        <v>0</v>
      </c>
      <c r="T982" s="295">
        <f>S982*H982</f>
        <v>0</v>
      </c>
      <c r="AR982" s="196" t="s">
        <v>263</v>
      </c>
      <c r="AT982" s="196" t="s">
        <v>179</v>
      </c>
      <c r="AU982" s="196" t="s">
        <v>77</v>
      </c>
      <c r="AY982" s="196" t="s">
        <v>177</v>
      </c>
      <c r="BE982" s="296">
        <f>IF(N982="základní",J982,0)</f>
        <v>0</v>
      </c>
      <c r="BF982" s="296">
        <f>IF(N982="snížená",J982,0)</f>
        <v>0</v>
      </c>
      <c r="BG982" s="296">
        <f>IF(N982="zákl. přenesená",J982,0)</f>
        <v>0</v>
      </c>
      <c r="BH982" s="296">
        <f>IF(N982="sníž. přenesená",J982,0)</f>
        <v>0</v>
      </c>
      <c r="BI982" s="296">
        <f>IF(N982="nulová",J982,0)</f>
        <v>0</v>
      </c>
      <c r="BJ982" s="196" t="s">
        <v>75</v>
      </c>
      <c r="BK982" s="296">
        <f>ROUND(I982*H982,2)</f>
        <v>0</v>
      </c>
      <c r="BL982" s="196" t="s">
        <v>263</v>
      </c>
      <c r="BM982" s="196" t="s">
        <v>1318</v>
      </c>
    </row>
    <row r="983" spans="2:65" s="916" customFormat="1" ht="121.5">
      <c r="B983" s="207"/>
      <c r="D983" s="297" t="s">
        <v>184</v>
      </c>
      <c r="F983" s="298" t="s">
        <v>1319</v>
      </c>
      <c r="L983" s="207"/>
      <c r="M983" s="299"/>
      <c r="N983" s="920"/>
      <c r="O983" s="920"/>
      <c r="P983" s="920"/>
      <c r="Q983" s="920"/>
      <c r="R983" s="920"/>
      <c r="S983" s="920"/>
      <c r="T983" s="300"/>
      <c r="AT983" s="196" t="s">
        <v>184</v>
      </c>
      <c r="AU983" s="196" t="s">
        <v>77</v>
      </c>
    </row>
    <row r="984" spans="2:65" s="274" customFormat="1" ht="29.85" customHeight="1">
      <c r="B984" s="273"/>
      <c r="D984" s="275" t="s">
        <v>67</v>
      </c>
      <c r="E984" s="284" t="s">
        <v>1320</v>
      </c>
      <c r="F984" s="284" t="s">
        <v>1321</v>
      </c>
      <c r="J984" s="285">
        <f>BK984</f>
        <v>0</v>
      </c>
      <c r="L984" s="273"/>
      <c r="M984" s="278"/>
      <c r="N984" s="279"/>
      <c r="O984" s="279"/>
      <c r="P984" s="280">
        <f>SUM(P985:P1018)</f>
        <v>293.02742000000001</v>
      </c>
      <c r="Q984" s="279"/>
      <c r="R984" s="280">
        <f>SUM(R985:R1018)</f>
        <v>4.9279904000000005</v>
      </c>
      <c r="S984" s="279"/>
      <c r="T984" s="281">
        <f>SUM(T985:T1018)</f>
        <v>0</v>
      </c>
      <c r="AR984" s="275" t="s">
        <v>77</v>
      </c>
      <c r="AT984" s="282" t="s">
        <v>67</v>
      </c>
      <c r="AU984" s="282" t="s">
        <v>75</v>
      </c>
      <c r="AY984" s="275" t="s">
        <v>177</v>
      </c>
      <c r="BK984" s="283">
        <f>SUM(BK985:BK1018)</f>
        <v>0</v>
      </c>
    </row>
    <row r="985" spans="2:65" s="916" customFormat="1" ht="25.5" customHeight="1">
      <c r="B985" s="207"/>
      <c r="C985" s="286" t="s">
        <v>1322</v>
      </c>
      <c r="D985" s="286" t="s">
        <v>179</v>
      </c>
      <c r="E985" s="287" t="s">
        <v>1323</v>
      </c>
      <c r="F985" s="288" t="s">
        <v>1324</v>
      </c>
      <c r="G985" s="289" t="s">
        <v>180</v>
      </c>
      <c r="H985" s="290">
        <v>569.32000000000005</v>
      </c>
      <c r="I985" s="921"/>
      <c r="J985" s="291">
        <f>ROUND(I985*H985,2)</f>
        <v>0</v>
      </c>
      <c r="K985" s="288" t="s">
        <v>181</v>
      </c>
      <c r="L985" s="207"/>
      <c r="M985" s="292" t="s">
        <v>5</v>
      </c>
      <c r="N985" s="293" t="s">
        <v>39</v>
      </c>
      <c r="O985" s="294">
        <v>2.4E-2</v>
      </c>
      <c r="P985" s="294">
        <f>O985*H985</f>
        <v>13.663680000000001</v>
      </c>
      <c r="Q985" s="294">
        <v>0</v>
      </c>
      <c r="R985" s="294">
        <f>Q985*H985</f>
        <v>0</v>
      </c>
      <c r="S985" s="294">
        <v>0</v>
      </c>
      <c r="T985" s="295">
        <f>S985*H985</f>
        <v>0</v>
      </c>
      <c r="AR985" s="196" t="s">
        <v>263</v>
      </c>
      <c r="AT985" s="196" t="s">
        <v>179</v>
      </c>
      <c r="AU985" s="196" t="s">
        <v>77</v>
      </c>
      <c r="AY985" s="196" t="s">
        <v>177</v>
      </c>
      <c r="BE985" s="296">
        <f>IF(N985="základní",J985,0)</f>
        <v>0</v>
      </c>
      <c r="BF985" s="296">
        <f>IF(N985="snížená",J985,0)</f>
        <v>0</v>
      </c>
      <c r="BG985" s="296">
        <f>IF(N985="zákl. přenesená",J985,0)</f>
        <v>0</v>
      </c>
      <c r="BH985" s="296">
        <f>IF(N985="sníž. přenesená",J985,0)</f>
        <v>0</v>
      </c>
      <c r="BI985" s="296">
        <f>IF(N985="nulová",J985,0)</f>
        <v>0</v>
      </c>
      <c r="BJ985" s="196" t="s">
        <v>75</v>
      </c>
      <c r="BK985" s="296">
        <f>ROUND(I985*H985,2)</f>
        <v>0</v>
      </c>
      <c r="BL985" s="196" t="s">
        <v>263</v>
      </c>
      <c r="BM985" s="196" t="s">
        <v>1325</v>
      </c>
    </row>
    <row r="986" spans="2:65" s="916" customFormat="1" ht="40.5">
      <c r="B986" s="207"/>
      <c r="D986" s="297" t="s">
        <v>184</v>
      </c>
      <c r="F986" s="298" t="s">
        <v>1326</v>
      </c>
      <c r="L986" s="207"/>
      <c r="M986" s="299"/>
      <c r="N986" s="920"/>
      <c r="O986" s="920"/>
      <c r="P986" s="920"/>
      <c r="Q986" s="920"/>
      <c r="R986" s="920"/>
      <c r="S986" s="920"/>
      <c r="T986" s="300"/>
      <c r="AT986" s="196" t="s">
        <v>184</v>
      </c>
      <c r="AU986" s="196" t="s">
        <v>77</v>
      </c>
    </row>
    <row r="987" spans="2:65" s="302" customFormat="1">
      <c r="B987" s="301"/>
      <c r="D987" s="297" t="s">
        <v>185</v>
      </c>
      <c r="E987" s="303" t="s">
        <v>5</v>
      </c>
      <c r="F987" s="304" t="s">
        <v>1327</v>
      </c>
      <c r="H987" s="305">
        <v>569.32000000000005</v>
      </c>
      <c r="L987" s="301"/>
      <c r="M987" s="306"/>
      <c r="N987" s="307"/>
      <c r="O987" s="307"/>
      <c r="P987" s="307"/>
      <c r="Q987" s="307"/>
      <c r="R987" s="307"/>
      <c r="S987" s="307"/>
      <c r="T987" s="308"/>
      <c r="AT987" s="303" t="s">
        <v>185</v>
      </c>
      <c r="AU987" s="303" t="s">
        <v>77</v>
      </c>
      <c r="AV987" s="302" t="s">
        <v>77</v>
      </c>
      <c r="AW987" s="302" t="s">
        <v>31</v>
      </c>
      <c r="AX987" s="302" t="s">
        <v>68</v>
      </c>
      <c r="AY987" s="303" t="s">
        <v>177</v>
      </c>
    </row>
    <row r="988" spans="2:65" s="317" customFormat="1">
      <c r="B988" s="316"/>
      <c r="D988" s="297" t="s">
        <v>185</v>
      </c>
      <c r="E988" s="318" t="s">
        <v>5</v>
      </c>
      <c r="F988" s="319" t="s">
        <v>186</v>
      </c>
      <c r="H988" s="320">
        <v>569.32000000000005</v>
      </c>
      <c r="L988" s="316"/>
      <c r="M988" s="321"/>
      <c r="N988" s="322"/>
      <c r="O988" s="322"/>
      <c r="P988" s="322"/>
      <c r="Q988" s="322"/>
      <c r="R988" s="322"/>
      <c r="S988" s="322"/>
      <c r="T988" s="323"/>
      <c r="AT988" s="318" t="s">
        <v>185</v>
      </c>
      <c r="AU988" s="318" t="s">
        <v>77</v>
      </c>
      <c r="AV988" s="317" t="s">
        <v>182</v>
      </c>
      <c r="AW988" s="317" t="s">
        <v>31</v>
      </c>
      <c r="AX988" s="317" t="s">
        <v>75</v>
      </c>
      <c r="AY988" s="318" t="s">
        <v>177</v>
      </c>
    </row>
    <row r="989" spans="2:65" s="916" customFormat="1" ht="16.5" customHeight="1">
      <c r="B989" s="207"/>
      <c r="C989" s="324" t="s">
        <v>1328</v>
      </c>
      <c r="D989" s="324" t="s">
        <v>425</v>
      </c>
      <c r="E989" s="325" t="s">
        <v>1329</v>
      </c>
      <c r="F989" s="326" t="s">
        <v>1330</v>
      </c>
      <c r="G989" s="327" t="s">
        <v>407</v>
      </c>
      <c r="H989" s="328">
        <v>0.17100000000000001</v>
      </c>
      <c r="I989" s="923"/>
      <c r="J989" s="329">
        <f>ROUND(I989*H989,2)</f>
        <v>0</v>
      </c>
      <c r="K989" s="326" t="s">
        <v>181</v>
      </c>
      <c r="L989" s="330"/>
      <c r="M989" s="331" t="s">
        <v>5</v>
      </c>
      <c r="N989" s="332" t="s">
        <v>39</v>
      </c>
      <c r="O989" s="294">
        <v>0</v>
      </c>
      <c r="P989" s="294">
        <f>O989*H989</f>
        <v>0</v>
      </c>
      <c r="Q989" s="294">
        <v>1</v>
      </c>
      <c r="R989" s="294">
        <f>Q989*H989</f>
        <v>0.17100000000000001</v>
      </c>
      <c r="S989" s="294">
        <v>0</v>
      </c>
      <c r="T989" s="295">
        <f>S989*H989</f>
        <v>0</v>
      </c>
      <c r="AR989" s="196" t="s">
        <v>336</v>
      </c>
      <c r="AT989" s="196" t="s">
        <v>425</v>
      </c>
      <c r="AU989" s="196" t="s">
        <v>77</v>
      </c>
      <c r="AY989" s="196" t="s">
        <v>177</v>
      </c>
      <c r="BE989" s="296">
        <f>IF(N989="základní",J989,0)</f>
        <v>0</v>
      </c>
      <c r="BF989" s="296">
        <f>IF(N989="snížená",J989,0)</f>
        <v>0</v>
      </c>
      <c r="BG989" s="296">
        <f>IF(N989="zákl. přenesená",J989,0)</f>
        <v>0</v>
      </c>
      <c r="BH989" s="296">
        <f>IF(N989="sníž. přenesená",J989,0)</f>
        <v>0</v>
      </c>
      <c r="BI989" s="296">
        <f>IF(N989="nulová",J989,0)</f>
        <v>0</v>
      </c>
      <c r="BJ989" s="196" t="s">
        <v>75</v>
      </c>
      <c r="BK989" s="296">
        <f>ROUND(I989*H989,2)</f>
        <v>0</v>
      </c>
      <c r="BL989" s="196" t="s">
        <v>263</v>
      </c>
      <c r="BM989" s="196" t="s">
        <v>1331</v>
      </c>
    </row>
    <row r="990" spans="2:65" s="302" customFormat="1">
      <c r="B990" s="301"/>
      <c r="D990" s="297" t="s">
        <v>185</v>
      </c>
      <c r="F990" s="304" t="s">
        <v>1332</v>
      </c>
      <c r="H990" s="305">
        <v>0.17100000000000001</v>
      </c>
      <c r="L990" s="301"/>
      <c r="M990" s="306"/>
      <c r="N990" s="307"/>
      <c r="O990" s="307"/>
      <c r="P990" s="307"/>
      <c r="Q990" s="307"/>
      <c r="R990" s="307"/>
      <c r="S990" s="307"/>
      <c r="T990" s="308"/>
      <c r="AT990" s="303" t="s">
        <v>185</v>
      </c>
      <c r="AU990" s="303" t="s">
        <v>77</v>
      </c>
      <c r="AV990" s="302" t="s">
        <v>77</v>
      </c>
      <c r="AW990" s="302" t="s">
        <v>6</v>
      </c>
      <c r="AX990" s="302" t="s">
        <v>75</v>
      </c>
      <c r="AY990" s="303" t="s">
        <v>177</v>
      </c>
    </row>
    <row r="991" spans="2:65" s="916" customFormat="1" ht="25.5" customHeight="1">
      <c r="B991" s="207"/>
      <c r="C991" s="286" t="s">
        <v>1333</v>
      </c>
      <c r="D991" s="286" t="s">
        <v>179</v>
      </c>
      <c r="E991" s="287" t="s">
        <v>1334</v>
      </c>
      <c r="F991" s="288" t="s">
        <v>1335</v>
      </c>
      <c r="G991" s="289" t="s">
        <v>180</v>
      </c>
      <c r="H991" s="290">
        <v>569.32000000000005</v>
      </c>
      <c r="I991" s="921"/>
      <c r="J991" s="291">
        <f>ROUND(I991*H991,2)</f>
        <v>0</v>
      </c>
      <c r="K991" s="288" t="s">
        <v>181</v>
      </c>
      <c r="L991" s="207"/>
      <c r="M991" s="292" t="s">
        <v>5</v>
      </c>
      <c r="N991" s="293" t="s">
        <v>39</v>
      </c>
      <c r="O991" s="294">
        <v>0.17299999999999999</v>
      </c>
      <c r="P991" s="294">
        <f>O991*H991</f>
        <v>98.492360000000005</v>
      </c>
      <c r="Q991" s="294">
        <v>3.6000000000000002E-4</v>
      </c>
      <c r="R991" s="294">
        <f>Q991*H991</f>
        <v>0.20495520000000003</v>
      </c>
      <c r="S991" s="294">
        <v>0</v>
      </c>
      <c r="T991" s="295">
        <f>S991*H991</f>
        <v>0</v>
      </c>
      <c r="AR991" s="196" t="s">
        <v>263</v>
      </c>
      <c r="AT991" s="196" t="s">
        <v>179</v>
      </c>
      <c r="AU991" s="196" t="s">
        <v>77</v>
      </c>
      <c r="AY991" s="196" t="s">
        <v>177</v>
      </c>
      <c r="BE991" s="296">
        <f>IF(N991="základní",J991,0)</f>
        <v>0</v>
      </c>
      <c r="BF991" s="296">
        <f>IF(N991="snížená",J991,0)</f>
        <v>0</v>
      </c>
      <c r="BG991" s="296">
        <f>IF(N991="zákl. přenesená",J991,0)</f>
        <v>0</v>
      </c>
      <c r="BH991" s="296">
        <f>IF(N991="sníž. přenesená",J991,0)</f>
        <v>0</v>
      </c>
      <c r="BI991" s="296">
        <f>IF(N991="nulová",J991,0)</f>
        <v>0</v>
      </c>
      <c r="BJ991" s="196" t="s">
        <v>75</v>
      </c>
      <c r="BK991" s="296">
        <f>ROUND(I991*H991,2)</f>
        <v>0</v>
      </c>
      <c r="BL991" s="196" t="s">
        <v>263</v>
      </c>
      <c r="BM991" s="196" t="s">
        <v>1336</v>
      </c>
    </row>
    <row r="992" spans="2:65" s="916" customFormat="1" ht="40.5">
      <c r="B992" s="207"/>
      <c r="D992" s="297" t="s">
        <v>184</v>
      </c>
      <c r="F992" s="298" t="s">
        <v>1337</v>
      </c>
      <c r="L992" s="207"/>
      <c r="M992" s="299"/>
      <c r="N992" s="920"/>
      <c r="O992" s="920"/>
      <c r="P992" s="920"/>
      <c r="Q992" s="920"/>
      <c r="R992" s="920"/>
      <c r="S992" s="920"/>
      <c r="T992" s="300"/>
      <c r="AT992" s="196" t="s">
        <v>184</v>
      </c>
      <c r="AU992" s="196" t="s">
        <v>77</v>
      </c>
    </row>
    <row r="993" spans="2:65" s="302" customFormat="1">
      <c r="B993" s="301"/>
      <c r="D993" s="297" t="s">
        <v>185</v>
      </c>
      <c r="E993" s="303" t="s">
        <v>5</v>
      </c>
      <c r="F993" s="304" t="s">
        <v>1338</v>
      </c>
      <c r="H993" s="305">
        <v>132.84</v>
      </c>
      <c r="L993" s="301"/>
      <c r="M993" s="306"/>
      <c r="N993" s="307"/>
      <c r="O993" s="307"/>
      <c r="P993" s="307"/>
      <c r="Q993" s="307"/>
      <c r="R993" s="307"/>
      <c r="S993" s="307"/>
      <c r="T993" s="308"/>
      <c r="AT993" s="303" t="s">
        <v>185</v>
      </c>
      <c r="AU993" s="303" t="s">
        <v>77</v>
      </c>
      <c r="AV993" s="302" t="s">
        <v>77</v>
      </c>
      <c r="AW993" s="302" t="s">
        <v>31</v>
      </c>
      <c r="AX993" s="302" t="s">
        <v>68</v>
      </c>
      <c r="AY993" s="303" t="s">
        <v>177</v>
      </c>
    </row>
    <row r="994" spans="2:65" s="302" customFormat="1">
      <c r="B994" s="301"/>
      <c r="D994" s="297" t="s">
        <v>185</v>
      </c>
      <c r="E994" s="303" t="s">
        <v>5</v>
      </c>
      <c r="F994" s="304" t="s">
        <v>1339</v>
      </c>
      <c r="H994" s="305">
        <v>436.48</v>
      </c>
      <c r="L994" s="301"/>
      <c r="M994" s="306"/>
      <c r="N994" s="307"/>
      <c r="O994" s="307"/>
      <c r="P994" s="307"/>
      <c r="Q994" s="307"/>
      <c r="R994" s="307"/>
      <c r="S994" s="307"/>
      <c r="T994" s="308"/>
      <c r="AT994" s="303" t="s">
        <v>185</v>
      </c>
      <c r="AU994" s="303" t="s">
        <v>77</v>
      </c>
      <c r="AV994" s="302" t="s">
        <v>77</v>
      </c>
      <c r="AW994" s="302" t="s">
        <v>31</v>
      </c>
      <c r="AX994" s="302" t="s">
        <v>68</v>
      </c>
      <c r="AY994" s="303" t="s">
        <v>177</v>
      </c>
    </row>
    <row r="995" spans="2:65" s="310" customFormat="1">
      <c r="B995" s="309"/>
      <c r="D995" s="297" t="s">
        <v>185</v>
      </c>
      <c r="E995" s="311" t="s">
        <v>5</v>
      </c>
      <c r="F995" s="312" t="s">
        <v>1340</v>
      </c>
      <c r="H995" s="311" t="s">
        <v>5</v>
      </c>
      <c r="L995" s="309"/>
      <c r="M995" s="313"/>
      <c r="N995" s="314"/>
      <c r="O995" s="314"/>
      <c r="P995" s="314"/>
      <c r="Q995" s="314"/>
      <c r="R995" s="314"/>
      <c r="S995" s="314"/>
      <c r="T995" s="315"/>
      <c r="AT995" s="311" t="s">
        <v>185</v>
      </c>
      <c r="AU995" s="311" t="s">
        <v>77</v>
      </c>
      <c r="AV995" s="310" t="s">
        <v>75</v>
      </c>
      <c r="AW995" s="310" t="s">
        <v>31</v>
      </c>
      <c r="AX995" s="310" t="s">
        <v>68</v>
      </c>
      <c r="AY995" s="311" t="s">
        <v>177</v>
      </c>
    </row>
    <row r="996" spans="2:65" s="317" customFormat="1">
      <c r="B996" s="316"/>
      <c r="D996" s="297" t="s">
        <v>185</v>
      </c>
      <c r="E996" s="318" t="s">
        <v>5</v>
      </c>
      <c r="F996" s="319" t="s">
        <v>186</v>
      </c>
      <c r="H996" s="320">
        <v>569.32000000000005</v>
      </c>
      <c r="L996" s="316"/>
      <c r="M996" s="321"/>
      <c r="N996" s="322"/>
      <c r="O996" s="322"/>
      <c r="P996" s="322"/>
      <c r="Q996" s="322"/>
      <c r="R996" s="322"/>
      <c r="S996" s="322"/>
      <c r="T996" s="323"/>
      <c r="AT996" s="318" t="s">
        <v>185</v>
      </c>
      <c r="AU996" s="318" t="s">
        <v>77</v>
      </c>
      <c r="AV996" s="317" t="s">
        <v>182</v>
      </c>
      <c r="AW996" s="317" t="s">
        <v>31</v>
      </c>
      <c r="AX996" s="317" t="s">
        <v>75</v>
      </c>
      <c r="AY996" s="318" t="s">
        <v>177</v>
      </c>
    </row>
    <row r="997" spans="2:65" s="916" customFormat="1" ht="16.5" customHeight="1">
      <c r="B997" s="207"/>
      <c r="C997" s="324" t="s">
        <v>1341</v>
      </c>
      <c r="D997" s="324" t="s">
        <v>425</v>
      </c>
      <c r="E997" s="325" t="s">
        <v>1342</v>
      </c>
      <c r="F997" s="326" t="s">
        <v>1343</v>
      </c>
      <c r="G997" s="327" t="s">
        <v>180</v>
      </c>
      <c r="H997" s="328">
        <v>654.71799999999996</v>
      </c>
      <c r="I997" s="923"/>
      <c r="J997" s="329">
        <f>ROUND(I997*H997,2)</f>
        <v>0</v>
      </c>
      <c r="K997" s="326" t="s">
        <v>181</v>
      </c>
      <c r="L997" s="330"/>
      <c r="M997" s="331" t="s">
        <v>5</v>
      </c>
      <c r="N997" s="332" t="s">
        <v>39</v>
      </c>
      <c r="O997" s="294">
        <v>0</v>
      </c>
      <c r="P997" s="294">
        <f>O997*H997</f>
        <v>0</v>
      </c>
      <c r="Q997" s="294">
        <v>4.1000000000000003E-3</v>
      </c>
      <c r="R997" s="294">
        <f>Q997*H997</f>
        <v>2.6843438000000002</v>
      </c>
      <c r="S997" s="294">
        <v>0</v>
      </c>
      <c r="T997" s="295">
        <f>S997*H997</f>
        <v>0</v>
      </c>
      <c r="AR997" s="196" t="s">
        <v>336</v>
      </c>
      <c r="AT997" s="196" t="s">
        <v>425</v>
      </c>
      <c r="AU997" s="196" t="s">
        <v>77</v>
      </c>
      <c r="AY997" s="196" t="s">
        <v>177</v>
      </c>
      <c r="BE997" s="296">
        <f>IF(N997="základní",J997,0)</f>
        <v>0</v>
      </c>
      <c r="BF997" s="296">
        <f>IF(N997="snížená",J997,0)</f>
        <v>0</v>
      </c>
      <c r="BG997" s="296">
        <f>IF(N997="zákl. přenesená",J997,0)</f>
        <v>0</v>
      </c>
      <c r="BH997" s="296">
        <f>IF(N997="sníž. přenesená",J997,0)</f>
        <v>0</v>
      </c>
      <c r="BI997" s="296">
        <f>IF(N997="nulová",J997,0)</f>
        <v>0</v>
      </c>
      <c r="BJ997" s="196" t="s">
        <v>75</v>
      </c>
      <c r="BK997" s="296">
        <f>ROUND(I997*H997,2)</f>
        <v>0</v>
      </c>
      <c r="BL997" s="196" t="s">
        <v>263</v>
      </c>
      <c r="BM997" s="196" t="s">
        <v>1344</v>
      </c>
    </row>
    <row r="998" spans="2:65" s="302" customFormat="1">
      <c r="B998" s="301"/>
      <c r="D998" s="297" t="s">
        <v>185</v>
      </c>
      <c r="F998" s="304" t="s">
        <v>1345</v>
      </c>
      <c r="H998" s="305">
        <v>654.71799999999996</v>
      </c>
      <c r="L998" s="301"/>
      <c r="M998" s="306"/>
      <c r="N998" s="307"/>
      <c r="O998" s="307"/>
      <c r="P998" s="307"/>
      <c r="Q998" s="307"/>
      <c r="R998" s="307"/>
      <c r="S998" s="307"/>
      <c r="T998" s="308"/>
      <c r="AT998" s="303" t="s">
        <v>185</v>
      </c>
      <c r="AU998" s="303" t="s">
        <v>77</v>
      </c>
      <c r="AV998" s="302" t="s">
        <v>77</v>
      </c>
      <c r="AW998" s="302" t="s">
        <v>6</v>
      </c>
      <c r="AX998" s="302" t="s">
        <v>75</v>
      </c>
      <c r="AY998" s="303" t="s">
        <v>177</v>
      </c>
    </row>
    <row r="999" spans="2:65" s="916" customFormat="1" ht="51" customHeight="1">
      <c r="B999" s="207"/>
      <c r="C999" s="286" t="s">
        <v>1346</v>
      </c>
      <c r="D999" s="286" t="s">
        <v>179</v>
      </c>
      <c r="E999" s="287" t="s">
        <v>1347</v>
      </c>
      <c r="F999" s="288" t="s">
        <v>1348</v>
      </c>
      <c r="G999" s="289" t="s">
        <v>180</v>
      </c>
      <c r="H999" s="290">
        <v>817.37</v>
      </c>
      <c r="I999" s="921"/>
      <c r="J999" s="291">
        <f>ROUND(I999*H999,2)</f>
        <v>0</v>
      </c>
      <c r="K999" s="288" t="s">
        <v>181</v>
      </c>
      <c r="L999" s="207"/>
      <c r="M999" s="292" t="s">
        <v>5</v>
      </c>
      <c r="N999" s="293" t="s">
        <v>39</v>
      </c>
      <c r="O999" s="294">
        <v>0.21</v>
      </c>
      <c r="P999" s="294">
        <f>O999*H999</f>
        <v>171.64769999999999</v>
      </c>
      <c r="Q999" s="294">
        <v>1E-4</v>
      </c>
      <c r="R999" s="294">
        <f>Q999*H999</f>
        <v>8.1737000000000004E-2</v>
      </c>
      <c r="S999" s="294">
        <v>0</v>
      </c>
      <c r="T999" s="295">
        <f>S999*H999</f>
        <v>0</v>
      </c>
      <c r="AR999" s="196" t="s">
        <v>263</v>
      </c>
      <c r="AT999" s="196" t="s">
        <v>179</v>
      </c>
      <c r="AU999" s="196" t="s">
        <v>77</v>
      </c>
      <c r="AY999" s="196" t="s">
        <v>177</v>
      </c>
      <c r="BE999" s="296">
        <f>IF(N999="základní",J999,0)</f>
        <v>0</v>
      </c>
      <c r="BF999" s="296">
        <f>IF(N999="snížená",J999,0)</f>
        <v>0</v>
      </c>
      <c r="BG999" s="296">
        <f>IF(N999="zákl. přenesená",J999,0)</f>
        <v>0</v>
      </c>
      <c r="BH999" s="296">
        <f>IF(N999="sníž. přenesená",J999,0)</f>
        <v>0</v>
      </c>
      <c r="BI999" s="296">
        <f>IF(N999="nulová",J999,0)</f>
        <v>0</v>
      </c>
      <c r="BJ999" s="196" t="s">
        <v>75</v>
      </c>
      <c r="BK999" s="296">
        <f>ROUND(I999*H999,2)</f>
        <v>0</v>
      </c>
      <c r="BL999" s="196" t="s">
        <v>263</v>
      </c>
      <c r="BM999" s="196" t="s">
        <v>1349</v>
      </c>
    </row>
    <row r="1000" spans="2:65" s="916" customFormat="1" ht="67.5">
      <c r="B1000" s="207"/>
      <c r="D1000" s="297" t="s">
        <v>184</v>
      </c>
      <c r="F1000" s="298" t="s">
        <v>1350</v>
      </c>
      <c r="L1000" s="207"/>
      <c r="M1000" s="299"/>
      <c r="N1000" s="920"/>
      <c r="O1000" s="920"/>
      <c r="P1000" s="920"/>
      <c r="Q1000" s="920"/>
      <c r="R1000" s="920"/>
      <c r="S1000" s="920"/>
      <c r="T1000" s="300"/>
      <c r="AT1000" s="196" t="s">
        <v>184</v>
      </c>
      <c r="AU1000" s="196" t="s">
        <v>77</v>
      </c>
    </row>
    <row r="1001" spans="2:65" s="302" customFormat="1">
      <c r="B1001" s="301"/>
      <c r="D1001" s="297" t="s">
        <v>185</v>
      </c>
      <c r="E1001" s="303" t="s">
        <v>5</v>
      </c>
      <c r="F1001" s="304" t="s">
        <v>1338</v>
      </c>
      <c r="H1001" s="305">
        <v>132.84</v>
      </c>
      <c r="L1001" s="301"/>
      <c r="M1001" s="306"/>
      <c r="N1001" s="307"/>
      <c r="O1001" s="307"/>
      <c r="P1001" s="307"/>
      <c r="Q1001" s="307"/>
      <c r="R1001" s="307"/>
      <c r="S1001" s="307"/>
      <c r="T1001" s="308"/>
      <c r="AT1001" s="303" t="s">
        <v>185</v>
      </c>
      <c r="AU1001" s="303" t="s">
        <v>77</v>
      </c>
      <c r="AV1001" s="302" t="s">
        <v>77</v>
      </c>
      <c r="AW1001" s="302" t="s">
        <v>31</v>
      </c>
      <c r="AX1001" s="302" t="s">
        <v>68</v>
      </c>
      <c r="AY1001" s="303" t="s">
        <v>177</v>
      </c>
    </row>
    <row r="1002" spans="2:65" s="310" customFormat="1">
      <c r="B1002" s="309"/>
      <c r="D1002" s="297" t="s">
        <v>185</v>
      </c>
      <c r="E1002" s="311" t="s">
        <v>5</v>
      </c>
      <c r="F1002" s="312" t="s">
        <v>1009</v>
      </c>
      <c r="H1002" s="311" t="s">
        <v>5</v>
      </c>
      <c r="L1002" s="309"/>
      <c r="M1002" s="313"/>
      <c r="N1002" s="314"/>
      <c r="O1002" s="314"/>
      <c r="P1002" s="314"/>
      <c r="Q1002" s="314"/>
      <c r="R1002" s="314"/>
      <c r="S1002" s="314"/>
      <c r="T1002" s="315"/>
      <c r="AT1002" s="311" t="s">
        <v>185</v>
      </c>
      <c r="AU1002" s="311" t="s">
        <v>77</v>
      </c>
      <c r="AV1002" s="310" t="s">
        <v>75</v>
      </c>
      <c r="AW1002" s="310" t="s">
        <v>31</v>
      </c>
      <c r="AX1002" s="310" t="s">
        <v>68</v>
      </c>
      <c r="AY1002" s="311" t="s">
        <v>177</v>
      </c>
    </row>
    <row r="1003" spans="2:65" s="302" customFormat="1">
      <c r="B1003" s="301"/>
      <c r="D1003" s="297" t="s">
        <v>185</v>
      </c>
      <c r="E1003" s="303" t="s">
        <v>5</v>
      </c>
      <c r="F1003" s="304" t="s">
        <v>1339</v>
      </c>
      <c r="H1003" s="305">
        <v>436.48</v>
      </c>
      <c r="L1003" s="301"/>
      <c r="M1003" s="306"/>
      <c r="N1003" s="307"/>
      <c r="O1003" s="307"/>
      <c r="P1003" s="307"/>
      <c r="Q1003" s="307"/>
      <c r="R1003" s="307"/>
      <c r="S1003" s="307"/>
      <c r="T1003" s="308"/>
      <c r="AT1003" s="303" t="s">
        <v>185</v>
      </c>
      <c r="AU1003" s="303" t="s">
        <v>77</v>
      </c>
      <c r="AV1003" s="302" t="s">
        <v>77</v>
      </c>
      <c r="AW1003" s="302" t="s">
        <v>31</v>
      </c>
      <c r="AX1003" s="302" t="s">
        <v>68</v>
      </c>
      <c r="AY1003" s="303" t="s">
        <v>177</v>
      </c>
    </row>
    <row r="1004" spans="2:65" s="310" customFormat="1">
      <c r="B1004" s="309"/>
      <c r="D1004" s="297" t="s">
        <v>185</v>
      </c>
      <c r="E1004" s="311" t="s">
        <v>5</v>
      </c>
      <c r="F1004" s="312" t="s">
        <v>1351</v>
      </c>
      <c r="H1004" s="311" t="s">
        <v>5</v>
      </c>
      <c r="L1004" s="309"/>
      <c r="M1004" s="313"/>
      <c r="N1004" s="314"/>
      <c r="O1004" s="314"/>
      <c r="P1004" s="314"/>
      <c r="Q1004" s="314"/>
      <c r="R1004" s="314"/>
      <c r="S1004" s="314"/>
      <c r="T1004" s="315"/>
      <c r="AT1004" s="311" t="s">
        <v>185</v>
      </c>
      <c r="AU1004" s="311" t="s">
        <v>77</v>
      </c>
      <c r="AV1004" s="310" t="s">
        <v>75</v>
      </c>
      <c r="AW1004" s="310" t="s">
        <v>31</v>
      </c>
      <c r="AX1004" s="310" t="s">
        <v>68</v>
      </c>
      <c r="AY1004" s="311" t="s">
        <v>177</v>
      </c>
    </row>
    <row r="1005" spans="2:65" s="302" customFormat="1">
      <c r="B1005" s="301"/>
      <c r="D1005" s="297" t="s">
        <v>185</v>
      </c>
      <c r="E1005" s="303" t="s">
        <v>5</v>
      </c>
      <c r="F1005" s="304" t="s">
        <v>1352</v>
      </c>
      <c r="H1005" s="305">
        <v>63.1</v>
      </c>
      <c r="L1005" s="301"/>
      <c r="M1005" s="306"/>
      <c r="N1005" s="307"/>
      <c r="O1005" s="307"/>
      <c r="P1005" s="307"/>
      <c r="Q1005" s="307"/>
      <c r="R1005" s="307"/>
      <c r="S1005" s="307"/>
      <c r="T1005" s="308"/>
      <c r="AT1005" s="303" t="s">
        <v>185</v>
      </c>
      <c r="AU1005" s="303" t="s">
        <v>77</v>
      </c>
      <c r="AV1005" s="302" t="s">
        <v>77</v>
      </c>
      <c r="AW1005" s="302" t="s">
        <v>31</v>
      </c>
      <c r="AX1005" s="302" t="s">
        <v>68</v>
      </c>
      <c r="AY1005" s="303" t="s">
        <v>177</v>
      </c>
    </row>
    <row r="1006" spans="2:65" s="310" customFormat="1">
      <c r="B1006" s="309"/>
      <c r="D1006" s="297" t="s">
        <v>185</v>
      </c>
      <c r="E1006" s="311" t="s">
        <v>5</v>
      </c>
      <c r="F1006" s="312" t="s">
        <v>1353</v>
      </c>
      <c r="H1006" s="311" t="s">
        <v>5</v>
      </c>
      <c r="L1006" s="309"/>
      <c r="M1006" s="313"/>
      <c r="N1006" s="314"/>
      <c r="O1006" s="314"/>
      <c r="P1006" s="314"/>
      <c r="Q1006" s="314"/>
      <c r="R1006" s="314"/>
      <c r="S1006" s="314"/>
      <c r="T1006" s="315"/>
      <c r="AT1006" s="311" t="s">
        <v>185</v>
      </c>
      <c r="AU1006" s="311" t="s">
        <v>77</v>
      </c>
      <c r="AV1006" s="310" t="s">
        <v>75</v>
      </c>
      <c r="AW1006" s="310" t="s">
        <v>31</v>
      </c>
      <c r="AX1006" s="310" t="s">
        <v>68</v>
      </c>
      <c r="AY1006" s="311" t="s">
        <v>177</v>
      </c>
    </row>
    <row r="1007" spans="2:65" s="302" customFormat="1">
      <c r="B1007" s="301"/>
      <c r="D1007" s="297" t="s">
        <v>185</v>
      </c>
      <c r="E1007" s="303" t="s">
        <v>5</v>
      </c>
      <c r="F1007" s="304" t="s">
        <v>1354</v>
      </c>
      <c r="H1007" s="305">
        <v>92.7</v>
      </c>
      <c r="L1007" s="301"/>
      <c r="M1007" s="306"/>
      <c r="N1007" s="307"/>
      <c r="O1007" s="307"/>
      <c r="P1007" s="307"/>
      <c r="Q1007" s="307"/>
      <c r="R1007" s="307"/>
      <c r="S1007" s="307"/>
      <c r="T1007" s="308"/>
      <c r="AT1007" s="303" t="s">
        <v>185</v>
      </c>
      <c r="AU1007" s="303" t="s">
        <v>77</v>
      </c>
      <c r="AV1007" s="302" t="s">
        <v>77</v>
      </c>
      <c r="AW1007" s="302" t="s">
        <v>31</v>
      </c>
      <c r="AX1007" s="302" t="s">
        <v>68</v>
      </c>
      <c r="AY1007" s="303" t="s">
        <v>177</v>
      </c>
    </row>
    <row r="1008" spans="2:65" s="302" customFormat="1">
      <c r="B1008" s="301"/>
      <c r="D1008" s="297" t="s">
        <v>185</v>
      </c>
      <c r="E1008" s="303" t="s">
        <v>5</v>
      </c>
      <c r="F1008" s="304" t="s">
        <v>1355</v>
      </c>
      <c r="H1008" s="305">
        <v>92.25</v>
      </c>
      <c r="L1008" s="301"/>
      <c r="M1008" s="306"/>
      <c r="N1008" s="307"/>
      <c r="O1008" s="307"/>
      <c r="P1008" s="307"/>
      <c r="Q1008" s="307"/>
      <c r="R1008" s="307"/>
      <c r="S1008" s="307"/>
      <c r="T1008" s="308"/>
      <c r="AT1008" s="303" t="s">
        <v>185</v>
      </c>
      <c r="AU1008" s="303" t="s">
        <v>77</v>
      </c>
      <c r="AV1008" s="302" t="s">
        <v>77</v>
      </c>
      <c r="AW1008" s="302" t="s">
        <v>31</v>
      </c>
      <c r="AX1008" s="302" t="s">
        <v>68</v>
      </c>
      <c r="AY1008" s="303" t="s">
        <v>177</v>
      </c>
    </row>
    <row r="1009" spans="2:65" s="310" customFormat="1">
      <c r="B1009" s="309"/>
      <c r="D1009" s="297" t="s">
        <v>185</v>
      </c>
      <c r="E1009" s="311" t="s">
        <v>5</v>
      </c>
      <c r="F1009" s="312" t="s">
        <v>1356</v>
      </c>
      <c r="H1009" s="311" t="s">
        <v>5</v>
      </c>
      <c r="L1009" s="309"/>
      <c r="M1009" s="313"/>
      <c r="N1009" s="314"/>
      <c r="O1009" s="314"/>
      <c r="P1009" s="314"/>
      <c r="Q1009" s="314"/>
      <c r="R1009" s="314"/>
      <c r="S1009" s="314"/>
      <c r="T1009" s="315"/>
      <c r="AT1009" s="311" t="s">
        <v>185</v>
      </c>
      <c r="AU1009" s="311" t="s">
        <v>77</v>
      </c>
      <c r="AV1009" s="310" t="s">
        <v>75</v>
      </c>
      <c r="AW1009" s="310" t="s">
        <v>31</v>
      </c>
      <c r="AX1009" s="310" t="s">
        <v>68</v>
      </c>
      <c r="AY1009" s="311" t="s">
        <v>177</v>
      </c>
    </row>
    <row r="1010" spans="2:65" s="317" customFormat="1">
      <c r="B1010" s="316"/>
      <c r="D1010" s="297" t="s">
        <v>185</v>
      </c>
      <c r="E1010" s="318" t="s">
        <v>5</v>
      </c>
      <c r="F1010" s="319" t="s">
        <v>186</v>
      </c>
      <c r="H1010" s="320">
        <v>817.37</v>
      </c>
      <c r="L1010" s="316"/>
      <c r="M1010" s="321"/>
      <c r="N1010" s="322"/>
      <c r="O1010" s="322"/>
      <c r="P1010" s="322"/>
      <c r="Q1010" s="322"/>
      <c r="R1010" s="322"/>
      <c r="S1010" s="322"/>
      <c r="T1010" s="323"/>
      <c r="AT1010" s="318" t="s">
        <v>185</v>
      </c>
      <c r="AU1010" s="318" t="s">
        <v>77</v>
      </c>
      <c r="AV1010" s="317" t="s">
        <v>182</v>
      </c>
      <c r="AW1010" s="317" t="s">
        <v>31</v>
      </c>
      <c r="AX1010" s="317" t="s">
        <v>75</v>
      </c>
      <c r="AY1010" s="318" t="s">
        <v>177</v>
      </c>
    </row>
    <row r="1011" spans="2:65" s="916" customFormat="1" ht="16.5" customHeight="1">
      <c r="B1011" s="207"/>
      <c r="C1011" s="324" t="s">
        <v>1357</v>
      </c>
      <c r="D1011" s="324" t="s">
        <v>425</v>
      </c>
      <c r="E1011" s="325" t="s">
        <v>1358</v>
      </c>
      <c r="F1011" s="326" t="s">
        <v>1359</v>
      </c>
      <c r="G1011" s="327" t="s">
        <v>180</v>
      </c>
      <c r="H1011" s="328">
        <v>939.976</v>
      </c>
      <c r="I1011" s="923"/>
      <c r="J1011" s="329">
        <f>ROUND(I1011*H1011,2)</f>
        <v>0</v>
      </c>
      <c r="K1011" s="326" t="s">
        <v>181</v>
      </c>
      <c r="L1011" s="330"/>
      <c r="M1011" s="331" t="s">
        <v>5</v>
      </c>
      <c r="N1011" s="332" t="s">
        <v>39</v>
      </c>
      <c r="O1011" s="294">
        <v>0</v>
      </c>
      <c r="P1011" s="294">
        <f>O1011*H1011</f>
        <v>0</v>
      </c>
      <c r="Q1011" s="294">
        <v>1.9E-3</v>
      </c>
      <c r="R1011" s="294">
        <f>Q1011*H1011</f>
        <v>1.7859544000000001</v>
      </c>
      <c r="S1011" s="294">
        <v>0</v>
      </c>
      <c r="T1011" s="295">
        <f>S1011*H1011</f>
        <v>0</v>
      </c>
      <c r="AR1011" s="196" t="s">
        <v>336</v>
      </c>
      <c r="AT1011" s="196" t="s">
        <v>425</v>
      </c>
      <c r="AU1011" s="196" t="s">
        <v>77</v>
      </c>
      <c r="AY1011" s="196" t="s">
        <v>177</v>
      </c>
      <c r="BE1011" s="296">
        <f>IF(N1011="základní",J1011,0)</f>
        <v>0</v>
      </c>
      <c r="BF1011" s="296">
        <f>IF(N1011="snížená",J1011,0)</f>
        <v>0</v>
      </c>
      <c r="BG1011" s="296">
        <f>IF(N1011="zákl. přenesená",J1011,0)</f>
        <v>0</v>
      </c>
      <c r="BH1011" s="296">
        <f>IF(N1011="sníž. přenesená",J1011,0)</f>
        <v>0</v>
      </c>
      <c r="BI1011" s="296">
        <f>IF(N1011="nulová",J1011,0)</f>
        <v>0</v>
      </c>
      <c r="BJ1011" s="196" t="s">
        <v>75</v>
      </c>
      <c r="BK1011" s="296">
        <f>ROUND(I1011*H1011,2)</f>
        <v>0</v>
      </c>
      <c r="BL1011" s="196" t="s">
        <v>263</v>
      </c>
      <c r="BM1011" s="196" t="s">
        <v>1360</v>
      </c>
    </row>
    <row r="1012" spans="2:65" s="302" customFormat="1">
      <c r="B1012" s="301"/>
      <c r="D1012" s="297" t="s">
        <v>185</v>
      </c>
      <c r="F1012" s="304" t="s">
        <v>1361</v>
      </c>
      <c r="H1012" s="305">
        <v>939.976</v>
      </c>
      <c r="L1012" s="301"/>
      <c r="M1012" s="306"/>
      <c r="N1012" s="307"/>
      <c r="O1012" s="307"/>
      <c r="P1012" s="307"/>
      <c r="Q1012" s="307"/>
      <c r="R1012" s="307"/>
      <c r="S1012" s="307"/>
      <c r="T1012" s="308"/>
      <c r="AT1012" s="303" t="s">
        <v>185</v>
      </c>
      <c r="AU1012" s="303" t="s">
        <v>77</v>
      </c>
      <c r="AV1012" s="302" t="s">
        <v>77</v>
      </c>
      <c r="AW1012" s="302" t="s">
        <v>6</v>
      </c>
      <c r="AX1012" s="302" t="s">
        <v>75</v>
      </c>
      <c r="AY1012" s="303" t="s">
        <v>177</v>
      </c>
    </row>
    <row r="1013" spans="2:65" s="916" customFormat="1" ht="25.5" customHeight="1">
      <c r="B1013" s="207"/>
      <c r="C1013" s="286" t="s">
        <v>1362</v>
      </c>
      <c r="D1013" s="286" t="s">
        <v>179</v>
      </c>
      <c r="E1013" s="287" t="s">
        <v>1363</v>
      </c>
      <c r="F1013" s="288" t="s">
        <v>1364</v>
      </c>
      <c r="G1013" s="289" t="s">
        <v>187</v>
      </c>
      <c r="H1013" s="290">
        <v>2</v>
      </c>
      <c r="I1013" s="921"/>
      <c r="J1013" s="291">
        <f>ROUND(I1013*H1013,2)</f>
        <v>0</v>
      </c>
      <c r="K1013" s="288" t="s">
        <v>5</v>
      </c>
      <c r="L1013" s="207"/>
      <c r="M1013" s="292" t="s">
        <v>5</v>
      </c>
      <c r="N1013" s="293" t="s">
        <v>39</v>
      </c>
      <c r="O1013" s="294">
        <v>0.46</v>
      </c>
      <c r="P1013" s="294">
        <f>O1013*H1013</f>
        <v>0.92</v>
      </c>
      <c r="Q1013" s="294">
        <v>0</v>
      </c>
      <c r="R1013" s="294">
        <f>Q1013*H1013</f>
        <v>0</v>
      </c>
      <c r="S1013" s="294">
        <v>0</v>
      </c>
      <c r="T1013" s="295">
        <f>S1013*H1013</f>
        <v>0</v>
      </c>
      <c r="AR1013" s="196" t="s">
        <v>263</v>
      </c>
      <c r="AT1013" s="196" t="s">
        <v>179</v>
      </c>
      <c r="AU1013" s="196" t="s">
        <v>77</v>
      </c>
      <c r="AY1013" s="196" t="s">
        <v>177</v>
      </c>
      <c r="BE1013" s="296">
        <f>IF(N1013="základní",J1013,0)</f>
        <v>0</v>
      </c>
      <c r="BF1013" s="296">
        <f>IF(N1013="snížená",J1013,0)</f>
        <v>0</v>
      </c>
      <c r="BG1013" s="296">
        <f>IF(N1013="zákl. přenesená",J1013,0)</f>
        <v>0</v>
      </c>
      <c r="BH1013" s="296">
        <f>IF(N1013="sníž. přenesená",J1013,0)</f>
        <v>0</v>
      </c>
      <c r="BI1013" s="296">
        <f>IF(N1013="nulová",J1013,0)</f>
        <v>0</v>
      </c>
      <c r="BJ1013" s="196" t="s">
        <v>75</v>
      </c>
      <c r="BK1013" s="296">
        <f>ROUND(I1013*H1013,2)</f>
        <v>0</v>
      </c>
      <c r="BL1013" s="196" t="s">
        <v>263</v>
      </c>
      <c r="BM1013" s="196" t="s">
        <v>1365</v>
      </c>
    </row>
    <row r="1014" spans="2:65" s="302" customFormat="1">
      <c r="B1014" s="301"/>
      <c r="D1014" s="297" t="s">
        <v>185</v>
      </c>
      <c r="E1014" s="303" t="s">
        <v>5</v>
      </c>
      <c r="F1014" s="304" t="s">
        <v>77</v>
      </c>
      <c r="H1014" s="305">
        <v>2</v>
      </c>
      <c r="L1014" s="301"/>
      <c r="M1014" s="306"/>
      <c r="N1014" s="307"/>
      <c r="O1014" s="307"/>
      <c r="P1014" s="307"/>
      <c r="Q1014" s="307"/>
      <c r="R1014" s="307"/>
      <c r="S1014" s="307"/>
      <c r="T1014" s="308"/>
      <c r="AT1014" s="303" t="s">
        <v>185</v>
      </c>
      <c r="AU1014" s="303" t="s">
        <v>77</v>
      </c>
      <c r="AV1014" s="302" t="s">
        <v>77</v>
      </c>
      <c r="AW1014" s="302" t="s">
        <v>31</v>
      </c>
      <c r="AX1014" s="302" t="s">
        <v>68</v>
      </c>
      <c r="AY1014" s="303" t="s">
        <v>177</v>
      </c>
    </row>
    <row r="1015" spans="2:65" s="310" customFormat="1">
      <c r="B1015" s="309"/>
      <c r="D1015" s="297" t="s">
        <v>185</v>
      </c>
      <c r="E1015" s="311" t="s">
        <v>5</v>
      </c>
      <c r="F1015" s="312" t="s">
        <v>1366</v>
      </c>
      <c r="H1015" s="311" t="s">
        <v>5</v>
      </c>
      <c r="L1015" s="309"/>
      <c r="M1015" s="313"/>
      <c r="N1015" s="314"/>
      <c r="O1015" s="314"/>
      <c r="P1015" s="314"/>
      <c r="Q1015" s="314"/>
      <c r="R1015" s="314"/>
      <c r="S1015" s="314"/>
      <c r="T1015" s="315"/>
      <c r="AT1015" s="311" t="s">
        <v>185</v>
      </c>
      <c r="AU1015" s="311" t="s">
        <v>77</v>
      </c>
      <c r="AV1015" s="310" t="s">
        <v>75</v>
      </c>
      <c r="AW1015" s="310" t="s">
        <v>31</v>
      </c>
      <c r="AX1015" s="310" t="s">
        <v>68</v>
      </c>
      <c r="AY1015" s="311" t="s">
        <v>177</v>
      </c>
    </row>
    <row r="1016" spans="2:65" s="317" customFormat="1">
      <c r="B1016" s="316"/>
      <c r="D1016" s="297" t="s">
        <v>185</v>
      </c>
      <c r="E1016" s="318" t="s">
        <v>5</v>
      </c>
      <c r="F1016" s="319" t="s">
        <v>186</v>
      </c>
      <c r="H1016" s="320">
        <v>2</v>
      </c>
      <c r="L1016" s="316"/>
      <c r="M1016" s="321"/>
      <c r="N1016" s="322"/>
      <c r="O1016" s="322"/>
      <c r="P1016" s="322"/>
      <c r="Q1016" s="322"/>
      <c r="R1016" s="322"/>
      <c r="S1016" s="322"/>
      <c r="T1016" s="323"/>
      <c r="AT1016" s="318" t="s">
        <v>185</v>
      </c>
      <c r="AU1016" s="318" t="s">
        <v>77</v>
      </c>
      <c r="AV1016" s="317" t="s">
        <v>182</v>
      </c>
      <c r="AW1016" s="317" t="s">
        <v>31</v>
      </c>
      <c r="AX1016" s="317" t="s">
        <v>75</v>
      </c>
      <c r="AY1016" s="318" t="s">
        <v>177</v>
      </c>
    </row>
    <row r="1017" spans="2:65" s="916" customFormat="1" ht="38.25" customHeight="1">
      <c r="B1017" s="207"/>
      <c r="C1017" s="286" t="s">
        <v>1367</v>
      </c>
      <c r="D1017" s="286" t="s">
        <v>179</v>
      </c>
      <c r="E1017" s="287" t="s">
        <v>1368</v>
      </c>
      <c r="F1017" s="288" t="s">
        <v>1369</v>
      </c>
      <c r="G1017" s="289" t="s">
        <v>407</v>
      </c>
      <c r="H1017" s="290">
        <v>4.9279999999999999</v>
      </c>
      <c r="I1017" s="921"/>
      <c r="J1017" s="291">
        <f>ROUND(I1017*H1017,2)</f>
        <v>0</v>
      </c>
      <c r="K1017" s="288" t="s">
        <v>181</v>
      </c>
      <c r="L1017" s="207"/>
      <c r="M1017" s="292" t="s">
        <v>5</v>
      </c>
      <c r="N1017" s="293" t="s">
        <v>39</v>
      </c>
      <c r="O1017" s="294">
        <v>1.6850000000000001</v>
      </c>
      <c r="P1017" s="294">
        <f>O1017*H1017</f>
        <v>8.3036799999999999</v>
      </c>
      <c r="Q1017" s="294">
        <v>0</v>
      </c>
      <c r="R1017" s="294">
        <f>Q1017*H1017</f>
        <v>0</v>
      </c>
      <c r="S1017" s="294">
        <v>0</v>
      </c>
      <c r="T1017" s="295">
        <f>S1017*H1017</f>
        <v>0</v>
      </c>
      <c r="AR1017" s="196" t="s">
        <v>263</v>
      </c>
      <c r="AT1017" s="196" t="s">
        <v>179</v>
      </c>
      <c r="AU1017" s="196" t="s">
        <v>77</v>
      </c>
      <c r="AY1017" s="196" t="s">
        <v>177</v>
      </c>
      <c r="BE1017" s="296">
        <f>IF(N1017="základní",J1017,0)</f>
        <v>0</v>
      </c>
      <c r="BF1017" s="296">
        <f>IF(N1017="snížená",J1017,0)</f>
        <v>0</v>
      </c>
      <c r="BG1017" s="296">
        <f>IF(N1017="zákl. přenesená",J1017,0)</f>
        <v>0</v>
      </c>
      <c r="BH1017" s="296">
        <f>IF(N1017="sníž. přenesená",J1017,0)</f>
        <v>0</v>
      </c>
      <c r="BI1017" s="296">
        <f>IF(N1017="nulová",J1017,0)</f>
        <v>0</v>
      </c>
      <c r="BJ1017" s="196" t="s">
        <v>75</v>
      </c>
      <c r="BK1017" s="296">
        <f>ROUND(I1017*H1017,2)</f>
        <v>0</v>
      </c>
      <c r="BL1017" s="196" t="s">
        <v>263</v>
      </c>
      <c r="BM1017" s="196" t="s">
        <v>1370</v>
      </c>
    </row>
    <row r="1018" spans="2:65" s="916" customFormat="1" ht="121.5">
      <c r="B1018" s="207"/>
      <c r="D1018" s="297" t="s">
        <v>184</v>
      </c>
      <c r="F1018" s="298" t="s">
        <v>1371</v>
      </c>
      <c r="L1018" s="207"/>
      <c r="M1018" s="299"/>
      <c r="N1018" s="920"/>
      <c r="O1018" s="920"/>
      <c r="P1018" s="920"/>
      <c r="Q1018" s="920"/>
      <c r="R1018" s="920"/>
      <c r="S1018" s="920"/>
      <c r="T1018" s="300"/>
      <c r="AT1018" s="196" t="s">
        <v>184</v>
      </c>
      <c r="AU1018" s="196" t="s">
        <v>77</v>
      </c>
    </row>
    <row r="1019" spans="2:65" s="274" customFormat="1" ht="29.85" customHeight="1">
      <c r="B1019" s="273"/>
      <c r="D1019" s="275" t="s">
        <v>67</v>
      </c>
      <c r="E1019" s="284" t="s">
        <v>1372</v>
      </c>
      <c r="F1019" s="284" t="s">
        <v>1373</v>
      </c>
      <c r="J1019" s="285">
        <f>BK1019</f>
        <v>0</v>
      </c>
      <c r="L1019" s="273"/>
      <c r="M1019" s="278"/>
      <c r="N1019" s="279"/>
      <c r="O1019" s="279"/>
      <c r="P1019" s="280">
        <f>SUM(P1020:P1081)</f>
        <v>365.94891999999999</v>
      </c>
      <c r="Q1019" s="279"/>
      <c r="R1019" s="280">
        <f>SUM(R1020:R1081)</f>
        <v>25.250283960000001</v>
      </c>
      <c r="S1019" s="279"/>
      <c r="T1019" s="281">
        <f>SUM(T1020:T1081)</f>
        <v>0</v>
      </c>
      <c r="AR1019" s="275" t="s">
        <v>77</v>
      </c>
      <c r="AT1019" s="282" t="s">
        <v>67</v>
      </c>
      <c r="AU1019" s="282" t="s">
        <v>75</v>
      </c>
      <c r="AY1019" s="275" t="s">
        <v>177</v>
      </c>
      <c r="BK1019" s="283">
        <f>SUM(BK1020:BK1081)</f>
        <v>0</v>
      </c>
    </row>
    <row r="1020" spans="2:65" s="916" customFormat="1" ht="25.5" customHeight="1">
      <c r="B1020" s="207"/>
      <c r="C1020" s="286" t="s">
        <v>1374</v>
      </c>
      <c r="D1020" s="286" t="s">
        <v>179</v>
      </c>
      <c r="E1020" s="287" t="s">
        <v>1375</v>
      </c>
      <c r="F1020" s="288" t="s">
        <v>1376</v>
      </c>
      <c r="G1020" s="289" t="s">
        <v>180</v>
      </c>
      <c r="H1020" s="290">
        <v>102.96</v>
      </c>
      <c r="I1020" s="921"/>
      <c r="J1020" s="291">
        <f>ROUND(I1020*H1020,2)</f>
        <v>0</v>
      </c>
      <c r="K1020" s="288" t="s">
        <v>181</v>
      </c>
      <c r="L1020" s="207"/>
      <c r="M1020" s="292" t="s">
        <v>5</v>
      </c>
      <c r="N1020" s="293" t="s">
        <v>39</v>
      </c>
      <c r="O1020" s="294">
        <v>0.06</v>
      </c>
      <c r="P1020" s="294">
        <f>O1020*H1020</f>
        <v>6.1775999999999991</v>
      </c>
      <c r="Q1020" s="294">
        <v>0</v>
      </c>
      <c r="R1020" s="294">
        <f>Q1020*H1020</f>
        <v>0</v>
      </c>
      <c r="S1020" s="294">
        <v>0</v>
      </c>
      <c r="T1020" s="295">
        <f>S1020*H1020</f>
        <v>0</v>
      </c>
      <c r="AR1020" s="196" t="s">
        <v>263</v>
      </c>
      <c r="AT1020" s="196" t="s">
        <v>179</v>
      </c>
      <c r="AU1020" s="196" t="s">
        <v>77</v>
      </c>
      <c r="AY1020" s="196" t="s">
        <v>177</v>
      </c>
      <c r="BE1020" s="296">
        <f>IF(N1020="základní",J1020,0)</f>
        <v>0</v>
      </c>
      <c r="BF1020" s="296">
        <f>IF(N1020="snížená",J1020,0)</f>
        <v>0</v>
      </c>
      <c r="BG1020" s="296">
        <f>IF(N1020="zákl. přenesená",J1020,0)</f>
        <v>0</v>
      </c>
      <c r="BH1020" s="296">
        <f>IF(N1020="sníž. přenesená",J1020,0)</f>
        <v>0</v>
      </c>
      <c r="BI1020" s="296">
        <f>IF(N1020="nulová",J1020,0)</f>
        <v>0</v>
      </c>
      <c r="BJ1020" s="196" t="s">
        <v>75</v>
      </c>
      <c r="BK1020" s="296">
        <f>ROUND(I1020*H1020,2)</f>
        <v>0</v>
      </c>
      <c r="BL1020" s="196" t="s">
        <v>263</v>
      </c>
      <c r="BM1020" s="196" t="s">
        <v>1377</v>
      </c>
    </row>
    <row r="1021" spans="2:65" s="916" customFormat="1" ht="40.5">
      <c r="B1021" s="207"/>
      <c r="D1021" s="297" t="s">
        <v>184</v>
      </c>
      <c r="F1021" s="298" t="s">
        <v>1378</v>
      </c>
      <c r="L1021" s="207"/>
      <c r="M1021" s="299"/>
      <c r="N1021" s="920"/>
      <c r="O1021" s="920"/>
      <c r="P1021" s="920"/>
      <c r="Q1021" s="920"/>
      <c r="R1021" s="920"/>
      <c r="S1021" s="920"/>
      <c r="T1021" s="300"/>
      <c r="AT1021" s="196" t="s">
        <v>184</v>
      </c>
      <c r="AU1021" s="196" t="s">
        <v>77</v>
      </c>
    </row>
    <row r="1022" spans="2:65" s="310" customFormat="1">
      <c r="B1022" s="309"/>
      <c r="D1022" s="297" t="s">
        <v>185</v>
      </c>
      <c r="E1022" s="311" t="s">
        <v>5</v>
      </c>
      <c r="F1022" s="312" t="s">
        <v>1014</v>
      </c>
      <c r="H1022" s="311" t="s">
        <v>5</v>
      </c>
      <c r="L1022" s="309"/>
      <c r="M1022" s="313"/>
      <c r="N1022" s="314"/>
      <c r="O1022" s="314"/>
      <c r="P1022" s="314"/>
      <c r="Q1022" s="314"/>
      <c r="R1022" s="314"/>
      <c r="S1022" s="314"/>
      <c r="T1022" s="315"/>
      <c r="AT1022" s="311" t="s">
        <v>185</v>
      </c>
      <c r="AU1022" s="311" t="s">
        <v>77</v>
      </c>
      <c r="AV1022" s="310" t="s">
        <v>75</v>
      </c>
      <c r="AW1022" s="310" t="s">
        <v>31</v>
      </c>
      <c r="AX1022" s="310" t="s">
        <v>68</v>
      </c>
      <c r="AY1022" s="311" t="s">
        <v>177</v>
      </c>
    </row>
    <row r="1023" spans="2:65" s="302" customFormat="1">
      <c r="B1023" s="301"/>
      <c r="D1023" s="297" t="s">
        <v>185</v>
      </c>
      <c r="E1023" s="303" t="s">
        <v>5</v>
      </c>
      <c r="F1023" s="304" t="s">
        <v>1379</v>
      </c>
      <c r="H1023" s="305">
        <v>102.96</v>
      </c>
      <c r="L1023" s="301"/>
      <c r="M1023" s="306"/>
      <c r="N1023" s="307"/>
      <c r="O1023" s="307"/>
      <c r="P1023" s="307"/>
      <c r="Q1023" s="307"/>
      <c r="R1023" s="307"/>
      <c r="S1023" s="307"/>
      <c r="T1023" s="308"/>
      <c r="AT1023" s="303" t="s">
        <v>185</v>
      </c>
      <c r="AU1023" s="303" t="s">
        <v>77</v>
      </c>
      <c r="AV1023" s="302" t="s">
        <v>77</v>
      </c>
      <c r="AW1023" s="302" t="s">
        <v>31</v>
      </c>
      <c r="AX1023" s="302" t="s">
        <v>68</v>
      </c>
      <c r="AY1023" s="303" t="s">
        <v>177</v>
      </c>
    </row>
    <row r="1024" spans="2:65" s="317" customFormat="1">
      <c r="B1024" s="316"/>
      <c r="D1024" s="297" t="s">
        <v>185</v>
      </c>
      <c r="E1024" s="318" t="s">
        <v>5</v>
      </c>
      <c r="F1024" s="319" t="s">
        <v>186</v>
      </c>
      <c r="H1024" s="320">
        <v>102.96</v>
      </c>
      <c r="L1024" s="316"/>
      <c r="M1024" s="321"/>
      <c r="N1024" s="322"/>
      <c r="O1024" s="322"/>
      <c r="P1024" s="322"/>
      <c r="Q1024" s="322"/>
      <c r="R1024" s="322"/>
      <c r="S1024" s="322"/>
      <c r="T1024" s="323"/>
      <c r="AT1024" s="318" t="s">
        <v>185</v>
      </c>
      <c r="AU1024" s="318" t="s">
        <v>77</v>
      </c>
      <c r="AV1024" s="317" t="s">
        <v>182</v>
      </c>
      <c r="AW1024" s="317" t="s">
        <v>31</v>
      </c>
      <c r="AX1024" s="317" t="s">
        <v>75</v>
      </c>
      <c r="AY1024" s="318" t="s">
        <v>177</v>
      </c>
    </row>
    <row r="1025" spans="2:65" s="916" customFormat="1" ht="25.5" customHeight="1">
      <c r="B1025" s="207"/>
      <c r="C1025" s="324" t="s">
        <v>1380</v>
      </c>
      <c r="D1025" s="324" t="s">
        <v>425</v>
      </c>
      <c r="E1025" s="325" t="s">
        <v>1381</v>
      </c>
      <c r="F1025" s="326" t="s">
        <v>1382</v>
      </c>
      <c r="G1025" s="327" t="s">
        <v>180</v>
      </c>
      <c r="H1025" s="328">
        <v>105.01900000000001</v>
      </c>
      <c r="I1025" s="923"/>
      <c r="J1025" s="329">
        <f>ROUND(I1025*H1025,2)</f>
        <v>0</v>
      </c>
      <c r="K1025" s="326" t="s">
        <v>181</v>
      </c>
      <c r="L1025" s="330"/>
      <c r="M1025" s="331" t="s">
        <v>5</v>
      </c>
      <c r="N1025" s="332" t="s">
        <v>39</v>
      </c>
      <c r="O1025" s="294">
        <v>0</v>
      </c>
      <c r="P1025" s="294">
        <f>O1025*H1025</f>
        <v>0</v>
      </c>
      <c r="Q1025" s="294">
        <v>1.25E-3</v>
      </c>
      <c r="R1025" s="294">
        <f>Q1025*H1025</f>
        <v>0.13127375000000002</v>
      </c>
      <c r="S1025" s="294">
        <v>0</v>
      </c>
      <c r="T1025" s="295">
        <f>S1025*H1025</f>
        <v>0</v>
      </c>
      <c r="AR1025" s="196" t="s">
        <v>336</v>
      </c>
      <c r="AT1025" s="196" t="s">
        <v>425</v>
      </c>
      <c r="AU1025" s="196" t="s">
        <v>77</v>
      </c>
      <c r="AY1025" s="196" t="s">
        <v>177</v>
      </c>
      <c r="BE1025" s="296">
        <f>IF(N1025="základní",J1025,0)</f>
        <v>0</v>
      </c>
      <c r="BF1025" s="296">
        <f>IF(N1025="snížená",J1025,0)</f>
        <v>0</v>
      </c>
      <c r="BG1025" s="296">
        <f>IF(N1025="zákl. přenesená",J1025,0)</f>
        <v>0</v>
      </c>
      <c r="BH1025" s="296">
        <f>IF(N1025="sníž. přenesená",J1025,0)</f>
        <v>0</v>
      </c>
      <c r="BI1025" s="296">
        <f>IF(N1025="nulová",J1025,0)</f>
        <v>0</v>
      </c>
      <c r="BJ1025" s="196" t="s">
        <v>75</v>
      </c>
      <c r="BK1025" s="296">
        <f>ROUND(I1025*H1025,2)</f>
        <v>0</v>
      </c>
      <c r="BL1025" s="196" t="s">
        <v>263</v>
      </c>
      <c r="BM1025" s="196" t="s">
        <v>1383</v>
      </c>
    </row>
    <row r="1026" spans="2:65" s="302" customFormat="1">
      <c r="B1026" s="301"/>
      <c r="D1026" s="297" t="s">
        <v>185</v>
      </c>
      <c r="F1026" s="304" t="s">
        <v>1384</v>
      </c>
      <c r="H1026" s="305">
        <v>105.01900000000001</v>
      </c>
      <c r="L1026" s="301"/>
      <c r="M1026" s="306"/>
      <c r="N1026" s="307"/>
      <c r="O1026" s="307"/>
      <c r="P1026" s="307"/>
      <c r="Q1026" s="307"/>
      <c r="R1026" s="307"/>
      <c r="S1026" s="307"/>
      <c r="T1026" s="308"/>
      <c r="AT1026" s="303" t="s">
        <v>185</v>
      </c>
      <c r="AU1026" s="303" t="s">
        <v>77</v>
      </c>
      <c r="AV1026" s="302" t="s">
        <v>77</v>
      </c>
      <c r="AW1026" s="302" t="s">
        <v>6</v>
      </c>
      <c r="AX1026" s="302" t="s">
        <v>75</v>
      </c>
      <c r="AY1026" s="303" t="s">
        <v>177</v>
      </c>
    </row>
    <row r="1027" spans="2:65" s="916" customFormat="1" ht="25.5" customHeight="1">
      <c r="B1027" s="207"/>
      <c r="C1027" s="286" t="s">
        <v>1385</v>
      </c>
      <c r="D1027" s="286" t="s">
        <v>179</v>
      </c>
      <c r="E1027" s="287" t="s">
        <v>1375</v>
      </c>
      <c r="F1027" s="288" t="s">
        <v>1376</v>
      </c>
      <c r="G1027" s="289" t="s">
        <v>180</v>
      </c>
      <c r="H1027" s="290">
        <v>508</v>
      </c>
      <c r="I1027" s="921"/>
      <c r="J1027" s="291">
        <f>ROUND(I1027*H1027,2)</f>
        <v>0</v>
      </c>
      <c r="K1027" s="288" t="s">
        <v>181</v>
      </c>
      <c r="L1027" s="207"/>
      <c r="M1027" s="292" t="s">
        <v>5</v>
      </c>
      <c r="N1027" s="293" t="s">
        <v>39</v>
      </c>
      <c r="O1027" s="294">
        <v>0.06</v>
      </c>
      <c r="P1027" s="294">
        <f>O1027*H1027</f>
        <v>30.48</v>
      </c>
      <c r="Q1027" s="294">
        <v>0</v>
      </c>
      <c r="R1027" s="294">
        <f>Q1027*H1027</f>
        <v>0</v>
      </c>
      <c r="S1027" s="294">
        <v>0</v>
      </c>
      <c r="T1027" s="295">
        <f>S1027*H1027</f>
        <v>0</v>
      </c>
      <c r="AR1027" s="196" t="s">
        <v>263</v>
      </c>
      <c r="AT1027" s="196" t="s">
        <v>179</v>
      </c>
      <c r="AU1027" s="196" t="s">
        <v>77</v>
      </c>
      <c r="AY1027" s="196" t="s">
        <v>177</v>
      </c>
      <c r="BE1027" s="296">
        <f>IF(N1027="základní",J1027,0)</f>
        <v>0</v>
      </c>
      <c r="BF1027" s="296">
        <f>IF(N1027="snížená",J1027,0)</f>
        <v>0</v>
      </c>
      <c r="BG1027" s="296">
        <f>IF(N1027="zákl. přenesená",J1027,0)</f>
        <v>0</v>
      </c>
      <c r="BH1027" s="296">
        <f>IF(N1027="sníž. přenesená",J1027,0)</f>
        <v>0</v>
      </c>
      <c r="BI1027" s="296">
        <f>IF(N1027="nulová",J1027,0)</f>
        <v>0</v>
      </c>
      <c r="BJ1027" s="196" t="s">
        <v>75</v>
      </c>
      <c r="BK1027" s="296">
        <f>ROUND(I1027*H1027,2)</f>
        <v>0</v>
      </c>
      <c r="BL1027" s="196" t="s">
        <v>263</v>
      </c>
      <c r="BM1027" s="196" t="s">
        <v>1386</v>
      </c>
    </row>
    <row r="1028" spans="2:65" s="916" customFormat="1" ht="40.5">
      <c r="B1028" s="207"/>
      <c r="D1028" s="297" t="s">
        <v>184</v>
      </c>
      <c r="F1028" s="298" t="s">
        <v>1378</v>
      </c>
      <c r="L1028" s="207"/>
      <c r="M1028" s="299"/>
      <c r="N1028" s="920"/>
      <c r="O1028" s="920"/>
      <c r="P1028" s="920"/>
      <c r="Q1028" s="920"/>
      <c r="R1028" s="920"/>
      <c r="S1028" s="920"/>
      <c r="T1028" s="300"/>
      <c r="AT1028" s="196" t="s">
        <v>184</v>
      </c>
      <c r="AU1028" s="196" t="s">
        <v>77</v>
      </c>
    </row>
    <row r="1029" spans="2:65" s="302" customFormat="1">
      <c r="B1029" s="301"/>
      <c r="D1029" s="297" t="s">
        <v>185</v>
      </c>
      <c r="E1029" s="303" t="s">
        <v>5</v>
      </c>
      <c r="F1029" s="304" t="s">
        <v>1387</v>
      </c>
      <c r="H1029" s="305">
        <v>508</v>
      </c>
      <c r="L1029" s="301"/>
      <c r="M1029" s="306"/>
      <c r="N1029" s="307"/>
      <c r="O1029" s="307"/>
      <c r="P1029" s="307"/>
      <c r="Q1029" s="307"/>
      <c r="R1029" s="307"/>
      <c r="S1029" s="307"/>
      <c r="T1029" s="308"/>
      <c r="AT1029" s="303" t="s">
        <v>185</v>
      </c>
      <c r="AU1029" s="303" t="s">
        <v>77</v>
      </c>
      <c r="AV1029" s="302" t="s">
        <v>77</v>
      </c>
      <c r="AW1029" s="302" t="s">
        <v>31</v>
      </c>
      <c r="AX1029" s="302" t="s">
        <v>68</v>
      </c>
      <c r="AY1029" s="303" t="s">
        <v>177</v>
      </c>
    </row>
    <row r="1030" spans="2:65" s="310" customFormat="1">
      <c r="B1030" s="309"/>
      <c r="D1030" s="297" t="s">
        <v>185</v>
      </c>
      <c r="E1030" s="311" t="s">
        <v>5</v>
      </c>
      <c r="F1030" s="312" t="s">
        <v>1066</v>
      </c>
      <c r="H1030" s="311" t="s">
        <v>5</v>
      </c>
      <c r="L1030" s="309"/>
      <c r="M1030" s="313"/>
      <c r="N1030" s="314"/>
      <c r="O1030" s="314"/>
      <c r="P1030" s="314"/>
      <c r="Q1030" s="314"/>
      <c r="R1030" s="314"/>
      <c r="S1030" s="314"/>
      <c r="T1030" s="315"/>
      <c r="AT1030" s="311" t="s">
        <v>185</v>
      </c>
      <c r="AU1030" s="311" t="s">
        <v>77</v>
      </c>
      <c r="AV1030" s="310" t="s">
        <v>75</v>
      </c>
      <c r="AW1030" s="310" t="s">
        <v>31</v>
      </c>
      <c r="AX1030" s="310" t="s">
        <v>68</v>
      </c>
      <c r="AY1030" s="311" t="s">
        <v>177</v>
      </c>
    </row>
    <row r="1031" spans="2:65" s="317" customFormat="1">
      <c r="B1031" s="316"/>
      <c r="D1031" s="297" t="s">
        <v>185</v>
      </c>
      <c r="E1031" s="318" t="s">
        <v>5</v>
      </c>
      <c r="F1031" s="319" t="s">
        <v>186</v>
      </c>
      <c r="H1031" s="320">
        <v>508</v>
      </c>
      <c r="L1031" s="316"/>
      <c r="M1031" s="321"/>
      <c r="N1031" s="322"/>
      <c r="O1031" s="322"/>
      <c r="P1031" s="322"/>
      <c r="Q1031" s="322"/>
      <c r="R1031" s="322"/>
      <c r="S1031" s="322"/>
      <c r="T1031" s="323"/>
      <c r="AT1031" s="318" t="s">
        <v>185</v>
      </c>
      <c r="AU1031" s="318" t="s">
        <v>77</v>
      </c>
      <c r="AV1031" s="317" t="s">
        <v>182</v>
      </c>
      <c r="AW1031" s="317" t="s">
        <v>31</v>
      </c>
      <c r="AX1031" s="317" t="s">
        <v>75</v>
      </c>
      <c r="AY1031" s="318" t="s">
        <v>177</v>
      </c>
    </row>
    <row r="1032" spans="2:65" s="916" customFormat="1" ht="25.5" customHeight="1">
      <c r="B1032" s="207"/>
      <c r="C1032" s="324" t="s">
        <v>1388</v>
      </c>
      <c r="D1032" s="324" t="s">
        <v>425</v>
      </c>
      <c r="E1032" s="325" t="s">
        <v>1389</v>
      </c>
      <c r="F1032" s="326" t="s">
        <v>1390</v>
      </c>
      <c r="G1032" s="327" t="s">
        <v>210</v>
      </c>
      <c r="H1032" s="328">
        <v>10.363</v>
      </c>
      <c r="I1032" s="923"/>
      <c r="J1032" s="329">
        <f>ROUND(I1032*H1032,2)</f>
        <v>0</v>
      </c>
      <c r="K1032" s="326" t="s">
        <v>181</v>
      </c>
      <c r="L1032" s="330"/>
      <c r="M1032" s="331" t="s">
        <v>5</v>
      </c>
      <c r="N1032" s="332" t="s">
        <v>39</v>
      </c>
      <c r="O1032" s="294">
        <v>0</v>
      </c>
      <c r="P1032" s="294">
        <f>O1032*H1032</f>
        <v>0</v>
      </c>
      <c r="Q1032" s="294">
        <v>3.14E-3</v>
      </c>
      <c r="R1032" s="294">
        <f>Q1032*H1032</f>
        <v>3.2539819999999997E-2</v>
      </c>
      <c r="S1032" s="294">
        <v>0</v>
      </c>
      <c r="T1032" s="295">
        <f>S1032*H1032</f>
        <v>0</v>
      </c>
      <c r="AR1032" s="196" t="s">
        <v>336</v>
      </c>
      <c r="AT1032" s="196" t="s">
        <v>425</v>
      </c>
      <c r="AU1032" s="196" t="s">
        <v>77</v>
      </c>
      <c r="AY1032" s="196" t="s">
        <v>177</v>
      </c>
      <c r="BE1032" s="296">
        <f>IF(N1032="základní",J1032,0)</f>
        <v>0</v>
      </c>
      <c r="BF1032" s="296">
        <f>IF(N1032="snížená",J1032,0)</f>
        <v>0</v>
      </c>
      <c r="BG1032" s="296">
        <f>IF(N1032="zákl. přenesená",J1032,0)</f>
        <v>0</v>
      </c>
      <c r="BH1032" s="296">
        <f>IF(N1032="sníž. přenesená",J1032,0)</f>
        <v>0</v>
      </c>
      <c r="BI1032" s="296">
        <f>IF(N1032="nulová",J1032,0)</f>
        <v>0</v>
      </c>
      <c r="BJ1032" s="196" t="s">
        <v>75</v>
      </c>
      <c r="BK1032" s="296">
        <f>ROUND(I1032*H1032,2)</f>
        <v>0</v>
      </c>
      <c r="BL1032" s="196" t="s">
        <v>263</v>
      </c>
      <c r="BM1032" s="196" t="s">
        <v>1391</v>
      </c>
    </row>
    <row r="1033" spans="2:65" s="916" customFormat="1" ht="25.5" customHeight="1">
      <c r="B1033" s="207"/>
      <c r="C1033" s="286" t="s">
        <v>1392</v>
      </c>
      <c r="D1033" s="286" t="s">
        <v>179</v>
      </c>
      <c r="E1033" s="287" t="s">
        <v>1375</v>
      </c>
      <c r="F1033" s="288" t="s">
        <v>1376</v>
      </c>
      <c r="G1033" s="289" t="s">
        <v>180</v>
      </c>
      <c r="H1033" s="290">
        <v>432.83</v>
      </c>
      <c r="I1033" s="921"/>
      <c r="J1033" s="291">
        <f>ROUND(I1033*H1033,2)</f>
        <v>0</v>
      </c>
      <c r="K1033" s="288" t="s">
        <v>181</v>
      </c>
      <c r="L1033" s="207"/>
      <c r="M1033" s="292" t="s">
        <v>5</v>
      </c>
      <c r="N1033" s="293" t="s">
        <v>39</v>
      </c>
      <c r="O1033" s="294">
        <v>0.06</v>
      </c>
      <c r="P1033" s="294">
        <f>O1033*H1033</f>
        <v>25.969799999999999</v>
      </c>
      <c r="Q1033" s="294">
        <v>0</v>
      </c>
      <c r="R1033" s="294">
        <f>Q1033*H1033</f>
        <v>0</v>
      </c>
      <c r="S1033" s="294">
        <v>0</v>
      </c>
      <c r="T1033" s="295">
        <f>S1033*H1033</f>
        <v>0</v>
      </c>
      <c r="AR1033" s="196" t="s">
        <v>263</v>
      </c>
      <c r="AT1033" s="196" t="s">
        <v>179</v>
      </c>
      <c r="AU1033" s="196" t="s">
        <v>77</v>
      </c>
      <c r="AY1033" s="196" t="s">
        <v>177</v>
      </c>
      <c r="BE1033" s="296">
        <f>IF(N1033="základní",J1033,0)</f>
        <v>0</v>
      </c>
      <c r="BF1033" s="296">
        <f>IF(N1033="snížená",J1033,0)</f>
        <v>0</v>
      </c>
      <c r="BG1033" s="296">
        <f>IF(N1033="zákl. přenesená",J1033,0)</f>
        <v>0</v>
      </c>
      <c r="BH1033" s="296">
        <f>IF(N1033="sníž. přenesená",J1033,0)</f>
        <v>0</v>
      </c>
      <c r="BI1033" s="296">
        <f>IF(N1033="nulová",J1033,0)</f>
        <v>0</v>
      </c>
      <c r="BJ1033" s="196" t="s">
        <v>75</v>
      </c>
      <c r="BK1033" s="296">
        <f>ROUND(I1033*H1033,2)</f>
        <v>0</v>
      </c>
      <c r="BL1033" s="196" t="s">
        <v>263</v>
      </c>
      <c r="BM1033" s="196" t="s">
        <v>1393</v>
      </c>
    </row>
    <row r="1034" spans="2:65" s="916" customFormat="1" ht="40.5">
      <c r="B1034" s="207"/>
      <c r="D1034" s="297" t="s">
        <v>184</v>
      </c>
      <c r="F1034" s="298" t="s">
        <v>1378</v>
      </c>
      <c r="L1034" s="207"/>
      <c r="M1034" s="299"/>
      <c r="N1034" s="920"/>
      <c r="O1034" s="920"/>
      <c r="P1034" s="920"/>
      <c r="Q1034" s="920"/>
      <c r="R1034" s="920"/>
      <c r="S1034" s="920"/>
      <c r="T1034" s="300"/>
      <c r="AT1034" s="196" t="s">
        <v>184</v>
      </c>
      <c r="AU1034" s="196" t="s">
        <v>77</v>
      </c>
    </row>
    <row r="1035" spans="2:65" s="310" customFormat="1">
      <c r="B1035" s="309"/>
      <c r="D1035" s="297" t="s">
        <v>185</v>
      </c>
      <c r="E1035" s="311" t="s">
        <v>5</v>
      </c>
      <c r="F1035" s="312" t="s">
        <v>1394</v>
      </c>
      <c r="H1035" s="311" t="s">
        <v>5</v>
      </c>
      <c r="L1035" s="309"/>
      <c r="M1035" s="313"/>
      <c r="N1035" s="314"/>
      <c r="O1035" s="314"/>
      <c r="P1035" s="314"/>
      <c r="Q1035" s="314"/>
      <c r="R1035" s="314"/>
      <c r="S1035" s="314"/>
      <c r="T1035" s="315"/>
      <c r="AT1035" s="311" t="s">
        <v>185</v>
      </c>
      <c r="AU1035" s="311" t="s">
        <v>77</v>
      </c>
      <c r="AV1035" s="310" t="s">
        <v>75</v>
      </c>
      <c r="AW1035" s="310" t="s">
        <v>31</v>
      </c>
      <c r="AX1035" s="310" t="s">
        <v>68</v>
      </c>
      <c r="AY1035" s="311" t="s">
        <v>177</v>
      </c>
    </row>
    <row r="1036" spans="2:65" s="302" customFormat="1">
      <c r="B1036" s="301"/>
      <c r="D1036" s="297" t="s">
        <v>185</v>
      </c>
      <c r="E1036" s="303" t="s">
        <v>5</v>
      </c>
      <c r="F1036" s="304" t="s">
        <v>1395</v>
      </c>
      <c r="H1036" s="305">
        <v>432.83</v>
      </c>
      <c r="L1036" s="301"/>
      <c r="M1036" s="306"/>
      <c r="N1036" s="307"/>
      <c r="O1036" s="307"/>
      <c r="P1036" s="307"/>
      <c r="Q1036" s="307"/>
      <c r="R1036" s="307"/>
      <c r="S1036" s="307"/>
      <c r="T1036" s="308"/>
      <c r="AT1036" s="303" t="s">
        <v>185</v>
      </c>
      <c r="AU1036" s="303" t="s">
        <v>77</v>
      </c>
      <c r="AV1036" s="302" t="s">
        <v>77</v>
      </c>
      <c r="AW1036" s="302" t="s">
        <v>31</v>
      </c>
      <c r="AX1036" s="302" t="s">
        <v>68</v>
      </c>
      <c r="AY1036" s="303" t="s">
        <v>177</v>
      </c>
    </row>
    <row r="1037" spans="2:65" s="317" customFormat="1">
      <c r="B1037" s="316"/>
      <c r="D1037" s="297" t="s">
        <v>185</v>
      </c>
      <c r="E1037" s="318" t="s">
        <v>5</v>
      </c>
      <c r="F1037" s="319" t="s">
        <v>186</v>
      </c>
      <c r="H1037" s="320">
        <v>432.83</v>
      </c>
      <c r="L1037" s="316"/>
      <c r="M1037" s="321"/>
      <c r="N1037" s="322"/>
      <c r="O1037" s="322"/>
      <c r="P1037" s="322"/>
      <c r="Q1037" s="322"/>
      <c r="R1037" s="322"/>
      <c r="S1037" s="322"/>
      <c r="T1037" s="323"/>
      <c r="AT1037" s="318" t="s">
        <v>185</v>
      </c>
      <c r="AU1037" s="318" t="s">
        <v>77</v>
      </c>
      <c r="AV1037" s="317" t="s">
        <v>182</v>
      </c>
      <c r="AW1037" s="317" t="s">
        <v>31</v>
      </c>
      <c r="AX1037" s="317" t="s">
        <v>75</v>
      </c>
      <c r="AY1037" s="318" t="s">
        <v>177</v>
      </c>
    </row>
    <row r="1038" spans="2:65" s="916" customFormat="1" ht="25.5" customHeight="1">
      <c r="B1038" s="207"/>
      <c r="C1038" s="324" t="s">
        <v>1396</v>
      </c>
      <c r="D1038" s="324" t="s">
        <v>425</v>
      </c>
      <c r="E1038" s="325" t="s">
        <v>963</v>
      </c>
      <c r="F1038" s="326" t="s">
        <v>964</v>
      </c>
      <c r="G1038" s="327" t="s">
        <v>210</v>
      </c>
      <c r="H1038" s="328">
        <v>52.978000000000002</v>
      </c>
      <c r="I1038" s="923"/>
      <c r="J1038" s="329">
        <f>ROUND(I1038*H1038,2)</f>
        <v>0</v>
      </c>
      <c r="K1038" s="326" t="s">
        <v>181</v>
      </c>
      <c r="L1038" s="330"/>
      <c r="M1038" s="331" t="s">
        <v>5</v>
      </c>
      <c r="N1038" s="332" t="s">
        <v>39</v>
      </c>
      <c r="O1038" s="294">
        <v>0</v>
      </c>
      <c r="P1038" s="294">
        <f>O1038*H1038</f>
        <v>0</v>
      </c>
      <c r="Q1038" s="294">
        <v>3.2000000000000001E-2</v>
      </c>
      <c r="R1038" s="294">
        <f>Q1038*H1038</f>
        <v>1.6952960000000001</v>
      </c>
      <c r="S1038" s="294">
        <v>0</v>
      </c>
      <c r="T1038" s="295">
        <f>S1038*H1038</f>
        <v>0</v>
      </c>
      <c r="AR1038" s="196" t="s">
        <v>336</v>
      </c>
      <c r="AT1038" s="196" t="s">
        <v>425</v>
      </c>
      <c r="AU1038" s="196" t="s">
        <v>77</v>
      </c>
      <c r="AY1038" s="196" t="s">
        <v>177</v>
      </c>
      <c r="BE1038" s="296">
        <f>IF(N1038="základní",J1038,0)</f>
        <v>0</v>
      </c>
      <c r="BF1038" s="296">
        <f>IF(N1038="snížená",J1038,0)</f>
        <v>0</v>
      </c>
      <c r="BG1038" s="296">
        <f>IF(N1038="zákl. přenesená",J1038,0)</f>
        <v>0</v>
      </c>
      <c r="BH1038" s="296">
        <f>IF(N1038="sníž. přenesená",J1038,0)</f>
        <v>0</v>
      </c>
      <c r="BI1038" s="296">
        <f>IF(N1038="nulová",J1038,0)</f>
        <v>0</v>
      </c>
      <c r="BJ1038" s="196" t="s">
        <v>75</v>
      </c>
      <c r="BK1038" s="296">
        <f>ROUND(I1038*H1038,2)</f>
        <v>0</v>
      </c>
      <c r="BL1038" s="196" t="s">
        <v>263</v>
      </c>
      <c r="BM1038" s="196" t="s">
        <v>1397</v>
      </c>
    </row>
    <row r="1039" spans="2:65" s="302" customFormat="1">
      <c r="B1039" s="301"/>
      <c r="D1039" s="297" t="s">
        <v>185</v>
      </c>
      <c r="E1039" s="303" t="s">
        <v>5</v>
      </c>
      <c r="F1039" s="304" t="s">
        <v>1398</v>
      </c>
      <c r="H1039" s="305">
        <v>52.978000000000002</v>
      </c>
      <c r="L1039" s="301"/>
      <c r="M1039" s="306"/>
      <c r="N1039" s="307"/>
      <c r="O1039" s="307"/>
      <c r="P1039" s="307"/>
      <c r="Q1039" s="307"/>
      <c r="R1039" s="307"/>
      <c r="S1039" s="307"/>
      <c r="T1039" s="308"/>
      <c r="AT1039" s="303" t="s">
        <v>185</v>
      </c>
      <c r="AU1039" s="303" t="s">
        <v>77</v>
      </c>
      <c r="AV1039" s="302" t="s">
        <v>77</v>
      </c>
      <c r="AW1039" s="302" t="s">
        <v>31</v>
      </c>
      <c r="AX1039" s="302" t="s">
        <v>68</v>
      </c>
      <c r="AY1039" s="303" t="s">
        <v>177</v>
      </c>
    </row>
    <row r="1040" spans="2:65" s="317" customFormat="1">
      <c r="B1040" s="316"/>
      <c r="D1040" s="297" t="s">
        <v>185</v>
      </c>
      <c r="E1040" s="318" t="s">
        <v>5</v>
      </c>
      <c r="F1040" s="319" t="s">
        <v>186</v>
      </c>
      <c r="H1040" s="320">
        <v>52.978000000000002</v>
      </c>
      <c r="L1040" s="316"/>
      <c r="M1040" s="321"/>
      <c r="N1040" s="322"/>
      <c r="O1040" s="322"/>
      <c r="P1040" s="322"/>
      <c r="Q1040" s="322"/>
      <c r="R1040" s="322"/>
      <c r="S1040" s="322"/>
      <c r="T1040" s="323"/>
      <c r="AT1040" s="318" t="s">
        <v>185</v>
      </c>
      <c r="AU1040" s="318" t="s">
        <v>77</v>
      </c>
      <c r="AV1040" s="317" t="s">
        <v>182</v>
      </c>
      <c r="AW1040" s="317" t="s">
        <v>31</v>
      </c>
      <c r="AX1040" s="317" t="s">
        <v>75</v>
      </c>
      <c r="AY1040" s="318" t="s">
        <v>177</v>
      </c>
    </row>
    <row r="1041" spans="2:65" s="916" customFormat="1" ht="16.5" customHeight="1">
      <c r="B1041" s="207"/>
      <c r="C1041" s="286" t="s">
        <v>1399</v>
      </c>
      <c r="D1041" s="286" t="s">
        <v>179</v>
      </c>
      <c r="E1041" s="287" t="s">
        <v>1400</v>
      </c>
      <c r="F1041" s="288" t="s">
        <v>1401</v>
      </c>
      <c r="G1041" s="289" t="s">
        <v>886</v>
      </c>
      <c r="H1041" s="290">
        <v>756.93</v>
      </c>
      <c r="I1041" s="921"/>
      <c r="J1041" s="291">
        <f>ROUND(I1041*H1041,2)</f>
        <v>0</v>
      </c>
      <c r="K1041" s="288" t="s">
        <v>181</v>
      </c>
      <c r="L1041" s="207"/>
      <c r="M1041" s="292" t="s">
        <v>5</v>
      </c>
      <c r="N1041" s="293" t="s">
        <v>39</v>
      </c>
      <c r="O1041" s="294">
        <v>0.04</v>
      </c>
      <c r="P1041" s="294">
        <f>O1041*H1041</f>
        <v>30.277199999999997</v>
      </c>
      <c r="Q1041" s="294">
        <v>0</v>
      </c>
      <c r="R1041" s="294">
        <f>Q1041*H1041</f>
        <v>0</v>
      </c>
      <c r="S1041" s="294">
        <v>0</v>
      </c>
      <c r="T1041" s="295">
        <f>S1041*H1041</f>
        <v>0</v>
      </c>
      <c r="AR1041" s="196" t="s">
        <v>263</v>
      </c>
      <c r="AT1041" s="196" t="s">
        <v>179</v>
      </c>
      <c r="AU1041" s="196" t="s">
        <v>77</v>
      </c>
      <c r="AY1041" s="196" t="s">
        <v>177</v>
      </c>
      <c r="BE1041" s="296">
        <f>IF(N1041="základní",J1041,0)</f>
        <v>0</v>
      </c>
      <c r="BF1041" s="296">
        <f>IF(N1041="snížená",J1041,0)</f>
        <v>0</v>
      </c>
      <c r="BG1041" s="296">
        <f>IF(N1041="zákl. přenesená",J1041,0)</f>
        <v>0</v>
      </c>
      <c r="BH1041" s="296">
        <f>IF(N1041="sníž. přenesená",J1041,0)</f>
        <v>0</v>
      </c>
      <c r="BI1041" s="296">
        <f>IF(N1041="nulová",J1041,0)</f>
        <v>0</v>
      </c>
      <c r="BJ1041" s="196" t="s">
        <v>75</v>
      </c>
      <c r="BK1041" s="296">
        <f>ROUND(I1041*H1041,2)</f>
        <v>0</v>
      </c>
      <c r="BL1041" s="196" t="s">
        <v>263</v>
      </c>
      <c r="BM1041" s="196" t="s">
        <v>1402</v>
      </c>
    </row>
    <row r="1042" spans="2:65" s="916" customFormat="1" ht="40.5">
      <c r="B1042" s="207"/>
      <c r="D1042" s="297" t="s">
        <v>184</v>
      </c>
      <c r="F1042" s="298" t="s">
        <v>1378</v>
      </c>
      <c r="L1042" s="207"/>
      <c r="M1042" s="299"/>
      <c r="N1042" s="920"/>
      <c r="O1042" s="920"/>
      <c r="P1042" s="920"/>
      <c r="Q1042" s="920"/>
      <c r="R1042" s="920"/>
      <c r="S1042" s="920"/>
      <c r="T1042" s="300"/>
      <c r="AT1042" s="196" t="s">
        <v>184</v>
      </c>
      <c r="AU1042" s="196" t="s">
        <v>77</v>
      </c>
    </row>
    <row r="1043" spans="2:65" s="302" customFormat="1" ht="27">
      <c r="B1043" s="301"/>
      <c r="D1043" s="297" t="s">
        <v>185</v>
      </c>
      <c r="E1043" s="303" t="s">
        <v>5</v>
      </c>
      <c r="F1043" s="304" t="s">
        <v>1403</v>
      </c>
      <c r="H1043" s="305">
        <v>756.93</v>
      </c>
      <c r="L1043" s="301"/>
      <c r="M1043" s="306"/>
      <c r="N1043" s="307"/>
      <c r="O1043" s="307"/>
      <c r="P1043" s="307"/>
      <c r="Q1043" s="307"/>
      <c r="R1043" s="307"/>
      <c r="S1043" s="307"/>
      <c r="T1043" s="308"/>
      <c r="AT1043" s="303" t="s">
        <v>185</v>
      </c>
      <c r="AU1043" s="303" t="s">
        <v>77</v>
      </c>
      <c r="AV1043" s="302" t="s">
        <v>77</v>
      </c>
      <c r="AW1043" s="302" t="s">
        <v>31</v>
      </c>
      <c r="AX1043" s="302" t="s">
        <v>68</v>
      </c>
      <c r="AY1043" s="303" t="s">
        <v>177</v>
      </c>
    </row>
    <row r="1044" spans="2:65" s="317" customFormat="1">
      <c r="B1044" s="316"/>
      <c r="D1044" s="297" t="s">
        <v>185</v>
      </c>
      <c r="E1044" s="318" t="s">
        <v>5</v>
      </c>
      <c r="F1044" s="319" t="s">
        <v>186</v>
      </c>
      <c r="H1044" s="320">
        <v>756.93</v>
      </c>
      <c r="L1044" s="316"/>
      <c r="M1044" s="321"/>
      <c r="N1044" s="322"/>
      <c r="O1044" s="322"/>
      <c r="P1044" s="322"/>
      <c r="Q1044" s="322"/>
      <c r="R1044" s="322"/>
      <c r="S1044" s="322"/>
      <c r="T1044" s="323"/>
      <c r="AT1044" s="318" t="s">
        <v>185</v>
      </c>
      <c r="AU1044" s="318" t="s">
        <v>77</v>
      </c>
      <c r="AV1044" s="317" t="s">
        <v>182</v>
      </c>
      <c r="AW1044" s="317" t="s">
        <v>31</v>
      </c>
      <c r="AX1044" s="317" t="s">
        <v>75</v>
      </c>
      <c r="AY1044" s="318" t="s">
        <v>177</v>
      </c>
    </row>
    <row r="1045" spans="2:65" s="916" customFormat="1" ht="16.5" customHeight="1">
      <c r="B1045" s="207"/>
      <c r="C1045" s="324" t="s">
        <v>1404</v>
      </c>
      <c r="D1045" s="324" t="s">
        <v>425</v>
      </c>
      <c r="E1045" s="325" t="s">
        <v>1405</v>
      </c>
      <c r="F1045" s="326" t="s">
        <v>1406</v>
      </c>
      <c r="G1045" s="327" t="s">
        <v>886</v>
      </c>
      <c r="H1045" s="328">
        <v>756.93</v>
      </c>
      <c r="I1045" s="923"/>
      <c r="J1045" s="329">
        <f>ROUND(I1045*H1045,2)</f>
        <v>0</v>
      </c>
      <c r="K1045" s="326" t="s">
        <v>181</v>
      </c>
      <c r="L1045" s="330"/>
      <c r="M1045" s="331" t="s">
        <v>5</v>
      </c>
      <c r="N1045" s="332" t="s">
        <v>39</v>
      </c>
      <c r="O1045" s="294">
        <v>0</v>
      </c>
      <c r="P1045" s="294">
        <f>O1045*H1045</f>
        <v>0</v>
      </c>
      <c r="Q1045" s="294">
        <v>2.0000000000000002E-5</v>
      </c>
      <c r="R1045" s="294">
        <f>Q1045*H1045</f>
        <v>1.51386E-2</v>
      </c>
      <c r="S1045" s="294">
        <v>0</v>
      </c>
      <c r="T1045" s="295">
        <f>S1045*H1045</f>
        <v>0</v>
      </c>
      <c r="AR1045" s="196" t="s">
        <v>336</v>
      </c>
      <c r="AT1045" s="196" t="s">
        <v>425</v>
      </c>
      <c r="AU1045" s="196" t="s">
        <v>77</v>
      </c>
      <c r="AY1045" s="196" t="s">
        <v>177</v>
      </c>
      <c r="BE1045" s="296">
        <f>IF(N1045="základní",J1045,0)</f>
        <v>0</v>
      </c>
      <c r="BF1045" s="296">
        <f>IF(N1045="snížená",J1045,0)</f>
        <v>0</v>
      </c>
      <c r="BG1045" s="296">
        <f>IF(N1045="zákl. přenesená",J1045,0)</f>
        <v>0</v>
      </c>
      <c r="BH1045" s="296">
        <f>IF(N1045="sníž. přenesená",J1045,0)</f>
        <v>0</v>
      </c>
      <c r="BI1045" s="296">
        <f>IF(N1045="nulová",J1045,0)</f>
        <v>0</v>
      </c>
      <c r="BJ1045" s="196" t="s">
        <v>75</v>
      </c>
      <c r="BK1045" s="296">
        <f>ROUND(I1045*H1045,2)</f>
        <v>0</v>
      </c>
      <c r="BL1045" s="196" t="s">
        <v>263</v>
      </c>
      <c r="BM1045" s="196" t="s">
        <v>1407</v>
      </c>
    </row>
    <row r="1046" spans="2:65" s="916" customFormat="1" ht="25.5" customHeight="1">
      <c r="B1046" s="207"/>
      <c r="C1046" s="286" t="s">
        <v>1408</v>
      </c>
      <c r="D1046" s="286" t="s">
        <v>179</v>
      </c>
      <c r="E1046" s="287" t="s">
        <v>1409</v>
      </c>
      <c r="F1046" s="288" t="s">
        <v>1410</v>
      </c>
      <c r="G1046" s="289" t="s">
        <v>180</v>
      </c>
      <c r="H1046" s="290">
        <v>129.69</v>
      </c>
      <c r="I1046" s="921"/>
      <c r="J1046" s="291">
        <f>ROUND(I1046*H1046,2)</f>
        <v>0</v>
      </c>
      <c r="K1046" s="288" t="s">
        <v>181</v>
      </c>
      <c r="L1046" s="207"/>
      <c r="M1046" s="292" t="s">
        <v>5</v>
      </c>
      <c r="N1046" s="293" t="s">
        <v>39</v>
      </c>
      <c r="O1046" s="294">
        <v>0.21099999999999999</v>
      </c>
      <c r="P1046" s="294">
        <f>O1046*H1046</f>
        <v>27.36459</v>
      </c>
      <c r="Q1046" s="294">
        <v>6.0000000000000001E-3</v>
      </c>
      <c r="R1046" s="294">
        <f>Q1046*H1046</f>
        <v>0.77814000000000005</v>
      </c>
      <c r="S1046" s="294">
        <v>0</v>
      </c>
      <c r="T1046" s="295">
        <f>S1046*H1046</f>
        <v>0</v>
      </c>
      <c r="AR1046" s="196" t="s">
        <v>263</v>
      </c>
      <c r="AT1046" s="196" t="s">
        <v>179</v>
      </c>
      <c r="AU1046" s="196" t="s">
        <v>77</v>
      </c>
      <c r="AY1046" s="196" t="s">
        <v>177</v>
      </c>
      <c r="BE1046" s="296">
        <f>IF(N1046="základní",J1046,0)</f>
        <v>0</v>
      </c>
      <c r="BF1046" s="296">
        <f>IF(N1046="snížená",J1046,0)</f>
        <v>0</v>
      </c>
      <c r="BG1046" s="296">
        <f>IF(N1046="zákl. přenesená",J1046,0)</f>
        <v>0</v>
      </c>
      <c r="BH1046" s="296">
        <f>IF(N1046="sníž. přenesená",J1046,0)</f>
        <v>0</v>
      </c>
      <c r="BI1046" s="296">
        <f>IF(N1046="nulová",J1046,0)</f>
        <v>0</v>
      </c>
      <c r="BJ1046" s="196" t="s">
        <v>75</v>
      </c>
      <c r="BK1046" s="296">
        <f>ROUND(I1046*H1046,2)</f>
        <v>0</v>
      </c>
      <c r="BL1046" s="196" t="s">
        <v>263</v>
      </c>
      <c r="BM1046" s="196" t="s">
        <v>1411</v>
      </c>
    </row>
    <row r="1047" spans="2:65" s="916" customFormat="1" ht="81">
      <c r="B1047" s="207"/>
      <c r="D1047" s="297" t="s">
        <v>184</v>
      </c>
      <c r="F1047" s="298" t="s">
        <v>1412</v>
      </c>
      <c r="L1047" s="207"/>
      <c r="M1047" s="299"/>
      <c r="N1047" s="920"/>
      <c r="O1047" s="920"/>
      <c r="P1047" s="920"/>
      <c r="Q1047" s="920"/>
      <c r="R1047" s="920"/>
      <c r="S1047" s="920"/>
      <c r="T1047" s="300"/>
      <c r="AT1047" s="196" t="s">
        <v>184</v>
      </c>
      <c r="AU1047" s="196" t="s">
        <v>77</v>
      </c>
    </row>
    <row r="1048" spans="2:65" s="302" customFormat="1" ht="27">
      <c r="B1048" s="301"/>
      <c r="D1048" s="297" t="s">
        <v>185</v>
      </c>
      <c r="E1048" s="303" t="s">
        <v>5</v>
      </c>
      <c r="F1048" s="304" t="s">
        <v>1413</v>
      </c>
      <c r="H1048" s="305">
        <v>101.255</v>
      </c>
      <c r="L1048" s="301"/>
      <c r="M1048" s="306"/>
      <c r="N1048" s="307"/>
      <c r="O1048" s="307"/>
      <c r="P1048" s="307"/>
      <c r="Q1048" s="307"/>
      <c r="R1048" s="307"/>
      <c r="S1048" s="307"/>
      <c r="T1048" s="308"/>
      <c r="AT1048" s="303" t="s">
        <v>185</v>
      </c>
      <c r="AU1048" s="303" t="s">
        <v>77</v>
      </c>
      <c r="AV1048" s="302" t="s">
        <v>77</v>
      </c>
      <c r="AW1048" s="302" t="s">
        <v>31</v>
      </c>
      <c r="AX1048" s="302" t="s">
        <v>68</v>
      </c>
      <c r="AY1048" s="303" t="s">
        <v>177</v>
      </c>
    </row>
    <row r="1049" spans="2:65" s="302" customFormat="1">
      <c r="B1049" s="301"/>
      <c r="D1049" s="297" t="s">
        <v>185</v>
      </c>
      <c r="E1049" s="303" t="s">
        <v>5</v>
      </c>
      <c r="F1049" s="304" t="s">
        <v>1414</v>
      </c>
      <c r="H1049" s="305">
        <v>28.434999999999999</v>
      </c>
      <c r="L1049" s="301"/>
      <c r="M1049" s="306"/>
      <c r="N1049" s="307"/>
      <c r="O1049" s="307"/>
      <c r="P1049" s="307"/>
      <c r="Q1049" s="307"/>
      <c r="R1049" s="307"/>
      <c r="S1049" s="307"/>
      <c r="T1049" s="308"/>
      <c r="AT1049" s="303" t="s">
        <v>185</v>
      </c>
      <c r="AU1049" s="303" t="s">
        <v>77</v>
      </c>
      <c r="AV1049" s="302" t="s">
        <v>77</v>
      </c>
      <c r="AW1049" s="302" t="s">
        <v>31</v>
      </c>
      <c r="AX1049" s="302" t="s">
        <v>68</v>
      </c>
      <c r="AY1049" s="303" t="s">
        <v>177</v>
      </c>
    </row>
    <row r="1050" spans="2:65" s="310" customFormat="1">
      <c r="B1050" s="309"/>
      <c r="D1050" s="297" t="s">
        <v>185</v>
      </c>
      <c r="E1050" s="311" t="s">
        <v>5</v>
      </c>
      <c r="F1050" s="312" t="s">
        <v>1415</v>
      </c>
      <c r="H1050" s="311" t="s">
        <v>5</v>
      </c>
      <c r="L1050" s="309"/>
      <c r="M1050" s="313"/>
      <c r="N1050" s="314"/>
      <c r="O1050" s="314"/>
      <c r="P1050" s="314"/>
      <c r="Q1050" s="314"/>
      <c r="R1050" s="314"/>
      <c r="S1050" s="314"/>
      <c r="T1050" s="315"/>
      <c r="AT1050" s="311" t="s">
        <v>185</v>
      </c>
      <c r="AU1050" s="311" t="s">
        <v>77</v>
      </c>
      <c r="AV1050" s="310" t="s">
        <v>75</v>
      </c>
      <c r="AW1050" s="310" t="s">
        <v>31</v>
      </c>
      <c r="AX1050" s="310" t="s">
        <v>68</v>
      </c>
      <c r="AY1050" s="311" t="s">
        <v>177</v>
      </c>
    </row>
    <row r="1051" spans="2:65" s="317" customFormat="1">
      <c r="B1051" s="316"/>
      <c r="D1051" s="297" t="s">
        <v>185</v>
      </c>
      <c r="E1051" s="318" t="s">
        <v>5</v>
      </c>
      <c r="F1051" s="319" t="s">
        <v>186</v>
      </c>
      <c r="H1051" s="320">
        <v>129.69</v>
      </c>
      <c r="L1051" s="316"/>
      <c r="M1051" s="321"/>
      <c r="N1051" s="322"/>
      <c r="O1051" s="322"/>
      <c r="P1051" s="322"/>
      <c r="Q1051" s="322"/>
      <c r="R1051" s="322"/>
      <c r="S1051" s="322"/>
      <c r="T1051" s="323"/>
      <c r="AT1051" s="318" t="s">
        <v>185</v>
      </c>
      <c r="AU1051" s="318" t="s">
        <v>77</v>
      </c>
      <c r="AV1051" s="317" t="s">
        <v>182</v>
      </c>
      <c r="AW1051" s="317" t="s">
        <v>31</v>
      </c>
      <c r="AX1051" s="317" t="s">
        <v>75</v>
      </c>
      <c r="AY1051" s="318" t="s">
        <v>177</v>
      </c>
    </row>
    <row r="1052" spans="2:65" s="916" customFormat="1" ht="25.5" customHeight="1">
      <c r="B1052" s="207"/>
      <c r="C1052" s="324" t="s">
        <v>1416</v>
      </c>
      <c r="D1052" s="324" t="s">
        <v>425</v>
      </c>
      <c r="E1052" s="325" t="s">
        <v>1417</v>
      </c>
      <c r="F1052" s="326" t="s">
        <v>1418</v>
      </c>
      <c r="G1052" s="327" t="s">
        <v>180</v>
      </c>
      <c r="H1052" s="328">
        <v>132.28399999999999</v>
      </c>
      <c r="I1052" s="923"/>
      <c r="J1052" s="329">
        <f>ROUND(I1052*H1052,2)</f>
        <v>0</v>
      </c>
      <c r="K1052" s="326" t="s">
        <v>181</v>
      </c>
      <c r="L1052" s="330"/>
      <c r="M1052" s="331" t="s">
        <v>5</v>
      </c>
      <c r="N1052" s="332" t="s">
        <v>39</v>
      </c>
      <c r="O1052" s="294">
        <v>0</v>
      </c>
      <c r="P1052" s="294">
        <f>O1052*H1052</f>
        <v>0</v>
      </c>
      <c r="Q1052" s="294">
        <v>3.0000000000000001E-3</v>
      </c>
      <c r="R1052" s="294">
        <f>Q1052*H1052</f>
        <v>0.39685199999999998</v>
      </c>
      <c r="S1052" s="294">
        <v>0</v>
      </c>
      <c r="T1052" s="295">
        <f>S1052*H1052</f>
        <v>0</v>
      </c>
      <c r="AR1052" s="196" t="s">
        <v>336</v>
      </c>
      <c r="AT1052" s="196" t="s">
        <v>425</v>
      </c>
      <c r="AU1052" s="196" t="s">
        <v>77</v>
      </c>
      <c r="AY1052" s="196" t="s">
        <v>177</v>
      </c>
      <c r="BE1052" s="296">
        <f>IF(N1052="základní",J1052,0)</f>
        <v>0</v>
      </c>
      <c r="BF1052" s="296">
        <f>IF(N1052="snížená",J1052,0)</f>
        <v>0</v>
      </c>
      <c r="BG1052" s="296">
        <f>IF(N1052="zákl. přenesená",J1052,0)</f>
        <v>0</v>
      </c>
      <c r="BH1052" s="296">
        <f>IF(N1052="sníž. přenesená",J1052,0)</f>
        <v>0</v>
      </c>
      <c r="BI1052" s="296">
        <f>IF(N1052="nulová",J1052,0)</f>
        <v>0</v>
      </c>
      <c r="BJ1052" s="196" t="s">
        <v>75</v>
      </c>
      <c r="BK1052" s="296">
        <f>ROUND(I1052*H1052,2)</f>
        <v>0</v>
      </c>
      <c r="BL1052" s="196" t="s">
        <v>263</v>
      </c>
      <c r="BM1052" s="196" t="s">
        <v>1419</v>
      </c>
    </row>
    <row r="1053" spans="2:65" s="302" customFormat="1">
      <c r="B1053" s="301"/>
      <c r="D1053" s="297" t="s">
        <v>185</v>
      </c>
      <c r="F1053" s="304" t="s">
        <v>1420</v>
      </c>
      <c r="H1053" s="305">
        <v>132.28399999999999</v>
      </c>
      <c r="L1053" s="301"/>
      <c r="M1053" s="306"/>
      <c r="N1053" s="307"/>
      <c r="O1053" s="307"/>
      <c r="P1053" s="307"/>
      <c r="Q1053" s="307"/>
      <c r="R1053" s="307"/>
      <c r="S1053" s="307"/>
      <c r="T1053" s="308"/>
      <c r="AT1053" s="303" t="s">
        <v>185</v>
      </c>
      <c r="AU1053" s="303" t="s">
        <v>77</v>
      </c>
      <c r="AV1053" s="302" t="s">
        <v>77</v>
      </c>
      <c r="AW1053" s="302" t="s">
        <v>6</v>
      </c>
      <c r="AX1053" s="302" t="s">
        <v>75</v>
      </c>
      <c r="AY1053" s="303" t="s">
        <v>177</v>
      </c>
    </row>
    <row r="1054" spans="2:65" s="916" customFormat="1" ht="25.5" customHeight="1">
      <c r="B1054" s="207"/>
      <c r="C1054" s="286" t="s">
        <v>1421</v>
      </c>
      <c r="D1054" s="286" t="s">
        <v>179</v>
      </c>
      <c r="E1054" s="287" t="s">
        <v>1409</v>
      </c>
      <c r="F1054" s="288" t="s">
        <v>1410</v>
      </c>
      <c r="G1054" s="289" t="s">
        <v>180</v>
      </c>
      <c r="H1054" s="290">
        <v>196.64</v>
      </c>
      <c r="I1054" s="921"/>
      <c r="J1054" s="291">
        <f>ROUND(I1054*H1054,2)</f>
        <v>0</v>
      </c>
      <c r="K1054" s="288" t="s">
        <v>181</v>
      </c>
      <c r="L1054" s="207"/>
      <c r="M1054" s="292" t="s">
        <v>5</v>
      </c>
      <c r="N1054" s="293" t="s">
        <v>39</v>
      </c>
      <c r="O1054" s="294">
        <v>0.21099999999999999</v>
      </c>
      <c r="P1054" s="294">
        <f>O1054*H1054</f>
        <v>41.491039999999998</v>
      </c>
      <c r="Q1054" s="294">
        <v>6.0000000000000001E-3</v>
      </c>
      <c r="R1054" s="294">
        <f>Q1054*H1054</f>
        <v>1.17984</v>
      </c>
      <c r="S1054" s="294">
        <v>0</v>
      </c>
      <c r="T1054" s="295">
        <f>S1054*H1054</f>
        <v>0</v>
      </c>
      <c r="AR1054" s="196" t="s">
        <v>263</v>
      </c>
      <c r="AT1054" s="196" t="s">
        <v>179</v>
      </c>
      <c r="AU1054" s="196" t="s">
        <v>77</v>
      </c>
      <c r="AY1054" s="196" t="s">
        <v>177</v>
      </c>
      <c r="BE1054" s="296">
        <f>IF(N1054="základní",J1054,0)</f>
        <v>0</v>
      </c>
      <c r="BF1054" s="296">
        <f>IF(N1054="snížená",J1054,0)</f>
        <v>0</v>
      </c>
      <c r="BG1054" s="296">
        <f>IF(N1054="zákl. přenesená",J1054,0)</f>
        <v>0</v>
      </c>
      <c r="BH1054" s="296">
        <f>IF(N1054="sníž. přenesená",J1054,0)</f>
        <v>0</v>
      </c>
      <c r="BI1054" s="296">
        <f>IF(N1054="nulová",J1054,0)</f>
        <v>0</v>
      </c>
      <c r="BJ1054" s="196" t="s">
        <v>75</v>
      </c>
      <c r="BK1054" s="296">
        <f>ROUND(I1054*H1054,2)</f>
        <v>0</v>
      </c>
      <c r="BL1054" s="196" t="s">
        <v>263</v>
      </c>
      <c r="BM1054" s="196" t="s">
        <v>1422</v>
      </c>
    </row>
    <row r="1055" spans="2:65" s="916" customFormat="1" ht="81">
      <c r="B1055" s="207"/>
      <c r="D1055" s="297" t="s">
        <v>184</v>
      </c>
      <c r="F1055" s="298" t="s">
        <v>1412</v>
      </c>
      <c r="L1055" s="207"/>
      <c r="M1055" s="299"/>
      <c r="N1055" s="920"/>
      <c r="O1055" s="920"/>
      <c r="P1055" s="920"/>
      <c r="Q1055" s="920"/>
      <c r="R1055" s="920"/>
      <c r="S1055" s="920"/>
      <c r="T1055" s="300"/>
      <c r="AT1055" s="196" t="s">
        <v>184</v>
      </c>
      <c r="AU1055" s="196" t="s">
        <v>77</v>
      </c>
    </row>
    <row r="1056" spans="2:65" s="310" customFormat="1">
      <c r="B1056" s="309"/>
      <c r="D1056" s="297" t="s">
        <v>185</v>
      </c>
      <c r="E1056" s="311" t="s">
        <v>5</v>
      </c>
      <c r="F1056" s="312" t="s">
        <v>1423</v>
      </c>
      <c r="H1056" s="311" t="s">
        <v>5</v>
      </c>
      <c r="L1056" s="309"/>
      <c r="M1056" s="313"/>
      <c r="N1056" s="314"/>
      <c r="O1056" s="314"/>
      <c r="P1056" s="314"/>
      <c r="Q1056" s="314"/>
      <c r="R1056" s="314"/>
      <c r="S1056" s="314"/>
      <c r="T1056" s="315"/>
      <c r="AT1056" s="311" t="s">
        <v>185</v>
      </c>
      <c r="AU1056" s="311" t="s">
        <v>77</v>
      </c>
      <c r="AV1056" s="310" t="s">
        <v>75</v>
      </c>
      <c r="AW1056" s="310" t="s">
        <v>31</v>
      </c>
      <c r="AX1056" s="310" t="s">
        <v>68</v>
      </c>
      <c r="AY1056" s="311" t="s">
        <v>177</v>
      </c>
    </row>
    <row r="1057" spans="2:65" s="302" customFormat="1">
      <c r="B1057" s="301"/>
      <c r="D1057" s="297" t="s">
        <v>185</v>
      </c>
      <c r="E1057" s="303" t="s">
        <v>5</v>
      </c>
      <c r="F1057" s="304" t="s">
        <v>1424</v>
      </c>
      <c r="H1057" s="305">
        <v>196.64</v>
      </c>
      <c r="L1057" s="301"/>
      <c r="M1057" s="306"/>
      <c r="N1057" s="307"/>
      <c r="O1057" s="307"/>
      <c r="P1057" s="307"/>
      <c r="Q1057" s="307"/>
      <c r="R1057" s="307"/>
      <c r="S1057" s="307"/>
      <c r="T1057" s="308"/>
      <c r="AT1057" s="303" t="s">
        <v>185</v>
      </c>
      <c r="AU1057" s="303" t="s">
        <v>77</v>
      </c>
      <c r="AV1057" s="302" t="s">
        <v>77</v>
      </c>
      <c r="AW1057" s="302" t="s">
        <v>31</v>
      </c>
      <c r="AX1057" s="302" t="s">
        <v>68</v>
      </c>
      <c r="AY1057" s="303" t="s">
        <v>177</v>
      </c>
    </row>
    <row r="1058" spans="2:65" s="317" customFormat="1">
      <c r="B1058" s="316"/>
      <c r="D1058" s="297" t="s">
        <v>185</v>
      </c>
      <c r="E1058" s="318" t="s">
        <v>5</v>
      </c>
      <c r="F1058" s="319" t="s">
        <v>186</v>
      </c>
      <c r="H1058" s="320">
        <v>196.64</v>
      </c>
      <c r="L1058" s="316"/>
      <c r="M1058" s="321"/>
      <c r="N1058" s="322"/>
      <c r="O1058" s="322"/>
      <c r="P1058" s="322"/>
      <c r="Q1058" s="322"/>
      <c r="R1058" s="322"/>
      <c r="S1058" s="322"/>
      <c r="T1058" s="323"/>
      <c r="AT1058" s="318" t="s">
        <v>185</v>
      </c>
      <c r="AU1058" s="318" t="s">
        <v>77</v>
      </c>
      <c r="AV1058" s="317" t="s">
        <v>182</v>
      </c>
      <c r="AW1058" s="317" t="s">
        <v>31</v>
      </c>
      <c r="AX1058" s="317" t="s">
        <v>75</v>
      </c>
      <c r="AY1058" s="318" t="s">
        <v>177</v>
      </c>
    </row>
    <row r="1059" spans="2:65" s="916" customFormat="1" ht="25.5" customHeight="1">
      <c r="B1059" s="207"/>
      <c r="C1059" s="324" t="s">
        <v>1425</v>
      </c>
      <c r="D1059" s="324" t="s">
        <v>425</v>
      </c>
      <c r="E1059" s="325" t="s">
        <v>1426</v>
      </c>
      <c r="F1059" s="326" t="s">
        <v>1427</v>
      </c>
      <c r="G1059" s="327" t="s">
        <v>180</v>
      </c>
      <c r="H1059" s="328">
        <v>200.57300000000001</v>
      </c>
      <c r="I1059" s="923"/>
      <c r="J1059" s="329">
        <f>ROUND(I1059*H1059,2)</f>
        <v>0</v>
      </c>
      <c r="K1059" s="326" t="s">
        <v>181</v>
      </c>
      <c r="L1059" s="330"/>
      <c r="M1059" s="331" t="s">
        <v>5</v>
      </c>
      <c r="N1059" s="332" t="s">
        <v>39</v>
      </c>
      <c r="O1059" s="294">
        <v>0</v>
      </c>
      <c r="P1059" s="294">
        <f>O1059*H1059</f>
        <v>0</v>
      </c>
      <c r="Q1059" s="294">
        <v>2.3999999999999998E-3</v>
      </c>
      <c r="R1059" s="294">
        <f>Q1059*H1059</f>
        <v>0.4813752</v>
      </c>
      <c r="S1059" s="294">
        <v>0</v>
      </c>
      <c r="T1059" s="295">
        <f>S1059*H1059</f>
        <v>0</v>
      </c>
      <c r="AR1059" s="196" t="s">
        <v>336</v>
      </c>
      <c r="AT1059" s="196" t="s">
        <v>425</v>
      </c>
      <c r="AU1059" s="196" t="s">
        <v>77</v>
      </c>
      <c r="AY1059" s="196" t="s">
        <v>177</v>
      </c>
      <c r="BE1059" s="296">
        <f>IF(N1059="základní",J1059,0)</f>
        <v>0</v>
      </c>
      <c r="BF1059" s="296">
        <f>IF(N1059="snížená",J1059,0)</f>
        <v>0</v>
      </c>
      <c r="BG1059" s="296">
        <f>IF(N1059="zákl. přenesená",J1059,0)</f>
        <v>0</v>
      </c>
      <c r="BH1059" s="296">
        <f>IF(N1059="sníž. přenesená",J1059,0)</f>
        <v>0</v>
      </c>
      <c r="BI1059" s="296">
        <f>IF(N1059="nulová",J1059,0)</f>
        <v>0</v>
      </c>
      <c r="BJ1059" s="196" t="s">
        <v>75</v>
      </c>
      <c r="BK1059" s="296">
        <f>ROUND(I1059*H1059,2)</f>
        <v>0</v>
      </c>
      <c r="BL1059" s="196" t="s">
        <v>263</v>
      </c>
      <c r="BM1059" s="196" t="s">
        <v>1428</v>
      </c>
    </row>
    <row r="1060" spans="2:65" s="302" customFormat="1">
      <c r="B1060" s="301"/>
      <c r="D1060" s="297" t="s">
        <v>185</v>
      </c>
      <c r="F1060" s="304" t="s">
        <v>1429</v>
      </c>
      <c r="H1060" s="305">
        <v>200.57300000000001</v>
      </c>
      <c r="L1060" s="301"/>
      <c r="M1060" s="306"/>
      <c r="N1060" s="307"/>
      <c r="O1060" s="307"/>
      <c r="P1060" s="307"/>
      <c r="Q1060" s="307"/>
      <c r="R1060" s="307"/>
      <c r="S1060" s="307"/>
      <c r="T1060" s="308"/>
      <c r="AT1060" s="303" t="s">
        <v>185</v>
      </c>
      <c r="AU1060" s="303" t="s">
        <v>77</v>
      </c>
      <c r="AV1060" s="302" t="s">
        <v>77</v>
      </c>
      <c r="AW1060" s="302" t="s">
        <v>6</v>
      </c>
      <c r="AX1060" s="302" t="s">
        <v>75</v>
      </c>
      <c r="AY1060" s="303" t="s">
        <v>177</v>
      </c>
    </row>
    <row r="1061" spans="2:65" s="916" customFormat="1" ht="25.5" customHeight="1">
      <c r="B1061" s="207"/>
      <c r="C1061" s="286" t="s">
        <v>1430</v>
      </c>
      <c r="D1061" s="286" t="s">
        <v>179</v>
      </c>
      <c r="E1061" s="287" t="s">
        <v>1431</v>
      </c>
      <c r="F1061" s="288" t="s">
        <v>1432</v>
      </c>
      <c r="G1061" s="289" t="s">
        <v>180</v>
      </c>
      <c r="H1061" s="290">
        <v>602.88</v>
      </c>
      <c r="I1061" s="921"/>
      <c r="J1061" s="291">
        <f>ROUND(I1061*H1061,2)</f>
        <v>0</v>
      </c>
      <c r="K1061" s="288" t="s">
        <v>181</v>
      </c>
      <c r="L1061" s="207"/>
      <c r="M1061" s="292" t="s">
        <v>5</v>
      </c>
      <c r="N1061" s="293" t="s">
        <v>39</v>
      </c>
      <c r="O1061" s="294">
        <v>0.09</v>
      </c>
      <c r="P1061" s="294">
        <f>O1061*H1061</f>
        <v>54.2592</v>
      </c>
      <c r="Q1061" s="294">
        <v>0</v>
      </c>
      <c r="R1061" s="294">
        <f>Q1061*H1061</f>
        <v>0</v>
      </c>
      <c r="S1061" s="294">
        <v>0</v>
      </c>
      <c r="T1061" s="295">
        <f>S1061*H1061</f>
        <v>0</v>
      </c>
      <c r="AR1061" s="196" t="s">
        <v>263</v>
      </c>
      <c r="AT1061" s="196" t="s">
        <v>179</v>
      </c>
      <c r="AU1061" s="196" t="s">
        <v>77</v>
      </c>
      <c r="AY1061" s="196" t="s">
        <v>177</v>
      </c>
      <c r="BE1061" s="296">
        <f>IF(N1061="základní",J1061,0)</f>
        <v>0</v>
      </c>
      <c r="BF1061" s="296">
        <f>IF(N1061="snížená",J1061,0)</f>
        <v>0</v>
      </c>
      <c r="BG1061" s="296">
        <f>IF(N1061="zákl. přenesená",J1061,0)</f>
        <v>0</v>
      </c>
      <c r="BH1061" s="296">
        <f>IF(N1061="sníž. přenesená",J1061,0)</f>
        <v>0</v>
      </c>
      <c r="BI1061" s="296">
        <f>IF(N1061="nulová",J1061,0)</f>
        <v>0</v>
      </c>
      <c r="BJ1061" s="196" t="s">
        <v>75</v>
      </c>
      <c r="BK1061" s="296">
        <f>ROUND(I1061*H1061,2)</f>
        <v>0</v>
      </c>
      <c r="BL1061" s="196" t="s">
        <v>263</v>
      </c>
      <c r="BM1061" s="196" t="s">
        <v>1433</v>
      </c>
    </row>
    <row r="1062" spans="2:65" s="916" customFormat="1" ht="67.5">
      <c r="B1062" s="207"/>
      <c r="D1062" s="297" t="s">
        <v>184</v>
      </c>
      <c r="F1062" s="298" t="s">
        <v>1434</v>
      </c>
      <c r="L1062" s="207"/>
      <c r="M1062" s="299"/>
      <c r="N1062" s="920"/>
      <c r="O1062" s="920"/>
      <c r="P1062" s="920"/>
      <c r="Q1062" s="920"/>
      <c r="R1062" s="920"/>
      <c r="S1062" s="920"/>
      <c r="T1062" s="300"/>
      <c r="AT1062" s="196" t="s">
        <v>184</v>
      </c>
      <c r="AU1062" s="196" t="s">
        <v>77</v>
      </c>
    </row>
    <row r="1063" spans="2:65" s="302" customFormat="1">
      <c r="B1063" s="301"/>
      <c r="D1063" s="297" t="s">
        <v>185</v>
      </c>
      <c r="E1063" s="303" t="s">
        <v>5</v>
      </c>
      <c r="F1063" s="304" t="s">
        <v>1435</v>
      </c>
      <c r="H1063" s="305">
        <v>602.88</v>
      </c>
      <c r="L1063" s="301"/>
      <c r="M1063" s="306"/>
      <c r="N1063" s="307"/>
      <c r="O1063" s="307"/>
      <c r="P1063" s="307"/>
      <c r="Q1063" s="307"/>
      <c r="R1063" s="307"/>
      <c r="S1063" s="307"/>
      <c r="T1063" s="308"/>
      <c r="AT1063" s="303" t="s">
        <v>185</v>
      </c>
      <c r="AU1063" s="303" t="s">
        <v>77</v>
      </c>
      <c r="AV1063" s="302" t="s">
        <v>77</v>
      </c>
      <c r="AW1063" s="302" t="s">
        <v>31</v>
      </c>
      <c r="AX1063" s="302" t="s">
        <v>68</v>
      </c>
      <c r="AY1063" s="303" t="s">
        <v>177</v>
      </c>
    </row>
    <row r="1064" spans="2:65" s="317" customFormat="1">
      <c r="B1064" s="316"/>
      <c r="D1064" s="297" t="s">
        <v>185</v>
      </c>
      <c r="E1064" s="318" t="s">
        <v>5</v>
      </c>
      <c r="F1064" s="319" t="s">
        <v>186</v>
      </c>
      <c r="H1064" s="320">
        <v>602.88</v>
      </c>
      <c r="L1064" s="316"/>
      <c r="M1064" s="321"/>
      <c r="N1064" s="322"/>
      <c r="O1064" s="322"/>
      <c r="P1064" s="322"/>
      <c r="Q1064" s="322"/>
      <c r="R1064" s="322"/>
      <c r="S1064" s="322"/>
      <c r="T1064" s="323"/>
      <c r="AT1064" s="318" t="s">
        <v>185</v>
      </c>
      <c r="AU1064" s="318" t="s">
        <v>77</v>
      </c>
      <c r="AV1064" s="317" t="s">
        <v>182</v>
      </c>
      <c r="AW1064" s="317" t="s">
        <v>31</v>
      </c>
      <c r="AX1064" s="317" t="s">
        <v>75</v>
      </c>
      <c r="AY1064" s="318" t="s">
        <v>177</v>
      </c>
    </row>
    <row r="1065" spans="2:65" s="916" customFormat="1" ht="16.5" customHeight="1">
      <c r="B1065" s="207"/>
      <c r="C1065" s="324" t="s">
        <v>1436</v>
      </c>
      <c r="D1065" s="324" t="s">
        <v>425</v>
      </c>
      <c r="E1065" s="325" t="s">
        <v>1437</v>
      </c>
      <c r="F1065" s="326" t="s">
        <v>1438</v>
      </c>
      <c r="G1065" s="327" t="s">
        <v>180</v>
      </c>
      <c r="H1065" s="328">
        <v>614.93799999999999</v>
      </c>
      <c r="I1065" s="923"/>
      <c r="J1065" s="329">
        <f>ROUND(I1065*H1065,2)</f>
        <v>0</v>
      </c>
      <c r="K1065" s="326" t="s">
        <v>5</v>
      </c>
      <c r="L1065" s="330"/>
      <c r="M1065" s="331" t="s">
        <v>5</v>
      </c>
      <c r="N1065" s="332" t="s">
        <v>39</v>
      </c>
      <c r="O1065" s="294">
        <v>0</v>
      </c>
      <c r="P1065" s="294">
        <f>O1065*H1065</f>
        <v>0</v>
      </c>
      <c r="Q1065" s="294">
        <v>1.7999999999999999E-2</v>
      </c>
      <c r="R1065" s="294">
        <f>Q1065*H1065</f>
        <v>11.068883999999999</v>
      </c>
      <c r="S1065" s="294">
        <v>0</v>
      </c>
      <c r="T1065" s="295">
        <f>S1065*H1065</f>
        <v>0</v>
      </c>
      <c r="AR1065" s="196" t="s">
        <v>336</v>
      </c>
      <c r="AT1065" s="196" t="s">
        <v>425</v>
      </c>
      <c r="AU1065" s="196" t="s">
        <v>77</v>
      </c>
      <c r="AY1065" s="196" t="s">
        <v>177</v>
      </c>
      <c r="BE1065" s="296">
        <f>IF(N1065="základní",J1065,0)</f>
        <v>0</v>
      </c>
      <c r="BF1065" s="296">
        <f>IF(N1065="snížená",J1065,0)</f>
        <v>0</v>
      </c>
      <c r="BG1065" s="296">
        <f>IF(N1065="zákl. přenesená",J1065,0)</f>
        <v>0</v>
      </c>
      <c r="BH1065" s="296">
        <f>IF(N1065="sníž. přenesená",J1065,0)</f>
        <v>0</v>
      </c>
      <c r="BI1065" s="296">
        <f>IF(N1065="nulová",J1065,0)</f>
        <v>0</v>
      </c>
      <c r="BJ1065" s="196" t="s">
        <v>75</v>
      </c>
      <c r="BK1065" s="296">
        <f>ROUND(I1065*H1065,2)</f>
        <v>0</v>
      </c>
      <c r="BL1065" s="196" t="s">
        <v>263</v>
      </c>
      <c r="BM1065" s="196" t="s">
        <v>1439</v>
      </c>
    </row>
    <row r="1066" spans="2:65" s="302" customFormat="1">
      <c r="B1066" s="301"/>
      <c r="D1066" s="297" t="s">
        <v>185</v>
      </c>
      <c r="F1066" s="304" t="s">
        <v>1440</v>
      </c>
      <c r="H1066" s="305">
        <v>614.93799999999999</v>
      </c>
      <c r="L1066" s="301"/>
      <c r="M1066" s="306"/>
      <c r="N1066" s="307"/>
      <c r="O1066" s="307"/>
      <c r="P1066" s="307"/>
      <c r="Q1066" s="307"/>
      <c r="R1066" s="307"/>
      <c r="S1066" s="307"/>
      <c r="T1066" s="308"/>
      <c r="AT1066" s="303" t="s">
        <v>185</v>
      </c>
      <c r="AU1066" s="303" t="s">
        <v>77</v>
      </c>
      <c r="AV1066" s="302" t="s">
        <v>77</v>
      </c>
      <c r="AW1066" s="302" t="s">
        <v>6</v>
      </c>
      <c r="AX1066" s="302" t="s">
        <v>75</v>
      </c>
      <c r="AY1066" s="303" t="s">
        <v>177</v>
      </c>
    </row>
    <row r="1067" spans="2:65" s="916" customFormat="1" ht="38.25" customHeight="1">
      <c r="B1067" s="207"/>
      <c r="C1067" s="286" t="s">
        <v>1441</v>
      </c>
      <c r="D1067" s="286" t="s">
        <v>179</v>
      </c>
      <c r="E1067" s="287" t="s">
        <v>1442</v>
      </c>
      <c r="F1067" s="288" t="s">
        <v>1443</v>
      </c>
      <c r="G1067" s="289" t="s">
        <v>180</v>
      </c>
      <c r="H1067" s="290">
        <v>602.88</v>
      </c>
      <c r="I1067" s="921"/>
      <c r="J1067" s="291">
        <f>ROUND(I1067*H1067,2)</f>
        <v>0</v>
      </c>
      <c r="K1067" s="288" t="s">
        <v>181</v>
      </c>
      <c r="L1067" s="207"/>
      <c r="M1067" s="292" t="s">
        <v>5</v>
      </c>
      <c r="N1067" s="293" t="s">
        <v>39</v>
      </c>
      <c r="O1067" s="294">
        <v>0.13500000000000001</v>
      </c>
      <c r="P1067" s="294">
        <f>O1067*H1067</f>
        <v>81.388800000000003</v>
      </c>
      <c r="Q1067" s="294">
        <v>2.0000000000000001E-4</v>
      </c>
      <c r="R1067" s="294">
        <f>Q1067*H1067</f>
        <v>0.120576</v>
      </c>
      <c r="S1067" s="294">
        <v>0</v>
      </c>
      <c r="T1067" s="295">
        <f>S1067*H1067</f>
        <v>0</v>
      </c>
      <c r="AR1067" s="196" t="s">
        <v>263</v>
      </c>
      <c r="AT1067" s="196" t="s">
        <v>179</v>
      </c>
      <c r="AU1067" s="196" t="s">
        <v>77</v>
      </c>
      <c r="AY1067" s="196" t="s">
        <v>177</v>
      </c>
      <c r="BE1067" s="296">
        <f>IF(N1067="základní",J1067,0)</f>
        <v>0</v>
      </c>
      <c r="BF1067" s="296">
        <f>IF(N1067="snížená",J1067,0)</f>
        <v>0</v>
      </c>
      <c r="BG1067" s="296">
        <f>IF(N1067="zákl. přenesená",J1067,0)</f>
        <v>0</v>
      </c>
      <c r="BH1067" s="296">
        <f>IF(N1067="sníž. přenesená",J1067,0)</f>
        <v>0</v>
      </c>
      <c r="BI1067" s="296">
        <f>IF(N1067="nulová",J1067,0)</f>
        <v>0</v>
      </c>
      <c r="BJ1067" s="196" t="s">
        <v>75</v>
      </c>
      <c r="BK1067" s="296">
        <f>ROUND(I1067*H1067,2)</f>
        <v>0</v>
      </c>
      <c r="BL1067" s="196" t="s">
        <v>263</v>
      </c>
      <c r="BM1067" s="196" t="s">
        <v>1444</v>
      </c>
    </row>
    <row r="1068" spans="2:65" s="916" customFormat="1" ht="67.5">
      <c r="B1068" s="207"/>
      <c r="D1068" s="297" t="s">
        <v>184</v>
      </c>
      <c r="F1068" s="298" t="s">
        <v>1434</v>
      </c>
      <c r="L1068" s="207"/>
      <c r="M1068" s="299"/>
      <c r="N1068" s="920"/>
      <c r="O1068" s="920"/>
      <c r="P1068" s="920"/>
      <c r="Q1068" s="920"/>
      <c r="R1068" s="920"/>
      <c r="S1068" s="920"/>
      <c r="T1068" s="300"/>
      <c r="AT1068" s="196" t="s">
        <v>184</v>
      </c>
      <c r="AU1068" s="196" t="s">
        <v>77</v>
      </c>
    </row>
    <row r="1069" spans="2:65" s="302" customFormat="1">
      <c r="B1069" s="301"/>
      <c r="D1069" s="297" t="s">
        <v>185</v>
      </c>
      <c r="E1069" s="303" t="s">
        <v>5</v>
      </c>
      <c r="F1069" s="304" t="s">
        <v>1445</v>
      </c>
      <c r="H1069" s="305">
        <v>139.52000000000001</v>
      </c>
      <c r="L1069" s="301"/>
      <c r="M1069" s="306"/>
      <c r="N1069" s="307"/>
      <c r="O1069" s="307"/>
      <c r="P1069" s="307"/>
      <c r="Q1069" s="307"/>
      <c r="R1069" s="307"/>
      <c r="S1069" s="307"/>
      <c r="T1069" s="308"/>
      <c r="AT1069" s="303" t="s">
        <v>185</v>
      </c>
      <c r="AU1069" s="303" t="s">
        <v>77</v>
      </c>
      <c r="AV1069" s="302" t="s">
        <v>77</v>
      </c>
      <c r="AW1069" s="302" t="s">
        <v>31</v>
      </c>
      <c r="AX1069" s="302" t="s">
        <v>68</v>
      </c>
      <c r="AY1069" s="303" t="s">
        <v>177</v>
      </c>
    </row>
    <row r="1070" spans="2:65" s="302" customFormat="1">
      <c r="B1070" s="301"/>
      <c r="D1070" s="297" t="s">
        <v>185</v>
      </c>
      <c r="E1070" s="303" t="s">
        <v>5</v>
      </c>
      <c r="F1070" s="304" t="s">
        <v>1446</v>
      </c>
      <c r="H1070" s="305">
        <v>463.36</v>
      </c>
      <c r="L1070" s="301"/>
      <c r="M1070" s="306"/>
      <c r="N1070" s="307"/>
      <c r="O1070" s="307"/>
      <c r="P1070" s="307"/>
      <c r="Q1070" s="307"/>
      <c r="R1070" s="307"/>
      <c r="S1070" s="307"/>
      <c r="T1070" s="308"/>
      <c r="AT1070" s="303" t="s">
        <v>185</v>
      </c>
      <c r="AU1070" s="303" t="s">
        <v>77</v>
      </c>
      <c r="AV1070" s="302" t="s">
        <v>77</v>
      </c>
      <c r="AW1070" s="302" t="s">
        <v>31</v>
      </c>
      <c r="AX1070" s="302" t="s">
        <v>68</v>
      </c>
      <c r="AY1070" s="303" t="s">
        <v>177</v>
      </c>
    </row>
    <row r="1071" spans="2:65" s="317" customFormat="1">
      <c r="B1071" s="316"/>
      <c r="D1071" s="297" t="s">
        <v>185</v>
      </c>
      <c r="E1071" s="318" t="s">
        <v>5</v>
      </c>
      <c r="F1071" s="319" t="s">
        <v>186</v>
      </c>
      <c r="H1071" s="320">
        <v>602.88</v>
      </c>
      <c r="L1071" s="316"/>
      <c r="M1071" s="321"/>
      <c r="N1071" s="322"/>
      <c r="O1071" s="322"/>
      <c r="P1071" s="322"/>
      <c r="Q1071" s="322"/>
      <c r="R1071" s="322"/>
      <c r="S1071" s="322"/>
      <c r="T1071" s="323"/>
      <c r="AT1071" s="318" t="s">
        <v>185</v>
      </c>
      <c r="AU1071" s="318" t="s">
        <v>77</v>
      </c>
      <c r="AV1071" s="317" t="s">
        <v>182</v>
      </c>
      <c r="AW1071" s="317" t="s">
        <v>31</v>
      </c>
      <c r="AX1071" s="317" t="s">
        <v>75</v>
      </c>
      <c r="AY1071" s="318" t="s">
        <v>177</v>
      </c>
    </row>
    <row r="1072" spans="2:65" s="916" customFormat="1" ht="16.5" customHeight="1">
      <c r="B1072" s="207"/>
      <c r="C1072" s="324" t="s">
        <v>1447</v>
      </c>
      <c r="D1072" s="324" t="s">
        <v>425</v>
      </c>
      <c r="E1072" s="325" t="s">
        <v>1448</v>
      </c>
      <c r="F1072" s="326" t="s">
        <v>1449</v>
      </c>
      <c r="G1072" s="327" t="s">
        <v>180</v>
      </c>
      <c r="H1072" s="328">
        <v>614.93799999999999</v>
      </c>
      <c r="I1072" s="923"/>
      <c r="J1072" s="329">
        <f>ROUND(I1072*H1072,2)</f>
        <v>0</v>
      </c>
      <c r="K1072" s="326" t="s">
        <v>5</v>
      </c>
      <c r="L1072" s="330"/>
      <c r="M1072" s="331" t="s">
        <v>5</v>
      </c>
      <c r="N1072" s="332" t="s">
        <v>39</v>
      </c>
      <c r="O1072" s="294">
        <v>0</v>
      </c>
      <c r="P1072" s="294">
        <f>O1072*H1072</f>
        <v>0</v>
      </c>
      <c r="Q1072" s="294">
        <v>1.4999999999999999E-2</v>
      </c>
      <c r="R1072" s="294">
        <f>Q1072*H1072</f>
        <v>9.2240699999999993</v>
      </c>
      <c r="S1072" s="294">
        <v>0</v>
      </c>
      <c r="T1072" s="295">
        <f>S1072*H1072</f>
        <v>0</v>
      </c>
      <c r="AR1072" s="196" t="s">
        <v>336</v>
      </c>
      <c r="AT1072" s="196" t="s">
        <v>425</v>
      </c>
      <c r="AU1072" s="196" t="s">
        <v>77</v>
      </c>
      <c r="AY1072" s="196" t="s">
        <v>177</v>
      </c>
      <c r="BE1072" s="296">
        <f>IF(N1072="základní",J1072,0)</f>
        <v>0</v>
      </c>
      <c r="BF1072" s="296">
        <f>IF(N1072="snížená",J1072,0)</f>
        <v>0</v>
      </c>
      <c r="BG1072" s="296">
        <f>IF(N1072="zákl. přenesená",J1072,0)</f>
        <v>0</v>
      </c>
      <c r="BH1072" s="296">
        <f>IF(N1072="sníž. přenesená",J1072,0)</f>
        <v>0</v>
      </c>
      <c r="BI1072" s="296">
        <f>IF(N1072="nulová",J1072,0)</f>
        <v>0</v>
      </c>
      <c r="BJ1072" s="196" t="s">
        <v>75</v>
      </c>
      <c r="BK1072" s="296">
        <f>ROUND(I1072*H1072,2)</f>
        <v>0</v>
      </c>
      <c r="BL1072" s="196" t="s">
        <v>263</v>
      </c>
      <c r="BM1072" s="196" t="s">
        <v>1450</v>
      </c>
    </row>
    <row r="1073" spans="2:65" s="302" customFormat="1">
      <c r="B1073" s="301"/>
      <c r="D1073" s="297" t="s">
        <v>185</v>
      </c>
      <c r="F1073" s="304" t="s">
        <v>1440</v>
      </c>
      <c r="H1073" s="305">
        <v>614.93799999999999</v>
      </c>
      <c r="L1073" s="301"/>
      <c r="M1073" s="306"/>
      <c r="N1073" s="307"/>
      <c r="O1073" s="307"/>
      <c r="P1073" s="307"/>
      <c r="Q1073" s="307"/>
      <c r="R1073" s="307"/>
      <c r="S1073" s="307"/>
      <c r="T1073" s="308"/>
      <c r="AT1073" s="303" t="s">
        <v>185</v>
      </c>
      <c r="AU1073" s="303" t="s">
        <v>77</v>
      </c>
      <c r="AV1073" s="302" t="s">
        <v>77</v>
      </c>
      <c r="AW1073" s="302" t="s">
        <v>6</v>
      </c>
      <c r="AX1073" s="302" t="s">
        <v>75</v>
      </c>
      <c r="AY1073" s="303" t="s">
        <v>177</v>
      </c>
    </row>
    <row r="1074" spans="2:65" s="916" customFormat="1" ht="25.5" customHeight="1">
      <c r="B1074" s="207"/>
      <c r="C1074" s="286" t="s">
        <v>1451</v>
      </c>
      <c r="D1074" s="286" t="s">
        <v>179</v>
      </c>
      <c r="E1074" s="287" t="s">
        <v>1452</v>
      </c>
      <c r="F1074" s="288" t="s">
        <v>1453</v>
      </c>
      <c r="G1074" s="289" t="s">
        <v>180</v>
      </c>
      <c r="H1074" s="290">
        <v>1043.79</v>
      </c>
      <c r="I1074" s="921"/>
      <c r="J1074" s="291">
        <f>ROUND(I1074*H1074,2)</f>
        <v>0</v>
      </c>
      <c r="K1074" s="288" t="s">
        <v>181</v>
      </c>
      <c r="L1074" s="207"/>
      <c r="M1074" s="292" t="s">
        <v>5</v>
      </c>
      <c r="N1074" s="293" t="s">
        <v>39</v>
      </c>
      <c r="O1074" s="294">
        <v>2.5000000000000001E-2</v>
      </c>
      <c r="P1074" s="294">
        <f>O1074*H1074</f>
        <v>26.094750000000001</v>
      </c>
      <c r="Q1074" s="294">
        <v>0</v>
      </c>
      <c r="R1074" s="294">
        <f>Q1074*H1074</f>
        <v>0</v>
      </c>
      <c r="S1074" s="294">
        <v>0</v>
      </c>
      <c r="T1074" s="295">
        <f>S1074*H1074</f>
        <v>0</v>
      </c>
      <c r="AR1074" s="196" t="s">
        <v>263</v>
      </c>
      <c r="AT1074" s="196" t="s">
        <v>179</v>
      </c>
      <c r="AU1074" s="196" t="s">
        <v>77</v>
      </c>
      <c r="AY1074" s="196" t="s">
        <v>177</v>
      </c>
      <c r="BE1074" s="296">
        <f>IF(N1074="základní",J1074,0)</f>
        <v>0</v>
      </c>
      <c r="BF1074" s="296">
        <f>IF(N1074="snížená",J1074,0)</f>
        <v>0</v>
      </c>
      <c r="BG1074" s="296">
        <f>IF(N1074="zákl. přenesená",J1074,0)</f>
        <v>0</v>
      </c>
      <c r="BH1074" s="296">
        <f>IF(N1074="sníž. přenesená",J1074,0)</f>
        <v>0</v>
      </c>
      <c r="BI1074" s="296">
        <f>IF(N1074="nulová",J1074,0)</f>
        <v>0</v>
      </c>
      <c r="BJ1074" s="196" t="s">
        <v>75</v>
      </c>
      <c r="BK1074" s="296">
        <f>ROUND(I1074*H1074,2)</f>
        <v>0</v>
      </c>
      <c r="BL1074" s="196" t="s">
        <v>263</v>
      </c>
      <c r="BM1074" s="196" t="s">
        <v>1454</v>
      </c>
    </row>
    <row r="1075" spans="2:65" s="310" customFormat="1">
      <c r="B1075" s="309"/>
      <c r="D1075" s="297" t="s">
        <v>185</v>
      </c>
      <c r="E1075" s="311" t="s">
        <v>5</v>
      </c>
      <c r="F1075" s="312" t="s">
        <v>1455</v>
      </c>
      <c r="H1075" s="311" t="s">
        <v>5</v>
      </c>
      <c r="L1075" s="309"/>
      <c r="M1075" s="313"/>
      <c r="N1075" s="314"/>
      <c r="O1075" s="314"/>
      <c r="P1075" s="314"/>
      <c r="Q1075" s="314"/>
      <c r="R1075" s="314"/>
      <c r="S1075" s="314"/>
      <c r="T1075" s="315"/>
      <c r="AT1075" s="311" t="s">
        <v>185</v>
      </c>
      <c r="AU1075" s="311" t="s">
        <v>77</v>
      </c>
      <c r="AV1075" s="310" t="s">
        <v>75</v>
      </c>
      <c r="AW1075" s="310" t="s">
        <v>31</v>
      </c>
      <c r="AX1075" s="310" t="s">
        <v>68</v>
      </c>
      <c r="AY1075" s="311" t="s">
        <v>177</v>
      </c>
    </row>
    <row r="1076" spans="2:65" s="302" customFormat="1">
      <c r="B1076" s="301"/>
      <c r="D1076" s="297" t="s">
        <v>185</v>
      </c>
      <c r="E1076" s="303" t="s">
        <v>5</v>
      </c>
      <c r="F1076" s="304" t="s">
        <v>1456</v>
      </c>
      <c r="H1076" s="305">
        <v>1043.79</v>
      </c>
      <c r="L1076" s="301"/>
      <c r="M1076" s="306"/>
      <c r="N1076" s="307"/>
      <c r="O1076" s="307"/>
      <c r="P1076" s="307"/>
      <c r="Q1076" s="307"/>
      <c r="R1076" s="307"/>
      <c r="S1076" s="307"/>
      <c r="T1076" s="308"/>
      <c r="AT1076" s="303" t="s">
        <v>185</v>
      </c>
      <c r="AU1076" s="303" t="s">
        <v>77</v>
      </c>
      <c r="AV1076" s="302" t="s">
        <v>77</v>
      </c>
      <c r="AW1076" s="302" t="s">
        <v>31</v>
      </c>
      <c r="AX1076" s="302" t="s">
        <v>68</v>
      </c>
      <c r="AY1076" s="303" t="s">
        <v>177</v>
      </c>
    </row>
    <row r="1077" spans="2:65" s="317" customFormat="1">
      <c r="B1077" s="316"/>
      <c r="D1077" s="297" t="s">
        <v>185</v>
      </c>
      <c r="E1077" s="318" t="s">
        <v>5</v>
      </c>
      <c r="F1077" s="319" t="s">
        <v>186</v>
      </c>
      <c r="H1077" s="320">
        <v>1043.79</v>
      </c>
      <c r="L1077" s="316"/>
      <c r="M1077" s="321"/>
      <c r="N1077" s="322"/>
      <c r="O1077" s="322"/>
      <c r="P1077" s="322"/>
      <c r="Q1077" s="322"/>
      <c r="R1077" s="322"/>
      <c r="S1077" s="322"/>
      <c r="T1077" s="323"/>
      <c r="AT1077" s="318" t="s">
        <v>185</v>
      </c>
      <c r="AU1077" s="318" t="s">
        <v>77</v>
      </c>
      <c r="AV1077" s="317" t="s">
        <v>182</v>
      </c>
      <c r="AW1077" s="317" t="s">
        <v>31</v>
      </c>
      <c r="AX1077" s="317" t="s">
        <v>75</v>
      </c>
      <c r="AY1077" s="318" t="s">
        <v>177</v>
      </c>
    </row>
    <row r="1078" spans="2:65" s="916" customFormat="1" ht="16.5" customHeight="1">
      <c r="B1078" s="207"/>
      <c r="C1078" s="324" t="s">
        <v>1457</v>
      </c>
      <c r="D1078" s="324" t="s">
        <v>425</v>
      </c>
      <c r="E1078" s="325" t="s">
        <v>1458</v>
      </c>
      <c r="F1078" s="326" t="s">
        <v>1459</v>
      </c>
      <c r="G1078" s="327" t="s">
        <v>180</v>
      </c>
      <c r="H1078" s="328">
        <v>1148.1690000000001</v>
      </c>
      <c r="I1078" s="923"/>
      <c r="J1078" s="329">
        <f>ROUND(I1078*H1078,2)</f>
        <v>0</v>
      </c>
      <c r="K1078" s="326" t="s">
        <v>181</v>
      </c>
      <c r="L1078" s="330"/>
      <c r="M1078" s="331" t="s">
        <v>5</v>
      </c>
      <c r="N1078" s="332" t="s">
        <v>39</v>
      </c>
      <c r="O1078" s="294">
        <v>0</v>
      </c>
      <c r="P1078" s="294">
        <f>O1078*H1078</f>
        <v>0</v>
      </c>
      <c r="Q1078" s="294">
        <v>1.1E-4</v>
      </c>
      <c r="R1078" s="294">
        <f>Q1078*H1078</f>
        <v>0.12629859000000002</v>
      </c>
      <c r="S1078" s="294">
        <v>0</v>
      </c>
      <c r="T1078" s="295">
        <f>S1078*H1078</f>
        <v>0</v>
      </c>
      <c r="AR1078" s="196" t="s">
        <v>336</v>
      </c>
      <c r="AT1078" s="196" t="s">
        <v>425</v>
      </c>
      <c r="AU1078" s="196" t="s">
        <v>77</v>
      </c>
      <c r="AY1078" s="196" t="s">
        <v>177</v>
      </c>
      <c r="BE1078" s="296">
        <f>IF(N1078="základní",J1078,0)</f>
        <v>0</v>
      </c>
      <c r="BF1078" s="296">
        <f>IF(N1078="snížená",J1078,0)</f>
        <v>0</v>
      </c>
      <c r="BG1078" s="296">
        <f>IF(N1078="zákl. přenesená",J1078,0)</f>
        <v>0</v>
      </c>
      <c r="BH1078" s="296">
        <f>IF(N1078="sníž. přenesená",J1078,0)</f>
        <v>0</v>
      </c>
      <c r="BI1078" s="296">
        <f>IF(N1078="nulová",J1078,0)</f>
        <v>0</v>
      </c>
      <c r="BJ1078" s="196" t="s">
        <v>75</v>
      </c>
      <c r="BK1078" s="296">
        <f>ROUND(I1078*H1078,2)</f>
        <v>0</v>
      </c>
      <c r="BL1078" s="196" t="s">
        <v>263</v>
      </c>
      <c r="BM1078" s="196" t="s">
        <v>1460</v>
      </c>
    </row>
    <row r="1079" spans="2:65" s="302" customFormat="1">
      <c r="B1079" s="301"/>
      <c r="D1079" s="297" t="s">
        <v>185</v>
      </c>
      <c r="F1079" s="304" t="s">
        <v>1461</v>
      </c>
      <c r="H1079" s="305">
        <v>1148.1690000000001</v>
      </c>
      <c r="L1079" s="301"/>
      <c r="M1079" s="306"/>
      <c r="N1079" s="307"/>
      <c r="O1079" s="307"/>
      <c r="P1079" s="307"/>
      <c r="Q1079" s="307"/>
      <c r="R1079" s="307"/>
      <c r="S1079" s="307"/>
      <c r="T1079" s="308"/>
      <c r="AT1079" s="303" t="s">
        <v>185</v>
      </c>
      <c r="AU1079" s="303" t="s">
        <v>77</v>
      </c>
      <c r="AV1079" s="302" t="s">
        <v>77</v>
      </c>
      <c r="AW1079" s="302" t="s">
        <v>6</v>
      </c>
      <c r="AX1079" s="302" t="s">
        <v>75</v>
      </c>
      <c r="AY1079" s="303" t="s">
        <v>177</v>
      </c>
    </row>
    <row r="1080" spans="2:65" s="916" customFormat="1" ht="38.25" customHeight="1">
      <c r="B1080" s="207"/>
      <c r="C1080" s="286" t="s">
        <v>1462</v>
      </c>
      <c r="D1080" s="286" t="s">
        <v>179</v>
      </c>
      <c r="E1080" s="287" t="s">
        <v>1463</v>
      </c>
      <c r="F1080" s="288" t="s">
        <v>1464</v>
      </c>
      <c r="G1080" s="289" t="s">
        <v>407</v>
      </c>
      <c r="H1080" s="290">
        <v>21.59</v>
      </c>
      <c r="I1080" s="921"/>
      <c r="J1080" s="291">
        <f>ROUND(I1080*H1080,2)</f>
        <v>0</v>
      </c>
      <c r="K1080" s="288" t="s">
        <v>181</v>
      </c>
      <c r="L1080" s="207"/>
      <c r="M1080" s="292" t="s">
        <v>5</v>
      </c>
      <c r="N1080" s="293" t="s">
        <v>39</v>
      </c>
      <c r="O1080" s="294">
        <v>1.966</v>
      </c>
      <c r="P1080" s="294">
        <f>O1080*H1080</f>
        <v>42.44594</v>
      </c>
      <c r="Q1080" s="294">
        <v>0</v>
      </c>
      <c r="R1080" s="294">
        <f>Q1080*H1080</f>
        <v>0</v>
      </c>
      <c r="S1080" s="294">
        <v>0</v>
      </c>
      <c r="T1080" s="295">
        <f>S1080*H1080</f>
        <v>0</v>
      </c>
      <c r="AR1080" s="196" t="s">
        <v>263</v>
      </c>
      <c r="AT1080" s="196" t="s">
        <v>179</v>
      </c>
      <c r="AU1080" s="196" t="s">
        <v>77</v>
      </c>
      <c r="AY1080" s="196" t="s">
        <v>177</v>
      </c>
      <c r="BE1080" s="296">
        <f>IF(N1080="základní",J1080,0)</f>
        <v>0</v>
      </c>
      <c r="BF1080" s="296">
        <f>IF(N1080="snížená",J1080,0)</f>
        <v>0</v>
      </c>
      <c r="BG1080" s="296">
        <f>IF(N1080="zákl. přenesená",J1080,0)</f>
        <v>0</v>
      </c>
      <c r="BH1080" s="296">
        <f>IF(N1080="sníž. přenesená",J1080,0)</f>
        <v>0</v>
      </c>
      <c r="BI1080" s="296">
        <f>IF(N1080="nulová",J1080,0)</f>
        <v>0</v>
      </c>
      <c r="BJ1080" s="196" t="s">
        <v>75</v>
      </c>
      <c r="BK1080" s="296">
        <f>ROUND(I1080*H1080,2)</f>
        <v>0</v>
      </c>
      <c r="BL1080" s="196" t="s">
        <v>263</v>
      </c>
      <c r="BM1080" s="196" t="s">
        <v>1465</v>
      </c>
    </row>
    <row r="1081" spans="2:65" s="916" customFormat="1" ht="121.5">
      <c r="B1081" s="207"/>
      <c r="D1081" s="297" t="s">
        <v>184</v>
      </c>
      <c r="F1081" s="298" t="s">
        <v>1466</v>
      </c>
      <c r="L1081" s="207"/>
      <c r="M1081" s="299"/>
      <c r="N1081" s="920"/>
      <c r="O1081" s="920"/>
      <c r="P1081" s="920"/>
      <c r="Q1081" s="920"/>
      <c r="R1081" s="920"/>
      <c r="S1081" s="920"/>
      <c r="T1081" s="300"/>
      <c r="AT1081" s="196" t="s">
        <v>184</v>
      </c>
      <c r="AU1081" s="196" t="s">
        <v>77</v>
      </c>
    </row>
    <row r="1082" spans="2:65" s="274" customFormat="1" ht="29.85" customHeight="1">
      <c r="B1082" s="273"/>
      <c r="D1082" s="275" t="s">
        <v>67</v>
      </c>
      <c r="E1082" s="284" t="s">
        <v>1467</v>
      </c>
      <c r="F1082" s="284" t="s">
        <v>1468</v>
      </c>
      <c r="J1082" s="285">
        <f>BK1082</f>
        <v>0</v>
      </c>
      <c r="L1082" s="273"/>
      <c r="M1082" s="278"/>
      <c r="N1082" s="279"/>
      <c r="O1082" s="279"/>
      <c r="P1082" s="280">
        <f>SUM(P1083:P1085)</f>
        <v>0.92362500000000003</v>
      </c>
      <c r="Q1082" s="279"/>
      <c r="R1082" s="280">
        <f>SUM(R1083:R1085)</f>
        <v>1.46E-2</v>
      </c>
      <c r="S1082" s="279"/>
      <c r="T1082" s="281">
        <f>SUM(T1083:T1085)</f>
        <v>0</v>
      </c>
      <c r="AR1082" s="275" t="s">
        <v>77</v>
      </c>
      <c r="AT1082" s="282" t="s">
        <v>67</v>
      </c>
      <c r="AU1082" s="282" t="s">
        <v>75</v>
      </c>
      <c r="AY1082" s="275" t="s">
        <v>177</v>
      </c>
      <c r="BK1082" s="283">
        <f>SUM(BK1083:BK1085)</f>
        <v>0</v>
      </c>
    </row>
    <row r="1083" spans="2:65" s="916" customFormat="1" ht="25.5" customHeight="1">
      <c r="B1083" s="207"/>
      <c r="C1083" s="286" t="s">
        <v>1469</v>
      </c>
      <c r="D1083" s="286" t="s">
        <v>179</v>
      </c>
      <c r="E1083" s="287" t="s">
        <v>1470</v>
      </c>
      <c r="F1083" s="288" t="s">
        <v>1471</v>
      </c>
      <c r="G1083" s="289" t="s">
        <v>187</v>
      </c>
      <c r="H1083" s="290">
        <v>4</v>
      </c>
      <c r="I1083" s="921"/>
      <c r="J1083" s="291">
        <f>ROUND(I1083*H1083,2)</f>
        <v>0</v>
      </c>
      <c r="K1083" s="288" t="s">
        <v>181</v>
      </c>
      <c r="L1083" s="207"/>
      <c r="M1083" s="292" t="s">
        <v>5</v>
      </c>
      <c r="N1083" s="293" t="s">
        <v>39</v>
      </c>
      <c r="O1083" s="294">
        <v>0.22500000000000001</v>
      </c>
      <c r="P1083" s="294">
        <f>O1083*H1083</f>
        <v>0.9</v>
      </c>
      <c r="Q1083" s="294">
        <v>3.65E-3</v>
      </c>
      <c r="R1083" s="294">
        <f>Q1083*H1083</f>
        <v>1.46E-2</v>
      </c>
      <c r="S1083" s="294">
        <v>0</v>
      </c>
      <c r="T1083" s="295">
        <f>S1083*H1083</f>
        <v>0</v>
      </c>
      <c r="AR1083" s="196" t="s">
        <v>263</v>
      </c>
      <c r="AT1083" s="196" t="s">
        <v>179</v>
      </c>
      <c r="AU1083" s="196" t="s">
        <v>77</v>
      </c>
      <c r="AY1083" s="196" t="s">
        <v>177</v>
      </c>
      <c r="BE1083" s="296">
        <f>IF(N1083="základní",J1083,0)</f>
        <v>0</v>
      </c>
      <c r="BF1083" s="296">
        <f>IF(N1083="snížená",J1083,0)</f>
        <v>0</v>
      </c>
      <c r="BG1083" s="296">
        <f>IF(N1083="zákl. přenesená",J1083,0)</f>
        <v>0</v>
      </c>
      <c r="BH1083" s="296">
        <f>IF(N1083="sníž. přenesená",J1083,0)</f>
        <v>0</v>
      </c>
      <c r="BI1083" s="296">
        <f>IF(N1083="nulová",J1083,0)</f>
        <v>0</v>
      </c>
      <c r="BJ1083" s="196" t="s">
        <v>75</v>
      </c>
      <c r="BK1083" s="296">
        <f>ROUND(I1083*H1083,2)</f>
        <v>0</v>
      </c>
      <c r="BL1083" s="196" t="s">
        <v>263</v>
      </c>
      <c r="BM1083" s="196" t="s">
        <v>1472</v>
      </c>
    </row>
    <row r="1084" spans="2:65" s="916" customFormat="1" ht="38.25" customHeight="1">
      <c r="B1084" s="207"/>
      <c r="C1084" s="286" t="s">
        <v>1473</v>
      </c>
      <c r="D1084" s="286" t="s">
        <v>179</v>
      </c>
      <c r="E1084" s="287" t="s">
        <v>1474</v>
      </c>
      <c r="F1084" s="288" t="s">
        <v>1475</v>
      </c>
      <c r="G1084" s="289" t="s">
        <v>407</v>
      </c>
      <c r="H1084" s="290">
        <v>1.4999999999999999E-2</v>
      </c>
      <c r="I1084" s="921"/>
      <c r="J1084" s="291">
        <f>ROUND(I1084*H1084,2)</f>
        <v>0</v>
      </c>
      <c r="K1084" s="288" t="s">
        <v>181</v>
      </c>
      <c r="L1084" s="207"/>
      <c r="M1084" s="292" t="s">
        <v>5</v>
      </c>
      <c r="N1084" s="293" t="s">
        <v>39</v>
      </c>
      <c r="O1084" s="294">
        <v>1.575</v>
      </c>
      <c r="P1084" s="294">
        <f>O1084*H1084</f>
        <v>2.3625E-2</v>
      </c>
      <c r="Q1084" s="294">
        <v>0</v>
      </c>
      <c r="R1084" s="294">
        <f>Q1084*H1084</f>
        <v>0</v>
      </c>
      <c r="S1084" s="294">
        <v>0</v>
      </c>
      <c r="T1084" s="295">
        <f>S1084*H1084</f>
        <v>0</v>
      </c>
      <c r="AR1084" s="196" t="s">
        <v>263</v>
      </c>
      <c r="AT1084" s="196" t="s">
        <v>179</v>
      </c>
      <c r="AU1084" s="196" t="s">
        <v>77</v>
      </c>
      <c r="AY1084" s="196" t="s">
        <v>177</v>
      </c>
      <c r="BE1084" s="296">
        <f>IF(N1084="základní",J1084,0)</f>
        <v>0</v>
      </c>
      <c r="BF1084" s="296">
        <f>IF(N1084="snížená",J1084,0)</f>
        <v>0</v>
      </c>
      <c r="BG1084" s="296">
        <f>IF(N1084="zákl. přenesená",J1084,0)</f>
        <v>0</v>
      </c>
      <c r="BH1084" s="296">
        <f>IF(N1084="sníž. přenesená",J1084,0)</f>
        <v>0</v>
      </c>
      <c r="BI1084" s="296">
        <f>IF(N1084="nulová",J1084,0)</f>
        <v>0</v>
      </c>
      <c r="BJ1084" s="196" t="s">
        <v>75</v>
      </c>
      <c r="BK1084" s="296">
        <f>ROUND(I1084*H1084,2)</f>
        <v>0</v>
      </c>
      <c r="BL1084" s="196" t="s">
        <v>263</v>
      </c>
      <c r="BM1084" s="196" t="s">
        <v>1476</v>
      </c>
    </row>
    <row r="1085" spans="2:65" s="916" customFormat="1" ht="121.5">
      <c r="B1085" s="207"/>
      <c r="D1085" s="297" t="s">
        <v>184</v>
      </c>
      <c r="F1085" s="298" t="s">
        <v>1319</v>
      </c>
      <c r="L1085" s="207"/>
      <c r="M1085" s="299"/>
      <c r="N1085" s="920"/>
      <c r="O1085" s="920"/>
      <c r="P1085" s="920"/>
      <c r="Q1085" s="920"/>
      <c r="R1085" s="920"/>
      <c r="S1085" s="920"/>
      <c r="T1085" s="300"/>
      <c r="AT1085" s="196" t="s">
        <v>184</v>
      </c>
      <c r="AU1085" s="196" t="s">
        <v>77</v>
      </c>
    </row>
    <row r="1086" spans="2:65" s="274" customFormat="1" ht="29.85" customHeight="1">
      <c r="B1086" s="273"/>
      <c r="D1086" s="275" t="s">
        <v>67</v>
      </c>
      <c r="E1086" s="284" t="s">
        <v>1477</v>
      </c>
      <c r="F1086" s="284" t="s">
        <v>1478</v>
      </c>
      <c r="J1086" s="285">
        <f>BK1086</f>
        <v>0</v>
      </c>
      <c r="L1086" s="273"/>
      <c r="M1086" s="278"/>
      <c r="N1086" s="279"/>
      <c r="O1086" s="279"/>
      <c r="P1086" s="280">
        <f>SUM(P1087:P1146)</f>
        <v>26.259416000000002</v>
      </c>
      <c r="Q1086" s="279"/>
      <c r="R1086" s="280">
        <f>SUM(R1087:R1146)</f>
        <v>0.10439999999999998</v>
      </c>
      <c r="S1086" s="279"/>
      <c r="T1086" s="281">
        <f>SUM(T1087:T1146)</f>
        <v>0</v>
      </c>
      <c r="AR1086" s="275" t="s">
        <v>77</v>
      </c>
      <c r="AT1086" s="282" t="s">
        <v>67</v>
      </c>
      <c r="AU1086" s="282" t="s">
        <v>75</v>
      </c>
      <c r="AY1086" s="275" t="s">
        <v>177</v>
      </c>
      <c r="BK1086" s="283">
        <f>SUM(BK1087:BK1146)</f>
        <v>0</v>
      </c>
    </row>
    <row r="1087" spans="2:65" s="916" customFormat="1" ht="16.5" customHeight="1">
      <c r="B1087" s="207"/>
      <c r="C1087" s="286" t="s">
        <v>1479</v>
      </c>
      <c r="D1087" s="286" t="s">
        <v>179</v>
      </c>
      <c r="E1087" s="287" t="s">
        <v>1480</v>
      </c>
      <c r="F1087" s="288" t="s">
        <v>1481</v>
      </c>
      <c r="G1087" s="289" t="s">
        <v>1233</v>
      </c>
      <c r="H1087" s="290">
        <v>1</v>
      </c>
      <c r="I1087" s="921"/>
      <c r="J1087" s="291">
        <f>ROUND(I1087*H1087,2)</f>
        <v>0</v>
      </c>
      <c r="K1087" s="288" t="s">
        <v>5</v>
      </c>
      <c r="L1087" s="207"/>
      <c r="M1087" s="292" t="s">
        <v>5</v>
      </c>
      <c r="N1087" s="293" t="s">
        <v>39</v>
      </c>
      <c r="O1087" s="294">
        <v>0.33</v>
      </c>
      <c r="P1087" s="294">
        <f>O1087*H1087</f>
        <v>0.33</v>
      </c>
      <c r="Q1087" s="294">
        <v>2.4199999999999998E-3</v>
      </c>
      <c r="R1087" s="294">
        <f>Q1087*H1087</f>
        <v>2.4199999999999998E-3</v>
      </c>
      <c r="S1087" s="294">
        <v>0</v>
      </c>
      <c r="T1087" s="295">
        <f>S1087*H1087</f>
        <v>0</v>
      </c>
      <c r="AR1087" s="196" t="s">
        <v>263</v>
      </c>
      <c r="AT1087" s="196" t="s">
        <v>179</v>
      </c>
      <c r="AU1087" s="196" t="s">
        <v>77</v>
      </c>
      <c r="AY1087" s="196" t="s">
        <v>177</v>
      </c>
      <c r="BE1087" s="296">
        <f>IF(N1087="základní",J1087,0)</f>
        <v>0</v>
      </c>
      <c r="BF1087" s="296">
        <f>IF(N1087="snížená",J1087,0)</f>
        <v>0</v>
      </c>
      <c r="BG1087" s="296">
        <f>IF(N1087="zákl. přenesená",J1087,0)</f>
        <v>0</v>
      </c>
      <c r="BH1087" s="296">
        <f>IF(N1087="sníž. přenesená",J1087,0)</f>
        <v>0</v>
      </c>
      <c r="BI1087" s="296">
        <f>IF(N1087="nulová",J1087,0)</f>
        <v>0</v>
      </c>
      <c r="BJ1087" s="196" t="s">
        <v>75</v>
      </c>
      <c r="BK1087" s="296">
        <f>ROUND(I1087*H1087,2)</f>
        <v>0</v>
      </c>
      <c r="BL1087" s="196" t="s">
        <v>263</v>
      </c>
      <c r="BM1087" s="196" t="s">
        <v>1482</v>
      </c>
    </row>
    <row r="1088" spans="2:65" s="302" customFormat="1">
      <c r="B1088" s="301"/>
      <c r="D1088" s="297" t="s">
        <v>185</v>
      </c>
      <c r="E1088" s="303" t="s">
        <v>5</v>
      </c>
      <c r="F1088" s="304" t="s">
        <v>75</v>
      </c>
      <c r="H1088" s="305">
        <v>1</v>
      </c>
      <c r="L1088" s="301"/>
      <c r="M1088" s="306"/>
      <c r="N1088" s="307"/>
      <c r="O1088" s="307"/>
      <c r="P1088" s="307"/>
      <c r="Q1088" s="307"/>
      <c r="R1088" s="307"/>
      <c r="S1088" s="307"/>
      <c r="T1088" s="308"/>
      <c r="AT1088" s="303" t="s">
        <v>185</v>
      </c>
      <c r="AU1088" s="303" t="s">
        <v>77</v>
      </c>
      <c r="AV1088" s="302" t="s">
        <v>77</v>
      </c>
      <c r="AW1088" s="302" t="s">
        <v>31</v>
      </c>
      <c r="AX1088" s="302" t="s">
        <v>68</v>
      </c>
      <c r="AY1088" s="303" t="s">
        <v>177</v>
      </c>
    </row>
    <row r="1089" spans="2:65" s="310" customFormat="1">
      <c r="B1089" s="309"/>
      <c r="D1089" s="297" t="s">
        <v>185</v>
      </c>
      <c r="E1089" s="311" t="s">
        <v>5</v>
      </c>
      <c r="F1089" s="312" t="s">
        <v>1483</v>
      </c>
      <c r="H1089" s="311" t="s">
        <v>5</v>
      </c>
      <c r="L1089" s="309"/>
      <c r="M1089" s="313"/>
      <c r="N1089" s="314"/>
      <c r="O1089" s="314"/>
      <c r="P1089" s="314"/>
      <c r="Q1089" s="314"/>
      <c r="R1089" s="314"/>
      <c r="S1089" s="314"/>
      <c r="T1089" s="315"/>
      <c r="AT1089" s="311" t="s">
        <v>185</v>
      </c>
      <c r="AU1089" s="311" t="s">
        <v>77</v>
      </c>
      <c r="AV1089" s="310" t="s">
        <v>75</v>
      </c>
      <c r="AW1089" s="310" t="s">
        <v>31</v>
      </c>
      <c r="AX1089" s="310" t="s">
        <v>68</v>
      </c>
      <c r="AY1089" s="311" t="s">
        <v>177</v>
      </c>
    </row>
    <row r="1090" spans="2:65" s="317" customFormat="1">
      <c r="B1090" s="316"/>
      <c r="D1090" s="297" t="s">
        <v>185</v>
      </c>
      <c r="E1090" s="318" t="s">
        <v>5</v>
      </c>
      <c r="F1090" s="319" t="s">
        <v>186</v>
      </c>
      <c r="H1090" s="320">
        <v>1</v>
      </c>
      <c r="L1090" s="316"/>
      <c r="M1090" s="321"/>
      <c r="N1090" s="322"/>
      <c r="O1090" s="322"/>
      <c r="P1090" s="322"/>
      <c r="Q1090" s="322"/>
      <c r="R1090" s="322"/>
      <c r="S1090" s="322"/>
      <c r="T1090" s="323"/>
      <c r="AT1090" s="318" t="s">
        <v>185</v>
      </c>
      <c r="AU1090" s="318" t="s">
        <v>77</v>
      </c>
      <c r="AV1090" s="317" t="s">
        <v>182</v>
      </c>
      <c r="AW1090" s="317" t="s">
        <v>31</v>
      </c>
      <c r="AX1090" s="317" t="s">
        <v>75</v>
      </c>
      <c r="AY1090" s="318" t="s">
        <v>177</v>
      </c>
    </row>
    <row r="1091" spans="2:65" s="916" customFormat="1" ht="16.5" customHeight="1">
      <c r="B1091" s="207"/>
      <c r="C1091" s="286" t="s">
        <v>1484</v>
      </c>
      <c r="D1091" s="286" t="s">
        <v>179</v>
      </c>
      <c r="E1091" s="287" t="s">
        <v>1485</v>
      </c>
      <c r="F1091" s="288" t="s">
        <v>1486</v>
      </c>
      <c r="G1091" s="289" t="s">
        <v>1233</v>
      </c>
      <c r="H1091" s="290">
        <v>12</v>
      </c>
      <c r="I1091" s="921"/>
      <c r="J1091" s="291">
        <f>ROUND(I1091*H1091,2)</f>
        <v>0</v>
      </c>
      <c r="K1091" s="288" t="s">
        <v>5</v>
      </c>
      <c r="L1091" s="207"/>
      <c r="M1091" s="292" t="s">
        <v>5</v>
      </c>
      <c r="N1091" s="293" t="s">
        <v>39</v>
      </c>
      <c r="O1091" s="294">
        <v>0.33</v>
      </c>
      <c r="P1091" s="294">
        <f>O1091*H1091</f>
        <v>3.96</v>
      </c>
      <c r="Q1091" s="294">
        <v>2.4199999999999998E-3</v>
      </c>
      <c r="R1091" s="294">
        <f>Q1091*H1091</f>
        <v>2.9039999999999996E-2</v>
      </c>
      <c r="S1091" s="294">
        <v>0</v>
      </c>
      <c r="T1091" s="295">
        <f>S1091*H1091</f>
        <v>0</v>
      </c>
      <c r="AR1091" s="196" t="s">
        <v>263</v>
      </c>
      <c r="AT1091" s="196" t="s">
        <v>179</v>
      </c>
      <c r="AU1091" s="196" t="s">
        <v>77</v>
      </c>
      <c r="AY1091" s="196" t="s">
        <v>177</v>
      </c>
      <c r="BE1091" s="296">
        <f>IF(N1091="základní",J1091,0)</f>
        <v>0</v>
      </c>
      <c r="BF1091" s="296">
        <f>IF(N1091="snížená",J1091,0)</f>
        <v>0</v>
      </c>
      <c r="BG1091" s="296">
        <f>IF(N1091="zákl. přenesená",J1091,0)</f>
        <v>0</v>
      </c>
      <c r="BH1091" s="296">
        <f>IF(N1091="sníž. přenesená",J1091,0)</f>
        <v>0</v>
      </c>
      <c r="BI1091" s="296">
        <f>IF(N1091="nulová",J1091,0)</f>
        <v>0</v>
      </c>
      <c r="BJ1091" s="196" t="s">
        <v>75</v>
      </c>
      <c r="BK1091" s="296">
        <f>ROUND(I1091*H1091,2)</f>
        <v>0</v>
      </c>
      <c r="BL1091" s="196" t="s">
        <v>263</v>
      </c>
      <c r="BM1091" s="196" t="s">
        <v>1487</v>
      </c>
    </row>
    <row r="1092" spans="2:65" s="302" customFormat="1">
      <c r="B1092" s="301"/>
      <c r="D1092" s="297" t="s">
        <v>185</v>
      </c>
      <c r="E1092" s="303" t="s">
        <v>5</v>
      </c>
      <c r="F1092" s="304" t="s">
        <v>237</v>
      </c>
      <c r="H1092" s="305">
        <v>11</v>
      </c>
      <c r="L1092" s="301"/>
      <c r="M1092" s="306"/>
      <c r="N1092" s="307"/>
      <c r="O1092" s="307"/>
      <c r="P1092" s="307"/>
      <c r="Q1092" s="307"/>
      <c r="R1092" s="307"/>
      <c r="S1092" s="307"/>
      <c r="T1092" s="308"/>
      <c r="AT1092" s="303" t="s">
        <v>185</v>
      </c>
      <c r="AU1092" s="303" t="s">
        <v>77</v>
      </c>
      <c r="AV1092" s="302" t="s">
        <v>77</v>
      </c>
      <c r="AW1092" s="302" t="s">
        <v>31</v>
      </c>
      <c r="AX1092" s="302" t="s">
        <v>68</v>
      </c>
      <c r="AY1092" s="303" t="s">
        <v>177</v>
      </c>
    </row>
    <row r="1093" spans="2:65" s="310" customFormat="1">
      <c r="B1093" s="309"/>
      <c r="D1093" s="297" t="s">
        <v>185</v>
      </c>
      <c r="E1093" s="311" t="s">
        <v>5</v>
      </c>
      <c r="F1093" s="312" t="s">
        <v>1488</v>
      </c>
      <c r="H1093" s="311" t="s">
        <v>5</v>
      </c>
      <c r="L1093" s="309"/>
      <c r="M1093" s="313"/>
      <c r="N1093" s="314"/>
      <c r="O1093" s="314"/>
      <c r="P1093" s="314"/>
      <c r="Q1093" s="314"/>
      <c r="R1093" s="314"/>
      <c r="S1093" s="314"/>
      <c r="T1093" s="315"/>
      <c r="AT1093" s="311" t="s">
        <v>185</v>
      </c>
      <c r="AU1093" s="311" t="s">
        <v>77</v>
      </c>
      <c r="AV1093" s="310" t="s">
        <v>75</v>
      </c>
      <c r="AW1093" s="310" t="s">
        <v>31</v>
      </c>
      <c r="AX1093" s="310" t="s">
        <v>68</v>
      </c>
      <c r="AY1093" s="311" t="s">
        <v>177</v>
      </c>
    </row>
    <row r="1094" spans="2:65" s="302" customFormat="1">
      <c r="B1094" s="301"/>
      <c r="D1094" s="297" t="s">
        <v>185</v>
      </c>
      <c r="E1094" s="303" t="s">
        <v>5</v>
      </c>
      <c r="F1094" s="304" t="s">
        <v>75</v>
      </c>
      <c r="H1094" s="305">
        <v>1</v>
      </c>
      <c r="L1094" s="301"/>
      <c r="M1094" s="306"/>
      <c r="N1094" s="307"/>
      <c r="O1094" s="307"/>
      <c r="P1094" s="307"/>
      <c r="Q1094" s="307"/>
      <c r="R1094" s="307"/>
      <c r="S1094" s="307"/>
      <c r="T1094" s="308"/>
      <c r="AT1094" s="303" t="s">
        <v>185</v>
      </c>
      <c r="AU1094" s="303" t="s">
        <v>77</v>
      </c>
      <c r="AV1094" s="302" t="s">
        <v>77</v>
      </c>
      <c r="AW1094" s="302" t="s">
        <v>31</v>
      </c>
      <c r="AX1094" s="302" t="s">
        <v>68</v>
      </c>
      <c r="AY1094" s="303" t="s">
        <v>177</v>
      </c>
    </row>
    <row r="1095" spans="2:65" s="310" customFormat="1">
      <c r="B1095" s="309"/>
      <c r="D1095" s="297" t="s">
        <v>185</v>
      </c>
      <c r="E1095" s="311" t="s">
        <v>5</v>
      </c>
      <c r="F1095" s="312" t="s">
        <v>1483</v>
      </c>
      <c r="H1095" s="311" t="s">
        <v>5</v>
      </c>
      <c r="L1095" s="309"/>
      <c r="M1095" s="313"/>
      <c r="N1095" s="314"/>
      <c r="O1095" s="314"/>
      <c r="P1095" s="314"/>
      <c r="Q1095" s="314"/>
      <c r="R1095" s="314"/>
      <c r="S1095" s="314"/>
      <c r="T1095" s="315"/>
      <c r="AT1095" s="311" t="s">
        <v>185</v>
      </c>
      <c r="AU1095" s="311" t="s">
        <v>77</v>
      </c>
      <c r="AV1095" s="310" t="s">
        <v>75</v>
      </c>
      <c r="AW1095" s="310" t="s">
        <v>31</v>
      </c>
      <c r="AX1095" s="310" t="s">
        <v>68</v>
      </c>
      <c r="AY1095" s="311" t="s">
        <v>177</v>
      </c>
    </row>
    <row r="1096" spans="2:65" s="317" customFormat="1">
      <c r="B1096" s="316"/>
      <c r="D1096" s="297" t="s">
        <v>185</v>
      </c>
      <c r="E1096" s="318" t="s">
        <v>5</v>
      </c>
      <c r="F1096" s="319" t="s">
        <v>186</v>
      </c>
      <c r="H1096" s="320">
        <v>12</v>
      </c>
      <c r="L1096" s="316"/>
      <c r="M1096" s="321"/>
      <c r="N1096" s="322"/>
      <c r="O1096" s="322"/>
      <c r="P1096" s="322"/>
      <c r="Q1096" s="322"/>
      <c r="R1096" s="322"/>
      <c r="S1096" s="322"/>
      <c r="T1096" s="323"/>
      <c r="AT1096" s="318" t="s">
        <v>185</v>
      </c>
      <c r="AU1096" s="318" t="s">
        <v>77</v>
      </c>
      <c r="AV1096" s="317" t="s">
        <v>182</v>
      </c>
      <c r="AW1096" s="317" t="s">
        <v>31</v>
      </c>
      <c r="AX1096" s="317" t="s">
        <v>75</v>
      </c>
      <c r="AY1096" s="318" t="s">
        <v>177</v>
      </c>
    </row>
    <row r="1097" spans="2:65" s="916" customFormat="1" ht="16.5" customHeight="1">
      <c r="B1097" s="207"/>
      <c r="C1097" s="286" t="s">
        <v>1489</v>
      </c>
      <c r="D1097" s="286" t="s">
        <v>179</v>
      </c>
      <c r="E1097" s="287" t="s">
        <v>1490</v>
      </c>
      <c r="F1097" s="288" t="s">
        <v>1491</v>
      </c>
      <c r="G1097" s="289" t="s">
        <v>1233</v>
      </c>
      <c r="H1097" s="290">
        <v>15</v>
      </c>
      <c r="I1097" s="921"/>
      <c r="J1097" s="291">
        <f>ROUND(I1097*H1097,2)</f>
        <v>0</v>
      </c>
      <c r="K1097" s="288" t="s">
        <v>5</v>
      </c>
      <c r="L1097" s="207"/>
      <c r="M1097" s="292" t="s">
        <v>5</v>
      </c>
      <c r="N1097" s="293" t="s">
        <v>39</v>
      </c>
      <c r="O1097" s="294">
        <v>0.33</v>
      </c>
      <c r="P1097" s="294">
        <f>O1097*H1097</f>
        <v>4.95</v>
      </c>
      <c r="Q1097" s="294">
        <v>2.4199999999999998E-3</v>
      </c>
      <c r="R1097" s="294">
        <f>Q1097*H1097</f>
        <v>3.6299999999999999E-2</v>
      </c>
      <c r="S1097" s="294">
        <v>0</v>
      </c>
      <c r="T1097" s="295">
        <f>S1097*H1097</f>
        <v>0</v>
      </c>
      <c r="AR1097" s="196" t="s">
        <v>263</v>
      </c>
      <c r="AT1097" s="196" t="s">
        <v>179</v>
      </c>
      <c r="AU1097" s="196" t="s">
        <v>77</v>
      </c>
      <c r="AY1097" s="196" t="s">
        <v>177</v>
      </c>
      <c r="BE1097" s="296">
        <f>IF(N1097="základní",J1097,0)</f>
        <v>0</v>
      </c>
      <c r="BF1097" s="296">
        <f>IF(N1097="snížená",J1097,0)</f>
        <v>0</v>
      </c>
      <c r="BG1097" s="296">
        <f>IF(N1097="zákl. přenesená",J1097,0)</f>
        <v>0</v>
      </c>
      <c r="BH1097" s="296">
        <f>IF(N1097="sníž. přenesená",J1097,0)</f>
        <v>0</v>
      </c>
      <c r="BI1097" s="296">
        <f>IF(N1097="nulová",J1097,0)</f>
        <v>0</v>
      </c>
      <c r="BJ1097" s="196" t="s">
        <v>75</v>
      </c>
      <c r="BK1097" s="296">
        <f>ROUND(I1097*H1097,2)</f>
        <v>0</v>
      </c>
      <c r="BL1097" s="196" t="s">
        <v>263</v>
      </c>
      <c r="BM1097" s="196" t="s">
        <v>1492</v>
      </c>
    </row>
    <row r="1098" spans="2:65" s="302" customFormat="1">
      <c r="B1098" s="301"/>
      <c r="D1098" s="297" t="s">
        <v>185</v>
      </c>
      <c r="E1098" s="303" t="s">
        <v>5</v>
      </c>
      <c r="F1098" s="304" t="s">
        <v>11</v>
      </c>
      <c r="H1098" s="305">
        <v>15</v>
      </c>
      <c r="L1098" s="301"/>
      <c r="M1098" s="306"/>
      <c r="N1098" s="307"/>
      <c r="O1098" s="307"/>
      <c r="P1098" s="307"/>
      <c r="Q1098" s="307"/>
      <c r="R1098" s="307"/>
      <c r="S1098" s="307"/>
      <c r="T1098" s="308"/>
      <c r="AT1098" s="303" t="s">
        <v>185</v>
      </c>
      <c r="AU1098" s="303" t="s">
        <v>77</v>
      </c>
      <c r="AV1098" s="302" t="s">
        <v>77</v>
      </c>
      <c r="AW1098" s="302" t="s">
        <v>31</v>
      </c>
      <c r="AX1098" s="302" t="s">
        <v>68</v>
      </c>
      <c r="AY1098" s="303" t="s">
        <v>177</v>
      </c>
    </row>
    <row r="1099" spans="2:65" s="310" customFormat="1">
      <c r="B1099" s="309"/>
      <c r="D1099" s="297" t="s">
        <v>185</v>
      </c>
      <c r="E1099" s="311" t="s">
        <v>5</v>
      </c>
      <c r="F1099" s="312" t="s">
        <v>1493</v>
      </c>
      <c r="H1099" s="311" t="s">
        <v>5</v>
      </c>
      <c r="L1099" s="309"/>
      <c r="M1099" s="313"/>
      <c r="N1099" s="314"/>
      <c r="O1099" s="314"/>
      <c r="P1099" s="314"/>
      <c r="Q1099" s="314"/>
      <c r="R1099" s="314"/>
      <c r="S1099" s="314"/>
      <c r="T1099" s="315"/>
      <c r="AT1099" s="311" t="s">
        <v>185</v>
      </c>
      <c r="AU1099" s="311" t="s">
        <v>77</v>
      </c>
      <c r="AV1099" s="310" t="s">
        <v>75</v>
      </c>
      <c r="AW1099" s="310" t="s">
        <v>31</v>
      </c>
      <c r="AX1099" s="310" t="s">
        <v>68</v>
      </c>
      <c r="AY1099" s="311" t="s">
        <v>177</v>
      </c>
    </row>
    <row r="1100" spans="2:65" s="317" customFormat="1">
      <c r="B1100" s="316"/>
      <c r="D1100" s="297" t="s">
        <v>185</v>
      </c>
      <c r="E1100" s="318" t="s">
        <v>5</v>
      </c>
      <c r="F1100" s="319" t="s">
        <v>186</v>
      </c>
      <c r="H1100" s="320">
        <v>15</v>
      </c>
      <c r="L1100" s="316"/>
      <c r="M1100" s="321"/>
      <c r="N1100" s="322"/>
      <c r="O1100" s="322"/>
      <c r="P1100" s="322"/>
      <c r="Q1100" s="322"/>
      <c r="R1100" s="322"/>
      <c r="S1100" s="322"/>
      <c r="T1100" s="323"/>
      <c r="AT1100" s="318" t="s">
        <v>185</v>
      </c>
      <c r="AU1100" s="318" t="s">
        <v>77</v>
      </c>
      <c r="AV1100" s="317" t="s">
        <v>182</v>
      </c>
      <c r="AW1100" s="317" t="s">
        <v>31</v>
      </c>
      <c r="AX1100" s="317" t="s">
        <v>75</v>
      </c>
      <c r="AY1100" s="318" t="s">
        <v>177</v>
      </c>
    </row>
    <row r="1101" spans="2:65" s="916" customFormat="1" ht="16.5" customHeight="1">
      <c r="B1101" s="207"/>
      <c r="C1101" s="286" t="s">
        <v>1494</v>
      </c>
      <c r="D1101" s="286" t="s">
        <v>179</v>
      </c>
      <c r="E1101" s="287" t="s">
        <v>1495</v>
      </c>
      <c r="F1101" s="288" t="s">
        <v>1496</v>
      </c>
      <c r="G1101" s="289" t="s">
        <v>1233</v>
      </c>
      <c r="H1101" s="290">
        <v>1</v>
      </c>
      <c r="I1101" s="921"/>
      <c r="J1101" s="291">
        <f>ROUND(I1101*H1101,2)</f>
        <v>0</v>
      </c>
      <c r="K1101" s="288" t="s">
        <v>5</v>
      </c>
      <c r="L1101" s="207"/>
      <c r="M1101" s="292" t="s">
        <v>5</v>
      </c>
      <c r="N1101" s="293" t="s">
        <v>39</v>
      </c>
      <c r="O1101" s="294">
        <v>0.33</v>
      </c>
      <c r="P1101" s="294">
        <f>O1101*H1101</f>
        <v>0.33</v>
      </c>
      <c r="Q1101" s="294">
        <v>2.4199999999999998E-3</v>
      </c>
      <c r="R1101" s="294">
        <f>Q1101*H1101</f>
        <v>2.4199999999999998E-3</v>
      </c>
      <c r="S1101" s="294">
        <v>0</v>
      </c>
      <c r="T1101" s="295">
        <f>S1101*H1101</f>
        <v>0</v>
      </c>
      <c r="AR1101" s="196" t="s">
        <v>263</v>
      </c>
      <c r="AT1101" s="196" t="s">
        <v>179</v>
      </c>
      <c r="AU1101" s="196" t="s">
        <v>77</v>
      </c>
      <c r="AY1101" s="196" t="s">
        <v>177</v>
      </c>
      <c r="BE1101" s="296">
        <f>IF(N1101="základní",J1101,0)</f>
        <v>0</v>
      </c>
      <c r="BF1101" s="296">
        <f>IF(N1101="snížená",J1101,0)</f>
        <v>0</v>
      </c>
      <c r="BG1101" s="296">
        <f>IF(N1101="zákl. přenesená",J1101,0)</f>
        <v>0</v>
      </c>
      <c r="BH1101" s="296">
        <f>IF(N1101="sníž. přenesená",J1101,0)</f>
        <v>0</v>
      </c>
      <c r="BI1101" s="296">
        <f>IF(N1101="nulová",J1101,0)</f>
        <v>0</v>
      </c>
      <c r="BJ1101" s="196" t="s">
        <v>75</v>
      </c>
      <c r="BK1101" s="296">
        <f>ROUND(I1101*H1101,2)</f>
        <v>0</v>
      </c>
      <c r="BL1101" s="196" t="s">
        <v>263</v>
      </c>
      <c r="BM1101" s="196" t="s">
        <v>1497</v>
      </c>
    </row>
    <row r="1102" spans="2:65" s="302" customFormat="1">
      <c r="B1102" s="301"/>
      <c r="D1102" s="297" t="s">
        <v>185</v>
      </c>
      <c r="E1102" s="303" t="s">
        <v>5</v>
      </c>
      <c r="F1102" s="304" t="s">
        <v>75</v>
      </c>
      <c r="H1102" s="305">
        <v>1</v>
      </c>
      <c r="L1102" s="301"/>
      <c r="M1102" s="306"/>
      <c r="N1102" s="307"/>
      <c r="O1102" s="307"/>
      <c r="P1102" s="307"/>
      <c r="Q1102" s="307"/>
      <c r="R1102" s="307"/>
      <c r="S1102" s="307"/>
      <c r="T1102" s="308"/>
      <c r="AT1102" s="303" t="s">
        <v>185</v>
      </c>
      <c r="AU1102" s="303" t="s">
        <v>77</v>
      </c>
      <c r="AV1102" s="302" t="s">
        <v>77</v>
      </c>
      <c r="AW1102" s="302" t="s">
        <v>31</v>
      </c>
      <c r="AX1102" s="302" t="s">
        <v>68</v>
      </c>
      <c r="AY1102" s="303" t="s">
        <v>177</v>
      </c>
    </row>
    <row r="1103" spans="2:65" s="310" customFormat="1">
      <c r="B1103" s="309"/>
      <c r="D1103" s="297" t="s">
        <v>185</v>
      </c>
      <c r="E1103" s="311" t="s">
        <v>5</v>
      </c>
      <c r="F1103" s="312" t="s">
        <v>1483</v>
      </c>
      <c r="H1103" s="311" t="s">
        <v>5</v>
      </c>
      <c r="L1103" s="309"/>
      <c r="M1103" s="313"/>
      <c r="N1103" s="314"/>
      <c r="O1103" s="314"/>
      <c r="P1103" s="314"/>
      <c r="Q1103" s="314"/>
      <c r="R1103" s="314"/>
      <c r="S1103" s="314"/>
      <c r="T1103" s="315"/>
      <c r="AT1103" s="311" t="s">
        <v>185</v>
      </c>
      <c r="AU1103" s="311" t="s">
        <v>77</v>
      </c>
      <c r="AV1103" s="310" t="s">
        <v>75</v>
      </c>
      <c r="AW1103" s="310" t="s">
        <v>31</v>
      </c>
      <c r="AX1103" s="310" t="s">
        <v>68</v>
      </c>
      <c r="AY1103" s="311" t="s">
        <v>177</v>
      </c>
    </row>
    <row r="1104" spans="2:65" s="317" customFormat="1">
      <c r="B1104" s="316"/>
      <c r="D1104" s="297" t="s">
        <v>185</v>
      </c>
      <c r="E1104" s="318" t="s">
        <v>5</v>
      </c>
      <c r="F1104" s="319" t="s">
        <v>186</v>
      </c>
      <c r="H1104" s="320">
        <v>1</v>
      </c>
      <c r="L1104" s="316"/>
      <c r="M1104" s="321"/>
      <c r="N1104" s="322"/>
      <c r="O1104" s="322"/>
      <c r="P1104" s="322"/>
      <c r="Q1104" s="322"/>
      <c r="R1104" s="322"/>
      <c r="S1104" s="322"/>
      <c r="T1104" s="323"/>
      <c r="AT1104" s="318" t="s">
        <v>185</v>
      </c>
      <c r="AU1104" s="318" t="s">
        <v>77</v>
      </c>
      <c r="AV1104" s="317" t="s">
        <v>182</v>
      </c>
      <c r="AW1104" s="317" t="s">
        <v>31</v>
      </c>
      <c r="AX1104" s="317" t="s">
        <v>75</v>
      </c>
      <c r="AY1104" s="318" t="s">
        <v>177</v>
      </c>
    </row>
    <row r="1105" spans="2:65" s="916" customFormat="1" ht="16.5" customHeight="1">
      <c r="B1105" s="207"/>
      <c r="C1105" s="286" t="s">
        <v>1498</v>
      </c>
      <c r="D1105" s="286" t="s">
        <v>179</v>
      </c>
      <c r="E1105" s="287" t="s">
        <v>1499</v>
      </c>
      <c r="F1105" s="288" t="s">
        <v>1500</v>
      </c>
      <c r="G1105" s="289" t="s">
        <v>1233</v>
      </c>
      <c r="H1105" s="290">
        <v>12</v>
      </c>
      <c r="I1105" s="921"/>
      <c r="J1105" s="291">
        <f>ROUND(I1105*H1105,2)</f>
        <v>0</v>
      </c>
      <c r="K1105" s="288" t="s">
        <v>5</v>
      </c>
      <c r="L1105" s="207"/>
      <c r="M1105" s="292" t="s">
        <v>5</v>
      </c>
      <c r="N1105" s="293" t="s">
        <v>39</v>
      </c>
      <c r="O1105" s="294">
        <v>0.33</v>
      </c>
      <c r="P1105" s="294">
        <f>O1105*H1105</f>
        <v>3.96</v>
      </c>
      <c r="Q1105" s="294">
        <v>7.2000000000000005E-4</v>
      </c>
      <c r="R1105" s="294">
        <f>Q1105*H1105</f>
        <v>8.6400000000000001E-3</v>
      </c>
      <c r="S1105" s="294">
        <v>0</v>
      </c>
      <c r="T1105" s="295">
        <f>S1105*H1105</f>
        <v>0</v>
      </c>
      <c r="AR1105" s="196" t="s">
        <v>263</v>
      </c>
      <c r="AT1105" s="196" t="s">
        <v>179</v>
      </c>
      <c r="AU1105" s="196" t="s">
        <v>77</v>
      </c>
      <c r="AY1105" s="196" t="s">
        <v>177</v>
      </c>
      <c r="BE1105" s="296">
        <f>IF(N1105="základní",J1105,0)</f>
        <v>0</v>
      </c>
      <c r="BF1105" s="296">
        <f>IF(N1105="snížená",J1105,0)</f>
        <v>0</v>
      </c>
      <c r="BG1105" s="296">
        <f>IF(N1105="zákl. přenesená",J1105,0)</f>
        <v>0</v>
      </c>
      <c r="BH1105" s="296">
        <f>IF(N1105="sníž. přenesená",J1105,0)</f>
        <v>0</v>
      </c>
      <c r="BI1105" s="296">
        <f>IF(N1105="nulová",J1105,0)</f>
        <v>0</v>
      </c>
      <c r="BJ1105" s="196" t="s">
        <v>75</v>
      </c>
      <c r="BK1105" s="296">
        <f>ROUND(I1105*H1105,2)</f>
        <v>0</v>
      </c>
      <c r="BL1105" s="196" t="s">
        <v>263</v>
      </c>
      <c r="BM1105" s="196" t="s">
        <v>1501</v>
      </c>
    </row>
    <row r="1106" spans="2:65" s="302" customFormat="1">
      <c r="B1106" s="301"/>
      <c r="D1106" s="297" t="s">
        <v>185</v>
      </c>
      <c r="E1106" s="303" t="s">
        <v>5</v>
      </c>
      <c r="F1106" s="304" t="s">
        <v>237</v>
      </c>
      <c r="H1106" s="305">
        <v>11</v>
      </c>
      <c r="L1106" s="301"/>
      <c r="M1106" s="306"/>
      <c r="N1106" s="307"/>
      <c r="O1106" s="307"/>
      <c r="P1106" s="307"/>
      <c r="Q1106" s="307"/>
      <c r="R1106" s="307"/>
      <c r="S1106" s="307"/>
      <c r="T1106" s="308"/>
      <c r="AT1106" s="303" t="s">
        <v>185</v>
      </c>
      <c r="AU1106" s="303" t="s">
        <v>77</v>
      </c>
      <c r="AV1106" s="302" t="s">
        <v>77</v>
      </c>
      <c r="AW1106" s="302" t="s">
        <v>31</v>
      </c>
      <c r="AX1106" s="302" t="s">
        <v>68</v>
      </c>
      <c r="AY1106" s="303" t="s">
        <v>177</v>
      </c>
    </row>
    <row r="1107" spans="2:65" s="310" customFormat="1">
      <c r="B1107" s="309"/>
      <c r="D1107" s="297" t="s">
        <v>185</v>
      </c>
      <c r="E1107" s="311" t="s">
        <v>5</v>
      </c>
      <c r="F1107" s="312" t="s">
        <v>1488</v>
      </c>
      <c r="H1107" s="311" t="s">
        <v>5</v>
      </c>
      <c r="L1107" s="309"/>
      <c r="M1107" s="313"/>
      <c r="N1107" s="314"/>
      <c r="O1107" s="314"/>
      <c r="P1107" s="314"/>
      <c r="Q1107" s="314"/>
      <c r="R1107" s="314"/>
      <c r="S1107" s="314"/>
      <c r="T1107" s="315"/>
      <c r="AT1107" s="311" t="s">
        <v>185</v>
      </c>
      <c r="AU1107" s="311" t="s">
        <v>77</v>
      </c>
      <c r="AV1107" s="310" t="s">
        <v>75</v>
      </c>
      <c r="AW1107" s="310" t="s">
        <v>31</v>
      </c>
      <c r="AX1107" s="310" t="s">
        <v>68</v>
      </c>
      <c r="AY1107" s="311" t="s">
        <v>177</v>
      </c>
    </row>
    <row r="1108" spans="2:65" s="302" customFormat="1">
      <c r="B1108" s="301"/>
      <c r="D1108" s="297" t="s">
        <v>185</v>
      </c>
      <c r="E1108" s="303" t="s">
        <v>5</v>
      </c>
      <c r="F1108" s="304" t="s">
        <v>75</v>
      </c>
      <c r="H1108" s="305">
        <v>1</v>
      </c>
      <c r="L1108" s="301"/>
      <c r="M1108" s="306"/>
      <c r="N1108" s="307"/>
      <c r="O1108" s="307"/>
      <c r="P1108" s="307"/>
      <c r="Q1108" s="307"/>
      <c r="R1108" s="307"/>
      <c r="S1108" s="307"/>
      <c r="T1108" s="308"/>
      <c r="AT1108" s="303" t="s">
        <v>185</v>
      </c>
      <c r="AU1108" s="303" t="s">
        <v>77</v>
      </c>
      <c r="AV1108" s="302" t="s">
        <v>77</v>
      </c>
      <c r="AW1108" s="302" t="s">
        <v>31</v>
      </c>
      <c r="AX1108" s="302" t="s">
        <v>68</v>
      </c>
      <c r="AY1108" s="303" t="s">
        <v>177</v>
      </c>
    </row>
    <row r="1109" spans="2:65" s="310" customFormat="1">
      <c r="B1109" s="309"/>
      <c r="D1109" s="297" t="s">
        <v>185</v>
      </c>
      <c r="E1109" s="311" t="s">
        <v>5</v>
      </c>
      <c r="F1109" s="312" t="s">
        <v>1502</v>
      </c>
      <c r="H1109" s="311" t="s">
        <v>5</v>
      </c>
      <c r="L1109" s="309"/>
      <c r="M1109" s="313"/>
      <c r="N1109" s="314"/>
      <c r="O1109" s="314"/>
      <c r="P1109" s="314"/>
      <c r="Q1109" s="314"/>
      <c r="R1109" s="314"/>
      <c r="S1109" s="314"/>
      <c r="T1109" s="315"/>
      <c r="AT1109" s="311" t="s">
        <v>185</v>
      </c>
      <c r="AU1109" s="311" t="s">
        <v>77</v>
      </c>
      <c r="AV1109" s="310" t="s">
        <v>75</v>
      </c>
      <c r="AW1109" s="310" t="s">
        <v>31</v>
      </c>
      <c r="AX1109" s="310" t="s">
        <v>68</v>
      </c>
      <c r="AY1109" s="311" t="s">
        <v>177</v>
      </c>
    </row>
    <row r="1110" spans="2:65" s="317" customFormat="1">
      <c r="B1110" s="316"/>
      <c r="D1110" s="297" t="s">
        <v>185</v>
      </c>
      <c r="E1110" s="318" t="s">
        <v>5</v>
      </c>
      <c r="F1110" s="319" t="s">
        <v>186</v>
      </c>
      <c r="H1110" s="320">
        <v>12</v>
      </c>
      <c r="L1110" s="316"/>
      <c r="M1110" s="321"/>
      <c r="N1110" s="322"/>
      <c r="O1110" s="322"/>
      <c r="P1110" s="322"/>
      <c r="Q1110" s="322"/>
      <c r="R1110" s="322"/>
      <c r="S1110" s="322"/>
      <c r="T1110" s="323"/>
      <c r="AT1110" s="318" t="s">
        <v>185</v>
      </c>
      <c r="AU1110" s="318" t="s">
        <v>77</v>
      </c>
      <c r="AV1110" s="317" t="s">
        <v>182</v>
      </c>
      <c r="AW1110" s="317" t="s">
        <v>31</v>
      </c>
      <c r="AX1110" s="317" t="s">
        <v>75</v>
      </c>
      <c r="AY1110" s="318" t="s">
        <v>177</v>
      </c>
    </row>
    <row r="1111" spans="2:65" s="916" customFormat="1" ht="25.5" customHeight="1">
      <c r="B1111" s="207"/>
      <c r="C1111" s="286" t="s">
        <v>1503</v>
      </c>
      <c r="D1111" s="286" t="s">
        <v>179</v>
      </c>
      <c r="E1111" s="287" t="s">
        <v>1504</v>
      </c>
      <c r="F1111" s="288" t="s">
        <v>1505</v>
      </c>
      <c r="G1111" s="289" t="s">
        <v>1233</v>
      </c>
      <c r="H1111" s="290">
        <v>12</v>
      </c>
      <c r="I1111" s="921"/>
      <c r="J1111" s="291">
        <f>ROUND(I1111*H1111,2)</f>
        <v>0</v>
      </c>
      <c r="K1111" s="288" t="s">
        <v>181</v>
      </c>
      <c r="L1111" s="207"/>
      <c r="M1111" s="292" t="s">
        <v>5</v>
      </c>
      <c r="N1111" s="293" t="s">
        <v>39</v>
      </c>
      <c r="O1111" s="294">
        <v>0.33</v>
      </c>
      <c r="P1111" s="294">
        <f>O1111*H1111</f>
        <v>3.96</v>
      </c>
      <c r="Q1111" s="294">
        <v>5.1999999999999995E-4</v>
      </c>
      <c r="R1111" s="294">
        <f>Q1111*H1111</f>
        <v>6.239999999999999E-3</v>
      </c>
      <c r="S1111" s="294">
        <v>0</v>
      </c>
      <c r="T1111" s="295">
        <f>S1111*H1111</f>
        <v>0</v>
      </c>
      <c r="AR1111" s="196" t="s">
        <v>263</v>
      </c>
      <c r="AT1111" s="196" t="s">
        <v>179</v>
      </c>
      <c r="AU1111" s="196" t="s">
        <v>77</v>
      </c>
      <c r="AY1111" s="196" t="s">
        <v>177</v>
      </c>
      <c r="BE1111" s="296">
        <f>IF(N1111="základní",J1111,0)</f>
        <v>0</v>
      </c>
      <c r="BF1111" s="296">
        <f>IF(N1111="snížená",J1111,0)</f>
        <v>0</v>
      </c>
      <c r="BG1111" s="296">
        <f>IF(N1111="zákl. přenesená",J1111,0)</f>
        <v>0</v>
      </c>
      <c r="BH1111" s="296">
        <f>IF(N1111="sníž. přenesená",J1111,0)</f>
        <v>0</v>
      </c>
      <c r="BI1111" s="296">
        <f>IF(N1111="nulová",J1111,0)</f>
        <v>0</v>
      </c>
      <c r="BJ1111" s="196" t="s">
        <v>75</v>
      </c>
      <c r="BK1111" s="296">
        <f>ROUND(I1111*H1111,2)</f>
        <v>0</v>
      </c>
      <c r="BL1111" s="196" t="s">
        <v>263</v>
      </c>
      <c r="BM1111" s="196" t="s">
        <v>1506</v>
      </c>
    </row>
    <row r="1112" spans="2:65" s="302" customFormat="1">
      <c r="B1112" s="301"/>
      <c r="D1112" s="297" t="s">
        <v>185</v>
      </c>
      <c r="E1112" s="303" t="s">
        <v>5</v>
      </c>
      <c r="F1112" s="304" t="s">
        <v>237</v>
      </c>
      <c r="H1112" s="305">
        <v>11</v>
      </c>
      <c r="L1112" s="301"/>
      <c r="M1112" s="306"/>
      <c r="N1112" s="307"/>
      <c r="O1112" s="307"/>
      <c r="P1112" s="307"/>
      <c r="Q1112" s="307"/>
      <c r="R1112" s="307"/>
      <c r="S1112" s="307"/>
      <c r="T1112" s="308"/>
      <c r="AT1112" s="303" t="s">
        <v>185</v>
      </c>
      <c r="AU1112" s="303" t="s">
        <v>77</v>
      </c>
      <c r="AV1112" s="302" t="s">
        <v>77</v>
      </c>
      <c r="AW1112" s="302" t="s">
        <v>31</v>
      </c>
      <c r="AX1112" s="302" t="s">
        <v>68</v>
      </c>
      <c r="AY1112" s="303" t="s">
        <v>177</v>
      </c>
    </row>
    <row r="1113" spans="2:65" s="310" customFormat="1">
      <c r="B1113" s="309"/>
      <c r="D1113" s="297" t="s">
        <v>185</v>
      </c>
      <c r="E1113" s="311" t="s">
        <v>5</v>
      </c>
      <c r="F1113" s="312" t="s">
        <v>1488</v>
      </c>
      <c r="H1113" s="311" t="s">
        <v>5</v>
      </c>
      <c r="L1113" s="309"/>
      <c r="M1113" s="313"/>
      <c r="N1113" s="314"/>
      <c r="O1113" s="314"/>
      <c r="P1113" s="314"/>
      <c r="Q1113" s="314"/>
      <c r="R1113" s="314"/>
      <c r="S1113" s="314"/>
      <c r="T1113" s="315"/>
      <c r="AT1113" s="311" t="s">
        <v>185</v>
      </c>
      <c r="AU1113" s="311" t="s">
        <v>77</v>
      </c>
      <c r="AV1113" s="310" t="s">
        <v>75</v>
      </c>
      <c r="AW1113" s="310" t="s">
        <v>31</v>
      </c>
      <c r="AX1113" s="310" t="s">
        <v>68</v>
      </c>
      <c r="AY1113" s="311" t="s">
        <v>177</v>
      </c>
    </row>
    <row r="1114" spans="2:65" s="302" customFormat="1">
      <c r="B1114" s="301"/>
      <c r="D1114" s="297" t="s">
        <v>185</v>
      </c>
      <c r="E1114" s="303" t="s">
        <v>5</v>
      </c>
      <c r="F1114" s="304" t="s">
        <v>75</v>
      </c>
      <c r="H1114" s="305">
        <v>1</v>
      </c>
      <c r="L1114" s="301"/>
      <c r="M1114" s="306"/>
      <c r="N1114" s="307"/>
      <c r="O1114" s="307"/>
      <c r="P1114" s="307"/>
      <c r="Q1114" s="307"/>
      <c r="R1114" s="307"/>
      <c r="S1114" s="307"/>
      <c r="T1114" s="308"/>
      <c r="AT1114" s="303" t="s">
        <v>185</v>
      </c>
      <c r="AU1114" s="303" t="s">
        <v>77</v>
      </c>
      <c r="AV1114" s="302" t="s">
        <v>77</v>
      </c>
      <c r="AW1114" s="302" t="s">
        <v>31</v>
      </c>
      <c r="AX1114" s="302" t="s">
        <v>68</v>
      </c>
      <c r="AY1114" s="303" t="s">
        <v>177</v>
      </c>
    </row>
    <row r="1115" spans="2:65" s="310" customFormat="1">
      <c r="B1115" s="309"/>
      <c r="D1115" s="297" t="s">
        <v>185</v>
      </c>
      <c r="E1115" s="311" t="s">
        <v>5</v>
      </c>
      <c r="F1115" s="312" t="s">
        <v>1483</v>
      </c>
      <c r="H1115" s="311" t="s">
        <v>5</v>
      </c>
      <c r="L1115" s="309"/>
      <c r="M1115" s="313"/>
      <c r="N1115" s="314"/>
      <c r="O1115" s="314"/>
      <c r="P1115" s="314"/>
      <c r="Q1115" s="314"/>
      <c r="R1115" s="314"/>
      <c r="S1115" s="314"/>
      <c r="T1115" s="315"/>
      <c r="AT1115" s="311" t="s">
        <v>185</v>
      </c>
      <c r="AU1115" s="311" t="s">
        <v>77</v>
      </c>
      <c r="AV1115" s="310" t="s">
        <v>75</v>
      </c>
      <c r="AW1115" s="310" t="s">
        <v>31</v>
      </c>
      <c r="AX1115" s="310" t="s">
        <v>68</v>
      </c>
      <c r="AY1115" s="311" t="s">
        <v>177</v>
      </c>
    </row>
    <row r="1116" spans="2:65" s="317" customFormat="1">
      <c r="B1116" s="316"/>
      <c r="D1116" s="297" t="s">
        <v>185</v>
      </c>
      <c r="E1116" s="318" t="s">
        <v>5</v>
      </c>
      <c r="F1116" s="319" t="s">
        <v>186</v>
      </c>
      <c r="H1116" s="320">
        <v>12</v>
      </c>
      <c r="L1116" s="316"/>
      <c r="M1116" s="321"/>
      <c r="N1116" s="322"/>
      <c r="O1116" s="322"/>
      <c r="P1116" s="322"/>
      <c r="Q1116" s="322"/>
      <c r="R1116" s="322"/>
      <c r="S1116" s="322"/>
      <c r="T1116" s="323"/>
      <c r="AT1116" s="318" t="s">
        <v>185</v>
      </c>
      <c r="AU1116" s="318" t="s">
        <v>77</v>
      </c>
      <c r="AV1116" s="317" t="s">
        <v>182</v>
      </c>
      <c r="AW1116" s="317" t="s">
        <v>31</v>
      </c>
      <c r="AX1116" s="317" t="s">
        <v>75</v>
      </c>
      <c r="AY1116" s="318" t="s">
        <v>177</v>
      </c>
    </row>
    <row r="1117" spans="2:65" s="916" customFormat="1" ht="25.5" customHeight="1">
      <c r="B1117" s="207"/>
      <c r="C1117" s="286" t="s">
        <v>1507</v>
      </c>
      <c r="D1117" s="286" t="s">
        <v>179</v>
      </c>
      <c r="E1117" s="287" t="s">
        <v>1508</v>
      </c>
      <c r="F1117" s="288" t="s">
        <v>1509</v>
      </c>
      <c r="G1117" s="289" t="s">
        <v>1233</v>
      </c>
      <c r="H1117" s="290">
        <v>12</v>
      </c>
      <c r="I1117" s="921"/>
      <c r="J1117" s="291">
        <f>ROUND(I1117*H1117,2)</f>
        <v>0</v>
      </c>
      <c r="K1117" s="288" t="s">
        <v>181</v>
      </c>
      <c r="L1117" s="207"/>
      <c r="M1117" s="292" t="s">
        <v>5</v>
      </c>
      <c r="N1117" s="293" t="s">
        <v>39</v>
      </c>
      <c r="O1117" s="294">
        <v>0.33</v>
      </c>
      <c r="P1117" s="294">
        <f>O1117*H1117</f>
        <v>3.96</v>
      </c>
      <c r="Q1117" s="294">
        <v>5.1999999999999995E-4</v>
      </c>
      <c r="R1117" s="294">
        <f>Q1117*H1117</f>
        <v>6.239999999999999E-3</v>
      </c>
      <c r="S1117" s="294">
        <v>0</v>
      </c>
      <c r="T1117" s="295">
        <f>S1117*H1117</f>
        <v>0</v>
      </c>
      <c r="AR1117" s="196" t="s">
        <v>263</v>
      </c>
      <c r="AT1117" s="196" t="s">
        <v>179</v>
      </c>
      <c r="AU1117" s="196" t="s">
        <v>77</v>
      </c>
      <c r="AY1117" s="196" t="s">
        <v>177</v>
      </c>
      <c r="BE1117" s="296">
        <f>IF(N1117="základní",J1117,0)</f>
        <v>0</v>
      </c>
      <c r="BF1117" s="296">
        <f>IF(N1117="snížená",J1117,0)</f>
        <v>0</v>
      </c>
      <c r="BG1117" s="296">
        <f>IF(N1117="zákl. přenesená",J1117,0)</f>
        <v>0</v>
      </c>
      <c r="BH1117" s="296">
        <f>IF(N1117="sníž. přenesená",J1117,0)</f>
        <v>0</v>
      </c>
      <c r="BI1117" s="296">
        <f>IF(N1117="nulová",J1117,0)</f>
        <v>0</v>
      </c>
      <c r="BJ1117" s="196" t="s">
        <v>75</v>
      </c>
      <c r="BK1117" s="296">
        <f>ROUND(I1117*H1117,2)</f>
        <v>0</v>
      </c>
      <c r="BL1117" s="196" t="s">
        <v>263</v>
      </c>
      <c r="BM1117" s="196" t="s">
        <v>1510</v>
      </c>
    </row>
    <row r="1118" spans="2:65" s="302" customFormat="1">
      <c r="B1118" s="301"/>
      <c r="D1118" s="297" t="s">
        <v>185</v>
      </c>
      <c r="E1118" s="303" t="s">
        <v>5</v>
      </c>
      <c r="F1118" s="304" t="s">
        <v>237</v>
      </c>
      <c r="H1118" s="305">
        <v>11</v>
      </c>
      <c r="L1118" s="301"/>
      <c r="M1118" s="306"/>
      <c r="N1118" s="307"/>
      <c r="O1118" s="307"/>
      <c r="P1118" s="307"/>
      <c r="Q1118" s="307"/>
      <c r="R1118" s="307"/>
      <c r="S1118" s="307"/>
      <c r="T1118" s="308"/>
      <c r="AT1118" s="303" t="s">
        <v>185</v>
      </c>
      <c r="AU1118" s="303" t="s">
        <v>77</v>
      </c>
      <c r="AV1118" s="302" t="s">
        <v>77</v>
      </c>
      <c r="AW1118" s="302" t="s">
        <v>31</v>
      </c>
      <c r="AX1118" s="302" t="s">
        <v>68</v>
      </c>
      <c r="AY1118" s="303" t="s">
        <v>177</v>
      </c>
    </row>
    <row r="1119" spans="2:65" s="310" customFormat="1">
      <c r="B1119" s="309"/>
      <c r="D1119" s="297" t="s">
        <v>185</v>
      </c>
      <c r="E1119" s="311" t="s">
        <v>5</v>
      </c>
      <c r="F1119" s="312" t="s">
        <v>1493</v>
      </c>
      <c r="H1119" s="311" t="s">
        <v>5</v>
      </c>
      <c r="L1119" s="309"/>
      <c r="M1119" s="313"/>
      <c r="N1119" s="314"/>
      <c r="O1119" s="314"/>
      <c r="P1119" s="314"/>
      <c r="Q1119" s="314"/>
      <c r="R1119" s="314"/>
      <c r="S1119" s="314"/>
      <c r="T1119" s="315"/>
      <c r="AT1119" s="311" t="s">
        <v>185</v>
      </c>
      <c r="AU1119" s="311" t="s">
        <v>77</v>
      </c>
      <c r="AV1119" s="310" t="s">
        <v>75</v>
      </c>
      <c r="AW1119" s="310" t="s">
        <v>31</v>
      </c>
      <c r="AX1119" s="310" t="s">
        <v>68</v>
      </c>
      <c r="AY1119" s="311" t="s">
        <v>177</v>
      </c>
    </row>
    <row r="1120" spans="2:65" s="302" customFormat="1">
      <c r="B1120" s="301"/>
      <c r="D1120" s="297" t="s">
        <v>185</v>
      </c>
      <c r="E1120" s="303" t="s">
        <v>5</v>
      </c>
      <c r="F1120" s="304" t="s">
        <v>75</v>
      </c>
      <c r="H1120" s="305">
        <v>1</v>
      </c>
      <c r="L1120" s="301"/>
      <c r="M1120" s="306"/>
      <c r="N1120" s="307"/>
      <c r="O1120" s="307"/>
      <c r="P1120" s="307"/>
      <c r="Q1120" s="307"/>
      <c r="R1120" s="307"/>
      <c r="S1120" s="307"/>
      <c r="T1120" s="308"/>
      <c r="AT1120" s="303" t="s">
        <v>185</v>
      </c>
      <c r="AU1120" s="303" t="s">
        <v>77</v>
      </c>
      <c r="AV1120" s="302" t="s">
        <v>77</v>
      </c>
      <c r="AW1120" s="302" t="s">
        <v>31</v>
      </c>
      <c r="AX1120" s="302" t="s">
        <v>68</v>
      </c>
      <c r="AY1120" s="303" t="s">
        <v>177</v>
      </c>
    </row>
    <row r="1121" spans="2:65" s="310" customFormat="1">
      <c r="B1121" s="309"/>
      <c r="D1121" s="297" t="s">
        <v>185</v>
      </c>
      <c r="E1121" s="311" t="s">
        <v>5</v>
      </c>
      <c r="F1121" s="312" t="s">
        <v>1483</v>
      </c>
      <c r="H1121" s="311" t="s">
        <v>5</v>
      </c>
      <c r="L1121" s="309"/>
      <c r="M1121" s="313"/>
      <c r="N1121" s="314"/>
      <c r="O1121" s="314"/>
      <c r="P1121" s="314"/>
      <c r="Q1121" s="314"/>
      <c r="R1121" s="314"/>
      <c r="S1121" s="314"/>
      <c r="T1121" s="315"/>
      <c r="AT1121" s="311" t="s">
        <v>185</v>
      </c>
      <c r="AU1121" s="311" t="s">
        <v>77</v>
      </c>
      <c r="AV1121" s="310" t="s">
        <v>75</v>
      </c>
      <c r="AW1121" s="310" t="s">
        <v>31</v>
      </c>
      <c r="AX1121" s="310" t="s">
        <v>68</v>
      </c>
      <c r="AY1121" s="311" t="s">
        <v>177</v>
      </c>
    </row>
    <row r="1122" spans="2:65" s="317" customFormat="1">
      <c r="B1122" s="316"/>
      <c r="D1122" s="297" t="s">
        <v>185</v>
      </c>
      <c r="E1122" s="318" t="s">
        <v>5</v>
      </c>
      <c r="F1122" s="319" t="s">
        <v>186</v>
      </c>
      <c r="H1122" s="320">
        <v>12</v>
      </c>
      <c r="L1122" s="316"/>
      <c r="M1122" s="321"/>
      <c r="N1122" s="322"/>
      <c r="O1122" s="322"/>
      <c r="P1122" s="322"/>
      <c r="Q1122" s="322"/>
      <c r="R1122" s="322"/>
      <c r="S1122" s="322"/>
      <c r="T1122" s="323"/>
      <c r="AT1122" s="318" t="s">
        <v>185</v>
      </c>
      <c r="AU1122" s="318" t="s">
        <v>77</v>
      </c>
      <c r="AV1122" s="317" t="s">
        <v>182</v>
      </c>
      <c r="AW1122" s="317" t="s">
        <v>31</v>
      </c>
      <c r="AX1122" s="317" t="s">
        <v>75</v>
      </c>
      <c r="AY1122" s="318" t="s">
        <v>177</v>
      </c>
    </row>
    <row r="1123" spans="2:65" s="916" customFormat="1" ht="16.5" customHeight="1">
      <c r="B1123" s="207"/>
      <c r="C1123" s="286" t="s">
        <v>1511</v>
      </c>
      <c r="D1123" s="286" t="s">
        <v>179</v>
      </c>
      <c r="E1123" s="287" t="s">
        <v>1512</v>
      </c>
      <c r="F1123" s="288" t="s">
        <v>1513</v>
      </c>
      <c r="G1123" s="289" t="s">
        <v>1233</v>
      </c>
      <c r="H1123" s="290">
        <v>10</v>
      </c>
      <c r="I1123" s="921"/>
      <c r="J1123" s="291">
        <f>ROUND(I1123*H1123,2)</f>
        <v>0</v>
      </c>
      <c r="K1123" s="288" t="s">
        <v>181</v>
      </c>
      <c r="L1123" s="207"/>
      <c r="M1123" s="292" t="s">
        <v>5</v>
      </c>
      <c r="N1123" s="293" t="s">
        <v>39</v>
      </c>
      <c r="O1123" s="294">
        <v>0.33</v>
      </c>
      <c r="P1123" s="294">
        <f>O1123*H1123</f>
        <v>3.3000000000000003</v>
      </c>
      <c r="Q1123" s="294">
        <v>5.1999999999999995E-4</v>
      </c>
      <c r="R1123" s="294">
        <f>Q1123*H1123</f>
        <v>5.1999999999999998E-3</v>
      </c>
      <c r="S1123" s="294">
        <v>0</v>
      </c>
      <c r="T1123" s="295">
        <f>S1123*H1123</f>
        <v>0</v>
      </c>
      <c r="AR1123" s="196" t="s">
        <v>263</v>
      </c>
      <c r="AT1123" s="196" t="s">
        <v>179</v>
      </c>
      <c r="AU1123" s="196" t="s">
        <v>77</v>
      </c>
      <c r="AY1123" s="196" t="s">
        <v>177</v>
      </c>
      <c r="BE1123" s="296">
        <f>IF(N1123="základní",J1123,0)</f>
        <v>0</v>
      </c>
      <c r="BF1123" s="296">
        <f>IF(N1123="snížená",J1123,0)</f>
        <v>0</v>
      </c>
      <c r="BG1123" s="296">
        <f>IF(N1123="zákl. přenesená",J1123,0)</f>
        <v>0</v>
      </c>
      <c r="BH1123" s="296">
        <f>IF(N1123="sníž. přenesená",J1123,0)</f>
        <v>0</v>
      </c>
      <c r="BI1123" s="296">
        <f>IF(N1123="nulová",J1123,0)</f>
        <v>0</v>
      </c>
      <c r="BJ1123" s="196" t="s">
        <v>75</v>
      </c>
      <c r="BK1123" s="296">
        <f>ROUND(I1123*H1123,2)</f>
        <v>0</v>
      </c>
      <c r="BL1123" s="196" t="s">
        <v>263</v>
      </c>
      <c r="BM1123" s="196" t="s">
        <v>1514</v>
      </c>
    </row>
    <row r="1124" spans="2:65" s="302" customFormat="1">
      <c r="B1124" s="301"/>
      <c r="D1124" s="297" t="s">
        <v>185</v>
      </c>
      <c r="E1124" s="303" t="s">
        <v>5</v>
      </c>
      <c r="F1124" s="304" t="s">
        <v>75</v>
      </c>
      <c r="H1124" s="305">
        <v>1</v>
      </c>
      <c r="L1124" s="301"/>
      <c r="M1124" s="306"/>
      <c r="N1124" s="307"/>
      <c r="O1124" s="307"/>
      <c r="P1124" s="307"/>
      <c r="Q1124" s="307"/>
      <c r="R1124" s="307"/>
      <c r="S1124" s="307"/>
      <c r="T1124" s="308"/>
      <c r="AT1124" s="303" t="s">
        <v>185</v>
      </c>
      <c r="AU1124" s="303" t="s">
        <v>77</v>
      </c>
      <c r="AV1124" s="302" t="s">
        <v>77</v>
      </c>
      <c r="AW1124" s="302" t="s">
        <v>31</v>
      </c>
      <c r="AX1124" s="302" t="s">
        <v>68</v>
      </c>
      <c r="AY1124" s="303" t="s">
        <v>177</v>
      </c>
    </row>
    <row r="1125" spans="2:65" s="310" customFormat="1">
      <c r="B1125" s="309"/>
      <c r="D1125" s="297" t="s">
        <v>185</v>
      </c>
      <c r="E1125" s="311" t="s">
        <v>5</v>
      </c>
      <c r="F1125" s="312" t="s">
        <v>1483</v>
      </c>
      <c r="H1125" s="311" t="s">
        <v>5</v>
      </c>
      <c r="L1125" s="309"/>
      <c r="M1125" s="313"/>
      <c r="N1125" s="314"/>
      <c r="O1125" s="314"/>
      <c r="P1125" s="314"/>
      <c r="Q1125" s="314"/>
      <c r="R1125" s="314"/>
      <c r="S1125" s="314"/>
      <c r="T1125" s="315"/>
      <c r="AT1125" s="311" t="s">
        <v>185</v>
      </c>
      <c r="AU1125" s="311" t="s">
        <v>77</v>
      </c>
      <c r="AV1125" s="310" t="s">
        <v>75</v>
      </c>
      <c r="AW1125" s="310" t="s">
        <v>31</v>
      </c>
      <c r="AX1125" s="310" t="s">
        <v>68</v>
      </c>
      <c r="AY1125" s="311" t="s">
        <v>177</v>
      </c>
    </row>
    <row r="1126" spans="2:65" s="302" customFormat="1">
      <c r="B1126" s="301"/>
      <c r="D1126" s="297" t="s">
        <v>185</v>
      </c>
      <c r="E1126" s="303" t="s">
        <v>5</v>
      </c>
      <c r="F1126" s="304" t="s">
        <v>214</v>
      </c>
      <c r="H1126" s="305">
        <v>9</v>
      </c>
      <c r="L1126" s="301"/>
      <c r="M1126" s="306"/>
      <c r="N1126" s="307"/>
      <c r="O1126" s="307"/>
      <c r="P1126" s="307"/>
      <c r="Q1126" s="307"/>
      <c r="R1126" s="307"/>
      <c r="S1126" s="307"/>
      <c r="T1126" s="308"/>
      <c r="AT1126" s="303" t="s">
        <v>185</v>
      </c>
      <c r="AU1126" s="303" t="s">
        <v>77</v>
      </c>
      <c r="AV1126" s="302" t="s">
        <v>77</v>
      </c>
      <c r="AW1126" s="302" t="s">
        <v>31</v>
      </c>
      <c r="AX1126" s="302" t="s">
        <v>68</v>
      </c>
      <c r="AY1126" s="303" t="s">
        <v>177</v>
      </c>
    </row>
    <row r="1127" spans="2:65" s="310" customFormat="1">
      <c r="B1127" s="309"/>
      <c r="D1127" s="297" t="s">
        <v>185</v>
      </c>
      <c r="E1127" s="311" t="s">
        <v>5</v>
      </c>
      <c r="F1127" s="312" t="s">
        <v>1493</v>
      </c>
      <c r="H1127" s="311" t="s">
        <v>5</v>
      </c>
      <c r="L1127" s="309"/>
      <c r="M1127" s="313"/>
      <c r="N1127" s="314"/>
      <c r="O1127" s="314"/>
      <c r="P1127" s="314"/>
      <c r="Q1127" s="314"/>
      <c r="R1127" s="314"/>
      <c r="S1127" s="314"/>
      <c r="T1127" s="315"/>
      <c r="AT1127" s="311" t="s">
        <v>185</v>
      </c>
      <c r="AU1127" s="311" t="s">
        <v>77</v>
      </c>
      <c r="AV1127" s="310" t="s">
        <v>75</v>
      </c>
      <c r="AW1127" s="310" t="s">
        <v>31</v>
      </c>
      <c r="AX1127" s="310" t="s">
        <v>68</v>
      </c>
      <c r="AY1127" s="311" t="s">
        <v>177</v>
      </c>
    </row>
    <row r="1128" spans="2:65" s="317" customFormat="1">
      <c r="B1128" s="316"/>
      <c r="D1128" s="297" t="s">
        <v>185</v>
      </c>
      <c r="E1128" s="318" t="s">
        <v>5</v>
      </c>
      <c r="F1128" s="319" t="s">
        <v>186</v>
      </c>
      <c r="H1128" s="320">
        <v>10</v>
      </c>
      <c r="L1128" s="316"/>
      <c r="M1128" s="321"/>
      <c r="N1128" s="322"/>
      <c r="O1128" s="322"/>
      <c r="P1128" s="322"/>
      <c r="Q1128" s="322"/>
      <c r="R1128" s="322"/>
      <c r="S1128" s="322"/>
      <c r="T1128" s="323"/>
      <c r="AT1128" s="318" t="s">
        <v>185</v>
      </c>
      <c r="AU1128" s="318" t="s">
        <v>77</v>
      </c>
      <c r="AV1128" s="317" t="s">
        <v>182</v>
      </c>
      <c r="AW1128" s="317" t="s">
        <v>31</v>
      </c>
      <c r="AX1128" s="317" t="s">
        <v>75</v>
      </c>
      <c r="AY1128" s="318" t="s">
        <v>177</v>
      </c>
    </row>
    <row r="1129" spans="2:65" s="916" customFormat="1" ht="16.5" customHeight="1">
      <c r="B1129" s="207"/>
      <c r="C1129" s="286" t="s">
        <v>1515</v>
      </c>
      <c r="D1129" s="286" t="s">
        <v>179</v>
      </c>
      <c r="E1129" s="287" t="s">
        <v>1516</v>
      </c>
      <c r="F1129" s="288" t="s">
        <v>1517</v>
      </c>
      <c r="G1129" s="289" t="s">
        <v>1233</v>
      </c>
      <c r="H1129" s="290">
        <v>1</v>
      </c>
      <c r="I1129" s="921"/>
      <c r="J1129" s="291">
        <f>ROUND(I1129*H1129,2)</f>
        <v>0</v>
      </c>
      <c r="K1129" s="288" t="s">
        <v>5</v>
      </c>
      <c r="L1129" s="207"/>
      <c r="M1129" s="292" t="s">
        <v>5</v>
      </c>
      <c r="N1129" s="293" t="s">
        <v>39</v>
      </c>
      <c r="O1129" s="294">
        <v>0.34</v>
      </c>
      <c r="P1129" s="294">
        <f>O1129*H1129</f>
        <v>0.34</v>
      </c>
      <c r="Q1129" s="294">
        <v>3.0000000000000001E-3</v>
      </c>
      <c r="R1129" s="294">
        <f>Q1129*H1129</f>
        <v>3.0000000000000001E-3</v>
      </c>
      <c r="S1129" s="294">
        <v>0</v>
      </c>
      <c r="T1129" s="295">
        <f>S1129*H1129</f>
        <v>0</v>
      </c>
      <c r="AR1129" s="196" t="s">
        <v>263</v>
      </c>
      <c r="AT1129" s="196" t="s">
        <v>179</v>
      </c>
      <c r="AU1129" s="196" t="s">
        <v>77</v>
      </c>
      <c r="AY1129" s="196" t="s">
        <v>177</v>
      </c>
      <c r="BE1129" s="296">
        <f>IF(N1129="základní",J1129,0)</f>
        <v>0</v>
      </c>
      <c r="BF1129" s="296">
        <f>IF(N1129="snížená",J1129,0)</f>
        <v>0</v>
      </c>
      <c r="BG1129" s="296">
        <f>IF(N1129="zákl. přenesená",J1129,0)</f>
        <v>0</v>
      </c>
      <c r="BH1129" s="296">
        <f>IF(N1129="sníž. přenesená",J1129,0)</f>
        <v>0</v>
      </c>
      <c r="BI1129" s="296">
        <f>IF(N1129="nulová",J1129,0)</f>
        <v>0</v>
      </c>
      <c r="BJ1129" s="196" t="s">
        <v>75</v>
      </c>
      <c r="BK1129" s="296">
        <f>ROUND(I1129*H1129,2)</f>
        <v>0</v>
      </c>
      <c r="BL1129" s="196" t="s">
        <v>263</v>
      </c>
      <c r="BM1129" s="196" t="s">
        <v>1518</v>
      </c>
    </row>
    <row r="1130" spans="2:65" s="302" customFormat="1">
      <c r="B1130" s="301"/>
      <c r="D1130" s="297" t="s">
        <v>185</v>
      </c>
      <c r="E1130" s="303" t="s">
        <v>5</v>
      </c>
      <c r="F1130" s="304" t="s">
        <v>75</v>
      </c>
      <c r="H1130" s="305">
        <v>1</v>
      </c>
      <c r="L1130" s="301"/>
      <c r="M1130" s="306"/>
      <c r="N1130" s="307"/>
      <c r="O1130" s="307"/>
      <c r="P1130" s="307"/>
      <c r="Q1130" s="307"/>
      <c r="R1130" s="307"/>
      <c r="S1130" s="307"/>
      <c r="T1130" s="308"/>
      <c r="AT1130" s="303" t="s">
        <v>185</v>
      </c>
      <c r="AU1130" s="303" t="s">
        <v>77</v>
      </c>
      <c r="AV1130" s="302" t="s">
        <v>77</v>
      </c>
      <c r="AW1130" s="302" t="s">
        <v>31</v>
      </c>
      <c r="AX1130" s="302" t="s">
        <v>68</v>
      </c>
      <c r="AY1130" s="303" t="s">
        <v>177</v>
      </c>
    </row>
    <row r="1131" spans="2:65" s="310" customFormat="1">
      <c r="B1131" s="309"/>
      <c r="D1131" s="297" t="s">
        <v>185</v>
      </c>
      <c r="E1131" s="311" t="s">
        <v>5</v>
      </c>
      <c r="F1131" s="312" t="s">
        <v>1483</v>
      </c>
      <c r="H1131" s="311" t="s">
        <v>5</v>
      </c>
      <c r="L1131" s="309"/>
      <c r="M1131" s="313"/>
      <c r="N1131" s="314"/>
      <c r="O1131" s="314"/>
      <c r="P1131" s="314"/>
      <c r="Q1131" s="314"/>
      <c r="R1131" s="314"/>
      <c r="S1131" s="314"/>
      <c r="T1131" s="315"/>
      <c r="AT1131" s="311" t="s">
        <v>185</v>
      </c>
      <c r="AU1131" s="311" t="s">
        <v>77</v>
      </c>
      <c r="AV1131" s="310" t="s">
        <v>75</v>
      </c>
      <c r="AW1131" s="310" t="s">
        <v>31</v>
      </c>
      <c r="AX1131" s="310" t="s">
        <v>68</v>
      </c>
      <c r="AY1131" s="311" t="s">
        <v>177</v>
      </c>
    </row>
    <row r="1132" spans="2:65" s="317" customFormat="1">
      <c r="B1132" s="316"/>
      <c r="D1132" s="297" t="s">
        <v>185</v>
      </c>
      <c r="E1132" s="318" t="s">
        <v>5</v>
      </c>
      <c r="F1132" s="319" t="s">
        <v>186</v>
      </c>
      <c r="H1132" s="320">
        <v>1</v>
      </c>
      <c r="L1132" s="316"/>
      <c r="M1132" s="321"/>
      <c r="N1132" s="322"/>
      <c r="O1132" s="322"/>
      <c r="P1132" s="322"/>
      <c r="Q1132" s="322"/>
      <c r="R1132" s="322"/>
      <c r="S1132" s="322"/>
      <c r="T1132" s="323"/>
      <c r="AT1132" s="318" t="s">
        <v>185</v>
      </c>
      <c r="AU1132" s="318" t="s">
        <v>77</v>
      </c>
      <c r="AV1132" s="317" t="s">
        <v>182</v>
      </c>
      <c r="AW1132" s="317" t="s">
        <v>31</v>
      </c>
      <c r="AX1132" s="317" t="s">
        <v>75</v>
      </c>
      <c r="AY1132" s="318" t="s">
        <v>177</v>
      </c>
    </row>
    <row r="1133" spans="2:65" s="916" customFormat="1" ht="16.5" customHeight="1">
      <c r="B1133" s="207"/>
      <c r="C1133" s="286" t="s">
        <v>1519</v>
      </c>
      <c r="D1133" s="286" t="s">
        <v>179</v>
      </c>
      <c r="E1133" s="287" t="s">
        <v>1520</v>
      </c>
      <c r="F1133" s="288" t="s">
        <v>1521</v>
      </c>
      <c r="G1133" s="289" t="s">
        <v>1233</v>
      </c>
      <c r="H1133" s="290">
        <v>2</v>
      </c>
      <c r="I1133" s="921"/>
      <c r="J1133" s="291">
        <f>ROUND(I1133*H1133,2)</f>
        <v>0</v>
      </c>
      <c r="K1133" s="288" t="s">
        <v>181</v>
      </c>
      <c r="L1133" s="207"/>
      <c r="M1133" s="292" t="s">
        <v>5</v>
      </c>
      <c r="N1133" s="293" t="s">
        <v>39</v>
      </c>
      <c r="O1133" s="294">
        <v>0.25</v>
      </c>
      <c r="P1133" s="294">
        <f>O1133*H1133</f>
        <v>0.5</v>
      </c>
      <c r="Q1133" s="294">
        <v>1.6000000000000001E-3</v>
      </c>
      <c r="R1133" s="294">
        <f>Q1133*H1133</f>
        <v>3.2000000000000002E-3</v>
      </c>
      <c r="S1133" s="294">
        <v>0</v>
      </c>
      <c r="T1133" s="295">
        <f>S1133*H1133</f>
        <v>0</v>
      </c>
      <c r="AR1133" s="196" t="s">
        <v>263</v>
      </c>
      <c r="AT1133" s="196" t="s">
        <v>179</v>
      </c>
      <c r="AU1133" s="196" t="s">
        <v>77</v>
      </c>
      <c r="AY1133" s="196" t="s">
        <v>177</v>
      </c>
      <c r="BE1133" s="296">
        <f>IF(N1133="základní",J1133,0)</f>
        <v>0</v>
      </c>
      <c r="BF1133" s="296">
        <f>IF(N1133="snížená",J1133,0)</f>
        <v>0</v>
      </c>
      <c r="BG1133" s="296">
        <f>IF(N1133="zákl. přenesená",J1133,0)</f>
        <v>0</v>
      </c>
      <c r="BH1133" s="296">
        <f>IF(N1133="sníž. přenesená",J1133,0)</f>
        <v>0</v>
      </c>
      <c r="BI1133" s="296">
        <f>IF(N1133="nulová",J1133,0)</f>
        <v>0</v>
      </c>
      <c r="BJ1133" s="196" t="s">
        <v>75</v>
      </c>
      <c r="BK1133" s="296">
        <f>ROUND(I1133*H1133,2)</f>
        <v>0</v>
      </c>
      <c r="BL1133" s="196" t="s">
        <v>263</v>
      </c>
      <c r="BM1133" s="196" t="s">
        <v>1522</v>
      </c>
    </row>
    <row r="1134" spans="2:65" s="302" customFormat="1">
      <c r="B1134" s="301"/>
      <c r="D1134" s="297" t="s">
        <v>185</v>
      </c>
      <c r="E1134" s="303" t="s">
        <v>5</v>
      </c>
      <c r="F1134" s="304" t="s">
        <v>77</v>
      </c>
      <c r="H1134" s="305">
        <v>2</v>
      </c>
      <c r="L1134" s="301"/>
      <c r="M1134" s="306"/>
      <c r="N1134" s="307"/>
      <c r="O1134" s="307"/>
      <c r="P1134" s="307"/>
      <c r="Q1134" s="307"/>
      <c r="R1134" s="307"/>
      <c r="S1134" s="307"/>
      <c r="T1134" s="308"/>
      <c r="AT1134" s="303" t="s">
        <v>185</v>
      </c>
      <c r="AU1134" s="303" t="s">
        <v>77</v>
      </c>
      <c r="AV1134" s="302" t="s">
        <v>77</v>
      </c>
      <c r="AW1134" s="302" t="s">
        <v>31</v>
      </c>
      <c r="AX1134" s="302" t="s">
        <v>68</v>
      </c>
      <c r="AY1134" s="303" t="s">
        <v>177</v>
      </c>
    </row>
    <row r="1135" spans="2:65" s="310" customFormat="1">
      <c r="B1135" s="309"/>
      <c r="D1135" s="297" t="s">
        <v>185</v>
      </c>
      <c r="E1135" s="311" t="s">
        <v>5</v>
      </c>
      <c r="F1135" s="312" t="s">
        <v>1523</v>
      </c>
      <c r="H1135" s="311" t="s">
        <v>5</v>
      </c>
      <c r="L1135" s="309"/>
      <c r="M1135" s="313"/>
      <c r="N1135" s="314"/>
      <c r="O1135" s="314"/>
      <c r="P1135" s="314"/>
      <c r="Q1135" s="314"/>
      <c r="R1135" s="314"/>
      <c r="S1135" s="314"/>
      <c r="T1135" s="315"/>
      <c r="AT1135" s="311" t="s">
        <v>185</v>
      </c>
      <c r="AU1135" s="311" t="s">
        <v>77</v>
      </c>
      <c r="AV1135" s="310" t="s">
        <v>75</v>
      </c>
      <c r="AW1135" s="310" t="s">
        <v>31</v>
      </c>
      <c r="AX1135" s="310" t="s">
        <v>68</v>
      </c>
      <c r="AY1135" s="311" t="s">
        <v>177</v>
      </c>
    </row>
    <row r="1136" spans="2:65" s="317" customFormat="1">
      <c r="B1136" s="316"/>
      <c r="D1136" s="297" t="s">
        <v>185</v>
      </c>
      <c r="E1136" s="318" t="s">
        <v>5</v>
      </c>
      <c r="F1136" s="319" t="s">
        <v>186</v>
      </c>
      <c r="H1136" s="320">
        <v>2</v>
      </c>
      <c r="L1136" s="316"/>
      <c r="M1136" s="321"/>
      <c r="N1136" s="322"/>
      <c r="O1136" s="322"/>
      <c r="P1136" s="322"/>
      <c r="Q1136" s="322"/>
      <c r="R1136" s="322"/>
      <c r="S1136" s="322"/>
      <c r="T1136" s="323"/>
      <c r="AT1136" s="318" t="s">
        <v>185</v>
      </c>
      <c r="AU1136" s="318" t="s">
        <v>77</v>
      </c>
      <c r="AV1136" s="317" t="s">
        <v>182</v>
      </c>
      <c r="AW1136" s="317" t="s">
        <v>31</v>
      </c>
      <c r="AX1136" s="317" t="s">
        <v>75</v>
      </c>
      <c r="AY1136" s="318" t="s">
        <v>177</v>
      </c>
    </row>
    <row r="1137" spans="2:65" s="916" customFormat="1" ht="25.5" customHeight="1">
      <c r="B1137" s="207"/>
      <c r="C1137" s="286" t="s">
        <v>1524</v>
      </c>
      <c r="D1137" s="286" t="s">
        <v>179</v>
      </c>
      <c r="E1137" s="287" t="s">
        <v>1525</v>
      </c>
      <c r="F1137" s="288" t="s">
        <v>1526</v>
      </c>
      <c r="G1137" s="289" t="s">
        <v>1233</v>
      </c>
      <c r="H1137" s="290">
        <v>1</v>
      </c>
      <c r="I1137" s="921"/>
      <c r="J1137" s="291">
        <f>ROUND(I1137*H1137,2)</f>
        <v>0</v>
      </c>
      <c r="K1137" s="288" t="s">
        <v>181</v>
      </c>
      <c r="L1137" s="207"/>
      <c r="M1137" s="292" t="s">
        <v>5</v>
      </c>
      <c r="N1137" s="293" t="s">
        <v>39</v>
      </c>
      <c r="O1137" s="294">
        <v>0.25</v>
      </c>
      <c r="P1137" s="294">
        <f>O1137*H1137</f>
        <v>0.25</v>
      </c>
      <c r="Q1137" s="294">
        <v>8.4999999999999995E-4</v>
      </c>
      <c r="R1137" s="294">
        <f>Q1137*H1137</f>
        <v>8.4999999999999995E-4</v>
      </c>
      <c r="S1137" s="294">
        <v>0</v>
      </c>
      <c r="T1137" s="295">
        <f>S1137*H1137</f>
        <v>0</v>
      </c>
      <c r="AR1137" s="196" t="s">
        <v>263</v>
      </c>
      <c r="AT1137" s="196" t="s">
        <v>179</v>
      </c>
      <c r="AU1137" s="196" t="s">
        <v>77</v>
      </c>
      <c r="AY1137" s="196" t="s">
        <v>177</v>
      </c>
      <c r="BE1137" s="296">
        <f>IF(N1137="základní",J1137,0)</f>
        <v>0</v>
      </c>
      <c r="BF1137" s="296">
        <f>IF(N1137="snížená",J1137,0)</f>
        <v>0</v>
      </c>
      <c r="BG1137" s="296">
        <f>IF(N1137="zákl. přenesená",J1137,0)</f>
        <v>0</v>
      </c>
      <c r="BH1137" s="296">
        <f>IF(N1137="sníž. přenesená",J1137,0)</f>
        <v>0</v>
      </c>
      <c r="BI1137" s="296">
        <f>IF(N1137="nulová",J1137,0)</f>
        <v>0</v>
      </c>
      <c r="BJ1137" s="196" t="s">
        <v>75</v>
      </c>
      <c r="BK1137" s="296">
        <f>ROUND(I1137*H1137,2)</f>
        <v>0</v>
      </c>
      <c r="BL1137" s="196" t="s">
        <v>263</v>
      </c>
      <c r="BM1137" s="196" t="s">
        <v>1527</v>
      </c>
    </row>
    <row r="1138" spans="2:65" s="302" customFormat="1">
      <c r="B1138" s="301"/>
      <c r="D1138" s="297" t="s">
        <v>185</v>
      </c>
      <c r="E1138" s="303" t="s">
        <v>5</v>
      </c>
      <c r="F1138" s="304" t="s">
        <v>75</v>
      </c>
      <c r="H1138" s="305">
        <v>1</v>
      </c>
      <c r="L1138" s="301"/>
      <c r="M1138" s="306"/>
      <c r="N1138" s="307"/>
      <c r="O1138" s="307"/>
      <c r="P1138" s="307"/>
      <c r="Q1138" s="307"/>
      <c r="R1138" s="307"/>
      <c r="S1138" s="307"/>
      <c r="T1138" s="308"/>
      <c r="AT1138" s="303" t="s">
        <v>185</v>
      </c>
      <c r="AU1138" s="303" t="s">
        <v>77</v>
      </c>
      <c r="AV1138" s="302" t="s">
        <v>77</v>
      </c>
      <c r="AW1138" s="302" t="s">
        <v>31</v>
      </c>
      <c r="AX1138" s="302" t="s">
        <v>68</v>
      </c>
      <c r="AY1138" s="303" t="s">
        <v>177</v>
      </c>
    </row>
    <row r="1139" spans="2:65" s="310" customFormat="1">
      <c r="B1139" s="309"/>
      <c r="D1139" s="297" t="s">
        <v>185</v>
      </c>
      <c r="E1139" s="311" t="s">
        <v>5</v>
      </c>
      <c r="F1139" s="312" t="s">
        <v>1483</v>
      </c>
      <c r="H1139" s="311" t="s">
        <v>5</v>
      </c>
      <c r="L1139" s="309"/>
      <c r="M1139" s="313"/>
      <c r="N1139" s="314"/>
      <c r="O1139" s="314"/>
      <c r="P1139" s="314"/>
      <c r="Q1139" s="314"/>
      <c r="R1139" s="314"/>
      <c r="S1139" s="314"/>
      <c r="T1139" s="315"/>
      <c r="AT1139" s="311" t="s">
        <v>185</v>
      </c>
      <c r="AU1139" s="311" t="s">
        <v>77</v>
      </c>
      <c r="AV1139" s="310" t="s">
        <v>75</v>
      </c>
      <c r="AW1139" s="310" t="s">
        <v>31</v>
      </c>
      <c r="AX1139" s="310" t="s">
        <v>68</v>
      </c>
      <c r="AY1139" s="311" t="s">
        <v>177</v>
      </c>
    </row>
    <row r="1140" spans="2:65" s="317" customFormat="1">
      <c r="B1140" s="316"/>
      <c r="D1140" s="297" t="s">
        <v>185</v>
      </c>
      <c r="E1140" s="318" t="s">
        <v>5</v>
      </c>
      <c r="F1140" s="319" t="s">
        <v>186</v>
      </c>
      <c r="H1140" s="320">
        <v>1</v>
      </c>
      <c r="L1140" s="316"/>
      <c r="M1140" s="321"/>
      <c r="N1140" s="322"/>
      <c r="O1140" s="322"/>
      <c r="P1140" s="322"/>
      <c r="Q1140" s="322"/>
      <c r="R1140" s="322"/>
      <c r="S1140" s="322"/>
      <c r="T1140" s="323"/>
      <c r="AT1140" s="318" t="s">
        <v>185</v>
      </c>
      <c r="AU1140" s="318" t="s">
        <v>77</v>
      </c>
      <c r="AV1140" s="317" t="s">
        <v>182</v>
      </c>
      <c r="AW1140" s="317" t="s">
        <v>31</v>
      </c>
      <c r="AX1140" s="317" t="s">
        <v>75</v>
      </c>
      <c r="AY1140" s="318" t="s">
        <v>177</v>
      </c>
    </row>
    <row r="1141" spans="2:65" s="916" customFormat="1" ht="25.5" customHeight="1">
      <c r="B1141" s="207"/>
      <c r="C1141" s="286" t="s">
        <v>1528</v>
      </c>
      <c r="D1141" s="286" t="s">
        <v>179</v>
      </c>
      <c r="E1141" s="287" t="s">
        <v>1529</v>
      </c>
      <c r="F1141" s="288" t="s">
        <v>1530</v>
      </c>
      <c r="G1141" s="289" t="s">
        <v>1233</v>
      </c>
      <c r="H1141" s="290">
        <v>1</v>
      </c>
      <c r="I1141" s="921"/>
      <c r="J1141" s="291">
        <f>ROUND(I1141*H1141,2)</f>
        <v>0</v>
      </c>
      <c r="K1141" s="288" t="s">
        <v>181</v>
      </c>
      <c r="L1141" s="207"/>
      <c r="M1141" s="292" t="s">
        <v>5</v>
      </c>
      <c r="N1141" s="293" t="s">
        <v>39</v>
      </c>
      <c r="O1141" s="294">
        <v>0.25</v>
      </c>
      <c r="P1141" s="294">
        <f>O1141*H1141</f>
        <v>0.25</v>
      </c>
      <c r="Q1141" s="294">
        <v>8.4999999999999995E-4</v>
      </c>
      <c r="R1141" s="294">
        <f>Q1141*H1141</f>
        <v>8.4999999999999995E-4</v>
      </c>
      <c r="S1141" s="294">
        <v>0</v>
      </c>
      <c r="T1141" s="295">
        <f>S1141*H1141</f>
        <v>0</v>
      </c>
      <c r="AR1141" s="196" t="s">
        <v>263</v>
      </c>
      <c r="AT1141" s="196" t="s">
        <v>179</v>
      </c>
      <c r="AU1141" s="196" t="s">
        <v>77</v>
      </c>
      <c r="AY1141" s="196" t="s">
        <v>177</v>
      </c>
      <c r="BE1141" s="296">
        <f>IF(N1141="základní",J1141,0)</f>
        <v>0</v>
      </c>
      <c r="BF1141" s="296">
        <f>IF(N1141="snížená",J1141,0)</f>
        <v>0</v>
      </c>
      <c r="BG1141" s="296">
        <f>IF(N1141="zákl. přenesená",J1141,0)</f>
        <v>0</v>
      </c>
      <c r="BH1141" s="296">
        <f>IF(N1141="sníž. přenesená",J1141,0)</f>
        <v>0</v>
      </c>
      <c r="BI1141" s="296">
        <f>IF(N1141="nulová",J1141,0)</f>
        <v>0</v>
      </c>
      <c r="BJ1141" s="196" t="s">
        <v>75</v>
      </c>
      <c r="BK1141" s="296">
        <f>ROUND(I1141*H1141,2)</f>
        <v>0</v>
      </c>
      <c r="BL1141" s="196" t="s">
        <v>263</v>
      </c>
      <c r="BM1141" s="196" t="s">
        <v>1531</v>
      </c>
    </row>
    <row r="1142" spans="2:65" s="302" customFormat="1">
      <c r="B1142" s="301"/>
      <c r="D1142" s="297" t="s">
        <v>185</v>
      </c>
      <c r="E1142" s="303" t="s">
        <v>5</v>
      </c>
      <c r="F1142" s="304" t="s">
        <v>75</v>
      </c>
      <c r="H1142" s="305">
        <v>1</v>
      </c>
      <c r="L1142" s="301"/>
      <c r="M1142" s="306"/>
      <c r="N1142" s="307"/>
      <c r="O1142" s="307"/>
      <c r="P1142" s="307"/>
      <c r="Q1142" s="307"/>
      <c r="R1142" s="307"/>
      <c r="S1142" s="307"/>
      <c r="T1142" s="308"/>
      <c r="AT1142" s="303" t="s">
        <v>185</v>
      </c>
      <c r="AU1142" s="303" t="s">
        <v>77</v>
      </c>
      <c r="AV1142" s="302" t="s">
        <v>77</v>
      </c>
      <c r="AW1142" s="302" t="s">
        <v>31</v>
      </c>
      <c r="AX1142" s="302" t="s">
        <v>68</v>
      </c>
      <c r="AY1142" s="303" t="s">
        <v>177</v>
      </c>
    </row>
    <row r="1143" spans="2:65" s="310" customFormat="1">
      <c r="B1143" s="309"/>
      <c r="D1143" s="297" t="s">
        <v>185</v>
      </c>
      <c r="E1143" s="311" t="s">
        <v>5</v>
      </c>
      <c r="F1143" s="312" t="s">
        <v>1483</v>
      </c>
      <c r="H1143" s="311" t="s">
        <v>5</v>
      </c>
      <c r="L1143" s="309"/>
      <c r="M1143" s="313"/>
      <c r="N1143" s="314"/>
      <c r="O1143" s="314"/>
      <c r="P1143" s="314"/>
      <c r="Q1143" s="314"/>
      <c r="R1143" s="314"/>
      <c r="S1143" s="314"/>
      <c r="T1143" s="315"/>
      <c r="AT1143" s="311" t="s">
        <v>185</v>
      </c>
      <c r="AU1143" s="311" t="s">
        <v>77</v>
      </c>
      <c r="AV1143" s="310" t="s">
        <v>75</v>
      </c>
      <c r="AW1143" s="310" t="s">
        <v>31</v>
      </c>
      <c r="AX1143" s="310" t="s">
        <v>68</v>
      </c>
      <c r="AY1143" s="311" t="s">
        <v>177</v>
      </c>
    </row>
    <row r="1144" spans="2:65" s="317" customFormat="1">
      <c r="B1144" s="316"/>
      <c r="D1144" s="297" t="s">
        <v>185</v>
      </c>
      <c r="E1144" s="318" t="s">
        <v>5</v>
      </c>
      <c r="F1144" s="319" t="s">
        <v>186</v>
      </c>
      <c r="H1144" s="320">
        <v>1</v>
      </c>
      <c r="L1144" s="316"/>
      <c r="M1144" s="321"/>
      <c r="N1144" s="322"/>
      <c r="O1144" s="322"/>
      <c r="P1144" s="322"/>
      <c r="Q1144" s="322"/>
      <c r="R1144" s="322"/>
      <c r="S1144" s="322"/>
      <c r="T1144" s="323"/>
      <c r="AT1144" s="318" t="s">
        <v>185</v>
      </c>
      <c r="AU1144" s="318" t="s">
        <v>77</v>
      </c>
      <c r="AV1144" s="317" t="s">
        <v>182</v>
      </c>
      <c r="AW1144" s="317" t="s">
        <v>31</v>
      </c>
      <c r="AX1144" s="317" t="s">
        <v>75</v>
      </c>
      <c r="AY1144" s="318" t="s">
        <v>177</v>
      </c>
    </row>
    <row r="1145" spans="2:65" s="916" customFormat="1" ht="38.25" customHeight="1">
      <c r="B1145" s="207"/>
      <c r="C1145" s="286" t="s">
        <v>1532</v>
      </c>
      <c r="D1145" s="286" t="s">
        <v>179</v>
      </c>
      <c r="E1145" s="287" t="s">
        <v>1533</v>
      </c>
      <c r="F1145" s="288" t="s">
        <v>1534</v>
      </c>
      <c r="G1145" s="289" t="s">
        <v>407</v>
      </c>
      <c r="H1145" s="290">
        <v>0.104</v>
      </c>
      <c r="I1145" s="921"/>
      <c r="J1145" s="291">
        <f>ROUND(I1145*H1145,2)</f>
        <v>0</v>
      </c>
      <c r="K1145" s="288" t="s">
        <v>181</v>
      </c>
      <c r="L1145" s="207"/>
      <c r="M1145" s="292" t="s">
        <v>5</v>
      </c>
      <c r="N1145" s="293" t="s">
        <v>39</v>
      </c>
      <c r="O1145" s="294">
        <v>1.629</v>
      </c>
      <c r="P1145" s="294">
        <f>O1145*H1145</f>
        <v>0.16941599999999998</v>
      </c>
      <c r="Q1145" s="294">
        <v>0</v>
      </c>
      <c r="R1145" s="294">
        <f>Q1145*H1145</f>
        <v>0</v>
      </c>
      <c r="S1145" s="294">
        <v>0</v>
      </c>
      <c r="T1145" s="295">
        <f>S1145*H1145</f>
        <v>0</v>
      </c>
      <c r="AR1145" s="196" t="s">
        <v>263</v>
      </c>
      <c r="AT1145" s="196" t="s">
        <v>179</v>
      </c>
      <c r="AU1145" s="196" t="s">
        <v>77</v>
      </c>
      <c r="AY1145" s="196" t="s">
        <v>177</v>
      </c>
      <c r="BE1145" s="296">
        <f>IF(N1145="základní",J1145,0)</f>
        <v>0</v>
      </c>
      <c r="BF1145" s="296">
        <f>IF(N1145="snížená",J1145,0)</f>
        <v>0</v>
      </c>
      <c r="BG1145" s="296">
        <f>IF(N1145="zákl. přenesená",J1145,0)</f>
        <v>0</v>
      </c>
      <c r="BH1145" s="296">
        <f>IF(N1145="sníž. přenesená",J1145,0)</f>
        <v>0</v>
      </c>
      <c r="BI1145" s="296">
        <f>IF(N1145="nulová",J1145,0)</f>
        <v>0</v>
      </c>
      <c r="BJ1145" s="196" t="s">
        <v>75</v>
      </c>
      <c r="BK1145" s="296">
        <f>ROUND(I1145*H1145,2)</f>
        <v>0</v>
      </c>
      <c r="BL1145" s="196" t="s">
        <v>263</v>
      </c>
      <c r="BM1145" s="196" t="s">
        <v>1535</v>
      </c>
    </row>
    <row r="1146" spans="2:65" s="916" customFormat="1" ht="121.5">
      <c r="B1146" s="207"/>
      <c r="D1146" s="297" t="s">
        <v>184</v>
      </c>
      <c r="F1146" s="298" t="s">
        <v>1536</v>
      </c>
      <c r="L1146" s="207"/>
      <c r="M1146" s="299"/>
      <c r="N1146" s="920"/>
      <c r="O1146" s="920"/>
      <c r="P1146" s="920"/>
      <c r="Q1146" s="920"/>
      <c r="R1146" s="920"/>
      <c r="S1146" s="920"/>
      <c r="T1146" s="300"/>
      <c r="AT1146" s="196" t="s">
        <v>184</v>
      </c>
      <c r="AU1146" s="196" t="s">
        <v>77</v>
      </c>
    </row>
    <row r="1147" spans="2:65" s="274" customFormat="1" ht="29.85" customHeight="1">
      <c r="B1147" s="273"/>
      <c r="D1147" s="275" t="s">
        <v>67</v>
      </c>
      <c r="E1147" s="284" t="s">
        <v>1537</v>
      </c>
      <c r="F1147" s="284" t="s">
        <v>1538</v>
      </c>
      <c r="J1147" s="285">
        <f>BK1147</f>
        <v>0</v>
      </c>
      <c r="L1147" s="273"/>
      <c r="M1147" s="278"/>
      <c r="N1147" s="279"/>
      <c r="O1147" s="279"/>
      <c r="P1147" s="280">
        <f>SUM(P1148:P1151)</f>
        <v>31.25</v>
      </c>
      <c r="Q1147" s="279"/>
      <c r="R1147" s="280">
        <f>SUM(R1148:R1151)</f>
        <v>2.1499999999999998E-2</v>
      </c>
      <c r="S1147" s="279"/>
      <c r="T1147" s="281">
        <f>SUM(T1148:T1151)</f>
        <v>0</v>
      </c>
      <c r="AR1147" s="275" t="s">
        <v>77</v>
      </c>
      <c r="AT1147" s="282" t="s">
        <v>67</v>
      </c>
      <c r="AU1147" s="282" t="s">
        <v>75</v>
      </c>
      <c r="AY1147" s="275" t="s">
        <v>177</v>
      </c>
      <c r="BK1147" s="283">
        <f>SUM(BK1148:BK1151)</f>
        <v>0</v>
      </c>
    </row>
    <row r="1148" spans="2:65" s="916" customFormat="1" ht="25.5" customHeight="1">
      <c r="B1148" s="207"/>
      <c r="C1148" s="286" t="s">
        <v>1539</v>
      </c>
      <c r="D1148" s="286" t="s">
        <v>179</v>
      </c>
      <c r="E1148" s="287" t="s">
        <v>1540</v>
      </c>
      <c r="F1148" s="288" t="s">
        <v>1541</v>
      </c>
      <c r="G1148" s="289" t="s">
        <v>187</v>
      </c>
      <c r="H1148" s="290">
        <v>50</v>
      </c>
      <c r="I1148" s="921"/>
      <c r="J1148" s="291">
        <f>ROUND(I1148*H1148,2)</f>
        <v>0</v>
      </c>
      <c r="K1148" s="288" t="s">
        <v>181</v>
      </c>
      <c r="L1148" s="207"/>
      <c r="M1148" s="292" t="s">
        <v>5</v>
      </c>
      <c r="N1148" s="293" t="s">
        <v>39</v>
      </c>
      <c r="O1148" s="294">
        <v>0.625</v>
      </c>
      <c r="P1148" s="294">
        <f>O1148*H1148</f>
        <v>31.25</v>
      </c>
      <c r="Q1148" s="294">
        <v>4.2999999999999999E-4</v>
      </c>
      <c r="R1148" s="294">
        <f>Q1148*H1148</f>
        <v>2.1499999999999998E-2</v>
      </c>
      <c r="S1148" s="294">
        <v>0</v>
      </c>
      <c r="T1148" s="295">
        <f>S1148*H1148</f>
        <v>0</v>
      </c>
      <c r="AR1148" s="196" t="s">
        <v>263</v>
      </c>
      <c r="AT1148" s="196" t="s">
        <v>179</v>
      </c>
      <c r="AU1148" s="196" t="s">
        <v>77</v>
      </c>
      <c r="AY1148" s="196" t="s">
        <v>177</v>
      </c>
      <c r="BE1148" s="296">
        <f>IF(N1148="základní",J1148,0)</f>
        <v>0</v>
      </c>
      <c r="BF1148" s="296">
        <f>IF(N1148="snížená",J1148,0)</f>
        <v>0</v>
      </c>
      <c r="BG1148" s="296">
        <f>IF(N1148="zákl. přenesená",J1148,0)</f>
        <v>0</v>
      </c>
      <c r="BH1148" s="296">
        <f>IF(N1148="sníž. přenesená",J1148,0)</f>
        <v>0</v>
      </c>
      <c r="BI1148" s="296">
        <f>IF(N1148="nulová",J1148,0)</f>
        <v>0</v>
      </c>
      <c r="BJ1148" s="196" t="s">
        <v>75</v>
      </c>
      <c r="BK1148" s="296">
        <f>ROUND(I1148*H1148,2)</f>
        <v>0</v>
      </c>
      <c r="BL1148" s="196" t="s">
        <v>263</v>
      </c>
      <c r="BM1148" s="196" t="s">
        <v>1542</v>
      </c>
    </row>
    <row r="1149" spans="2:65" s="916" customFormat="1" ht="108">
      <c r="B1149" s="207"/>
      <c r="D1149" s="297" t="s">
        <v>184</v>
      </c>
      <c r="F1149" s="298" t="s">
        <v>1543</v>
      </c>
      <c r="L1149" s="207"/>
      <c r="M1149" s="299"/>
      <c r="N1149" s="920"/>
      <c r="O1149" s="920"/>
      <c r="P1149" s="920"/>
      <c r="Q1149" s="920"/>
      <c r="R1149" s="920"/>
      <c r="S1149" s="920"/>
      <c r="T1149" s="300"/>
      <c r="AT1149" s="196" t="s">
        <v>184</v>
      </c>
      <c r="AU1149" s="196" t="s">
        <v>77</v>
      </c>
    </row>
    <row r="1150" spans="2:65" s="302" customFormat="1">
      <c r="B1150" s="301"/>
      <c r="D1150" s="297" t="s">
        <v>185</v>
      </c>
      <c r="E1150" s="303" t="s">
        <v>5</v>
      </c>
      <c r="F1150" s="304" t="s">
        <v>430</v>
      </c>
      <c r="H1150" s="305">
        <v>50</v>
      </c>
      <c r="L1150" s="301"/>
      <c r="M1150" s="306"/>
      <c r="N1150" s="307"/>
      <c r="O1150" s="307"/>
      <c r="P1150" s="307"/>
      <c r="Q1150" s="307"/>
      <c r="R1150" s="307"/>
      <c r="S1150" s="307"/>
      <c r="T1150" s="308"/>
      <c r="AT1150" s="303" t="s">
        <v>185</v>
      </c>
      <c r="AU1150" s="303" t="s">
        <v>77</v>
      </c>
      <c r="AV1150" s="302" t="s">
        <v>77</v>
      </c>
      <c r="AW1150" s="302" t="s">
        <v>31</v>
      </c>
      <c r="AX1150" s="302" t="s">
        <v>68</v>
      </c>
      <c r="AY1150" s="303" t="s">
        <v>177</v>
      </c>
    </row>
    <row r="1151" spans="2:65" s="317" customFormat="1">
      <c r="B1151" s="316"/>
      <c r="D1151" s="297" t="s">
        <v>185</v>
      </c>
      <c r="E1151" s="318" t="s">
        <v>5</v>
      </c>
      <c r="F1151" s="319" t="s">
        <v>186</v>
      </c>
      <c r="H1151" s="320">
        <v>50</v>
      </c>
      <c r="L1151" s="316"/>
      <c r="M1151" s="321"/>
      <c r="N1151" s="322"/>
      <c r="O1151" s="322"/>
      <c r="P1151" s="322"/>
      <c r="Q1151" s="322"/>
      <c r="R1151" s="322"/>
      <c r="S1151" s="322"/>
      <c r="T1151" s="323"/>
      <c r="AT1151" s="318" t="s">
        <v>185</v>
      </c>
      <c r="AU1151" s="318" t="s">
        <v>77</v>
      </c>
      <c r="AV1151" s="317" t="s">
        <v>182</v>
      </c>
      <c r="AW1151" s="317" t="s">
        <v>31</v>
      </c>
      <c r="AX1151" s="317" t="s">
        <v>75</v>
      </c>
      <c r="AY1151" s="318" t="s">
        <v>177</v>
      </c>
    </row>
    <row r="1152" spans="2:65" s="274" customFormat="1" ht="29.85" customHeight="1">
      <c r="B1152" s="273"/>
      <c r="D1152" s="275" t="s">
        <v>67</v>
      </c>
      <c r="E1152" s="284" t="s">
        <v>1544</v>
      </c>
      <c r="F1152" s="284" t="s">
        <v>1545</v>
      </c>
      <c r="J1152" s="285">
        <f>BK1152</f>
        <v>0</v>
      </c>
      <c r="L1152" s="273"/>
      <c r="M1152" s="278"/>
      <c r="N1152" s="279"/>
      <c r="O1152" s="279"/>
      <c r="P1152" s="280">
        <f>SUM(P1153:P1157)</f>
        <v>2.2000000000000002</v>
      </c>
      <c r="Q1152" s="279"/>
      <c r="R1152" s="280">
        <f>SUM(R1153:R1157)</f>
        <v>5.6299999999999996E-3</v>
      </c>
      <c r="S1152" s="279"/>
      <c r="T1152" s="281">
        <f>SUM(T1153:T1157)</f>
        <v>0</v>
      </c>
      <c r="AR1152" s="275" t="s">
        <v>77</v>
      </c>
      <c r="AT1152" s="282" t="s">
        <v>67</v>
      </c>
      <c r="AU1152" s="282" t="s">
        <v>75</v>
      </c>
      <c r="AY1152" s="275" t="s">
        <v>177</v>
      </c>
      <c r="BK1152" s="283">
        <f>SUM(BK1153:BK1157)</f>
        <v>0</v>
      </c>
    </row>
    <row r="1153" spans="2:65" s="916" customFormat="1" ht="25.5" customHeight="1">
      <c r="B1153" s="207"/>
      <c r="C1153" s="286" t="s">
        <v>1546</v>
      </c>
      <c r="D1153" s="286" t="s">
        <v>179</v>
      </c>
      <c r="E1153" s="287" t="s">
        <v>1547</v>
      </c>
      <c r="F1153" s="288" t="s">
        <v>1548</v>
      </c>
      <c r="G1153" s="289" t="s">
        <v>187</v>
      </c>
      <c r="H1153" s="290">
        <v>1</v>
      </c>
      <c r="I1153" s="921"/>
      <c r="J1153" s="291">
        <f>ROUND(I1153*H1153,2)</f>
        <v>0</v>
      </c>
      <c r="K1153" s="288" t="s">
        <v>181</v>
      </c>
      <c r="L1153" s="207"/>
      <c r="M1153" s="292" t="s">
        <v>5</v>
      </c>
      <c r="N1153" s="293" t="s">
        <v>39</v>
      </c>
      <c r="O1153" s="294">
        <v>2.2000000000000002</v>
      </c>
      <c r="P1153" s="294">
        <f>O1153*H1153</f>
        <v>2.2000000000000002</v>
      </c>
      <c r="Q1153" s="294">
        <v>0</v>
      </c>
      <c r="R1153" s="294">
        <f>Q1153*H1153</f>
        <v>0</v>
      </c>
      <c r="S1153" s="294">
        <v>0</v>
      </c>
      <c r="T1153" s="295">
        <f>S1153*H1153</f>
        <v>0</v>
      </c>
      <c r="AR1153" s="196" t="s">
        <v>263</v>
      </c>
      <c r="AT1153" s="196" t="s">
        <v>179</v>
      </c>
      <c r="AU1153" s="196" t="s">
        <v>77</v>
      </c>
      <c r="AY1153" s="196" t="s">
        <v>177</v>
      </c>
      <c r="BE1153" s="296">
        <f>IF(N1153="základní",J1153,0)</f>
        <v>0</v>
      </c>
      <c r="BF1153" s="296">
        <f>IF(N1153="snížená",J1153,0)</f>
        <v>0</v>
      </c>
      <c r="BG1153" s="296">
        <f>IF(N1153="zákl. přenesená",J1153,0)</f>
        <v>0</v>
      </c>
      <c r="BH1153" s="296">
        <f>IF(N1153="sníž. přenesená",J1153,0)</f>
        <v>0</v>
      </c>
      <c r="BI1153" s="296">
        <f>IF(N1153="nulová",J1153,0)</f>
        <v>0</v>
      </c>
      <c r="BJ1153" s="196" t="s">
        <v>75</v>
      </c>
      <c r="BK1153" s="296">
        <f>ROUND(I1153*H1153,2)</f>
        <v>0</v>
      </c>
      <c r="BL1153" s="196" t="s">
        <v>263</v>
      </c>
      <c r="BM1153" s="196" t="s">
        <v>1549</v>
      </c>
    </row>
    <row r="1154" spans="2:65" s="302" customFormat="1">
      <c r="B1154" s="301"/>
      <c r="D1154" s="297" t="s">
        <v>185</v>
      </c>
      <c r="E1154" s="303" t="s">
        <v>5</v>
      </c>
      <c r="F1154" s="304" t="s">
        <v>75</v>
      </c>
      <c r="H1154" s="305">
        <v>1</v>
      </c>
      <c r="L1154" s="301"/>
      <c r="M1154" s="306"/>
      <c r="N1154" s="307"/>
      <c r="O1154" s="307"/>
      <c r="P1154" s="307"/>
      <c r="Q1154" s="307"/>
      <c r="R1154" s="307"/>
      <c r="S1154" s="307"/>
      <c r="T1154" s="308"/>
      <c r="AT1154" s="303" t="s">
        <v>185</v>
      </c>
      <c r="AU1154" s="303" t="s">
        <v>77</v>
      </c>
      <c r="AV1154" s="302" t="s">
        <v>77</v>
      </c>
      <c r="AW1154" s="302" t="s">
        <v>31</v>
      </c>
      <c r="AX1154" s="302" t="s">
        <v>68</v>
      </c>
      <c r="AY1154" s="303" t="s">
        <v>177</v>
      </c>
    </row>
    <row r="1155" spans="2:65" s="310" customFormat="1">
      <c r="B1155" s="309"/>
      <c r="D1155" s="297" t="s">
        <v>185</v>
      </c>
      <c r="E1155" s="311" t="s">
        <v>5</v>
      </c>
      <c r="F1155" s="312" t="s">
        <v>1550</v>
      </c>
      <c r="H1155" s="311" t="s">
        <v>5</v>
      </c>
      <c r="L1155" s="309"/>
      <c r="M1155" s="313"/>
      <c r="N1155" s="314"/>
      <c r="O1155" s="314"/>
      <c r="P1155" s="314"/>
      <c r="Q1155" s="314"/>
      <c r="R1155" s="314"/>
      <c r="S1155" s="314"/>
      <c r="T1155" s="315"/>
      <c r="AT1155" s="311" t="s">
        <v>185</v>
      </c>
      <c r="AU1155" s="311" t="s">
        <v>77</v>
      </c>
      <c r="AV1155" s="310" t="s">
        <v>75</v>
      </c>
      <c r="AW1155" s="310" t="s">
        <v>31</v>
      </c>
      <c r="AX1155" s="310" t="s">
        <v>68</v>
      </c>
      <c r="AY1155" s="311" t="s">
        <v>177</v>
      </c>
    </row>
    <row r="1156" spans="2:65" s="317" customFormat="1">
      <c r="B1156" s="316"/>
      <c r="D1156" s="297" t="s">
        <v>185</v>
      </c>
      <c r="E1156" s="318" t="s">
        <v>5</v>
      </c>
      <c r="F1156" s="319" t="s">
        <v>186</v>
      </c>
      <c r="H1156" s="320">
        <v>1</v>
      </c>
      <c r="L1156" s="316"/>
      <c r="M1156" s="321"/>
      <c r="N1156" s="322"/>
      <c r="O1156" s="322"/>
      <c r="P1156" s="322"/>
      <c r="Q1156" s="322"/>
      <c r="R1156" s="322"/>
      <c r="S1156" s="322"/>
      <c r="T1156" s="323"/>
      <c r="AT1156" s="318" t="s">
        <v>185</v>
      </c>
      <c r="AU1156" s="318" t="s">
        <v>77</v>
      </c>
      <c r="AV1156" s="317" t="s">
        <v>182</v>
      </c>
      <c r="AW1156" s="317" t="s">
        <v>31</v>
      </c>
      <c r="AX1156" s="317" t="s">
        <v>75</v>
      </c>
      <c r="AY1156" s="318" t="s">
        <v>177</v>
      </c>
    </row>
    <row r="1157" spans="2:65" s="916" customFormat="1" ht="16.5" customHeight="1">
      <c r="B1157" s="207"/>
      <c r="C1157" s="324" t="s">
        <v>1551</v>
      </c>
      <c r="D1157" s="324" t="s">
        <v>425</v>
      </c>
      <c r="E1157" s="325" t="s">
        <v>1552</v>
      </c>
      <c r="F1157" s="326" t="s">
        <v>1553</v>
      </c>
      <c r="G1157" s="327" t="s">
        <v>187</v>
      </c>
      <c r="H1157" s="328">
        <v>1</v>
      </c>
      <c r="I1157" s="923"/>
      <c r="J1157" s="329">
        <f>ROUND(I1157*H1157,2)</f>
        <v>0</v>
      </c>
      <c r="K1157" s="326" t="s">
        <v>5</v>
      </c>
      <c r="L1157" s="330"/>
      <c r="M1157" s="331" t="s">
        <v>5</v>
      </c>
      <c r="N1157" s="332" t="s">
        <v>39</v>
      </c>
      <c r="O1157" s="294">
        <v>0</v>
      </c>
      <c r="P1157" s="294">
        <f>O1157*H1157</f>
        <v>0</v>
      </c>
      <c r="Q1157" s="294">
        <v>5.6299999999999996E-3</v>
      </c>
      <c r="R1157" s="294">
        <f>Q1157*H1157</f>
        <v>5.6299999999999996E-3</v>
      </c>
      <c r="S1157" s="294">
        <v>0</v>
      </c>
      <c r="T1157" s="295">
        <f>S1157*H1157</f>
        <v>0</v>
      </c>
      <c r="AR1157" s="196" t="s">
        <v>336</v>
      </c>
      <c r="AT1157" s="196" t="s">
        <v>425</v>
      </c>
      <c r="AU1157" s="196" t="s">
        <v>77</v>
      </c>
      <c r="AY1157" s="196" t="s">
        <v>177</v>
      </c>
      <c r="BE1157" s="296">
        <f>IF(N1157="základní",J1157,0)</f>
        <v>0</v>
      </c>
      <c r="BF1157" s="296">
        <f>IF(N1157="snížená",J1157,0)</f>
        <v>0</v>
      </c>
      <c r="BG1157" s="296">
        <f>IF(N1157="zákl. přenesená",J1157,0)</f>
        <v>0</v>
      </c>
      <c r="BH1157" s="296">
        <f>IF(N1157="sníž. přenesená",J1157,0)</f>
        <v>0</v>
      </c>
      <c r="BI1157" s="296">
        <f>IF(N1157="nulová",J1157,0)</f>
        <v>0</v>
      </c>
      <c r="BJ1157" s="196" t="s">
        <v>75</v>
      </c>
      <c r="BK1157" s="296">
        <f>ROUND(I1157*H1157,2)</f>
        <v>0</v>
      </c>
      <c r="BL1157" s="196" t="s">
        <v>263</v>
      </c>
      <c r="BM1157" s="196" t="s">
        <v>1554</v>
      </c>
    </row>
    <row r="1158" spans="2:65" s="274" customFormat="1" ht="29.85" customHeight="1">
      <c r="B1158" s="273"/>
      <c r="D1158" s="275" t="s">
        <v>67</v>
      </c>
      <c r="E1158" s="284" t="s">
        <v>1555</v>
      </c>
      <c r="F1158" s="284" t="s">
        <v>1556</v>
      </c>
      <c r="J1158" s="285">
        <f>BK1158</f>
        <v>0</v>
      </c>
      <c r="L1158" s="273"/>
      <c r="M1158" s="278"/>
      <c r="N1158" s="279"/>
      <c r="O1158" s="279"/>
      <c r="P1158" s="280">
        <f>SUM(P1159:P1262)</f>
        <v>2632.7031074000001</v>
      </c>
      <c r="Q1158" s="279"/>
      <c r="R1158" s="280">
        <f>SUM(R1159:R1262)</f>
        <v>66.525435483999985</v>
      </c>
      <c r="S1158" s="279"/>
      <c r="T1158" s="281">
        <f>SUM(T1159:T1262)</f>
        <v>0</v>
      </c>
      <c r="AR1158" s="275" t="s">
        <v>77</v>
      </c>
      <c r="AT1158" s="282" t="s">
        <v>67</v>
      </c>
      <c r="AU1158" s="282" t="s">
        <v>75</v>
      </c>
      <c r="AY1158" s="275" t="s">
        <v>177</v>
      </c>
      <c r="BK1158" s="283">
        <f>SUM(BK1159:BK1262)</f>
        <v>0</v>
      </c>
    </row>
    <row r="1159" spans="2:65" s="916" customFormat="1" ht="38.25" customHeight="1">
      <c r="B1159" s="207"/>
      <c r="C1159" s="286" t="s">
        <v>1557</v>
      </c>
      <c r="D1159" s="286" t="s">
        <v>179</v>
      </c>
      <c r="E1159" s="287" t="s">
        <v>1558</v>
      </c>
      <c r="F1159" s="288" t="s">
        <v>1559</v>
      </c>
      <c r="G1159" s="289" t="s">
        <v>180</v>
      </c>
      <c r="H1159" s="290">
        <v>20.105</v>
      </c>
      <c r="I1159" s="921"/>
      <c r="J1159" s="291">
        <f>ROUND(I1159*H1159,2)</f>
        <v>0</v>
      </c>
      <c r="K1159" s="288" t="s">
        <v>181</v>
      </c>
      <c r="L1159" s="207"/>
      <c r="M1159" s="292" t="s">
        <v>5</v>
      </c>
      <c r="N1159" s="293" t="s">
        <v>39</v>
      </c>
      <c r="O1159" s="294">
        <v>0.92700000000000005</v>
      </c>
      <c r="P1159" s="294">
        <f>O1159*H1159</f>
        <v>18.637335</v>
      </c>
      <c r="Q1159" s="294">
        <v>2.197E-2</v>
      </c>
      <c r="R1159" s="294">
        <f>Q1159*H1159</f>
        <v>0.44170684999999998</v>
      </c>
      <c r="S1159" s="294">
        <v>0</v>
      </c>
      <c r="T1159" s="295">
        <f>S1159*H1159</f>
        <v>0</v>
      </c>
      <c r="AR1159" s="196" t="s">
        <v>263</v>
      </c>
      <c r="AT1159" s="196" t="s">
        <v>179</v>
      </c>
      <c r="AU1159" s="196" t="s">
        <v>77</v>
      </c>
      <c r="AY1159" s="196" t="s">
        <v>177</v>
      </c>
      <c r="BE1159" s="296">
        <f>IF(N1159="základní",J1159,0)</f>
        <v>0</v>
      </c>
      <c r="BF1159" s="296">
        <f>IF(N1159="snížená",J1159,0)</f>
        <v>0</v>
      </c>
      <c r="BG1159" s="296">
        <f>IF(N1159="zákl. přenesená",J1159,0)</f>
        <v>0</v>
      </c>
      <c r="BH1159" s="296">
        <f>IF(N1159="sníž. přenesená",J1159,0)</f>
        <v>0</v>
      </c>
      <c r="BI1159" s="296">
        <f>IF(N1159="nulová",J1159,0)</f>
        <v>0</v>
      </c>
      <c r="BJ1159" s="196" t="s">
        <v>75</v>
      </c>
      <c r="BK1159" s="296">
        <f>ROUND(I1159*H1159,2)</f>
        <v>0</v>
      </c>
      <c r="BL1159" s="196" t="s">
        <v>263</v>
      </c>
      <c r="BM1159" s="196" t="s">
        <v>1560</v>
      </c>
    </row>
    <row r="1160" spans="2:65" s="916" customFormat="1" ht="135">
      <c r="B1160" s="207"/>
      <c r="D1160" s="297" t="s">
        <v>184</v>
      </c>
      <c r="F1160" s="298" t="s">
        <v>1561</v>
      </c>
      <c r="L1160" s="207"/>
      <c r="M1160" s="299"/>
      <c r="N1160" s="920"/>
      <c r="O1160" s="920"/>
      <c r="P1160" s="920"/>
      <c r="Q1160" s="920"/>
      <c r="R1160" s="920"/>
      <c r="S1160" s="920"/>
      <c r="T1160" s="300"/>
      <c r="AT1160" s="196" t="s">
        <v>184</v>
      </c>
      <c r="AU1160" s="196" t="s">
        <v>77</v>
      </c>
    </row>
    <row r="1161" spans="2:65" s="302" customFormat="1">
      <c r="B1161" s="301"/>
      <c r="D1161" s="297" t="s">
        <v>185</v>
      </c>
      <c r="E1161" s="303" t="s">
        <v>5</v>
      </c>
      <c r="F1161" s="304" t="s">
        <v>1562</v>
      </c>
      <c r="H1161" s="305">
        <v>4.2350000000000003</v>
      </c>
      <c r="L1161" s="301"/>
      <c r="M1161" s="306"/>
      <c r="N1161" s="307"/>
      <c r="O1161" s="307"/>
      <c r="P1161" s="307"/>
      <c r="Q1161" s="307"/>
      <c r="R1161" s="307"/>
      <c r="S1161" s="307"/>
      <c r="T1161" s="308"/>
      <c r="AT1161" s="303" t="s">
        <v>185</v>
      </c>
      <c r="AU1161" s="303" t="s">
        <v>77</v>
      </c>
      <c r="AV1161" s="302" t="s">
        <v>77</v>
      </c>
      <c r="AW1161" s="302" t="s">
        <v>31</v>
      </c>
      <c r="AX1161" s="302" t="s">
        <v>68</v>
      </c>
      <c r="AY1161" s="303" t="s">
        <v>177</v>
      </c>
    </row>
    <row r="1162" spans="2:65" s="310" customFormat="1">
      <c r="B1162" s="309"/>
      <c r="D1162" s="297" t="s">
        <v>185</v>
      </c>
      <c r="E1162" s="311" t="s">
        <v>5</v>
      </c>
      <c r="F1162" s="312" t="s">
        <v>716</v>
      </c>
      <c r="H1162" s="311" t="s">
        <v>5</v>
      </c>
      <c r="L1162" s="309"/>
      <c r="M1162" s="313"/>
      <c r="N1162" s="314"/>
      <c r="O1162" s="314"/>
      <c r="P1162" s="314"/>
      <c r="Q1162" s="314"/>
      <c r="R1162" s="314"/>
      <c r="S1162" s="314"/>
      <c r="T1162" s="315"/>
      <c r="AT1162" s="311" t="s">
        <v>185</v>
      </c>
      <c r="AU1162" s="311" t="s">
        <v>77</v>
      </c>
      <c r="AV1162" s="310" t="s">
        <v>75</v>
      </c>
      <c r="AW1162" s="310" t="s">
        <v>31</v>
      </c>
      <c r="AX1162" s="310" t="s">
        <v>68</v>
      </c>
      <c r="AY1162" s="311" t="s">
        <v>177</v>
      </c>
    </row>
    <row r="1163" spans="2:65" s="302" customFormat="1">
      <c r="B1163" s="301"/>
      <c r="D1163" s="297" t="s">
        <v>185</v>
      </c>
      <c r="E1163" s="303" t="s">
        <v>5</v>
      </c>
      <c r="F1163" s="304" t="s">
        <v>1563</v>
      </c>
      <c r="H1163" s="305">
        <v>7.9349999999999996</v>
      </c>
      <c r="L1163" s="301"/>
      <c r="M1163" s="306"/>
      <c r="N1163" s="307"/>
      <c r="O1163" s="307"/>
      <c r="P1163" s="307"/>
      <c r="Q1163" s="307"/>
      <c r="R1163" s="307"/>
      <c r="S1163" s="307"/>
      <c r="T1163" s="308"/>
      <c r="AT1163" s="303" t="s">
        <v>185</v>
      </c>
      <c r="AU1163" s="303" t="s">
        <v>77</v>
      </c>
      <c r="AV1163" s="302" t="s">
        <v>77</v>
      </c>
      <c r="AW1163" s="302" t="s">
        <v>31</v>
      </c>
      <c r="AX1163" s="302" t="s">
        <v>68</v>
      </c>
      <c r="AY1163" s="303" t="s">
        <v>177</v>
      </c>
    </row>
    <row r="1164" spans="2:65" s="310" customFormat="1">
      <c r="B1164" s="309"/>
      <c r="D1164" s="297" t="s">
        <v>185</v>
      </c>
      <c r="E1164" s="311" t="s">
        <v>5</v>
      </c>
      <c r="F1164" s="312" t="s">
        <v>719</v>
      </c>
      <c r="H1164" s="311" t="s">
        <v>5</v>
      </c>
      <c r="L1164" s="309"/>
      <c r="M1164" s="313"/>
      <c r="N1164" s="314"/>
      <c r="O1164" s="314"/>
      <c r="P1164" s="314"/>
      <c r="Q1164" s="314"/>
      <c r="R1164" s="314"/>
      <c r="S1164" s="314"/>
      <c r="T1164" s="315"/>
      <c r="AT1164" s="311" t="s">
        <v>185</v>
      </c>
      <c r="AU1164" s="311" t="s">
        <v>77</v>
      </c>
      <c r="AV1164" s="310" t="s">
        <v>75</v>
      </c>
      <c r="AW1164" s="310" t="s">
        <v>31</v>
      </c>
      <c r="AX1164" s="310" t="s">
        <v>68</v>
      </c>
      <c r="AY1164" s="311" t="s">
        <v>177</v>
      </c>
    </row>
    <row r="1165" spans="2:65" s="302" customFormat="1">
      <c r="B1165" s="301"/>
      <c r="D1165" s="297" t="s">
        <v>185</v>
      </c>
      <c r="E1165" s="303" t="s">
        <v>5</v>
      </c>
      <c r="F1165" s="304" t="s">
        <v>1563</v>
      </c>
      <c r="H1165" s="305">
        <v>7.9349999999999996</v>
      </c>
      <c r="L1165" s="301"/>
      <c r="M1165" s="306"/>
      <c r="N1165" s="307"/>
      <c r="O1165" s="307"/>
      <c r="P1165" s="307"/>
      <c r="Q1165" s="307"/>
      <c r="R1165" s="307"/>
      <c r="S1165" s="307"/>
      <c r="T1165" s="308"/>
      <c r="AT1165" s="303" t="s">
        <v>185</v>
      </c>
      <c r="AU1165" s="303" t="s">
        <v>77</v>
      </c>
      <c r="AV1165" s="302" t="s">
        <v>77</v>
      </c>
      <c r="AW1165" s="302" t="s">
        <v>31</v>
      </c>
      <c r="AX1165" s="302" t="s">
        <v>68</v>
      </c>
      <c r="AY1165" s="303" t="s">
        <v>177</v>
      </c>
    </row>
    <row r="1166" spans="2:65" s="310" customFormat="1">
      <c r="B1166" s="309"/>
      <c r="D1166" s="297" t="s">
        <v>185</v>
      </c>
      <c r="E1166" s="311" t="s">
        <v>5</v>
      </c>
      <c r="F1166" s="312" t="s">
        <v>593</v>
      </c>
      <c r="H1166" s="311" t="s">
        <v>5</v>
      </c>
      <c r="L1166" s="309"/>
      <c r="M1166" s="313"/>
      <c r="N1166" s="314"/>
      <c r="O1166" s="314"/>
      <c r="P1166" s="314"/>
      <c r="Q1166" s="314"/>
      <c r="R1166" s="314"/>
      <c r="S1166" s="314"/>
      <c r="T1166" s="315"/>
      <c r="AT1166" s="311" t="s">
        <v>185</v>
      </c>
      <c r="AU1166" s="311" t="s">
        <v>77</v>
      </c>
      <c r="AV1166" s="310" t="s">
        <v>75</v>
      </c>
      <c r="AW1166" s="310" t="s">
        <v>31</v>
      </c>
      <c r="AX1166" s="310" t="s">
        <v>68</v>
      </c>
      <c r="AY1166" s="311" t="s">
        <v>177</v>
      </c>
    </row>
    <row r="1167" spans="2:65" s="317" customFormat="1">
      <c r="B1167" s="316"/>
      <c r="D1167" s="297" t="s">
        <v>185</v>
      </c>
      <c r="E1167" s="318" t="s">
        <v>5</v>
      </c>
      <c r="F1167" s="319" t="s">
        <v>186</v>
      </c>
      <c r="H1167" s="320">
        <v>20.105</v>
      </c>
      <c r="L1167" s="316"/>
      <c r="M1167" s="321"/>
      <c r="N1167" s="322"/>
      <c r="O1167" s="322"/>
      <c r="P1167" s="322"/>
      <c r="Q1167" s="322"/>
      <c r="R1167" s="322"/>
      <c r="S1167" s="322"/>
      <c r="T1167" s="323"/>
      <c r="AT1167" s="318" t="s">
        <v>185</v>
      </c>
      <c r="AU1167" s="318" t="s">
        <v>77</v>
      </c>
      <c r="AV1167" s="317" t="s">
        <v>182</v>
      </c>
      <c r="AW1167" s="317" t="s">
        <v>31</v>
      </c>
      <c r="AX1167" s="317" t="s">
        <v>75</v>
      </c>
      <c r="AY1167" s="318" t="s">
        <v>177</v>
      </c>
    </row>
    <row r="1168" spans="2:65" s="916" customFormat="1" ht="38.25" customHeight="1">
      <c r="B1168" s="207"/>
      <c r="C1168" s="286" t="s">
        <v>1564</v>
      </c>
      <c r="D1168" s="286" t="s">
        <v>179</v>
      </c>
      <c r="E1168" s="287" t="s">
        <v>1565</v>
      </c>
      <c r="F1168" s="288" t="s">
        <v>1566</v>
      </c>
      <c r="G1168" s="289" t="s">
        <v>180</v>
      </c>
      <c r="H1168" s="290">
        <v>944.98599999999999</v>
      </c>
      <c r="I1168" s="921"/>
      <c r="J1168" s="291">
        <f>ROUND(I1168*H1168,2)</f>
        <v>0</v>
      </c>
      <c r="K1168" s="288" t="s">
        <v>181</v>
      </c>
      <c r="L1168" s="207"/>
      <c r="M1168" s="292" t="s">
        <v>5</v>
      </c>
      <c r="N1168" s="293" t="s">
        <v>39</v>
      </c>
      <c r="O1168" s="294">
        <v>1.296</v>
      </c>
      <c r="P1168" s="294">
        <f>O1168*H1168</f>
        <v>1224.7018560000001</v>
      </c>
      <c r="Q1168" s="294">
        <v>4.512E-2</v>
      </c>
      <c r="R1168" s="294">
        <f>Q1168*H1168</f>
        <v>42.637768319999999</v>
      </c>
      <c r="S1168" s="294">
        <v>0</v>
      </c>
      <c r="T1168" s="295">
        <f>S1168*H1168</f>
        <v>0</v>
      </c>
      <c r="AR1168" s="196" t="s">
        <v>263</v>
      </c>
      <c r="AT1168" s="196" t="s">
        <v>179</v>
      </c>
      <c r="AU1168" s="196" t="s">
        <v>77</v>
      </c>
      <c r="AY1168" s="196" t="s">
        <v>177</v>
      </c>
      <c r="BE1168" s="296">
        <f>IF(N1168="základní",J1168,0)</f>
        <v>0</v>
      </c>
      <c r="BF1168" s="296">
        <f>IF(N1168="snížená",J1168,0)</f>
        <v>0</v>
      </c>
      <c r="BG1168" s="296">
        <f>IF(N1168="zákl. přenesená",J1168,0)</f>
        <v>0</v>
      </c>
      <c r="BH1168" s="296">
        <f>IF(N1168="sníž. přenesená",J1168,0)</f>
        <v>0</v>
      </c>
      <c r="BI1168" s="296">
        <f>IF(N1168="nulová",J1168,0)</f>
        <v>0</v>
      </c>
      <c r="BJ1168" s="196" t="s">
        <v>75</v>
      </c>
      <c r="BK1168" s="296">
        <f>ROUND(I1168*H1168,2)</f>
        <v>0</v>
      </c>
      <c r="BL1168" s="196" t="s">
        <v>263</v>
      </c>
      <c r="BM1168" s="196" t="s">
        <v>1567</v>
      </c>
    </row>
    <row r="1169" spans="2:65" s="916" customFormat="1" ht="135">
      <c r="B1169" s="207"/>
      <c r="D1169" s="297" t="s">
        <v>184</v>
      </c>
      <c r="F1169" s="298" t="s">
        <v>1561</v>
      </c>
      <c r="L1169" s="207"/>
      <c r="M1169" s="299"/>
      <c r="N1169" s="920"/>
      <c r="O1169" s="920"/>
      <c r="P1169" s="920"/>
      <c r="Q1169" s="920"/>
      <c r="R1169" s="920"/>
      <c r="S1169" s="920"/>
      <c r="T1169" s="300"/>
      <c r="AT1169" s="196" t="s">
        <v>184</v>
      </c>
      <c r="AU1169" s="196" t="s">
        <v>77</v>
      </c>
    </row>
    <row r="1170" spans="2:65" s="302" customFormat="1">
      <c r="B1170" s="301"/>
      <c r="D1170" s="297" t="s">
        <v>185</v>
      </c>
      <c r="E1170" s="303" t="s">
        <v>5</v>
      </c>
      <c r="F1170" s="304" t="s">
        <v>1568</v>
      </c>
      <c r="H1170" s="305">
        <v>94.71</v>
      </c>
      <c r="L1170" s="301"/>
      <c r="M1170" s="306"/>
      <c r="N1170" s="307"/>
      <c r="O1170" s="307"/>
      <c r="P1170" s="307"/>
      <c r="Q1170" s="307"/>
      <c r="R1170" s="307"/>
      <c r="S1170" s="307"/>
      <c r="T1170" s="308"/>
      <c r="AT1170" s="303" t="s">
        <v>185</v>
      </c>
      <c r="AU1170" s="303" t="s">
        <v>77</v>
      </c>
      <c r="AV1170" s="302" t="s">
        <v>77</v>
      </c>
      <c r="AW1170" s="302" t="s">
        <v>31</v>
      </c>
      <c r="AX1170" s="302" t="s">
        <v>68</v>
      </c>
      <c r="AY1170" s="303" t="s">
        <v>177</v>
      </c>
    </row>
    <row r="1171" spans="2:65" s="302" customFormat="1">
      <c r="B1171" s="301"/>
      <c r="D1171" s="297" t="s">
        <v>185</v>
      </c>
      <c r="E1171" s="303" t="s">
        <v>5</v>
      </c>
      <c r="F1171" s="304" t="s">
        <v>1569</v>
      </c>
      <c r="H1171" s="305">
        <v>111.458</v>
      </c>
      <c r="L1171" s="301"/>
      <c r="M1171" s="306"/>
      <c r="N1171" s="307"/>
      <c r="O1171" s="307"/>
      <c r="P1171" s="307"/>
      <c r="Q1171" s="307"/>
      <c r="R1171" s="307"/>
      <c r="S1171" s="307"/>
      <c r="T1171" s="308"/>
      <c r="AT1171" s="303" t="s">
        <v>185</v>
      </c>
      <c r="AU1171" s="303" t="s">
        <v>77</v>
      </c>
      <c r="AV1171" s="302" t="s">
        <v>77</v>
      </c>
      <c r="AW1171" s="302" t="s">
        <v>31</v>
      </c>
      <c r="AX1171" s="302" t="s">
        <v>68</v>
      </c>
      <c r="AY1171" s="303" t="s">
        <v>177</v>
      </c>
    </row>
    <row r="1172" spans="2:65" s="310" customFormat="1">
      <c r="B1172" s="309"/>
      <c r="D1172" s="297" t="s">
        <v>185</v>
      </c>
      <c r="E1172" s="311" t="s">
        <v>5</v>
      </c>
      <c r="F1172" s="312" t="s">
        <v>716</v>
      </c>
      <c r="H1172" s="311" t="s">
        <v>5</v>
      </c>
      <c r="L1172" s="309"/>
      <c r="M1172" s="313"/>
      <c r="N1172" s="314"/>
      <c r="O1172" s="314"/>
      <c r="P1172" s="314"/>
      <c r="Q1172" s="314"/>
      <c r="R1172" s="314"/>
      <c r="S1172" s="314"/>
      <c r="T1172" s="315"/>
      <c r="AT1172" s="311" t="s">
        <v>185</v>
      </c>
      <c r="AU1172" s="311" t="s">
        <v>77</v>
      </c>
      <c r="AV1172" s="310" t="s">
        <v>75</v>
      </c>
      <c r="AW1172" s="310" t="s">
        <v>31</v>
      </c>
      <c r="AX1172" s="310" t="s">
        <v>68</v>
      </c>
      <c r="AY1172" s="311" t="s">
        <v>177</v>
      </c>
    </row>
    <row r="1173" spans="2:65" s="302" customFormat="1">
      <c r="B1173" s="301"/>
      <c r="D1173" s="297" t="s">
        <v>185</v>
      </c>
      <c r="E1173" s="303" t="s">
        <v>5</v>
      </c>
      <c r="F1173" s="304" t="s">
        <v>1570</v>
      </c>
      <c r="H1173" s="305">
        <v>159.73500000000001</v>
      </c>
      <c r="L1173" s="301"/>
      <c r="M1173" s="306"/>
      <c r="N1173" s="307"/>
      <c r="O1173" s="307"/>
      <c r="P1173" s="307"/>
      <c r="Q1173" s="307"/>
      <c r="R1173" s="307"/>
      <c r="S1173" s="307"/>
      <c r="T1173" s="308"/>
      <c r="AT1173" s="303" t="s">
        <v>185</v>
      </c>
      <c r="AU1173" s="303" t="s">
        <v>77</v>
      </c>
      <c r="AV1173" s="302" t="s">
        <v>77</v>
      </c>
      <c r="AW1173" s="302" t="s">
        <v>31</v>
      </c>
      <c r="AX1173" s="302" t="s">
        <v>68</v>
      </c>
      <c r="AY1173" s="303" t="s">
        <v>177</v>
      </c>
    </row>
    <row r="1174" spans="2:65" s="302" customFormat="1">
      <c r="B1174" s="301"/>
      <c r="D1174" s="297" t="s">
        <v>185</v>
      </c>
      <c r="E1174" s="303" t="s">
        <v>5</v>
      </c>
      <c r="F1174" s="304" t="s">
        <v>1571</v>
      </c>
      <c r="H1174" s="305">
        <v>152.31800000000001</v>
      </c>
      <c r="L1174" s="301"/>
      <c r="M1174" s="306"/>
      <c r="N1174" s="307"/>
      <c r="O1174" s="307"/>
      <c r="P1174" s="307"/>
      <c r="Q1174" s="307"/>
      <c r="R1174" s="307"/>
      <c r="S1174" s="307"/>
      <c r="T1174" s="308"/>
      <c r="AT1174" s="303" t="s">
        <v>185</v>
      </c>
      <c r="AU1174" s="303" t="s">
        <v>77</v>
      </c>
      <c r="AV1174" s="302" t="s">
        <v>77</v>
      </c>
      <c r="AW1174" s="302" t="s">
        <v>31</v>
      </c>
      <c r="AX1174" s="302" t="s">
        <v>68</v>
      </c>
      <c r="AY1174" s="303" t="s">
        <v>177</v>
      </c>
    </row>
    <row r="1175" spans="2:65" s="302" customFormat="1">
      <c r="B1175" s="301"/>
      <c r="D1175" s="297" t="s">
        <v>185</v>
      </c>
      <c r="E1175" s="303" t="s">
        <v>5</v>
      </c>
      <c r="F1175" s="304" t="s">
        <v>1572</v>
      </c>
      <c r="H1175" s="305">
        <v>174.57</v>
      </c>
      <c r="L1175" s="301"/>
      <c r="M1175" s="306"/>
      <c r="N1175" s="307"/>
      <c r="O1175" s="307"/>
      <c r="P1175" s="307"/>
      <c r="Q1175" s="307"/>
      <c r="R1175" s="307"/>
      <c r="S1175" s="307"/>
      <c r="T1175" s="308"/>
      <c r="AT1175" s="303" t="s">
        <v>185</v>
      </c>
      <c r="AU1175" s="303" t="s">
        <v>77</v>
      </c>
      <c r="AV1175" s="302" t="s">
        <v>77</v>
      </c>
      <c r="AW1175" s="302" t="s">
        <v>31</v>
      </c>
      <c r="AX1175" s="302" t="s">
        <v>68</v>
      </c>
      <c r="AY1175" s="303" t="s">
        <v>177</v>
      </c>
    </row>
    <row r="1176" spans="2:65" s="310" customFormat="1">
      <c r="B1176" s="309"/>
      <c r="D1176" s="297" t="s">
        <v>185</v>
      </c>
      <c r="E1176" s="311" t="s">
        <v>5</v>
      </c>
      <c r="F1176" s="312" t="s">
        <v>719</v>
      </c>
      <c r="H1176" s="311" t="s">
        <v>5</v>
      </c>
      <c r="L1176" s="309"/>
      <c r="M1176" s="313"/>
      <c r="N1176" s="314"/>
      <c r="O1176" s="314"/>
      <c r="P1176" s="314"/>
      <c r="Q1176" s="314"/>
      <c r="R1176" s="314"/>
      <c r="S1176" s="314"/>
      <c r="T1176" s="315"/>
      <c r="AT1176" s="311" t="s">
        <v>185</v>
      </c>
      <c r="AU1176" s="311" t="s">
        <v>77</v>
      </c>
      <c r="AV1176" s="310" t="s">
        <v>75</v>
      </c>
      <c r="AW1176" s="310" t="s">
        <v>31</v>
      </c>
      <c r="AX1176" s="310" t="s">
        <v>68</v>
      </c>
      <c r="AY1176" s="311" t="s">
        <v>177</v>
      </c>
    </row>
    <row r="1177" spans="2:65" s="302" customFormat="1">
      <c r="B1177" s="301"/>
      <c r="D1177" s="297" t="s">
        <v>185</v>
      </c>
      <c r="E1177" s="303" t="s">
        <v>5</v>
      </c>
      <c r="F1177" s="304" t="s">
        <v>1573</v>
      </c>
      <c r="H1177" s="305">
        <v>252.19499999999999</v>
      </c>
      <c r="L1177" s="301"/>
      <c r="M1177" s="306"/>
      <c r="N1177" s="307"/>
      <c r="O1177" s="307"/>
      <c r="P1177" s="307"/>
      <c r="Q1177" s="307"/>
      <c r="R1177" s="307"/>
      <c r="S1177" s="307"/>
      <c r="T1177" s="308"/>
      <c r="AT1177" s="303" t="s">
        <v>185</v>
      </c>
      <c r="AU1177" s="303" t="s">
        <v>77</v>
      </c>
      <c r="AV1177" s="302" t="s">
        <v>77</v>
      </c>
      <c r="AW1177" s="302" t="s">
        <v>31</v>
      </c>
      <c r="AX1177" s="302" t="s">
        <v>68</v>
      </c>
      <c r="AY1177" s="303" t="s">
        <v>177</v>
      </c>
    </row>
    <row r="1178" spans="2:65" s="310" customFormat="1">
      <c r="B1178" s="309"/>
      <c r="D1178" s="297" t="s">
        <v>185</v>
      </c>
      <c r="E1178" s="311" t="s">
        <v>5</v>
      </c>
      <c r="F1178" s="312" t="s">
        <v>593</v>
      </c>
      <c r="H1178" s="311" t="s">
        <v>5</v>
      </c>
      <c r="L1178" s="309"/>
      <c r="M1178" s="313"/>
      <c r="N1178" s="314"/>
      <c r="O1178" s="314"/>
      <c r="P1178" s="314"/>
      <c r="Q1178" s="314"/>
      <c r="R1178" s="314"/>
      <c r="S1178" s="314"/>
      <c r="T1178" s="315"/>
      <c r="AT1178" s="311" t="s">
        <v>185</v>
      </c>
      <c r="AU1178" s="311" t="s">
        <v>77</v>
      </c>
      <c r="AV1178" s="310" t="s">
        <v>75</v>
      </c>
      <c r="AW1178" s="310" t="s">
        <v>31</v>
      </c>
      <c r="AX1178" s="310" t="s">
        <v>68</v>
      </c>
      <c r="AY1178" s="311" t="s">
        <v>177</v>
      </c>
    </row>
    <row r="1179" spans="2:65" s="302" customFormat="1">
      <c r="B1179" s="301"/>
      <c r="D1179" s="297" t="s">
        <v>185</v>
      </c>
      <c r="E1179" s="303" t="s">
        <v>5</v>
      </c>
      <c r="F1179" s="304" t="s">
        <v>5</v>
      </c>
      <c r="H1179" s="305">
        <v>0</v>
      </c>
      <c r="L1179" s="301"/>
      <c r="M1179" s="306"/>
      <c r="N1179" s="307"/>
      <c r="O1179" s="307"/>
      <c r="P1179" s="307"/>
      <c r="Q1179" s="307"/>
      <c r="R1179" s="307"/>
      <c r="S1179" s="307"/>
      <c r="T1179" s="308"/>
      <c r="AT1179" s="303" t="s">
        <v>185</v>
      </c>
      <c r="AU1179" s="303" t="s">
        <v>77</v>
      </c>
      <c r="AV1179" s="302" t="s">
        <v>77</v>
      </c>
      <c r="AW1179" s="302" t="s">
        <v>31</v>
      </c>
      <c r="AX1179" s="302" t="s">
        <v>68</v>
      </c>
      <c r="AY1179" s="303" t="s">
        <v>177</v>
      </c>
    </row>
    <row r="1180" spans="2:65" s="317" customFormat="1">
      <c r="B1180" s="316"/>
      <c r="D1180" s="297" t="s">
        <v>185</v>
      </c>
      <c r="E1180" s="318" t="s">
        <v>5</v>
      </c>
      <c r="F1180" s="319" t="s">
        <v>186</v>
      </c>
      <c r="H1180" s="320">
        <v>944.98599999999999</v>
      </c>
      <c r="L1180" s="316"/>
      <c r="M1180" s="321"/>
      <c r="N1180" s="322"/>
      <c r="O1180" s="322"/>
      <c r="P1180" s="322"/>
      <c r="Q1180" s="322"/>
      <c r="R1180" s="322"/>
      <c r="S1180" s="322"/>
      <c r="T1180" s="323"/>
      <c r="AT1180" s="318" t="s">
        <v>185</v>
      </c>
      <c r="AU1180" s="318" t="s">
        <v>77</v>
      </c>
      <c r="AV1180" s="317" t="s">
        <v>182</v>
      </c>
      <c r="AW1180" s="317" t="s">
        <v>31</v>
      </c>
      <c r="AX1180" s="317" t="s">
        <v>75</v>
      </c>
      <c r="AY1180" s="318" t="s">
        <v>177</v>
      </c>
    </row>
    <row r="1181" spans="2:65" s="916" customFormat="1" ht="38.25" customHeight="1">
      <c r="B1181" s="207"/>
      <c r="C1181" s="286" t="s">
        <v>1574</v>
      </c>
      <c r="D1181" s="286" t="s">
        <v>179</v>
      </c>
      <c r="E1181" s="287" t="s">
        <v>1575</v>
      </c>
      <c r="F1181" s="288" t="s">
        <v>1576</v>
      </c>
      <c r="G1181" s="289" t="s">
        <v>180</v>
      </c>
      <c r="H1181" s="290">
        <v>111.81399999999999</v>
      </c>
      <c r="I1181" s="921"/>
      <c r="J1181" s="291">
        <f>ROUND(I1181*H1181,2)</f>
        <v>0</v>
      </c>
      <c r="K1181" s="288" t="s">
        <v>181</v>
      </c>
      <c r="L1181" s="207"/>
      <c r="M1181" s="292" t="s">
        <v>5</v>
      </c>
      <c r="N1181" s="293" t="s">
        <v>39</v>
      </c>
      <c r="O1181" s="294">
        <v>1.296</v>
      </c>
      <c r="P1181" s="294">
        <f>O1181*H1181</f>
        <v>144.910944</v>
      </c>
      <c r="Q1181" s="294">
        <v>4.6199999999999998E-2</v>
      </c>
      <c r="R1181" s="294">
        <f>Q1181*H1181</f>
        <v>5.1658067999999995</v>
      </c>
      <c r="S1181" s="294">
        <v>0</v>
      </c>
      <c r="T1181" s="295">
        <f>S1181*H1181</f>
        <v>0</v>
      </c>
      <c r="AR1181" s="196" t="s">
        <v>263</v>
      </c>
      <c r="AT1181" s="196" t="s">
        <v>179</v>
      </c>
      <c r="AU1181" s="196" t="s">
        <v>77</v>
      </c>
      <c r="AY1181" s="196" t="s">
        <v>177</v>
      </c>
      <c r="BE1181" s="296">
        <f>IF(N1181="základní",J1181,0)</f>
        <v>0</v>
      </c>
      <c r="BF1181" s="296">
        <f>IF(N1181="snížená",J1181,0)</f>
        <v>0</v>
      </c>
      <c r="BG1181" s="296">
        <f>IF(N1181="zákl. přenesená",J1181,0)</f>
        <v>0</v>
      </c>
      <c r="BH1181" s="296">
        <f>IF(N1181="sníž. přenesená",J1181,0)</f>
        <v>0</v>
      </c>
      <c r="BI1181" s="296">
        <f>IF(N1181="nulová",J1181,0)</f>
        <v>0</v>
      </c>
      <c r="BJ1181" s="196" t="s">
        <v>75</v>
      </c>
      <c r="BK1181" s="296">
        <f>ROUND(I1181*H1181,2)</f>
        <v>0</v>
      </c>
      <c r="BL1181" s="196" t="s">
        <v>263</v>
      </c>
      <c r="BM1181" s="196" t="s">
        <v>1577</v>
      </c>
    </row>
    <row r="1182" spans="2:65" s="916" customFormat="1" ht="135">
      <c r="B1182" s="207"/>
      <c r="D1182" s="297" t="s">
        <v>184</v>
      </c>
      <c r="F1182" s="298" t="s">
        <v>1561</v>
      </c>
      <c r="L1182" s="207"/>
      <c r="M1182" s="299"/>
      <c r="N1182" s="920"/>
      <c r="O1182" s="920"/>
      <c r="P1182" s="920"/>
      <c r="Q1182" s="920"/>
      <c r="R1182" s="920"/>
      <c r="S1182" s="920"/>
      <c r="T1182" s="300"/>
      <c r="AT1182" s="196" t="s">
        <v>184</v>
      </c>
      <c r="AU1182" s="196" t="s">
        <v>77</v>
      </c>
    </row>
    <row r="1183" spans="2:65" s="302" customFormat="1">
      <c r="B1183" s="301"/>
      <c r="D1183" s="297" t="s">
        <v>185</v>
      </c>
      <c r="E1183" s="303" t="s">
        <v>5</v>
      </c>
      <c r="F1183" s="304" t="s">
        <v>1578</v>
      </c>
      <c r="H1183" s="305">
        <v>27.72</v>
      </c>
      <c r="L1183" s="301"/>
      <c r="M1183" s="306"/>
      <c r="N1183" s="307"/>
      <c r="O1183" s="307"/>
      <c r="P1183" s="307"/>
      <c r="Q1183" s="307"/>
      <c r="R1183" s="307"/>
      <c r="S1183" s="307"/>
      <c r="T1183" s="308"/>
      <c r="AT1183" s="303" t="s">
        <v>185</v>
      </c>
      <c r="AU1183" s="303" t="s">
        <v>77</v>
      </c>
      <c r="AV1183" s="302" t="s">
        <v>77</v>
      </c>
      <c r="AW1183" s="302" t="s">
        <v>31</v>
      </c>
      <c r="AX1183" s="302" t="s">
        <v>68</v>
      </c>
      <c r="AY1183" s="303" t="s">
        <v>177</v>
      </c>
    </row>
    <row r="1184" spans="2:65" s="310" customFormat="1">
      <c r="B1184" s="309"/>
      <c r="D1184" s="297" t="s">
        <v>185</v>
      </c>
      <c r="E1184" s="311" t="s">
        <v>5</v>
      </c>
      <c r="F1184" s="312" t="s">
        <v>716</v>
      </c>
      <c r="H1184" s="311" t="s">
        <v>5</v>
      </c>
      <c r="L1184" s="309"/>
      <c r="M1184" s="313"/>
      <c r="N1184" s="314"/>
      <c r="O1184" s="314"/>
      <c r="P1184" s="314"/>
      <c r="Q1184" s="314"/>
      <c r="R1184" s="314"/>
      <c r="S1184" s="314"/>
      <c r="T1184" s="315"/>
      <c r="AT1184" s="311" t="s">
        <v>185</v>
      </c>
      <c r="AU1184" s="311" t="s">
        <v>77</v>
      </c>
      <c r="AV1184" s="310" t="s">
        <v>75</v>
      </c>
      <c r="AW1184" s="310" t="s">
        <v>31</v>
      </c>
      <c r="AX1184" s="310" t="s">
        <v>68</v>
      </c>
      <c r="AY1184" s="311" t="s">
        <v>177</v>
      </c>
    </row>
    <row r="1185" spans="2:65" s="302" customFormat="1">
      <c r="B1185" s="301"/>
      <c r="D1185" s="297" t="s">
        <v>185</v>
      </c>
      <c r="E1185" s="303" t="s">
        <v>5</v>
      </c>
      <c r="F1185" s="304" t="s">
        <v>1579</v>
      </c>
      <c r="H1185" s="305">
        <v>48.3</v>
      </c>
      <c r="L1185" s="301"/>
      <c r="M1185" s="306"/>
      <c r="N1185" s="307"/>
      <c r="O1185" s="307"/>
      <c r="P1185" s="307"/>
      <c r="Q1185" s="307"/>
      <c r="R1185" s="307"/>
      <c r="S1185" s="307"/>
      <c r="T1185" s="308"/>
      <c r="AT1185" s="303" t="s">
        <v>185</v>
      </c>
      <c r="AU1185" s="303" t="s">
        <v>77</v>
      </c>
      <c r="AV1185" s="302" t="s">
        <v>77</v>
      </c>
      <c r="AW1185" s="302" t="s">
        <v>31</v>
      </c>
      <c r="AX1185" s="302" t="s">
        <v>68</v>
      </c>
      <c r="AY1185" s="303" t="s">
        <v>177</v>
      </c>
    </row>
    <row r="1186" spans="2:65" s="302" customFormat="1">
      <c r="B1186" s="301"/>
      <c r="D1186" s="297" t="s">
        <v>185</v>
      </c>
      <c r="E1186" s="303" t="s">
        <v>5</v>
      </c>
      <c r="F1186" s="304" t="s">
        <v>1580</v>
      </c>
      <c r="H1186" s="305">
        <v>35.793999999999997</v>
      </c>
      <c r="L1186" s="301"/>
      <c r="M1186" s="306"/>
      <c r="N1186" s="307"/>
      <c r="O1186" s="307"/>
      <c r="P1186" s="307"/>
      <c r="Q1186" s="307"/>
      <c r="R1186" s="307"/>
      <c r="S1186" s="307"/>
      <c r="T1186" s="308"/>
      <c r="AT1186" s="303" t="s">
        <v>185</v>
      </c>
      <c r="AU1186" s="303" t="s">
        <v>77</v>
      </c>
      <c r="AV1186" s="302" t="s">
        <v>77</v>
      </c>
      <c r="AW1186" s="302" t="s">
        <v>31</v>
      </c>
      <c r="AX1186" s="302" t="s">
        <v>68</v>
      </c>
      <c r="AY1186" s="303" t="s">
        <v>177</v>
      </c>
    </row>
    <row r="1187" spans="2:65" s="310" customFormat="1">
      <c r="B1187" s="309"/>
      <c r="D1187" s="297" t="s">
        <v>185</v>
      </c>
      <c r="E1187" s="311" t="s">
        <v>5</v>
      </c>
      <c r="F1187" s="312" t="s">
        <v>719</v>
      </c>
      <c r="H1187" s="311" t="s">
        <v>5</v>
      </c>
      <c r="L1187" s="309"/>
      <c r="M1187" s="313"/>
      <c r="N1187" s="314"/>
      <c r="O1187" s="314"/>
      <c r="P1187" s="314"/>
      <c r="Q1187" s="314"/>
      <c r="R1187" s="314"/>
      <c r="S1187" s="314"/>
      <c r="T1187" s="315"/>
      <c r="AT1187" s="311" t="s">
        <v>185</v>
      </c>
      <c r="AU1187" s="311" t="s">
        <v>77</v>
      </c>
      <c r="AV1187" s="310" t="s">
        <v>75</v>
      </c>
      <c r="AW1187" s="310" t="s">
        <v>31</v>
      </c>
      <c r="AX1187" s="310" t="s">
        <v>68</v>
      </c>
      <c r="AY1187" s="311" t="s">
        <v>177</v>
      </c>
    </row>
    <row r="1188" spans="2:65" s="317" customFormat="1">
      <c r="B1188" s="316"/>
      <c r="D1188" s="297" t="s">
        <v>185</v>
      </c>
      <c r="E1188" s="318" t="s">
        <v>5</v>
      </c>
      <c r="F1188" s="319" t="s">
        <v>186</v>
      </c>
      <c r="H1188" s="320">
        <v>111.81399999999999</v>
      </c>
      <c r="L1188" s="316"/>
      <c r="M1188" s="321"/>
      <c r="N1188" s="322"/>
      <c r="O1188" s="322"/>
      <c r="P1188" s="322"/>
      <c r="Q1188" s="322"/>
      <c r="R1188" s="322"/>
      <c r="S1188" s="322"/>
      <c r="T1188" s="323"/>
      <c r="AT1188" s="318" t="s">
        <v>185</v>
      </c>
      <c r="AU1188" s="318" t="s">
        <v>77</v>
      </c>
      <c r="AV1188" s="317" t="s">
        <v>182</v>
      </c>
      <c r="AW1188" s="317" t="s">
        <v>31</v>
      </c>
      <c r="AX1188" s="317" t="s">
        <v>75</v>
      </c>
      <c r="AY1188" s="318" t="s">
        <v>177</v>
      </c>
    </row>
    <row r="1189" spans="2:65" s="916" customFormat="1" ht="25.5" customHeight="1">
      <c r="B1189" s="207"/>
      <c r="C1189" s="286" t="s">
        <v>1581</v>
      </c>
      <c r="D1189" s="286" t="s">
        <v>179</v>
      </c>
      <c r="E1189" s="287" t="s">
        <v>1582</v>
      </c>
      <c r="F1189" s="288" t="s">
        <v>1583</v>
      </c>
      <c r="G1189" s="289" t="s">
        <v>180</v>
      </c>
      <c r="H1189" s="290">
        <v>2184.86</v>
      </c>
      <c r="I1189" s="921"/>
      <c r="J1189" s="291">
        <f>ROUND(I1189*H1189,2)</f>
        <v>0</v>
      </c>
      <c r="K1189" s="288" t="s">
        <v>181</v>
      </c>
      <c r="L1189" s="207"/>
      <c r="M1189" s="292" t="s">
        <v>5</v>
      </c>
      <c r="N1189" s="293" t="s">
        <v>39</v>
      </c>
      <c r="O1189" s="294">
        <v>6.4000000000000001E-2</v>
      </c>
      <c r="P1189" s="294">
        <f>O1189*H1189</f>
        <v>139.83104</v>
      </c>
      <c r="Q1189" s="294">
        <v>2.0000000000000001E-4</v>
      </c>
      <c r="R1189" s="294">
        <f>Q1189*H1189</f>
        <v>0.43697200000000003</v>
      </c>
      <c r="S1189" s="294">
        <v>0</v>
      </c>
      <c r="T1189" s="295">
        <f>S1189*H1189</f>
        <v>0</v>
      </c>
      <c r="AR1189" s="196" t="s">
        <v>263</v>
      </c>
      <c r="AT1189" s="196" t="s">
        <v>179</v>
      </c>
      <c r="AU1189" s="196" t="s">
        <v>77</v>
      </c>
      <c r="AY1189" s="196" t="s">
        <v>177</v>
      </c>
      <c r="BE1189" s="296">
        <f>IF(N1189="základní",J1189,0)</f>
        <v>0</v>
      </c>
      <c r="BF1189" s="296">
        <f>IF(N1189="snížená",J1189,0)</f>
        <v>0</v>
      </c>
      <c r="BG1189" s="296">
        <f>IF(N1189="zákl. přenesená",J1189,0)</f>
        <v>0</v>
      </c>
      <c r="BH1189" s="296">
        <f>IF(N1189="sníž. přenesená",J1189,0)</f>
        <v>0</v>
      </c>
      <c r="BI1189" s="296">
        <f>IF(N1189="nulová",J1189,0)</f>
        <v>0</v>
      </c>
      <c r="BJ1189" s="196" t="s">
        <v>75</v>
      </c>
      <c r="BK1189" s="296">
        <f>ROUND(I1189*H1189,2)</f>
        <v>0</v>
      </c>
      <c r="BL1189" s="196" t="s">
        <v>263</v>
      </c>
      <c r="BM1189" s="196" t="s">
        <v>1584</v>
      </c>
    </row>
    <row r="1190" spans="2:65" s="916" customFormat="1" ht="135">
      <c r="B1190" s="207"/>
      <c r="D1190" s="297" t="s">
        <v>184</v>
      </c>
      <c r="F1190" s="298" t="s">
        <v>1561</v>
      </c>
      <c r="L1190" s="207"/>
      <c r="M1190" s="299"/>
      <c r="N1190" s="920"/>
      <c r="O1190" s="920"/>
      <c r="P1190" s="920"/>
      <c r="Q1190" s="920"/>
      <c r="R1190" s="920"/>
      <c r="S1190" s="920"/>
      <c r="T1190" s="300"/>
      <c r="AT1190" s="196" t="s">
        <v>184</v>
      </c>
      <c r="AU1190" s="196" t="s">
        <v>77</v>
      </c>
    </row>
    <row r="1191" spans="2:65" s="302" customFormat="1">
      <c r="B1191" s="301"/>
      <c r="D1191" s="297" t="s">
        <v>185</v>
      </c>
      <c r="E1191" s="303" t="s">
        <v>5</v>
      </c>
      <c r="F1191" s="304" t="s">
        <v>1585</v>
      </c>
      <c r="H1191" s="305">
        <v>2184.86</v>
      </c>
      <c r="L1191" s="301"/>
      <c r="M1191" s="306"/>
      <c r="N1191" s="307"/>
      <c r="O1191" s="307"/>
      <c r="P1191" s="307"/>
      <c r="Q1191" s="307"/>
      <c r="R1191" s="307"/>
      <c r="S1191" s="307"/>
      <c r="T1191" s="308"/>
      <c r="AT1191" s="303" t="s">
        <v>185</v>
      </c>
      <c r="AU1191" s="303" t="s">
        <v>77</v>
      </c>
      <c r="AV1191" s="302" t="s">
        <v>77</v>
      </c>
      <c r="AW1191" s="302" t="s">
        <v>31</v>
      </c>
      <c r="AX1191" s="302" t="s">
        <v>68</v>
      </c>
      <c r="AY1191" s="303" t="s">
        <v>177</v>
      </c>
    </row>
    <row r="1192" spans="2:65" s="317" customFormat="1">
      <c r="B1192" s="316"/>
      <c r="D1192" s="297" t="s">
        <v>185</v>
      </c>
      <c r="E1192" s="318" t="s">
        <v>5</v>
      </c>
      <c r="F1192" s="319" t="s">
        <v>186</v>
      </c>
      <c r="H1192" s="320">
        <v>2184.86</v>
      </c>
      <c r="L1192" s="316"/>
      <c r="M1192" s="321"/>
      <c r="N1192" s="322"/>
      <c r="O1192" s="322"/>
      <c r="P1192" s="322"/>
      <c r="Q1192" s="322"/>
      <c r="R1192" s="322"/>
      <c r="S1192" s="322"/>
      <c r="T1192" s="323"/>
      <c r="AT1192" s="318" t="s">
        <v>185</v>
      </c>
      <c r="AU1192" s="318" t="s">
        <v>77</v>
      </c>
      <c r="AV1192" s="317" t="s">
        <v>182</v>
      </c>
      <c r="AW1192" s="317" t="s">
        <v>31</v>
      </c>
      <c r="AX1192" s="317" t="s">
        <v>75</v>
      </c>
      <c r="AY1192" s="318" t="s">
        <v>177</v>
      </c>
    </row>
    <row r="1193" spans="2:65" s="916" customFormat="1" ht="16.5" customHeight="1">
      <c r="B1193" s="207"/>
      <c r="C1193" s="286" t="s">
        <v>1586</v>
      </c>
      <c r="D1193" s="286" t="s">
        <v>179</v>
      </c>
      <c r="E1193" s="287" t="s">
        <v>1587</v>
      </c>
      <c r="F1193" s="288" t="s">
        <v>1588</v>
      </c>
      <c r="G1193" s="289" t="s">
        <v>187</v>
      </c>
      <c r="H1193" s="290">
        <v>5</v>
      </c>
      <c r="I1193" s="921"/>
      <c r="J1193" s="291">
        <f>ROUND(I1193*H1193,2)</f>
        <v>0</v>
      </c>
      <c r="K1193" s="288" t="s">
        <v>5</v>
      </c>
      <c r="L1193" s="207"/>
      <c r="M1193" s="292" t="s">
        <v>5</v>
      </c>
      <c r="N1193" s="293" t="s">
        <v>39</v>
      </c>
      <c r="O1193" s="294">
        <v>0.75</v>
      </c>
      <c r="P1193" s="294">
        <f>O1193*H1193</f>
        <v>3.75</v>
      </c>
      <c r="Q1193" s="294">
        <v>0</v>
      </c>
      <c r="R1193" s="294">
        <f>Q1193*H1193</f>
        <v>0</v>
      </c>
      <c r="S1193" s="294">
        <v>0</v>
      </c>
      <c r="T1193" s="295">
        <f>S1193*H1193</f>
        <v>0</v>
      </c>
      <c r="AR1193" s="196" t="s">
        <v>263</v>
      </c>
      <c r="AT1193" s="196" t="s">
        <v>179</v>
      </c>
      <c r="AU1193" s="196" t="s">
        <v>77</v>
      </c>
      <c r="AY1193" s="196" t="s">
        <v>177</v>
      </c>
      <c r="BE1193" s="296">
        <f>IF(N1193="základní",J1193,0)</f>
        <v>0</v>
      </c>
      <c r="BF1193" s="296">
        <f>IF(N1193="snížená",J1193,0)</f>
        <v>0</v>
      </c>
      <c r="BG1193" s="296">
        <f>IF(N1193="zákl. přenesená",J1193,0)</f>
        <v>0</v>
      </c>
      <c r="BH1193" s="296">
        <f>IF(N1193="sníž. přenesená",J1193,0)</f>
        <v>0</v>
      </c>
      <c r="BI1193" s="296">
        <f>IF(N1193="nulová",J1193,0)</f>
        <v>0</v>
      </c>
      <c r="BJ1193" s="196" t="s">
        <v>75</v>
      </c>
      <c r="BK1193" s="296">
        <f>ROUND(I1193*H1193,2)</f>
        <v>0</v>
      </c>
      <c r="BL1193" s="196" t="s">
        <v>263</v>
      </c>
      <c r="BM1193" s="196" t="s">
        <v>1589</v>
      </c>
    </row>
    <row r="1194" spans="2:65" s="302" customFormat="1">
      <c r="B1194" s="301"/>
      <c r="D1194" s="297" t="s">
        <v>185</v>
      </c>
      <c r="E1194" s="303" t="s">
        <v>5</v>
      </c>
      <c r="F1194" s="304" t="s">
        <v>182</v>
      </c>
      <c r="H1194" s="305">
        <v>4</v>
      </c>
      <c r="L1194" s="301"/>
      <c r="M1194" s="306"/>
      <c r="N1194" s="307"/>
      <c r="O1194" s="307"/>
      <c r="P1194" s="307"/>
      <c r="Q1194" s="307"/>
      <c r="R1194" s="307"/>
      <c r="S1194" s="307"/>
      <c r="T1194" s="308"/>
      <c r="AT1194" s="303" t="s">
        <v>185</v>
      </c>
      <c r="AU1194" s="303" t="s">
        <v>77</v>
      </c>
      <c r="AV1194" s="302" t="s">
        <v>77</v>
      </c>
      <c r="AW1194" s="302" t="s">
        <v>31</v>
      </c>
      <c r="AX1194" s="302" t="s">
        <v>68</v>
      </c>
      <c r="AY1194" s="303" t="s">
        <v>177</v>
      </c>
    </row>
    <row r="1195" spans="2:65" s="310" customFormat="1">
      <c r="B1195" s="309"/>
      <c r="D1195" s="297" t="s">
        <v>185</v>
      </c>
      <c r="E1195" s="311" t="s">
        <v>5</v>
      </c>
      <c r="F1195" s="312" t="s">
        <v>719</v>
      </c>
      <c r="H1195" s="311" t="s">
        <v>5</v>
      </c>
      <c r="L1195" s="309"/>
      <c r="M1195" s="313"/>
      <c r="N1195" s="314"/>
      <c r="O1195" s="314"/>
      <c r="P1195" s="314"/>
      <c r="Q1195" s="314"/>
      <c r="R1195" s="314"/>
      <c r="S1195" s="314"/>
      <c r="T1195" s="315"/>
      <c r="AT1195" s="311" t="s">
        <v>185</v>
      </c>
      <c r="AU1195" s="311" t="s">
        <v>77</v>
      </c>
      <c r="AV1195" s="310" t="s">
        <v>75</v>
      </c>
      <c r="AW1195" s="310" t="s">
        <v>31</v>
      </c>
      <c r="AX1195" s="310" t="s">
        <v>68</v>
      </c>
      <c r="AY1195" s="311" t="s">
        <v>177</v>
      </c>
    </row>
    <row r="1196" spans="2:65" s="302" customFormat="1">
      <c r="B1196" s="301"/>
      <c r="D1196" s="297" t="s">
        <v>185</v>
      </c>
      <c r="E1196" s="303" t="s">
        <v>5</v>
      </c>
      <c r="F1196" s="304" t="s">
        <v>75</v>
      </c>
      <c r="H1196" s="305">
        <v>1</v>
      </c>
      <c r="L1196" s="301"/>
      <c r="M1196" s="306"/>
      <c r="N1196" s="307"/>
      <c r="O1196" s="307"/>
      <c r="P1196" s="307"/>
      <c r="Q1196" s="307"/>
      <c r="R1196" s="307"/>
      <c r="S1196" s="307"/>
      <c r="T1196" s="308"/>
      <c r="AT1196" s="303" t="s">
        <v>185</v>
      </c>
      <c r="AU1196" s="303" t="s">
        <v>77</v>
      </c>
      <c r="AV1196" s="302" t="s">
        <v>77</v>
      </c>
      <c r="AW1196" s="302" t="s">
        <v>31</v>
      </c>
      <c r="AX1196" s="302" t="s">
        <v>68</v>
      </c>
      <c r="AY1196" s="303" t="s">
        <v>177</v>
      </c>
    </row>
    <row r="1197" spans="2:65" s="310" customFormat="1">
      <c r="B1197" s="309"/>
      <c r="D1197" s="297" t="s">
        <v>185</v>
      </c>
      <c r="E1197" s="311" t="s">
        <v>5</v>
      </c>
      <c r="F1197" s="312" t="s">
        <v>593</v>
      </c>
      <c r="H1197" s="311" t="s">
        <v>5</v>
      </c>
      <c r="L1197" s="309"/>
      <c r="M1197" s="313"/>
      <c r="N1197" s="314"/>
      <c r="O1197" s="314"/>
      <c r="P1197" s="314"/>
      <c r="Q1197" s="314"/>
      <c r="R1197" s="314"/>
      <c r="S1197" s="314"/>
      <c r="T1197" s="315"/>
      <c r="AT1197" s="311" t="s">
        <v>185</v>
      </c>
      <c r="AU1197" s="311" t="s">
        <v>77</v>
      </c>
      <c r="AV1197" s="310" t="s">
        <v>75</v>
      </c>
      <c r="AW1197" s="310" t="s">
        <v>31</v>
      </c>
      <c r="AX1197" s="310" t="s">
        <v>68</v>
      </c>
      <c r="AY1197" s="311" t="s">
        <v>177</v>
      </c>
    </row>
    <row r="1198" spans="2:65" s="317" customFormat="1">
      <c r="B1198" s="316"/>
      <c r="D1198" s="297" t="s">
        <v>185</v>
      </c>
      <c r="E1198" s="318" t="s">
        <v>5</v>
      </c>
      <c r="F1198" s="319" t="s">
        <v>186</v>
      </c>
      <c r="H1198" s="320">
        <v>5</v>
      </c>
      <c r="L1198" s="316"/>
      <c r="M1198" s="321"/>
      <c r="N1198" s="322"/>
      <c r="O1198" s="322"/>
      <c r="P1198" s="322"/>
      <c r="Q1198" s="322"/>
      <c r="R1198" s="322"/>
      <c r="S1198" s="322"/>
      <c r="T1198" s="323"/>
      <c r="AT1198" s="318" t="s">
        <v>185</v>
      </c>
      <c r="AU1198" s="318" t="s">
        <v>77</v>
      </c>
      <c r="AV1198" s="317" t="s">
        <v>182</v>
      </c>
      <c r="AW1198" s="317" t="s">
        <v>31</v>
      </c>
      <c r="AX1198" s="317" t="s">
        <v>75</v>
      </c>
      <c r="AY1198" s="318" t="s">
        <v>177</v>
      </c>
    </row>
    <row r="1199" spans="2:65" s="916" customFormat="1" ht="51" customHeight="1">
      <c r="B1199" s="207"/>
      <c r="C1199" s="286" t="s">
        <v>1590</v>
      </c>
      <c r="D1199" s="286" t="s">
        <v>179</v>
      </c>
      <c r="E1199" s="287" t="s">
        <v>1591</v>
      </c>
      <c r="F1199" s="288" t="s">
        <v>1592</v>
      </c>
      <c r="G1199" s="289" t="s">
        <v>180</v>
      </c>
      <c r="H1199" s="290">
        <v>15.525</v>
      </c>
      <c r="I1199" s="921"/>
      <c r="J1199" s="291">
        <f>ROUND(I1199*H1199,2)</f>
        <v>0</v>
      </c>
      <c r="K1199" s="288" t="s">
        <v>181</v>
      </c>
      <c r="L1199" s="207"/>
      <c r="M1199" s="292" t="s">
        <v>5</v>
      </c>
      <c r="N1199" s="293" t="s">
        <v>39</v>
      </c>
      <c r="O1199" s="294">
        <v>1.617</v>
      </c>
      <c r="P1199" s="294">
        <f>O1199*H1199</f>
        <v>25.103925</v>
      </c>
      <c r="Q1199" s="294">
        <v>4.6530000000000002E-2</v>
      </c>
      <c r="R1199" s="294">
        <f>Q1199*H1199</f>
        <v>0.72237825</v>
      </c>
      <c r="S1199" s="294">
        <v>0</v>
      </c>
      <c r="T1199" s="295">
        <f>S1199*H1199</f>
        <v>0</v>
      </c>
      <c r="AR1199" s="196" t="s">
        <v>263</v>
      </c>
      <c r="AT1199" s="196" t="s">
        <v>179</v>
      </c>
      <c r="AU1199" s="196" t="s">
        <v>77</v>
      </c>
      <c r="AY1199" s="196" t="s">
        <v>177</v>
      </c>
      <c r="BE1199" s="296">
        <f>IF(N1199="základní",J1199,0)</f>
        <v>0</v>
      </c>
      <c r="BF1199" s="296">
        <f>IF(N1199="snížená",J1199,0)</f>
        <v>0</v>
      </c>
      <c r="BG1199" s="296">
        <f>IF(N1199="zákl. přenesená",J1199,0)</f>
        <v>0</v>
      </c>
      <c r="BH1199" s="296">
        <f>IF(N1199="sníž. přenesená",J1199,0)</f>
        <v>0</v>
      </c>
      <c r="BI1199" s="296">
        <f>IF(N1199="nulová",J1199,0)</f>
        <v>0</v>
      </c>
      <c r="BJ1199" s="196" t="s">
        <v>75</v>
      </c>
      <c r="BK1199" s="296">
        <f>ROUND(I1199*H1199,2)</f>
        <v>0</v>
      </c>
      <c r="BL1199" s="196" t="s">
        <v>263</v>
      </c>
      <c r="BM1199" s="196" t="s">
        <v>1593</v>
      </c>
    </row>
    <row r="1200" spans="2:65" s="916" customFormat="1" ht="135">
      <c r="B1200" s="207"/>
      <c r="D1200" s="297" t="s">
        <v>184</v>
      </c>
      <c r="F1200" s="298" t="s">
        <v>1594</v>
      </c>
      <c r="L1200" s="207"/>
      <c r="M1200" s="299"/>
      <c r="N1200" s="920"/>
      <c r="O1200" s="920"/>
      <c r="P1200" s="920"/>
      <c r="Q1200" s="920"/>
      <c r="R1200" s="920"/>
      <c r="S1200" s="920"/>
      <c r="T1200" s="300"/>
      <c r="AT1200" s="196" t="s">
        <v>184</v>
      </c>
      <c r="AU1200" s="196" t="s">
        <v>77</v>
      </c>
    </row>
    <row r="1201" spans="2:65" s="302" customFormat="1">
      <c r="B1201" s="301"/>
      <c r="D1201" s="297" t="s">
        <v>185</v>
      </c>
      <c r="E1201" s="303" t="s">
        <v>5</v>
      </c>
      <c r="F1201" s="304" t="s">
        <v>1595</v>
      </c>
      <c r="H1201" s="305">
        <v>15.525</v>
      </c>
      <c r="L1201" s="301"/>
      <c r="M1201" s="306"/>
      <c r="N1201" s="307"/>
      <c r="O1201" s="307"/>
      <c r="P1201" s="307"/>
      <c r="Q1201" s="307"/>
      <c r="R1201" s="307"/>
      <c r="S1201" s="307"/>
      <c r="T1201" s="308"/>
      <c r="AT1201" s="303" t="s">
        <v>185</v>
      </c>
      <c r="AU1201" s="303" t="s">
        <v>77</v>
      </c>
      <c r="AV1201" s="302" t="s">
        <v>77</v>
      </c>
      <c r="AW1201" s="302" t="s">
        <v>31</v>
      </c>
      <c r="AX1201" s="302" t="s">
        <v>68</v>
      </c>
      <c r="AY1201" s="303" t="s">
        <v>177</v>
      </c>
    </row>
    <row r="1202" spans="2:65" s="310" customFormat="1">
      <c r="B1202" s="309"/>
      <c r="D1202" s="297" t="s">
        <v>185</v>
      </c>
      <c r="E1202" s="311" t="s">
        <v>5</v>
      </c>
      <c r="F1202" s="312" t="s">
        <v>719</v>
      </c>
      <c r="H1202" s="311" t="s">
        <v>5</v>
      </c>
      <c r="L1202" s="309"/>
      <c r="M1202" s="313"/>
      <c r="N1202" s="314"/>
      <c r="O1202" s="314"/>
      <c r="P1202" s="314"/>
      <c r="Q1202" s="314"/>
      <c r="R1202" s="314"/>
      <c r="S1202" s="314"/>
      <c r="T1202" s="315"/>
      <c r="AT1202" s="311" t="s">
        <v>185</v>
      </c>
      <c r="AU1202" s="311" t="s">
        <v>77</v>
      </c>
      <c r="AV1202" s="310" t="s">
        <v>75</v>
      </c>
      <c r="AW1202" s="310" t="s">
        <v>31</v>
      </c>
      <c r="AX1202" s="310" t="s">
        <v>68</v>
      </c>
      <c r="AY1202" s="311" t="s">
        <v>177</v>
      </c>
    </row>
    <row r="1203" spans="2:65" s="317" customFormat="1">
      <c r="B1203" s="316"/>
      <c r="D1203" s="297" t="s">
        <v>185</v>
      </c>
      <c r="E1203" s="318" t="s">
        <v>5</v>
      </c>
      <c r="F1203" s="319" t="s">
        <v>186</v>
      </c>
      <c r="H1203" s="320">
        <v>15.525</v>
      </c>
      <c r="L1203" s="316"/>
      <c r="M1203" s="321"/>
      <c r="N1203" s="322"/>
      <c r="O1203" s="322"/>
      <c r="P1203" s="322"/>
      <c r="Q1203" s="322"/>
      <c r="R1203" s="322"/>
      <c r="S1203" s="322"/>
      <c r="T1203" s="323"/>
      <c r="AT1203" s="318" t="s">
        <v>185</v>
      </c>
      <c r="AU1203" s="318" t="s">
        <v>77</v>
      </c>
      <c r="AV1203" s="317" t="s">
        <v>182</v>
      </c>
      <c r="AW1203" s="317" t="s">
        <v>31</v>
      </c>
      <c r="AX1203" s="317" t="s">
        <v>75</v>
      </c>
      <c r="AY1203" s="318" t="s">
        <v>177</v>
      </c>
    </row>
    <row r="1204" spans="2:65" s="916" customFormat="1" ht="38.25" customHeight="1">
      <c r="B1204" s="207"/>
      <c r="C1204" s="286" t="s">
        <v>1596</v>
      </c>
      <c r="D1204" s="286" t="s">
        <v>179</v>
      </c>
      <c r="E1204" s="287" t="s">
        <v>1597</v>
      </c>
      <c r="F1204" s="288" t="s">
        <v>1598</v>
      </c>
      <c r="G1204" s="289" t="s">
        <v>180</v>
      </c>
      <c r="H1204" s="290">
        <f>H1213</f>
        <v>138.64449999999999</v>
      </c>
      <c r="I1204" s="921"/>
      <c r="J1204" s="291">
        <f>ROUND(I1204*H1204,2)</f>
        <v>0</v>
      </c>
      <c r="K1204" s="288" t="s">
        <v>181</v>
      </c>
      <c r="L1204" s="207"/>
      <c r="M1204" s="292" t="s">
        <v>5</v>
      </c>
      <c r="N1204" s="293" t="s">
        <v>39</v>
      </c>
      <c r="O1204" s="294">
        <v>0.80900000000000005</v>
      </c>
      <c r="P1204" s="294">
        <f>O1204*H1204</f>
        <v>112.16340050000001</v>
      </c>
      <c r="Q1204" s="294">
        <v>1.5740000000000001E-2</v>
      </c>
      <c r="R1204" s="294">
        <f>Q1204*H1204</f>
        <v>2.18226443</v>
      </c>
      <c r="S1204" s="294">
        <v>0</v>
      </c>
      <c r="T1204" s="295">
        <f>S1204*H1204</f>
        <v>0</v>
      </c>
      <c r="AR1204" s="196" t="s">
        <v>263</v>
      </c>
      <c r="AT1204" s="196" t="s">
        <v>179</v>
      </c>
      <c r="AU1204" s="196" t="s">
        <v>77</v>
      </c>
      <c r="AY1204" s="196" t="s">
        <v>177</v>
      </c>
      <c r="BE1204" s="296">
        <f>IF(N1204="základní",J1204,0)</f>
        <v>0</v>
      </c>
      <c r="BF1204" s="296">
        <f>IF(N1204="snížená",J1204,0)</f>
        <v>0</v>
      </c>
      <c r="BG1204" s="296">
        <f>IF(N1204="zákl. přenesená",J1204,0)</f>
        <v>0</v>
      </c>
      <c r="BH1204" s="296">
        <f>IF(N1204="sníž. přenesená",J1204,0)</f>
        <v>0</v>
      </c>
      <c r="BI1204" s="296">
        <f>IF(N1204="nulová",J1204,0)</f>
        <v>0</v>
      </c>
      <c r="BJ1204" s="196" t="s">
        <v>75</v>
      </c>
      <c r="BK1204" s="296">
        <f>ROUND(I1204*H1204,2)</f>
        <v>0</v>
      </c>
      <c r="BL1204" s="196" t="s">
        <v>263</v>
      </c>
      <c r="BM1204" s="196" t="s">
        <v>1599</v>
      </c>
    </row>
    <row r="1205" spans="2:65" s="916" customFormat="1" ht="162">
      <c r="B1205" s="207"/>
      <c r="D1205" s="297" t="s">
        <v>184</v>
      </c>
      <c r="F1205" s="298" t="s">
        <v>1600</v>
      </c>
      <c r="L1205" s="207"/>
      <c r="M1205" s="299"/>
      <c r="N1205" s="920"/>
      <c r="O1205" s="920"/>
      <c r="P1205" s="920"/>
      <c r="Q1205" s="920"/>
      <c r="R1205" s="920"/>
      <c r="S1205" s="920"/>
      <c r="T1205" s="300"/>
      <c r="AT1205" s="196" t="s">
        <v>184</v>
      </c>
      <c r="AU1205" s="196" t="s">
        <v>77</v>
      </c>
    </row>
    <row r="1206" spans="2:65" s="302" customFormat="1">
      <c r="B1206" s="301"/>
      <c r="D1206" s="297"/>
      <c r="E1206" s="303"/>
      <c r="F1206" s="304"/>
      <c r="H1206" s="305"/>
      <c r="L1206" s="301"/>
      <c r="M1206" s="306"/>
      <c r="N1206" s="307"/>
      <c r="O1206" s="307"/>
      <c r="P1206" s="307"/>
      <c r="Q1206" s="307"/>
      <c r="R1206" s="307"/>
      <c r="S1206" s="307"/>
      <c r="T1206" s="308"/>
      <c r="AT1206" s="303" t="s">
        <v>185</v>
      </c>
      <c r="AU1206" s="303" t="s">
        <v>77</v>
      </c>
      <c r="AV1206" s="302" t="s">
        <v>77</v>
      </c>
      <c r="AW1206" s="302" t="s">
        <v>31</v>
      </c>
      <c r="AX1206" s="302" t="s">
        <v>68</v>
      </c>
      <c r="AY1206" s="303" t="s">
        <v>177</v>
      </c>
    </row>
    <row r="1207" spans="2:65" s="302" customFormat="1">
      <c r="B1207" s="301"/>
      <c r="D1207" s="297"/>
      <c r="E1207" s="303"/>
      <c r="F1207" s="304"/>
      <c r="H1207" s="305"/>
      <c r="L1207" s="301"/>
      <c r="M1207" s="306"/>
      <c r="N1207" s="307"/>
      <c r="O1207" s="307"/>
      <c r="P1207" s="307"/>
      <c r="Q1207" s="307"/>
      <c r="R1207" s="307"/>
      <c r="S1207" s="307"/>
      <c r="T1207" s="308"/>
      <c r="AT1207" s="303" t="s">
        <v>185</v>
      </c>
      <c r="AU1207" s="303" t="s">
        <v>77</v>
      </c>
      <c r="AV1207" s="302" t="s">
        <v>77</v>
      </c>
      <c r="AW1207" s="302" t="s">
        <v>31</v>
      </c>
      <c r="AX1207" s="302" t="s">
        <v>68</v>
      </c>
      <c r="AY1207" s="303" t="s">
        <v>177</v>
      </c>
    </row>
    <row r="1208" spans="2:65" s="310" customFormat="1">
      <c r="B1208" s="309"/>
      <c r="D1208" s="297"/>
      <c r="E1208" s="311"/>
      <c r="F1208" s="312"/>
      <c r="H1208" s="311" t="s">
        <v>5</v>
      </c>
      <c r="L1208" s="309"/>
      <c r="M1208" s="313"/>
      <c r="N1208" s="314"/>
      <c r="O1208" s="314"/>
      <c r="P1208" s="314"/>
      <c r="Q1208" s="314"/>
      <c r="R1208" s="314"/>
      <c r="S1208" s="314"/>
      <c r="T1208" s="315"/>
      <c r="AT1208" s="311" t="s">
        <v>185</v>
      </c>
      <c r="AU1208" s="311" t="s">
        <v>77</v>
      </c>
      <c r="AV1208" s="310" t="s">
        <v>75</v>
      </c>
      <c r="AW1208" s="310" t="s">
        <v>31</v>
      </c>
      <c r="AX1208" s="310" t="s">
        <v>68</v>
      </c>
      <c r="AY1208" s="311" t="s">
        <v>177</v>
      </c>
    </row>
    <row r="1209" spans="2:65" s="302" customFormat="1">
      <c r="B1209" s="301"/>
      <c r="D1209" s="297" t="s">
        <v>185</v>
      </c>
      <c r="E1209" s="303" t="s">
        <v>5</v>
      </c>
      <c r="F1209" s="304" t="s">
        <v>4887</v>
      </c>
      <c r="H1209" s="305">
        <f>(0.88+0.38+0.23)*(20.6+12.6+6.8+25.85)</f>
        <v>98.116499999999988</v>
      </c>
      <c r="L1209" s="301"/>
      <c r="M1209" s="306"/>
      <c r="N1209" s="307"/>
      <c r="O1209" s="307"/>
      <c r="P1209" s="307"/>
      <c r="Q1209" s="307"/>
      <c r="R1209" s="307"/>
      <c r="S1209" s="307"/>
      <c r="T1209" s="308"/>
      <c r="AT1209" s="303" t="s">
        <v>185</v>
      </c>
      <c r="AU1209" s="303" t="s">
        <v>77</v>
      </c>
      <c r="AV1209" s="302" t="s">
        <v>77</v>
      </c>
      <c r="AW1209" s="302" t="s">
        <v>31</v>
      </c>
      <c r="AX1209" s="302" t="s">
        <v>68</v>
      </c>
      <c r="AY1209" s="303" t="s">
        <v>177</v>
      </c>
    </row>
    <row r="1210" spans="2:65" s="310" customFormat="1">
      <c r="B1210" s="309"/>
      <c r="D1210" s="297" t="s">
        <v>185</v>
      </c>
      <c r="E1210" s="311" t="s">
        <v>5</v>
      </c>
      <c r="F1210" s="312" t="s">
        <v>719</v>
      </c>
      <c r="H1210" s="311" t="s">
        <v>5</v>
      </c>
      <c r="L1210" s="309"/>
      <c r="M1210" s="313"/>
      <c r="N1210" s="314"/>
      <c r="O1210" s="314"/>
      <c r="P1210" s="314"/>
      <c r="Q1210" s="314"/>
      <c r="R1210" s="314"/>
      <c r="S1210" s="314"/>
      <c r="T1210" s="315"/>
      <c r="AT1210" s="311" t="s">
        <v>185</v>
      </c>
      <c r="AU1210" s="311" t="s">
        <v>77</v>
      </c>
      <c r="AV1210" s="310" t="s">
        <v>75</v>
      </c>
      <c r="AW1210" s="310" t="s">
        <v>31</v>
      </c>
      <c r="AX1210" s="310" t="s">
        <v>68</v>
      </c>
      <c r="AY1210" s="311" t="s">
        <v>177</v>
      </c>
    </row>
    <row r="1211" spans="2:65" s="302" customFormat="1">
      <c r="B1211" s="301"/>
      <c r="D1211" s="297" t="s">
        <v>185</v>
      </c>
      <c r="E1211" s="303" t="s">
        <v>5</v>
      </c>
      <c r="F1211" s="304" t="s">
        <v>4888</v>
      </c>
      <c r="H1211" s="305">
        <f>(0.91+0.35+0.23)*(13.6+13.6)</f>
        <v>40.527999999999999</v>
      </c>
      <c r="L1211" s="301"/>
      <c r="M1211" s="306"/>
      <c r="N1211" s="307"/>
      <c r="O1211" s="307"/>
      <c r="P1211" s="307"/>
      <c r="Q1211" s="307"/>
      <c r="R1211" s="307"/>
      <c r="S1211" s="307"/>
      <c r="T1211" s="308"/>
      <c r="AT1211" s="303" t="s">
        <v>185</v>
      </c>
      <c r="AU1211" s="303" t="s">
        <v>77</v>
      </c>
      <c r="AV1211" s="302" t="s">
        <v>77</v>
      </c>
      <c r="AW1211" s="302" t="s">
        <v>31</v>
      </c>
      <c r="AX1211" s="302" t="s">
        <v>68</v>
      </c>
      <c r="AY1211" s="303" t="s">
        <v>177</v>
      </c>
    </row>
    <row r="1212" spans="2:65" s="310" customFormat="1">
      <c r="B1212" s="309"/>
      <c r="D1212" s="297" t="s">
        <v>185</v>
      </c>
      <c r="E1212" s="311" t="s">
        <v>5</v>
      </c>
      <c r="F1212" s="312" t="s">
        <v>593</v>
      </c>
      <c r="H1212" s="311" t="s">
        <v>5</v>
      </c>
      <c r="L1212" s="309"/>
      <c r="M1212" s="313"/>
      <c r="N1212" s="314"/>
      <c r="O1212" s="314"/>
      <c r="P1212" s="314"/>
      <c r="Q1212" s="314"/>
      <c r="R1212" s="314"/>
      <c r="S1212" s="314"/>
      <c r="T1212" s="315"/>
      <c r="AT1212" s="311" t="s">
        <v>185</v>
      </c>
      <c r="AU1212" s="311" t="s">
        <v>77</v>
      </c>
      <c r="AV1212" s="310" t="s">
        <v>75</v>
      </c>
      <c r="AW1212" s="310" t="s">
        <v>31</v>
      </c>
      <c r="AX1212" s="310" t="s">
        <v>68</v>
      </c>
      <c r="AY1212" s="311" t="s">
        <v>177</v>
      </c>
    </row>
    <row r="1213" spans="2:65" s="317" customFormat="1">
      <c r="B1213" s="316"/>
      <c r="D1213" s="297" t="s">
        <v>185</v>
      </c>
      <c r="E1213" s="318" t="s">
        <v>5</v>
      </c>
      <c r="F1213" s="319" t="s">
        <v>186</v>
      </c>
      <c r="H1213" s="320">
        <f>H1211+H1209</f>
        <v>138.64449999999999</v>
      </c>
      <c r="L1213" s="316"/>
      <c r="M1213" s="321"/>
      <c r="N1213" s="322"/>
      <c r="O1213" s="322"/>
      <c r="P1213" s="322"/>
      <c r="Q1213" s="322"/>
      <c r="R1213" s="322"/>
      <c r="S1213" s="322"/>
      <c r="T1213" s="323"/>
      <c r="AT1213" s="318" t="s">
        <v>185</v>
      </c>
      <c r="AU1213" s="318" t="s">
        <v>77</v>
      </c>
      <c r="AV1213" s="317" t="s">
        <v>182</v>
      </c>
      <c r="AW1213" s="317" t="s">
        <v>31</v>
      </c>
      <c r="AX1213" s="317" t="s">
        <v>75</v>
      </c>
      <c r="AY1213" s="318" t="s">
        <v>177</v>
      </c>
    </row>
    <row r="1214" spans="2:65" s="916" customFormat="1" ht="38.25" customHeight="1">
      <c r="B1214" s="207"/>
      <c r="C1214" s="286" t="s">
        <v>1601</v>
      </c>
      <c r="D1214" s="286" t="s">
        <v>179</v>
      </c>
      <c r="E1214" s="287" t="s">
        <v>1602</v>
      </c>
      <c r="F1214" s="288" t="s">
        <v>1598</v>
      </c>
      <c r="G1214" s="289" t="s">
        <v>180</v>
      </c>
      <c r="H1214" s="290">
        <f>H1215+H1216</f>
        <v>41.454099999999997</v>
      </c>
      <c r="I1214" s="921"/>
      <c r="J1214" s="291">
        <f>ROUND(I1214*H1214,2)</f>
        <v>0</v>
      </c>
      <c r="K1214" s="288" t="s">
        <v>5</v>
      </c>
      <c r="L1214" s="207"/>
      <c r="M1214" s="292" t="s">
        <v>5</v>
      </c>
      <c r="N1214" s="293" t="s">
        <v>39</v>
      </c>
      <c r="O1214" s="294">
        <v>0.80900000000000005</v>
      </c>
      <c r="P1214" s="294">
        <f>O1214*H1214</f>
        <v>33.536366899999997</v>
      </c>
      <c r="Q1214" s="294">
        <v>1.5740000000000001E-2</v>
      </c>
      <c r="R1214" s="294">
        <f>Q1214*H1214</f>
        <v>0.65248753399999992</v>
      </c>
      <c r="S1214" s="294">
        <v>0</v>
      </c>
      <c r="T1214" s="295">
        <f>S1214*H1214</f>
        <v>0</v>
      </c>
      <c r="AR1214" s="196" t="s">
        <v>263</v>
      </c>
      <c r="AT1214" s="196" t="s">
        <v>179</v>
      </c>
      <c r="AU1214" s="196" t="s">
        <v>77</v>
      </c>
      <c r="AY1214" s="196" t="s">
        <v>177</v>
      </c>
      <c r="BE1214" s="296">
        <f>IF(N1214="základní",J1214,0)</f>
        <v>0</v>
      </c>
      <c r="BF1214" s="296">
        <f>IF(N1214="snížená",J1214,0)</f>
        <v>0</v>
      </c>
      <c r="BG1214" s="296">
        <f>IF(N1214="zákl. přenesená",J1214,0)</f>
        <v>0</v>
      </c>
      <c r="BH1214" s="296">
        <f>IF(N1214="sníž. přenesená",J1214,0)</f>
        <v>0</v>
      </c>
      <c r="BI1214" s="296">
        <f>IF(N1214="nulová",J1214,0)</f>
        <v>0</v>
      </c>
      <c r="BJ1214" s="196" t="s">
        <v>75</v>
      </c>
      <c r="BK1214" s="296">
        <f>ROUND(I1214*H1214,2)</f>
        <v>0</v>
      </c>
      <c r="BL1214" s="196" t="s">
        <v>263</v>
      </c>
      <c r="BM1214" s="196" t="s">
        <v>1603</v>
      </c>
    </row>
    <row r="1215" spans="2:65" s="302" customFormat="1">
      <c r="B1215" s="301"/>
      <c r="D1215" s="297" t="s">
        <v>185</v>
      </c>
      <c r="E1215" s="303" t="s">
        <v>5</v>
      </c>
      <c r="F1215" s="304" t="s">
        <v>4889</v>
      </c>
      <c r="H1215" s="305">
        <f>(2.32+0.25)*(3.43+6.8)</f>
        <v>26.2911</v>
      </c>
      <c r="L1215" s="301"/>
      <c r="M1215" s="306"/>
      <c r="N1215" s="307"/>
      <c r="O1215" s="307"/>
      <c r="P1215" s="307"/>
      <c r="Q1215" s="307"/>
      <c r="R1215" s="307"/>
      <c r="S1215" s="307"/>
      <c r="T1215" s="308"/>
      <c r="AT1215" s="303" t="s">
        <v>185</v>
      </c>
      <c r="AU1215" s="303" t="s">
        <v>77</v>
      </c>
      <c r="AV1215" s="302" t="s">
        <v>77</v>
      </c>
      <c r="AW1215" s="302" t="s">
        <v>31</v>
      </c>
      <c r="AX1215" s="302" t="s">
        <v>68</v>
      </c>
      <c r="AY1215" s="303" t="s">
        <v>177</v>
      </c>
    </row>
    <row r="1216" spans="2:65" s="302" customFormat="1">
      <c r="B1216" s="301"/>
      <c r="D1216" s="297" t="s">
        <v>185</v>
      </c>
      <c r="E1216" s="303" t="s">
        <v>5</v>
      </c>
      <c r="F1216" s="304" t="s">
        <v>4890</v>
      </c>
      <c r="H1216" s="305">
        <f>(2.32+0.25)*(5.9)</f>
        <v>15.163</v>
      </c>
      <c r="L1216" s="301"/>
      <c r="M1216" s="306"/>
      <c r="N1216" s="307"/>
      <c r="O1216" s="307"/>
      <c r="P1216" s="307"/>
      <c r="Q1216" s="307"/>
      <c r="R1216" s="307"/>
      <c r="S1216" s="307"/>
      <c r="T1216" s="308"/>
      <c r="AT1216" s="303" t="s">
        <v>185</v>
      </c>
      <c r="AU1216" s="303" t="s">
        <v>77</v>
      </c>
      <c r="AV1216" s="302" t="s">
        <v>77</v>
      </c>
      <c r="AW1216" s="302" t="s">
        <v>31</v>
      </c>
      <c r="AX1216" s="302" t="s">
        <v>68</v>
      </c>
      <c r="AY1216" s="303" t="s">
        <v>177</v>
      </c>
    </row>
    <row r="1217" spans="2:65" s="317" customFormat="1">
      <c r="B1217" s="316"/>
      <c r="D1217" s="297" t="s">
        <v>185</v>
      </c>
      <c r="E1217" s="318" t="s">
        <v>5</v>
      </c>
      <c r="F1217" s="319" t="s">
        <v>186</v>
      </c>
      <c r="H1217" s="320">
        <v>11.73</v>
      </c>
      <c r="L1217" s="316"/>
      <c r="M1217" s="321"/>
      <c r="N1217" s="322"/>
      <c r="O1217" s="322"/>
      <c r="P1217" s="322"/>
      <c r="Q1217" s="322"/>
      <c r="R1217" s="322"/>
      <c r="S1217" s="322"/>
      <c r="T1217" s="323"/>
      <c r="AT1217" s="318" t="s">
        <v>185</v>
      </c>
      <c r="AU1217" s="318" t="s">
        <v>77</v>
      </c>
      <c r="AV1217" s="317" t="s">
        <v>182</v>
      </c>
      <c r="AW1217" s="317" t="s">
        <v>31</v>
      </c>
      <c r="AX1217" s="317" t="s">
        <v>75</v>
      </c>
      <c r="AY1217" s="318" t="s">
        <v>177</v>
      </c>
    </row>
    <row r="1218" spans="2:65" s="916" customFormat="1" ht="25.5" customHeight="1">
      <c r="B1218" s="207"/>
      <c r="C1218" s="286" t="s">
        <v>1604</v>
      </c>
      <c r="D1218" s="286" t="s">
        <v>179</v>
      </c>
      <c r="E1218" s="287" t="s">
        <v>1605</v>
      </c>
      <c r="F1218" s="288" t="s">
        <v>1606</v>
      </c>
      <c r="G1218" s="289" t="s">
        <v>180</v>
      </c>
      <c r="H1218" s="290">
        <v>20.28</v>
      </c>
      <c r="I1218" s="921"/>
      <c r="J1218" s="291">
        <f>ROUND(I1218*H1218,2)</f>
        <v>0</v>
      </c>
      <c r="K1218" s="288" t="s">
        <v>181</v>
      </c>
      <c r="L1218" s="207"/>
      <c r="M1218" s="292" t="s">
        <v>5</v>
      </c>
      <c r="N1218" s="293" t="s">
        <v>39</v>
      </c>
      <c r="O1218" s="294">
        <v>3.2000000000000001E-2</v>
      </c>
      <c r="P1218" s="294">
        <f>O1218*H1218</f>
        <v>0.64896000000000009</v>
      </c>
      <c r="Q1218" s="294">
        <v>1E-4</v>
      </c>
      <c r="R1218" s="294">
        <f>Q1218*H1218</f>
        <v>2.0280000000000003E-3</v>
      </c>
      <c r="S1218" s="294">
        <v>0</v>
      </c>
      <c r="T1218" s="295">
        <f>S1218*H1218</f>
        <v>0</v>
      </c>
      <c r="AR1218" s="196" t="s">
        <v>263</v>
      </c>
      <c r="AT1218" s="196" t="s">
        <v>179</v>
      </c>
      <c r="AU1218" s="196" t="s">
        <v>77</v>
      </c>
      <c r="AY1218" s="196" t="s">
        <v>177</v>
      </c>
      <c r="BE1218" s="296">
        <f>IF(N1218="základní",J1218,0)</f>
        <v>0</v>
      </c>
      <c r="BF1218" s="296">
        <f>IF(N1218="snížená",J1218,0)</f>
        <v>0</v>
      </c>
      <c r="BG1218" s="296">
        <f>IF(N1218="zákl. přenesená",J1218,0)</f>
        <v>0</v>
      </c>
      <c r="BH1218" s="296">
        <f>IF(N1218="sníž. přenesená",J1218,0)</f>
        <v>0</v>
      </c>
      <c r="BI1218" s="296">
        <f>IF(N1218="nulová",J1218,0)</f>
        <v>0</v>
      </c>
      <c r="BJ1218" s="196" t="s">
        <v>75</v>
      </c>
      <c r="BK1218" s="296">
        <f>ROUND(I1218*H1218,2)</f>
        <v>0</v>
      </c>
      <c r="BL1218" s="196" t="s">
        <v>263</v>
      </c>
      <c r="BM1218" s="196" t="s">
        <v>1607</v>
      </c>
    </row>
    <row r="1219" spans="2:65" s="916" customFormat="1" ht="162">
      <c r="B1219" s="207"/>
      <c r="D1219" s="297" t="s">
        <v>184</v>
      </c>
      <c r="F1219" s="298" t="s">
        <v>1600</v>
      </c>
      <c r="L1219" s="207"/>
      <c r="M1219" s="299"/>
      <c r="N1219" s="920"/>
      <c r="O1219" s="920"/>
      <c r="P1219" s="920"/>
      <c r="Q1219" s="920"/>
      <c r="R1219" s="920"/>
      <c r="S1219" s="920"/>
      <c r="T1219" s="300"/>
      <c r="AT1219" s="196" t="s">
        <v>184</v>
      </c>
      <c r="AU1219" s="196" t="s">
        <v>77</v>
      </c>
    </row>
    <row r="1220" spans="2:65" s="302" customFormat="1">
      <c r="B1220" s="301"/>
      <c r="D1220" s="297" t="s">
        <v>185</v>
      </c>
      <c r="E1220" s="303" t="s">
        <v>5</v>
      </c>
      <c r="F1220" s="304" t="s">
        <v>1608</v>
      </c>
      <c r="H1220" s="305">
        <v>20.28</v>
      </c>
      <c r="L1220" s="301"/>
      <c r="M1220" s="306"/>
      <c r="N1220" s="307"/>
      <c r="O1220" s="307"/>
      <c r="P1220" s="307"/>
      <c r="Q1220" s="307"/>
      <c r="R1220" s="307"/>
      <c r="S1220" s="307"/>
      <c r="T1220" s="308"/>
      <c r="AT1220" s="303" t="s">
        <v>185</v>
      </c>
      <c r="AU1220" s="303" t="s">
        <v>77</v>
      </c>
      <c r="AV1220" s="302" t="s">
        <v>77</v>
      </c>
      <c r="AW1220" s="302" t="s">
        <v>31</v>
      </c>
      <c r="AX1220" s="302" t="s">
        <v>68</v>
      </c>
      <c r="AY1220" s="303" t="s">
        <v>177</v>
      </c>
    </row>
    <row r="1221" spans="2:65" s="317" customFormat="1">
      <c r="B1221" s="316"/>
      <c r="D1221" s="297" t="s">
        <v>185</v>
      </c>
      <c r="E1221" s="318" t="s">
        <v>5</v>
      </c>
      <c r="F1221" s="319" t="s">
        <v>186</v>
      </c>
      <c r="H1221" s="320">
        <v>20.28</v>
      </c>
      <c r="L1221" s="316"/>
      <c r="M1221" s="321"/>
      <c r="N1221" s="322"/>
      <c r="O1221" s="322"/>
      <c r="P1221" s="322"/>
      <c r="Q1221" s="322"/>
      <c r="R1221" s="322"/>
      <c r="S1221" s="322"/>
      <c r="T1221" s="323"/>
      <c r="AT1221" s="318" t="s">
        <v>185</v>
      </c>
      <c r="AU1221" s="318" t="s">
        <v>77</v>
      </c>
      <c r="AV1221" s="317" t="s">
        <v>182</v>
      </c>
      <c r="AW1221" s="317" t="s">
        <v>31</v>
      </c>
      <c r="AX1221" s="317" t="s">
        <v>75</v>
      </c>
      <c r="AY1221" s="318" t="s">
        <v>177</v>
      </c>
    </row>
    <row r="1222" spans="2:65" s="916" customFormat="1" ht="25.5" customHeight="1">
      <c r="B1222" s="207"/>
      <c r="C1222" s="286" t="s">
        <v>1609</v>
      </c>
      <c r="D1222" s="286" t="s">
        <v>179</v>
      </c>
      <c r="E1222" s="287" t="s">
        <v>1605</v>
      </c>
      <c r="F1222" s="288" t="s">
        <v>1606</v>
      </c>
      <c r="G1222" s="289" t="s">
        <v>180</v>
      </c>
      <c r="H1222" s="290">
        <v>11.73</v>
      </c>
      <c r="I1222" s="921"/>
      <c r="J1222" s="291">
        <f>ROUND(I1222*H1222,2)</f>
        <v>0</v>
      </c>
      <c r="K1222" s="288" t="s">
        <v>181</v>
      </c>
      <c r="L1222" s="207"/>
      <c r="M1222" s="292" t="s">
        <v>5</v>
      </c>
      <c r="N1222" s="293" t="s">
        <v>39</v>
      </c>
      <c r="O1222" s="294">
        <v>3.2000000000000001E-2</v>
      </c>
      <c r="P1222" s="294">
        <f>O1222*H1222</f>
        <v>0.37536000000000003</v>
      </c>
      <c r="Q1222" s="294">
        <v>1E-4</v>
      </c>
      <c r="R1222" s="294">
        <f>Q1222*H1222</f>
        <v>1.173E-3</v>
      </c>
      <c r="S1222" s="294">
        <v>0</v>
      </c>
      <c r="T1222" s="295">
        <f>S1222*H1222</f>
        <v>0</v>
      </c>
      <c r="AR1222" s="196" t="s">
        <v>263</v>
      </c>
      <c r="AT1222" s="196" t="s">
        <v>179</v>
      </c>
      <c r="AU1222" s="196" t="s">
        <v>77</v>
      </c>
      <c r="AY1222" s="196" t="s">
        <v>177</v>
      </c>
      <c r="BE1222" s="296">
        <f>IF(N1222="základní",J1222,0)</f>
        <v>0</v>
      </c>
      <c r="BF1222" s="296">
        <f>IF(N1222="snížená",J1222,0)</f>
        <v>0</v>
      </c>
      <c r="BG1222" s="296">
        <f>IF(N1222="zákl. přenesená",J1222,0)</f>
        <v>0</v>
      </c>
      <c r="BH1222" s="296">
        <f>IF(N1222="sníž. přenesená",J1222,0)</f>
        <v>0</v>
      </c>
      <c r="BI1222" s="296">
        <f>IF(N1222="nulová",J1222,0)</f>
        <v>0</v>
      </c>
      <c r="BJ1222" s="196" t="s">
        <v>75</v>
      </c>
      <c r="BK1222" s="296">
        <f>ROUND(I1222*H1222,2)</f>
        <v>0</v>
      </c>
      <c r="BL1222" s="196" t="s">
        <v>263</v>
      </c>
      <c r="BM1222" s="196" t="s">
        <v>1610</v>
      </c>
    </row>
    <row r="1223" spans="2:65" s="916" customFormat="1" ht="162">
      <c r="B1223" s="207"/>
      <c r="D1223" s="297" t="s">
        <v>184</v>
      </c>
      <c r="F1223" s="298" t="s">
        <v>1600</v>
      </c>
      <c r="L1223" s="207"/>
      <c r="M1223" s="299"/>
      <c r="N1223" s="920"/>
      <c r="O1223" s="920"/>
      <c r="P1223" s="920"/>
      <c r="Q1223" s="920"/>
      <c r="R1223" s="920"/>
      <c r="S1223" s="920"/>
      <c r="T1223" s="300"/>
      <c r="AT1223" s="196" t="s">
        <v>184</v>
      </c>
      <c r="AU1223" s="196" t="s">
        <v>77</v>
      </c>
    </row>
    <row r="1224" spans="2:65" s="916" customFormat="1" ht="38.25" customHeight="1">
      <c r="B1224" s="207"/>
      <c r="C1224" s="286" t="s">
        <v>1611</v>
      </c>
      <c r="D1224" s="286" t="s">
        <v>179</v>
      </c>
      <c r="E1224" s="287" t="s">
        <v>1612</v>
      </c>
      <c r="F1224" s="288" t="s">
        <v>1613</v>
      </c>
      <c r="G1224" s="289" t="s">
        <v>180</v>
      </c>
      <c r="H1224" s="290">
        <v>27.85</v>
      </c>
      <c r="I1224" s="921"/>
      <c r="J1224" s="291">
        <f>ROUND(I1224*H1224,2)</f>
        <v>0</v>
      </c>
      <c r="K1224" s="288" t="s">
        <v>181</v>
      </c>
      <c r="L1224" s="207"/>
      <c r="M1224" s="292" t="s">
        <v>5</v>
      </c>
      <c r="N1224" s="293" t="s">
        <v>39</v>
      </c>
      <c r="O1224" s="294">
        <v>0.96799999999999997</v>
      </c>
      <c r="P1224" s="294">
        <f>O1224*H1224</f>
        <v>26.9588</v>
      </c>
      <c r="Q1224" s="294">
        <v>1.223E-2</v>
      </c>
      <c r="R1224" s="294">
        <f>Q1224*H1224</f>
        <v>0.34060550000000001</v>
      </c>
      <c r="S1224" s="294">
        <v>0</v>
      </c>
      <c r="T1224" s="295">
        <f>S1224*H1224</f>
        <v>0</v>
      </c>
      <c r="AR1224" s="196" t="s">
        <v>263</v>
      </c>
      <c r="AT1224" s="196" t="s">
        <v>179</v>
      </c>
      <c r="AU1224" s="196" t="s">
        <v>77</v>
      </c>
      <c r="AY1224" s="196" t="s">
        <v>177</v>
      </c>
      <c r="BE1224" s="296">
        <f>IF(N1224="základní",J1224,0)</f>
        <v>0</v>
      </c>
      <c r="BF1224" s="296">
        <f>IF(N1224="snížená",J1224,0)</f>
        <v>0</v>
      </c>
      <c r="BG1224" s="296">
        <f>IF(N1224="zákl. přenesená",J1224,0)</f>
        <v>0</v>
      </c>
      <c r="BH1224" s="296">
        <f>IF(N1224="sníž. přenesená",J1224,0)</f>
        <v>0</v>
      </c>
      <c r="BI1224" s="296">
        <f>IF(N1224="nulová",J1224,0)</f>
        <v>0</v>
      </c>
      <c r="BJ1224" s="196" t="s">
        <v>75</v>
      </c>
      <c r="BK1224" s="296">
        <f>ROUND(I1224*H1224,2)</f>
        <v>0</v>
      </c>
      <c r="BL1224" s="196" t="s">
        <v>263</v>
      </c>
      <c r="BM1224" s="196" t="s">
        <v>1614</v>
      </c>
    </row>
    <row r="1225" spans="2:65" s="916" customFormat="1" ht="135">
      <c r="B1225" s="207"/>
      <c r="D1225" s="297" t="s">
        <v>184</v>
      </c>
      <c r="F1225" s="298" t="s">
        <v>1615</v>
      </c>
      <c r="L1225" s="207"/>
      <c r="M1225" s="299"/>
      <c r="N1225" s="920"/>
      <c r="O1225" s="920"/>
      <c r="P1225" s="920"/>
      <c r="Q1225" s="920"/>
      <c r="R1225" s="920"/>
      <c r="S1225" s="920"/>
      <c r="T1225" s="300"/>
      <c r="AT1225" s="196" t="s">
        <v>184</v>
      </c>
      <c r="AU1225" s="196" t="s">
        <v>77</v>
      </c>
    </row>
    <row r="1226" spans="2:65" s="302" customFormat="1">
      <c r="B1226" s="301"/>
      <c r="D1226" s="297" t="s">
        <v>185</v>
      </c>
      <c r="E1226" s="303" t="s">
        <v>5</v>
      </c>
      <c r="F1226" s="304" t="s">
        <v>909</v>
      </c>
      <c r="H1226" s="305">
        <v>14.35</v>
      </c>
      <c r="L1226" s="301"/>
      <c r="M1226" s="306"/>
      <c r="N1226" s="307"/>
      <c r="O1226" s="307"/>
      <c r="P1226" s="307"/>
      <c r="Q1226" s="307"/>
      <c r="R1226" s="307"/>
      <c r="S1226" s="307"/>
      <c r="T1226" s="308"/>
      <c r="AT1226" s="303" t="s">
        <v>185</v>
      </c>
      <c r="AU1226" s="303" t="s">
        <v>77</v>
      </c>
      <c r="AV1226" s="302" t="s">
        <v>77</v>
      </c>
      <c r="AW1226" s="302" t="s">
        <v>31</v>
      </c>
      <c r="AX1226" s="302" t="s">
        <v>68</v>
      </c>
      <c r="AY1226" s="303" t="s">
        <v>177</v>
      </c>
    </row>
    <row r="1227" spans="2:65" s="310" customFormat="1">
      <c r="B1227" s="309"/>
      <c r="D1227" s="297" t="s">
        <v>185</v>
      </c>
      <c r="E1227" s="311" t="s">
        <v>5</v>
      </c>
      <c r="F1227" s="312" t="s">
        <v>716</v>
      </c>
      <c r="H1227" s="311" t="s">
        <v>5</v>
      </c>
      <c r="L1227" s="309"/>
      <c r="M1227" s="313"/>
      <c r="N1227" s="314"/>
      <c r="O1227" s="314"/>
      <c r="P1227" s="314"/>
      <c r="Q1227" s="314"/>
      <c r="R1227" s="314"/>
      <c r="S1227" s="314"/>
      <c r="T1227" s="315"/>
      <c r="AT1227" s="311" t="s">
        <v>185</v>
      </c>
      <c r="AU1227" s="311" t="s">
        <v>77</v>
      </c>
      <c r="AV1227" s="310" t="s">
        <v>75</v>
      </c>
      <c r="AW1227" s="310" t="s">
        <v>31</v>
      </c>
      <c r="AX1227" s="310" t="s">
        <v>68</v>
      </c>
      <c r="AY1227" s="311" t="s">
        <v>177</v>
      </c>
    </row>
    <row r="1228" spans="2:65" s="302" customFormat="1">
      <c r="B1228" s="301"/>
      <c r="D1228" s="297" t="s">
        <v>185</v>
      </c>
      <c r="E1228" s="303" t="s">
        <v>5</v>
      </c>
      <c r="F1228" s="304" t="s">
        <v>1616</v>
      </c>
      <c r="H1228" s="305">
        <v>13.5</v>
      </c>
      <c r="L1228" s="301"/>
      <c r="M1228" s="306"/>
      <c r="N1228" s="307"/>
      <c r="O1228" s="307"/>
      <c r="P1228" s="307"/>
      <c r="Q1228" s="307"/>
      <c r="R1228" s="307"/>
      <c r="S1228" s="307"/>
      <c r="T1228" s="308"/>
      <c r="AT1228" s="303" t="s">
        <v>185</v>
      </c>
      <c r="AU1228" s="303" t="s">
        <v>77</v>
      </c>
      <c r="AV1228" s="302" t="s">
        <v>77</v>
      </c>
      <c r="AW1228" s="302" t="s">
        <v>31</v>
      </c>
      <c r="AX1228" s="302" t="s">
        <v>68</v>
      </c>
      <c r="AY1228" s="303" t="s">
        <v>177</v>
      </c>
    </row>
    <row r="1229" spans="2:65" s="310" customFormat="1">
      <c r="B1229" s="309"/>
      <c r="D1229" s="297" t="s">
        <v>185</v>
      </c>
      <c r="E1229" s="311" t="s">
        <v>5</v>
      </c>
      <c r="F1229" s="312" t="s">
        <v>719</v>
      </c>
      <c r="H1229" s="311" t="s">
        <v>5</v>
      </c>
      <c r="L1229" s="309"/>
      <c r="M1229" s="313"/>
      <c r="N1229" s="314"/>
      <c r="O1229" s="314"/>
      <c r="P1229" s="314"/>
      <c r="Q1229" s="314"/>
      <c r="R1229" s="314"/>
      <c r="S1229" s="314"/>
      <c r="T1229" s="315"/>
      <c r="AT1229" s="311" t="s">
        <v>185</v>
      </c>
      <c r="AU1229" s="311" t="s">
        <v>77</v>
      </c>
      <c r="AV1229" s="310" t="s">
        <v>75</v>
      </c>
      <c r="AW1229" s="310" t="s">
        <v>31</v>
      </c>
      <c r="AX1229" s="310" t="s">
        <v>68</v>
      </c>
      <c r="AY1229" s="311" t="s">
        <v>177</v>
      </c>
    </row>
    <row r="1230" spans="2:65" s="317" customFormat="1">
      <c r="B1230" s="316"/>
      <c r="D1230" s="297" t="s">
        <v>185</v>
      </c>
      <c r="E1230" s="318" t="s">
        <v>5</v>
      </c>
      <c r="F1230" s="319" t="s">
        <v>186</v>
      </c>
      <c r="H1230" s="320">
        <v>27.85</v>
      </c>
      <c r="L1230" s="316"/>
      <c r="M1230" s="321"/>
      <c r="N1230" s="322"/>
      <c r="O1230" s="322"/>
      <c r="P1230" s="322"/>
      <c r="Q1230" s="322"/>
      <c r="R1230" s="322"/>
      <c r="S1230" s="322"/>
      <c r="T1230" s="323"/>
      <c r="AT1230" s="318" t="s">
        <v>185</v>
      </c>
      <c r="AU1230" s="318" t="s">
        <v>77</v>
      </c>
      <c r="AV1230" s="317" t="s">
        <v>182</v>
      </c>
      <c r="AW1230" s="317" t="s">
        <v>31</v>
      </c>
      <c r="AX1230" s="317" t="s">
        <v>75</v>
      </c>
      <c r="AY1230" s="318" t="s">
        <v>177</v>
      </c>
    </row>
    <row r="1231" spans="2:65" s="916" customFormat="1" ht="25.5" customHeight="1">
      <c r="B1231" s="207"/>
      <c r="C1231" s="286" t="s">
        <v>1617</v>
      </c>
      <c r="D1231" s="286" t="s">
        <v>179</v>
      </c>
      <c r="E1231" s="287" t="s">
        <v>1618</v>
      </c>
      <c r="F1231" s="288" t="s">
        <v>1619</v>
      </c>
      <c r="G1231" s="289" t="s">
        <v>180</v>
      </c>
      <c r="H1231" s="290">
        <v>27.85</v>
      </c>
      <c r="I1231" s="921"/>
      <c r="J1231" s="291">
        <f>ROUND(I1231*H1231,2)</f>
        <v>0</v>
      </c>
      <c r="K1231" s="288" t="s">
        <v>181</v>
      </c>
      <c r="L1231" s="207"/>
      <c r="M1231" s="292" t="s">
        <v>5</v>
      </c>
      <c r="N1231" s="293" t="s">
        <v>39</v>
      </c>
      <c r="O1231" s="294">
        <v>0.04</v>
      </c>
      <c r="P1231" s="294">
        <f>O1231*H1231</f>
        <v>1.1140000000000001</v>
      </c>
      <c r="Q1231" s="294">
        <v>1E-4</v>
      </c>
      <c r="R1231" s="294">
        <f>Q1231*H1231</f>
        <v>2.7850000000000001E-3</v>
      </c>
      <c r="S1231" s="294">
        <v>0</v>
      </c>
      <c r="T1231" s="295">
        <f>S1231*H1231</f>
        <v>0</v>
      </c>
      <c r="AR1231" s="196" t="s">
        <v>263</v>
      </c>
      <c r="AT1231" s="196" t="s">
        <v>179</v>
      </c>
      <c r="AU1231" s="196" t="s">
        <v>77</v>
      </c>
      <c r="AY1231" s="196" t="s">
        <v>177</v>
      </c>
      <c r="BE1231" s="296">
        <f>IF(N1231="základní",J1231,0)</f>
        <v>0</v>
      </c>
      <c r="BF1231" s="296">
        <f>IF(N1231="snížená",J1231,0)</f>
        <v>0</v>
      </c>
      <c r="BG1231" s="296">
        <f>IF(N1231="zákl. přenesená",J1231,0)</f>
        <v>0</v>
      </c>
      <c r="BH1231" s="296">
        <f>IF(N1231="sníž. přenesená",J1231,0)</f>
        <v>0</v>
      </c>
      <c r="BI1231" s="296">
        <f>IF(N1231="nulová",J1231,0)</f>
        <v>0</v>
      </c>
      <c r="BJ1231" s="196" t="s">
        <v>75</v>
      </c>
      <c r="BK1231" s="296">
        <f>ROUND(I1231*H1231,2)</f>
        <v>0</v>
      </c>
      <c r="BL1231" s="196" t="s">
        <v>263</v>
      </c>
      <c r="BM1231" s="196" t="s">
        <v>1620</v>
      </c>
    </row>
    <row r="1232" spans="2:65" s="916" customFormat="1" ht="135">
      <c r="B1232" s="207"/>
      <c r="D1232" s="297" t="s">
        <v>184</v>
      </c>
      <c r="F1232" s="298" t="s">
        <v>1615</v>
      </c>
      <c r="L1232" s="207"/>
      <c r="M1232" s="299"/>
      <c r="N1232" s="920"/>
      <c r="O1232" s="920"/>
      <c r="P1232" s="920"/>
      <c r="Q1232" s="920"/>
      <c r="R1232" s="920"/>
      <c r="S1232" s="920"/>
      <c r="T1232" s="300"/>
      <c r="AT1232" s="196" t="s">
        <v>184</v>
      </c>
      <c r="AU1232" s="196" t="s">
        <v>77</v>
      </c>
    </row>
    <row r="1233" spans="2:65" s="916" customFormat="1" ht="25.5" customHeight="1">
      <c r="B1233" s="207"/>
      <c r="C1233" s="286" t="s">
        <v>1621</v>
      </c>
      <c r="D1233" s="286" t="s">
        <v>179</v>
      </c>
      <c r="E1233" s="287" t="s">
        <v>1622</v>
      </c>
      <c r="F1233" s="288" t="s">
        <v>1623</v>
      </c>
      <c r="G1233" s="289" t="s">
        <v>180</v>
      </c>
      <c r="H1233" s="290">
        <v>498</v>
      </c>
      <c r="I1233" s="921"/>
      <c r="J1233" s="291">
        <f>ROUND(I1233*H1233,2)</f>
        <v>0</v>
      </c>
      <c r="K1233" s="288" t="s">
        <v>181</v>
      </c>
      <c r="L1233" s="207"/>
      <c r="M1233" s="292" t="s">
        <v>5</v>
      </c>
      <c r="N1233" s="293" t="s">
        <v>39</v>
      </c>
      <c r="O1233" s="294">
        <v>0.51800000000000002</v>
      </c>
      <c r="P1233" s="294">
        <f>O1233*H1233</f>
        <v>257.964</v>
      </c>
      <c r="Q1233" s="294">
        <v>1.39E-3</v>
      </c>
      <c r="R1233" s="294">
        <f>Q1233*H1233</f>
        <v>0.69221999999999995</v>
      </c>
      <c r="S1233" s="294">
        <v>0</v>
      </c>
      <c r="T1233" s="295">
        <f>S1233*H1233</f>
        <v>0</v>
      </c>
      <c r="AR1233" s="196" t="s">
        <v>263</v>
      </c>
      <c r="AT1233" s="196" t="s">
        <v>179</v>
      </c>
      <c r="AU1233" s="196" t="s">
        <v>77</v>
      </c>
      <c r="AY1233" s="196" t="s">
        <v>177</v>
      </c>
      <c r="BE1233" s="296">
        <f>IF(N1233="základní",J1233,0)</f>
        <v>0</v>
      </c>
      <c r="BF1233" s="296">
        <f>IF(N1233="snížená",J1233,0)</f>
        <v>0</v>
      </c>
      <c r="BG1233" s="296">
        <f>IF(N1233="zákl. přenesená",J1233,0)</f>
        <v>0</v>
      </c>
      <c r="BH1233" s="296">
        <f>IF(N1233="sníž. přenesená",J1233,0)</f>
        <v>0</v>
      </c>
      <c r="BI1233" s="296">
        <f>IF(N1233="nulová",J1233,0)</f>
        <v>0</v>
      </c>
      <c r="BJ1233" s="196" t="s">
        <v>75</v>
      </c>
      <c r="BK1233" s="296">
        <f>ROUND(I1233*H1233,2)</f>
        <v>0</v>
      </c>
      <c r="BL1233" s="196" t="s">
        <v>263</v>
      </c>
      <c r="BM1233" s="196" t="s">
        <v>1624</v>
      </c>
    </row>
    <row r="1234" spans="2:65" s="916" customFormat="1" ht="67.5">
      <c r="B1234" s="207"/>
      <c r="D1234" s="297" t="s">
        <v>184</v>
      </c>
      <c r="F1234" s="298" t="s">
        <v>1625</v>
      </c>
      <c r="L1234" s="207"/>
      <c r="M1234" s="299"/>
      <c r="N1234" s="920"/>
      <c r="O1234" s="920"/>
      <c r="P1234" s="920"/>
      <c r="Q1234" s="920"/>
      <c r="R1234" s="920"/>
      <c r="S1234" s="920"/>
      <c r="T1234" s="300"/>
      <c r="AT1234" s="196" t="s">
        <v>184</v>
      </c>
      <c r="AU1234" s="196" t="s">
        <v>77</v>
      </c>
    </row>
    <row r="1235" spans="2:65" s="302" customFormat="1">
      <c r="B1235" s="301"/>
      <c r="D1235" s="297" t="s">
        <v>185</v>
      </c>
      <c r="E1235" s="303" t="s">
        <v>5</v>
      </c>
      <c r="F1235" s="304" t="s">
        <v>1626</v>
      </c>
      <c r="H1235" s="305">
        <v>498</v>
      </c>
      <c r="L1235" s="301"/>
      <c r="M1235" s="306"/>
      <c r="N1235" s="307"/>
      <c r="O1235" s="307"/>
      <c r="P1235" s="307"/>
      <c r="Q1235" s="307"/>
      <c r="R1235" s="307"/>
      <c r="S1235" s="307"/>
      <c r="T1235" s="308"/>
      <c r="AT1235" s="303" t="s">
        <v>185</v>
      </c>
      <c r="AU1235" s="303" t="s">
        <v>77</v>
      </c>
      <c r="AV1235" s="302" t="s">
        <v>77</v>
      </c>
      <c r="AW1235" s="302" t="s">
        <v>31</v>
      </c>
      <c r="AX1235" s="302" t="s">
        <v>68</v>
      </c>
      <c r="AY1235" s="303" t="s">
        <v>177</v>
      </c>
    </row>
    <row r="1236" spans="2:65" s="310" customFormat="1">
      <c r="B1236" s="309"/>
      <c r="D1236" s="297" t="s">
        <v>185</v>
      </c>
      <c r="E1236" s="311" t="s">
        <v>5</v>
      </c>
      <c r="F1236" s="312" t="s">
        <v>1627</v>
      </c>
      <c r="H1236" s="311" t="s">
        <v>5</v>
      </c>
      <c r="L1236" s="309"/>
      <c r="M1236" s="313"/>
      <c r="N1236" s="314"/>
      <c r="O1236" s="314"/>
      <c r="P1236" s="314"/>
      <c r="Q1236" s="314"/>
      <c r="R1236" s="314"/>
      <c r="S1236" s="314"/>
      <c r="T1236" s="315"/>
      <c r="AT1236" s="311" t="s">
        <v>185</v>
      </c>
      <c r="AU1236" s="311" t="s">
        <v>77</v>
      </c>
      <c r="AV1236" s="310" t="s">
        <v>75</v>
      </c>
      <c r="AW1236" s="310" t="s">
        <v>31</v>
      </c>
      <c r="AX1236" s="310" t="s">
        <v>68</v>
      </c>
      <c r="AY1236" s="311" t="s">
        <v>177</v>
      </c>
    </row>
    <row r="1237" spans="2:65" s="317" customFormat="1">
      <c r="B1237" s="316"/>
      <c r="D1237" s="297" t="s">
        <v>185</v>
      </c>
      <c r="E1237" s="318" t="s">
        <v>5</v>
      </c>
      <c r="F1237" s="319" t="s">
        <v>186</v>
      </c>
      <c r="H1237" s="320">
        <v>498</v>
      </c>
      <c r="L1237" s="316"/>
      <c r="M1237" s="321"/>
      <c r="N1237" s="322"/>
      <c r="O1237" s="322"/>
      <c r="P1237" s="322"/>
      <c r="Q1237" s="322"/>
      <c r="R1237" s="322"/>
      <c r="S1237" s="322"/>
      <c r="T1237" s="323"/>
      <c r="AT1237" s="318" t="s">
        <v>185</v>
      </c>
      <c r="AU1237" s="318" t="s">
        <v>77</v>
      </c>
      <c r="AV1237" s="317" t="s">
        <v>182</v>
      </c>
      <c r="AW1237" s="317" t="s">
        <v>31</v>
      </c>
      <c r="AX1237" s="317" t="s">
        <v>75</v>
      </c>
      <c r="AY1237" s="318" t="s">
        <v>177</v>
      </c>
    </row>
    <row r="1238" spans="2:65" s="916" customFormat="1" ht="25.5" customHeight="1">
      <c r="B1238" s="207"/>
      <c r="C1238" s="324" t="s">
        <v>1628</v>
      </c>
      <c r="D1238" s="324" t="s">
        <v>425</v>
      </c>
      <c r="E1238" s="325" t="s">
        <v>1629</v>
      </c>
      <c r="F1238" s="326" t="s">
        <v>1630</v>
      </c>
      <c r="G1238" s="327" t="s">
        <v>180</v>
      </c>
      <c r="H1238" s="328">
        <v>522.9</v>
      </c>
      <c r="I1238" s="923"/>
      <c r="J1238" s="329">
        <f>ROUND(I1238*H1238,2)</f>
        <v>0</v>
      </c>
      <c r="K1238" s="326" t="s">
        <v>181</v>
      </c>
      <c r="L1238" s="330"/>
      <c r="M1238" s="331" t="s">
        <v>5</v>
      </c>
      <c r="N1238" s="332" t="s">
        <v>39</v>
      </c>
      <c r="O1238" s="294">
        <v>0</v>
      </c>
      <c r="P1238" s="294">
        <f>O1238*H1238</f>
        <v>0</v>
      </c>
      <c r="Q1238" s="294">
        <v>8.0000000000000002E-3</v>
      </c>
      <c r="R1238" s="294">
        <f>Q1238*H1238</f>
        <v>4.1832000000000003</v>
      </c>
      <c r="S1238" s="294">
        <v>0</v>
      </c>
      <c r="T1238" s="295">
        <f>S1238*H1238</f>
        <v>0</v>
      </c>
      <c r="AR1238" s="196" t="s">
        <v>336</v>
      </c>
      <c r="AT1238" s="196" t="s">
        <v>425</v>
      </c>
      <c r="AU1238" s="196" t="s">
        <v>77</v>
      </c>
      <c r="AY1238" s="196" t="s">
        <v>177</v>
      </c>
      <c r="BE1238" s="296">
        <f>IF(N1238="základní",J1238,0)</f>
        <v>0</v>
      </c>
      <c r="BF1238" s="296">
        <f>IF(N1238="snížená",J1238,0)</f>
        <v>0</v>
      </c>
      <c r="BG1238" s="296">
        <f>IF(N1238="zákl. přenesená",J1238,0)</f>
        <v>0</v>
      </c>
      <c r="BH1238" s="296">
        <f>IF(N1238="sníž. přenesená",J1238,0)</f>
        <v>0</v>
      </c>
      <c r="BI1238" s="296">
        <f>IF(N1238="nulová",J1238,0)</f>
        <v>0</v>
      </c>
      <c r="BJ1238" s="196" t="s">
        <v>75</v>
      </c>
      <c r="BK1238" s="296">
        <f>ROUND(I1238*H1238,2)</f>
        <v>0</v>
      </c>
      <c r="BL1238" s="196" t="s">
        <v>263</v>
      </c>
      <c r="BM1238" s="196" t="s">
        <v>1631</v>
      </c>
    </row>
    <row r="1239" spans="2:65" s="302" customFormat="1">
      <c r="B1239" s="301"/>
      <c r="D1239" s="297" t="s">
        <v>185</v>
      </c>
      <c r="F1239" s="304" t="s">
        <v>1632</v>
      </c>
      <c r="H1239" s="305">
        <v>522.9</v>
      </c>
      <c r="L1239" s="301"/>
      <c r="M1239" s="306"/>
      <c r="N1239" s="307"/>
      <c r="O1239" s="307"/>
      <c r="P1239" s="307"/>
      <c r="Q1239" s="307"/>
      <c r="R1239" s="307"/>
      <c r="S1239" s="307"/>
      <c r="T1239" s="308"/>
      <c r="AT1239" s="303" t="s">
        <v>185</v>
      </c>
      <c r="AU1239" s="303" t="s">
        <v>77</v>
      </c>
      <c r="AV1239" s="302" t="s">
        <v>77</v>
      </c>
      <c r="AW1239" s="302" t="s">
        <v>6</v>
      </c>
      <c r="AX1239" s="302" t="s">
        <v>75</v>
      </c>
      <c r="AY1239" s="303" t="s">
        <v>177</v>
      </c>
    </row>
    <row r="1240" spans="2:65" s="916" customFormat="1" ht="25.5" customHeight="1">
      <c r="B1240" s="207"/>
      <c r="C1240" s="286" t="s">
        <v>1633</v>
      </c>
      <c r="D1240" s="286" t="s">
        <v>179</v>
      </c>
      <c r="E1240" s="287" t="s">
        <v>1634</v>
      </c>
      <c r="F1240" s="288" t="s">
        <v>1635</v>
      </c>
      <c r="G1240" s="289" t="s">
        <v>180</v>
      </c>
      <c r="H1240" s="290">
        <v>797.62</v>
      </c>
      <c r="I1240" s="921"/>
      <c r="J1240" s="291">
        <f>ROUND(I1240*H1240,2)</f>
        <v>0</v>
      </c>
      <c r="K1240" s="288" t="s">
        <v>181</v>
      </c>
      <c r="L1240" s="207"/>
      <c r="M1240" s="292" t="s">
        <v>5</v>
      </c>
      <c r="N1240" s="293" t="s">
        <v>39</v>
      </c>
      <c r="O1240" s="294">
        <v>0.54800000000000004</v>
      </c>
      <c r="P1240" s="294">
        <f>O1240*H1240</f>
        <v>437.09576000000004</v>
      </c>
      <c r="Q1240" s="294">
        <v>1.39E-3</v>
      </c>
      <c r="R1240" s="294">
        <f>Q1240*H1240</f>
        <v>1.1086917999999999</v>
      </c>
      <c r="S1240" s="294">
        <v>0</v>
      </c>
      <c r="T1240" s="295">
        <f>S1240*H1240</f>
        <v>0</v>
      </c>
      <c r="AR1240" s="196" t="s">
        <v>263</v>
      </c>
      <c r="AT1240" s="196" t="s">
        <v>179</v>
      </c>
      <c r="AU1240" s="196" t="s">
        <v>77</v>
      </c>
      <c r="AY1240" s="196" t="s">
        <v>177</v>
      </c>
      <c r="BE1240" s="296">
        <f>IF(N1240="základní",J1240,0)</f>
        <v>0</v>
      </c>
      <c r="BF1240" s="296">
        <f>IF(N1240="snížená",J1240,0)</f>
        <v>0</v>
      </c>
      <c r="BG1240" s="296">
        <f>IF(N1240="zákl. přenesená",J1240,0)</f>
        <v>0</v>
      </c>
      <c r="BH1240" s="296">
        <f>IF(N1240="sníž. přenesená",J1240,0)</f>
        <v>0</v>
      </c>
      <c r="BI1240" s="296">
        <f>IF(N1240="nulová",J1240,0)</f>
        <v>0</v>
      </c>
      <c r="BJ1240" s="196" t="s">
        <v>75</v>
      </c>
      <c r="BK1240" s="296">
        <f>ROUND(I1240*H1240,2)</f>
        <v>0</v>
      </c>
      <c r="BL1240" s="196" t="s">
        <v>263</v>
      </c>
      <c r="BM1240" s="196" t="s">
        <v>1636</v>
      </c>
    </row>
    <row r="1241" spans="2:65" s="916" customFormat="1" ht="67.5">
      <c r="B1241" s="207"/>
      <c r="D1241" s="297" t="s">
        <v>184</v>
      </c>
      <c r="F1241" s="298" t="s">
        <v>1625</v>
      </c>
      <c r="L1241" s="207"/>
      <c r="M1241" s="299"/>
      <c r="N1241" s="920"/>
      <c r="O1241" s="920"/>
      <c r="P1241" s="920"/>
      <c r="Q1241" s="920"/>
      <c r="R1241" s="920"/>
      <c r="S1241" s="920"/>
      <c r="T1241" s="300"/>
      <c r="AT1241" s="196" t="s">
        <v>184</v>
      </c>
      <c r="AU1241" s="196" t="s">
        <v>77</v>
      </c>
    </row>
    <row r="1242" spans="2:65" s="302" customFormat="1" ht="27">
      <c r="B1242" s="301"/>
      <c r="D1242" s="297" t="s">
        <v>185</v>
      </c>
      <c r="E1242" s="303" t="s">
        <v>5</v>
      </c>
      <c r="F1242" s="304" t="s">
        <v>1637</v>
      </c>
      <c r="H1242" s="305">
        <v>92.29</v>
      </c>
      <c r="L1242" s="301"/>
      <c r="M1242" s="306"/>
      <c r="N1242" s="307"/>
      <c r="O1242" s="307"/>
      <c r="P1242" s="307"/>
      <c r="Q1242" s="307"/>
      <c r="R1242" s="307"/>
      <c r="S1242" s="307"/>
      <c r="T1242" s="308"/>
      <c r="AT1242" s="303" t="s">
        <v>185</v>
      </c>
      <c r="AU1242" s="303" t="s">
        <v>77</v>
      </c>
      <c r="AV1242" s="302" t="s">
        <v>77</v>
      </c>
      <c r="AW1242" s="302" t="s">
        <v>31</v>
      </c>
      <c r="AX1242" s="302" t="s">
        <v>68</v>
      </c>
      <c r="AY1242" s="303" t="s">
        <v>177</v>
      </c>
    </row>
    <row r="1243" spans="2:65" s="310" customFormat="1">
      <c r="B1243" s="309"/>
      <c r="D1243" s="297" t="s">
        <v>185</v>
      </c>
      <c r="E1243" s="311" t="s">
        <v>5</v>
      </c>
      <c r="F1243" s="312" t="s">
        <v>1638</v>
      </c>
      <c r="H1243" s="311" t="s">
        <v>5</v>
      </c>
      <c r="L1243" s="309"/>
      <c r="M1243" s="313"/>
      <c r="N1243" s="314"/>
      <c r="O1243" s="314"/>
      <c r="P1243" s="314"/>
      <c r="Q1243" s="314"/>
      <c r="R1243" s="314"/>
      <c r="S1243" s="314"/>
      <c r="T1243" s="315"/>
      <c r="AT1243" s="311" t="s">
        <v>185</v>
      </c>
      <c r="AU1243" s="311" t="s">
        <v>77</v>
      </c>
      <c r="AV1243" s="310" t="s">
        <v>75</v>
      </c>
      <c r="AW1243" s="310" t="s">
        <v>31</v>
      </c>
      <c r="AX1243" s="310" t="s">
        <v>68</v>
      </c>
      <c r="AY1243" s="311" t="s">
        <v>177</v>
      </c>
    </row>
    <row r="1244" spans="2:65" s="302" customFormat="1" ht="27">
      <c r="B1244" s="301"/>
      <c r="D1244" s="297" t="s">
        <v>185</v>
      </c>
      <c r="E1244" s="303" t="s">
        <v>5</v>
      </c>
      <c r="F1244" s="304" t="s">
        <v>1639</v>
      </c>
      <c r="H1244" s="305">
        <v>455.84</v>
      </c>
      <c r="L1244" s="301"/>
      <c r="M1244" s="306"/>
      <c r="N1244" s="307"/>
      <c r="O1244" s="307"/>
      <c r="P1244" s="307"/>
      <c r="Q1244" s="307"/>
      <c r="R1244" s="307"/>
      <c r="S1244" s="307"/>
      <c r="T1244" s="308"/>
      <c r="AT1244" s="303" t="s">
        <v>185</v>
      </c>
      <c r="AU1244" s="303" t="s">
        <v>77</v>
      </c>
      <c r="AV1244" s="302" t="s">
        <v>77</v>
      </c>
      <c r="AW1244" s="302" t="s">
        <v>31</v>
      </c>
      <c r="AX1244" s="302" t="s">
        <v>68</v>
      </c>
      <c r="AY1244" s="303" t="s">
        <v>177</v>
      </c>
    </row>
    <row r="1245" spans="2:65" s="302" customFormat="1">
      <c r="B1245" s="301"/>
      <c r="D1245" s="297" t="s">
        <v>185</v>
      </c>
      <c r="E1245" s="303" t="s">
        <v>5</v>
      </c>
      <c r="F1245" s="304" t="s">
        <v>1640</v>
      </c>
      <c r="H1245" s="305">
        <v>33.159999999999997</v>
      </c>
      <c r="L1245" s="301"/>
      <c r="M1245" s="306"/>
      <c r="N1245" s="307"/>
      <c r="O1245" s="307"/>
      <c r="P1245" s="307"/>
      <c r="Q1245" s="307"/>
      <c r="R1245" s="307"/>
      <c r="S1245" s="307"/>
      <c r="T1245" s="308"/>
      <c r="AT1245" s="303" t="s">
        <v>185</v>
      </c>
      <c r="AU1245" s="303" t="s">
        <v>77</v>
      </c>
      <c r="AV1245" s="302" t="s">
        <v>77</v>
      </c>
      <c r="AW1245" s="302" t="s">
        <v>31</v>
      </c>
      <c r="AX1245" s="302" t="s">
        <v>68</v>
      </c>
      <c r="AY1245" s="303" t="s">
        <v>177</v>
      </c>
    </row>
    <row r="1246" spans="2:65" s="310" customFormat="1">
      <c r="B1246" s="309"/>
      <c r="D1246" s="297" t="s">
        <v>185</v>
      </c>
      <c r="E1246" s="311" t="s">
        <v>5</v>
      </c>
      <c r="F1246" s="312" t="s">
        <v>719</v>
      </c>
      <c r="H1246" s="311" t="s">
        <v>5</v>
      </c>
      <c r="L1246" s="309"/>
      <c r="M1246" s="313"/>
      <c r="N1246" s="314"/>
      <c r="O1246" s="314"/>
      <c r="P1246" s="314"/>
      <c r="Q1246" s="314"/>
      <c r="R1246" s="314"/>
      <c r="S1246" s="314"/>
      <c r="T1246" s="315"/>
      <c r="AT1246" s="311" t="s">
        <v>185</v>
      </c>
      <c r="AU1246" s="311" t="s">
        <v>77</v>
      </c>
      <c r="AV1246" s="310" t="s">
        <v>75</v>
      </c>
      <c r="AW1246" s="310" t="s">
        <v>31</v>
      </c>
      <c r="AX1246" s="310" t="s">
        <v>68</v>
      </c>
      <c r="AY1246" s="311" t="s">
        <v>177</v>
      </c>
    </row>
    <row r="1247" spans="2:65" s="302" customFormat="1">
      <c r="B1247" s="301"/>
      <c r="D1247" s="297" t="s">
        <v>185</v>
      </c>
      <c r="E1247" s="303" t="s">
        <v>5</v>
      </c>
      <c r="F1247" s="304" t="s">
        <v>1641</v>
      </c>
      <c r="H1247" s="305">
        <v>216.33</v>
      </c>
      <c r="L1247" s="301"/>
      <c r="M1247" s="306"/>
      <c r="N1247" s="307"/>
      <c r="O1247" s="307"/>
      <c r="P1247" s="307"/>
      <c r="Q1247" s="307"/>
      <c r="R1247" s="307"/>
      <c r="S1247" s="307"/>
      <c r="T1247" s="308"/>
      <c r="AT1247" s="303" t="s">
        <v>185</v>
      </c>
      <c r="AU1247" s="303" t="s">
        <v>77</v>
      </c>
      <c r="AV1247" s="302" t="s">
        <v>77</v>
      </c>
      <c r="AW1247" s="302" t="s">
        <v>31</v>
      </c>
      <c r="AX1247" s="302" t="s">
        <v>68</v>
      </c>
      <c r="AY1247" s="303" t="s">
        <v>177</v>
      </c>
    </row>
    <row r="1248" spans="2:65" s="310" customFormat="1">
      <c r="B1248" s="309"/>
      <c r="D1248" s="297" t="s">
        <v>185</v>
      </c>
      <c r="E1248" s="311" t="s">
        <v>5</v>
      </c>
      <c r="F1248" s="312" t="s">
        <v>593</v>
      </c>
      <c r="H1248" s="311" t="s">
        <v>5</v>
      </c>
      <c r="L1248" s="309"/>
      <c r="M1248" s="313"/>
      <c r="N1248" s="314"/>
      <c r="O1248" s="314"/>
      <c r="P1248" s="314"/>
      <c r="Q1248" s="314"/>
      <c r="R1248" s="314"/>
      <c r="S1248" s="314"/>
      <c r="T1248" s="315"/>
      <c r="AT1248" s="311" t="s">
        <v>185</v>
      </c>
      <c r="AU1248" s="311" t="s">
        <v>77</v>
      </c>
      <c r="AV1248" s="310" t="s">
        <v>75</v>
      </c>
      <c r="AW1248" s="310" t="s">
        <v>31</v>
      </c>
      <c r="AX1248" s="310" t="s">
        <v>68</v>
      </c>
      <c r="AY1248" s="311" t="s">
        <v>177</v>
      </c>
    </row>
    <row r="1249" spans="2:65" s="317" customFormat="1">
      <c r="B1249" s="316"/>
      <c r="D1249" s="297" t="s">
        <v>185</v>
      </c>
      <c r="E1249" s="318" t="s">
        <v>5</v>
      </c>
      <c r="F1249" s="319" t="s">
        <v>186</v>
      </c>
      <c r="H1249" s="320">
        <v>797.62</v>
      </c>
      <c r="L1249" s="316"/>
      <c r="M1249" s="321"/>
      <c r="N1249" s="322"/>
      <c r="O1249" s="322"/>
      <c r="P1249" s="322"/>
      <c r="Q1249" s="322"/>
      <c r="R1249" s="322"/>
      <c r="S1249" s="322"/>
      <c r="T1249" s="323"/>
      <c r="AT1249" s="318" t="s">
        <v>185</v>
      </c>
      <c r="AU1249" s="318" t="s">
        <v>77</v>
      </c>
      <c r="AV1249" s="317" t="s">
        <v>182</v>
      </c>
      <c r="AW1249" s="317" t="s">
        <v>31</v>
      </c>
      <c r="AX1249" s="317" t="s">
        <v>75</v>
      </c>
      <c r="AY1249" s="318" t="s">
        <v>177</v>
      </c>
    </row>
    <row r="1250" spans="2:65" s="916" customFormat="1" ht="25.5" customHeight="1">
      <c r="B1250" s="207"/>
      <c r="C1250" s="324" t="s">
        <v>1642</v>
      </c>
      <c r="D1250" s="324" t="s">
        <v>425</v>
      </c>
      <c r="E1250" s="325" t="s">
        <v>1643</v>
      </c>
      <c r="F1250" s="326" t="s">
        <v>1630</v>
      </c>
      <c r="G1250" s="327" t="s">
        <v>180</v>
      </c>
      <c r="H1250" s="328">
        <v>837.50099999999998</v>
      </c>
      <c r="I1250" s="923"/>
      <c r="J1250" s="329">
        <f>ROUND(I1250*H1250,2)</f>
        <v>0</v>
      </c>
      <c r="K1250" s="326" t="s">
        <v>5</v>
      </c>
      <c r="L1250" s="330"/>
      <c r="M1250" s="331" t="s">
        <v>5</v>
      </c>
      <c r="N1250" s="332" t="s">
        <v>39</v>
      </c>
      <c r="O1250" s="294">
        <v>0</v>
      </c>
      <c r="P1250" s="294">
        <f>O1250*H1250</f>
        <v>0</v>
      </c>
      <c r="Q1250" s="294">
        <v>8.0000000000000002E-3</v>
      </c>
      <c r="R1250" s="294">
        <f>Q1250*H1250</f>
        <v>6.7000079999999995</v>
      </c>
      <c r="S1250" s="294">
        <v>0</v>
      </c>
      <c r="T1250" s="295">
        <f>S1250*H1250</f>
        <v>0</v>
      </c>
      <c r="AR1250" s="196" t="s">
        <v>336</v>
      </c>
      <c r="AT1250" s="196" t="s">
        <v>425</v>
      </c>
      <c r="AU1250" s="196" t="s">
        <v>77</v>
      </c>
      <c r="AY1250" s="196" t="s">
        <v>177</v>
      </c>
      <c r="BE1250" s="296">
        <f>IF(N1250="základní",J1250,0)</f>
        <v>0</v>
      </c>
      <c r="BF1250" s="296">
        <f>IF(N1250="snížená",J1250,0)</f>
        <v>0</v>
      </c>
      <c r="BG1250" s="296">
        <f>IF(N1250="zákl. přenesená",J1250,0)</f>
        <v>0</v>
      </c>
      <c r="BH1250" s="296">
        <f>IF(N1250="sníž. přenesená",J1250,0)</f>
        <v>0</v>
      </c>
      <c r="BI1250" s="296">
        <f>IF(N1250="nulová",J1250,0)</f>
        <v>0</v>
      </c>
      <c r="BJ1250" s="196" t="s">
        <v>75</v>
      </c>
      <c r="BK1250" s="296">
        <f>ROUND(I1250*H1250,2)</f>
        <v>0</v>
      </c>
      <c r="BL1250" s="196" t="s">
        <v>263</v>
      </c>
      <c r="BM1250" s="196" t="s">
        <v>1644</v>
      </c>
    </row>
    <row r="1251" spans="2:65" s="302" customFormat="1">
      <c r="B1251" s="301"/>
      <c r="D1251" s="297" t="s">
        <v>185</v>
      </c>
      <c r="F1251" s="304" t="s">
        <v>1645</v>
      </c>
      <c r="H1251" s="305">
        <v>837.50099999999998</v>
      </c>
      <c r="L1251" s="301"/>
      <c r="M1251" s="306"/>
      <c r="N1251" s="307"/>
      <c r="O1251" s="307"/>
      <c r="P1251" s="307"/>
      <c r="Q1251" s="307"/>
      <c r="R1251" s="307"/>
      <c r="S1251" s="307"/>
      <c r="T1251" s="308"/>
      <c r="AT1251" s="303" t="s">
        <v>185</v>
      </c>
      <c r="AU1251" s="303" t="s">
        <v>77</v>
      </c>
      <c r="AV1251" s="302" t="s">
        <v>77</v>
      </c>
      <c r="AW1251" s="302" t="s">
        <v>6</v>
      </c>
      <c r="AX1251" s="302" t="s">
        <v>75</v>
      </c>
      <c r="AY1251" s="303" t="s">
        <v>177</v>
      </c>
    </row>
    <row r="1252" spans="2:65" s="916" customFormat="1" ht="38.25" customHeight="1">
      <c r="B1252" s="207"/>
      <c r="C1252" s="286" t="s">
        <v>1646</v>
      </c>
      <c r="D1252" s="286" t="s">
        <v>179</v>
      </c>
      <c r="E1252" s="287" t="s">
        <v>1647</v>
      </c>
      <c r="F1252" s="288" t="s">
        <v>1648</v>
      </c>
      <c r="G1252" s="289" t="s">
        <v>187</v>
      </c>
      <c r="H1252" s="290">
        <v>50</v>
      </c>
      <c r="I1252" s="921"/>
      <c r="J1252" s="291">
        <f>ROUND(I1252*H1252,2)</f>
        <v>0</v>
      </c>
      <c r="K1252" s="288" t="s">
        <v>181</v>
      </c>
      <c r="L1252" s="207"/>
      <c r="M1252" s="292" t="s">
        <v>5</v>
      </c>
      <c r="N1252" s="293" t="s">
        <v>39</v>
      </c>
      <c r="O1252" s="294">
        <v>1.5</v>
      </c>
      <c r="P1252" s="294">
        <f>O1252*H1252</f>
        <v>75</v>
      </c>
      <c r="Q1252" s="294">
        <v>2.2000000000000001E-4</v>
      </c>
      <c r="R1252" s="294">
        <f>Q1252*H1252</f>
        <v>1.1000000000000001E-2</v>
      </c>
      <c r="S1252" s="294">
        <v>0</v>
      </c>
      <c r="T1252" s="295">
        <f>S1252*H1252</f>
        <v>0</v>
      </c>
      <c r="AR1252" s="196" t="s">
        <v>263</v>
      </c>
      <c r="AT1252" s="196" t="s">
        <v>179</v>
      </c>
      <c r="AU1252" s="196" t="s">
        <v>77</v>
      </c>
      <c r="AY1252" s="196" t="s">
        <v>177</v>
      </c>
      <c r="BE1252" s="296">
        <f>IF(N1252="základní",J1252,0)</f>
        <v>0</v>
      </c>
      <c r="BF1252" s="296">
        <f>IF(N1252="snížená",J1252,0)</f>
        <v>0</v>
      </c>
      <c r="BG1252" s="296">
        <f>IF(N1252="zákl. přenesená",J1252,0)</f>
        <v>0</v>
      </c>
      <c r="BH1252" s="296">
        <f>IF(N1252="sníž. přenesená",J1252,0)</f>
        <v>0</v>
      </c>
      <c r="BI1252" s="296">
        <f>IF(N1252="nulová",J1252,0)</f>
        <v>0</v>
      </c>
      <c r="BJ1252" s="196" t="s">
        <v>75</v>
      </c>
      <c r="BK1252" s="296">
        <f>ROUND(I1252*H1252,2)</f>
        <v>0</v>
      </c>
      <c r="BL1252" s="196" t="s">
        <v>263</v>
      </c>
      <c r="BM1252" s="196" t="s">
        <v>1649</v>
      </c>
    </row>
    <row r="1253" spans="2:65" s="916" customFormat="1" ht="189">
      <c r="B1253" s="207"/>
      <c r="D1253" s="297" t="s">
        <v>184</v>
      </c>
      <c r="F1253" s="298" t="s">
        <v>1650</v>
      </c>
      <c r="L1253" s="207"/>
      <c r="M1253" s="299"/>
      <c r="N1253" s="920"/>
      <c r="O1253" s="920"/>
      <c r="P1253" s="920"/>
      <c r="Q1253" s="920"/>
      <c r="R1253" s="920"/>
      <c r="S1253" s="920"/>
      <c r="T1253" s="300"/>
      <c r="AT1253" s="196" t="s">
        <v>184</v>
      </c>
      <c r="AU1253" s="196" t="s">
        <v>77</v>
      </c>
    </row>
    <row r="1254" spans="2:65" s="302" customFormat="1">
      <c r="B1254" s="301"/>
      <c r="D1254" s="297" t="s">
        <v>185</v>
      </c>
      <c r="E1254" s="303" t="s">
        <v>5</v>
      </c>
      <c r="F1254" s="304" t="s">
        <v>1651</v>
      </c>
      <c r="H1254" s="305">
        <v>14</v>
      </c>
      <c r="L1254" s="301"/>
      <c r="M1254" s="306"/>
      <c r="N1254" s="307"/>
      <c r="O1254" s="307"/>
      <c r="P1254" s="307"/>
      <c r="Q1254" s="307"/>
      <c r="R1254" s="307"/>
      <c r="S1254" s="307"/>
      <c r="T1254" s="308"/>
      <c r="AT1254" s="303" t="s">
        <v>185</v>
      </c>
      <c r="AU1254" s="303" t="s">
        <v>77</v>
      </c>
      <c r="AV1254" s="302" t="s">
        <v>77</v>
      </c>
      <c r="AW1254" s="302" t="s">
        <v>31</v>
      </c>
      <c r="AX1254" s="302" t="s">
        <v>68</v>
      </c>
      <c r="AY1254" s="303" t="s">
        <v>177</v>
      </c>
    </row>
    <row r="1255" spans="2:65" s="302" customFormat="1">
      <c r="B1255" s="301"/>
      <c r="D1255" s="297" t="s">
        <v>185</v>
      </c>
      <c r="E1255" s="303" t="s">
        <v>5</v>
      </c>
      <c r="F1255" s="304" t="s">
        <v>1652</v>
      </c>
      <c r="H1255" s="305">
        <v>11</v>
      </c>
      <c r="L1255" s="301"/>
      <c r="M1255" s="306"/>
      <c r="N1255" s="307"/>
      <c r="O1255" s="307"/>
      <c r="P1255" s="307"/>
      <c r="Q1255" s="307"/>
      <c r="R1255" s="307"/>
      <c r="S1255" s="307"/>
      <c r="T1255" s="308"/>
      <c r="AT1255" s="303" t="s">
        <v>185</v>
      </c>
      <c r="AU1255" s="303" t="s">
        <v>77</v>
      </c>
      <c r="AV1255" s="302" t="s">
        <v>77</v>
      </c>
      <c r="AW1255" s="302" t="s">
        <v>31</v>
      </c>
      <c r="AX1255" s="302" t="s">
        <v>68</v>
      </c>
      <c r="AY1255" s="303" t="s">
        <v>177</v>
      </c>
    </row>
    <row r="1256" spans="2:65" s="302" customFormat="1">
      <c r="B1256" s="301"/>
      <c r="D1256" s="297" t="s">
        <v>185</v>
      </c>
      <c r="E1256" s="303" t="s">
        <v>5</v>
      </c>
      <c r="F1256" s="304" t="s">
        <v>1653</v>
      </c>
      <c r="H1256" s="305">
        <v>25</v>
      </c>
      <c r="L1256" s="301"/>
      <c r="M1256" s="306"/>
      <c r="N1256" s="307"/>
      <c r="O1256" s="307"/>
      <c r="P1256" s="307"/>
      <c r="Q1256" s="307"/>
      <c r="R1256" s="307"/>
      <c r="S1256" s="307"/>
      <c r="T1256" s="308"/>
      <c r="AT1256" s="303" t="s">
        <v>185</v>
      </c>
      <c r="AU1256" s="303" t="s">
        <v>77</v>
      </c>
      <c r="AV1256" s="302" t="s">
        <v>77</v>
      </c>
      <c r="AW1256" s="302" t="s">
        <v>31</v>
      </c>
      <c r="AX1256" s="302" t="s">
        <v>68</v>
      </c>
      <c r="AY1256" s="303" t="s">
        <v>177</v>
      </c>
    </row>
    <row r="1257" spans="2:65" s="317" customFormat="1">
      <c r="B1257" s="316"/>
      <c r="D1257" s="297" t="s">
        <v>185</v>
      </c>
      <c r="E1257" s="318" t="s">
        <v>5</v>
      </c>
      <c r="F1257" s="319" t="s">
        <v>186</v>
      </c>
      <c r="H1257" s="320">
        <v>50</v>
      </c>
      <c r="L1257" s="316"/>
      <c r="M1257" s="321"/>
      <c r="N1257" s="322"/>
      <c r="O1257" s="322"/>
      <c r="P1257" s="322"/>
      <c r="Q1257" s="322"/>
      <c r="R1257" s="322"/>
      <c r="S1257" s="322"/>
      <c r="T1257" s="323"/>
      <c r="AT1257" s="318" t="s">
        <v>185</v>
      </c>
      <c r="AU1257" s="318" t="s">
        <v>77</v>
      </c>
      <c r="AV1257" s="317" t="s">
        <v>182</v>
      </c>
      <c r="AW1257" s="317" t="s">
        <v>31</v>
      </c>
      <c r="AX1257" s="317" t="s">
        <v>75</v>
      </c>
      <c r="AY1257" s="318" t="s">
        <v>177</v>
      </c>
    </row>
    <row r="1258" spans="2:65" s="916" customFormat="1" ht="16.5" customHeight="1">
      <c r="B1258" s="207"/>
      <c r="C1258" s="324" t="s">
        <v>1654</v>
      </c>
      <c r="D1258" s="324" t="s">
        <v>425</v>
      </c>
      <c r="E1258" s="325" t="s">
        <v>1655</v>
      </c>
      <c r="F1258" s="326" t="s">
        <v>1656</v>
      </c>
      <c r="G1258" s="327" t="s">
        <v>187</v>
      </c>
      <c r="H1258" s="328">
        <v>14</v>
      </c>
      <c r="I1258" s="923"/>
      <c r="J1258" s="329">
        <f>ROUND(I1258*H1258,2)</f>
        <v>0</v>
      </c>
      <c r="K1258" s="326" t="s">
        <v>181</v>
      </c>
      <c r="L1258" s="330"/>
      <c r="M1258" s="331" t="s">
        <v>5</v>
      </c>
      <c r="N1258" s="332" t="s">
        <v>39</v>
      </c>
      <c r="O1258" s="294">
        <v>0</v>
      </c>
      <c r="P1258" s="294">
        <f>O1258*H1258</f>
        <v>0</v>
      </c>
      <c r="Q1258" s="294">
        <v>2.4049999999999998E-2</v>
      </c>
      <c r="R1258" s="294">
        <f>Q1258*H1258</f>
        <v>0.3367</v>
      </c>
      <c r="S1258" s="294">
        <v>0</v>
      </c>
      <c r="T1258" s="295">
        <f>S1258*H1258</f>
        <v>0</v>
      </c>
      <c r="AR1258" s="196" t="s">
        <v>336</v>
      </c>
      <c r="AT1258" s="196" t="s">
        <v>425</v>
      </c>
      <c r="AU1258" s="196" t="s">
        <v>77</v>
      </c>
      <c r="AY1258" s="196" t="s">
        <v>177</v>
      </c>
      <c r="BE1258" s="296">
        <f>IF(N1258="základní",J1258,0)</f>
        <v>0</v>
      </c>
      <c r="BF1258" s="296">
        <f>IF(N1258="snížená",J1258,0)</f>
        <v>0</v>
      </c>
      <c r="BG1258" s="296">
        <f>IF(N1258="zákl. přenesená",J1258,0)</f>
        <v>0</v>
      </c>
      <c r="BH1258" s="296">
        <f>IF(N1258="sníž. přenesená",J1258,0)</f>
        <v>0</v>
      </c>
      <c r="BI1258" s="296">
        <f>IF(N1258="nulová",J1258,0)</f>
        <v>0</v>
      </c>
      <c r="BJ1258" s="196" t="s">
        <v>75</v>
      </c>
      <c r="BK1258" s="296">
        <f>ROUND(I1258*H1258,2)</f>
        <v>0</v>
      </c>
      <c r="BL1258" s="196" t="s">
        <v>263</v>
      </c>
      <c r="BM1258" s="196" t="s">
        <v>1657</v>
      </c>
    </row>
    <row r="1259" spans="2:65" s="916" customFormat="1" ht="16.5" customHeight="1">
      <c r="B1259" s="207"/>
      <c r="C1259" s="324" t="s">
        <v>1658</v>
      </c>
      <c r="D1259" s="324" t="s">
        <v>425</v>
      </c>
      <c r="E1259" s="325" t="s">
        <v>1659</v>
      </c>
      <c r="F1259" s="326" t="s">
        <v>1660</v>
      </c>
      <c r="G1259" s="327" t="s">
        <v>187</v>
      </c>
      <c r="H1259" s="328">
        <v>11</v>
      </c>
      <c r="I1259" s="923"/>
      <c r="J1259" s="329">
        <f>ROUND(I1259*H1259,2)</f>
        <v>0</v>
      </c>
      <c r="K1259" s="326" t="s">
        <v>181</v>
      </c>
      <c r="L1259" s="330"/>
      <c r="M1259" s="331" t="s">
        <v>5</v>
      </c>
      <c r="N1259" s="332" t="s">
        <v>39</v>
      </c>
      <c r="O1259" s="294">
        <v>0</v>
      </c>
      <c r="P1259" s="294">
        <f>O1259*H1259</f>
        <v>0</v>
      </c>
      <c r="Q1259" s="294">
        <v>2.4740000000000002E-2</v>
      </c>
      <c r="R1259" s="294">
        <f>Q1259*H1259</f>
        <v>0.27213999999999999</v>
      </c>
      <c r="S1259" s="294">
        <v>0</v>
      </c>
      <c r="T1259" s="295">
        <f>S1259*H1259</f>
        <v>0</v>
      </c>
      <c r="AR1259" s="196" t="s">
        <v>336</v>
      </c>
      <c r="AT1259" s="196" t="s">
        <v>425</v>
      </c>
      <c r="AU1259" s="196" t="s">
        <v>77</v>
      </c>
      <c r="AY1259" s="196" t="s">
        <v>177</v>
      </c>
      <c r="BE1259" s="296">
        <f>IF(N1259="základní",J1259,0)</f>
        <v>0</v>
      </c>
      <c r="BF1259" s="296">
        <f>IF(N1259="snížená",J1259,0)</f>
        <v>0</v>
      </c>
      <c r="BG1259" s="296">
        <f>IF(N1259="zákl. přenesená",J1259,0)</f>
        <v>0</v>
      </c>
      <c r="BH1259" s="296">
        <f>IF(N1259="sníž. přenesená",J1259,0)</f>
        <v>0</v>
      </c>
      <c r="BI1259" s="296">
        <f>IF(N1259="nulová",J1259,0)</f>
        <v>0</v>
      </c>
      <c r="BJ1259" s="196" t="s">
        <v>75</v>
      </c>
      <c r="BK1259" s="296">
        <f>ROUND(I1259*H1259,2)</f>
        <v>0</v>
      </c>
      <c r="BL1259" s="196" t="s">
        <v>263</v>
      </c>
      <c r="BM1259" s="196" t="s">
        <v>1661</v>
      </c>
    </row>
    <row r="1260" spans="2:65" s="916" customFormat="1" ht="16.5" customHeight="1">
      <c r="B1260" s="207"/>
      <c r="C1260" s="324" t="s">
        <v>1662</v>
      </c>
      <c r="D1260" s="324" t="s">
        <v>425</v>
      </c>
      <c r="E1260" s="325" t="s">
        <v>1663</v>
      </c>
      <c r="F1260" s="326" t="s">
        <v>1664</v>
      </c>
      <c r="G1260" s="327" t="s">
        <v>187</v>
      </c>
      <c r="H1260" s="328">
        <v>25</v>
      </c>
      <c r="I1260" s="923"/>
      <c r="J1260" s="329">
        <f>ROUND(I1260*H1260,2)</f>
        <v>0</v>
      </c>
      <c r="K1260" s="326" t="s">
        <v>181</v>
      </c>
      <c r="L1260" s="330"/>
      <c r="M1260" s="331" t="s">
        <v>5</v>
      </c>
      <c r="N1260" s="332" t="s">
        <v>39</v>
      </c>
      <c r="O1260" s="294">
        <v>0</v>
      </c>
      <c r="P1260" s="294">
        <f>O1260*H1260</f>
        <v>0</v>
      </c>
      <c r="Q1260" s="294">
        <v>2.5420000000000002E-2</v>
      </c>
      <c r="R1260" s="294">
        <f>Q1260*H1260</f>
        <v>0.63550000000000006</v>
      </c>
      <c r="S1260" s="294">
        <v>0</v>
      </c>
      <c r="T1260" s="295">
        <f>S1260*H1260</f>
        <v>0</v>
      </c>
      <c r="AR1260" s="196" t="s">
        <v>336</v>
      </c>
      <c r="AT1260" s="196" t="s">
        <v>425</v>
      </c>
      <c r="AU1260" s="196" t="s">
        <v>77</v>
      </c>
      <c r="AY1260" s="196" t="s">
        <v>177</v>
      </c>
      <c r="BE1260" s="296">
        <f>IF(N1260="základní",J1260,0)</f>
        <v>0</v>
      </c>
      <c r="BF1260" s="296">
        <f>IF(N1260="snížená",J1260,0)</f>
        <v>0</v>
      </c>
      <c r="BG1260" s="296">
        <f>IF(N1260="zákl. přenesená",J1260,0)</f>
        <v>0</v>
      </c>
      <c r="BH1260" s="296">
        <f>IF(N1260="sníž. přenesená",J1260,0)</f>
        <v>0</v>
      </c>
      <c r="BI1260" s="296">
        <f>IF(N1260="nulová",J1260,0)</f>
        <v>0</v>
      </c>
      <c r="BJ1260" s="196" t="s">
        <v>75</v>
      </c>
      <c r="BK1260" s="296">
        <f>ROUND(I1260*H1260,2)</f>
        <v>0</v>
      </c>
      <c r="BL1260" s="196" t="s">
        <v>263</v>
      </c>
      <c r="BM1260" s="196" t="s">
        <v>1665</v>
      </c>
    </row>
    <row r="1261" spans="2:65" s="916" customFormat="1" ht="51" customHeight="1">
      <c r="B1261" s="207"/>
      <c r="C1261" s="286" t="s">
        <v>1666</v>
      </c>
      <c r="D1261" s="286" t="s">
        <v>179</v>
      </c>
      <c r="E1261" s="287" t="s">
        <v>1667</v>
      </c>
      <c r="F1261" s="288" t="s">
        <v>1668</v>
      </c>
      <c r="G1261" s="289" t="s">
        <v>407</v>
      </c>
      <c r="H1261" s="290">
        <v>53.216000000000001</v>
      </c>
      <c r="I1261" s="921"/>
      <c r="J1261" s="291">
        <f>ROUND(I1261*H1261,2)</f>
        <v>0</v>
      </c>
      <c r="K1261" s="288" t="s">
        <v>181</v>
      </c>
      <c r="L1261" s="207"/>
      <c r="M1261" s="292" t="s">
        <v>5</v>
      </c>
      <c r="N1261" s="293" t="s">
        <v>39</v>
      </c>
      <c r="O1261" s="294">
        <v>2.46</v>
      </c>
      <c r="P1261" s="294">
        <f>O1261*H1261</f>
        <v>130.91136</v>
      </c>
      <c r="Q1261" s="294">
        <v>0</v>
      </c>
      <c r="R1261" s="294">
        <f>Q1261*H1261</f>
        <v>0</v>
      </c>
      <c r="S1261" s="294">
        <v>0</v>
      </c>
      <c r="T1261" s="295">
        <f>S1261*H1261</f>
        <v>0</v>
      </c>
      <c r="AR1261" s="196" t="s">
        <v>263</v>
      </c>
      <c r="AT1261" s="196" t="s">
        <v>179</v>
      </c>
      <c r="AU1261" s="196" t="s">
        <v>77</v>
      </c>
      <c r="AY1261" s="196" t="s">
        <v>177</v>
      </c>
      <c r="BE1261" s="296">
        <f>IF(N1261="základní",J1261,0)</f>
        <v>0</v>
      </c>
      <c r="BF1261" s="296">
        <f>IF(N1261="snížená",J1261,0)</f>
        <v>0</v>
      </c>
      <c r="BG1261" s="296">
        <f>IF(N1261="zákl. přenesená",J1261,0)</f>
        <v>0</v>
      </c>
      <c r="BH1261" s="296">
        <f>IF(N1261="sníž. přenesená",J1261,0)</f>
        <v>0</v>
      </c>
      <c r="BI1261" s="296">
        <f>IF(N1261="nulová",J1261,0)</f>
        <v>0</v>
      </c>
      <c r="BJ1261" s="196" t="s">
        <v>75</v>
      </c>
      <c r="BK1261" s="296">
        <f>ROUND(I1261*H1261,2)</f>
        <v>0</v>
      </c>
      <c r="BL1261" s="196" t="s">
        <v>263</v>
      </c>
      <c r="BM1261" s="196" t="s">
        <v>1669</v>
      </c>
    </row>
    <row r="1262" spans="2:65" s="916" customFormat="1" ht="121.5">
      <c r="B1262" s="207"/>
      <c r="D1262" s="297" t="s">
        <v>184</v>
      </c>
      <c r="F1262" s="298" t="s">
        <v>1670</v>
      </c>
      <c r="L1262" s="207"/>
      <c r="M1262" s="299"/>
      <c r="N1262" s="920"/>
      <c r="O1262" s="920"/>
      <c r="P1262" s="920"/>
      <c r="Q1262" s="920"/>
      <c r="R1262" s="920"/>
      <c r="S1262" s="920"/>
      <c r="T1262" s="300"/>
      <c r="AT1262" s="196" t="s">
        <v>184</v>
      </c>
      <c r="AU1262" s="196" t="s">
        <v>77</v>
      </c>
    </row>
    <row r="1263" spans="2:65" s="274" customFormat="1" ht="29.85" customHeight="1">
      <c r="B1263" s="273"/>
      <c r="D1263" s="275" t="s">
        <v>67</v>
      </c>
      <c r="E1263" s="284" t="s">
        <v>1671</v>
      </c>
      <c r="F1263" s="284" t="s">
        <v>1672</v>
      </c>
      <c r="J1263" s="285">
        <f>BK1263</f>
        <v>0</v>
      </c>
      <c r="L1263" s="273"/>
      <c r="M1263" s="278"/>
      <c r="N1263" s="279"/>
      <c r="O1263" s="279"/>
      <c r="P1263" s="280">
        <f>SUM(P1264:P1274)</f>
        <v>205.68397200000001</v>
      </c>
      <c r="Q1263" s="279"/>
      <c r="R1263" s="280">
        <f>SUM(R1264:R1274)</f>
        <v>1.3156272</v>
      </c>
      <c r="S1263" s="279"/>
      <c r="T1263" s="281">
        <f>SUM(T1264:T1274)</f>
        <v>0</v>
      </c>
      <c r="AR1263" s="275" t="s">
        <v>77</v>
      </c>
      <c r="AT1263" s="282" t="s">
        <v>67</v>
      </c>
      <c r="AU1263" s="282" t="s">
        <v>75</v>
      </c>
      <c r="AY1263" s="275" t="s">
        <v>177</v>
      </c>
      <c r="BK1263" s="283">
        <f>SUM(BK1264:BK1274)</f>
        <v>0</v>
      </c>
    </row>
    <row r="1264" spans="2:65" s="916" customFormat="1" ht="25.5" customHeight="1">
      <c r="B1264" s="207"/>
      <c r="C1264" s="286" t="s">
        <v>1673</v>
      </c>
      <c r="D1264" s="286" t="s">
        <v>179</v>
      </c>
      <c r="E1264" s="287" t="s">
        <v>1674</v>
      </c>
      <c r="F1264" s="288" t="s">
        <v>1675</v>
      </c>
      <c r="G1264" s="289" t="s">
        <v>180</v>
      </c>
      <c r="H1264" s="290">
        <v>129</v>
      </c>
      <c r="I1264" s="921"/>
      <c r="J1264" s="291">
        <f>ROUND(I1264*H1264,2)</f>
        <v>0</v>
      </c>
      <c r="K1264" s="288" t="s">
        <v>181</v>
      </c>
      <c r="L1264" s="207"/>
      <c r="M1264" s="292" t="s">
        <v>5</v>
      </c>
      <c r="N1264" s="293" t="s">
        <v>39</v>
      </c>
      <c r="O1264" s="294">
        <v>1.125</v>
      </c>
      <c r="P1264" s="294">
        <f>O1264*H1264</f>
        <v>145.125</v>
      </c>
      <c r="Q1264" s="294">
        <v>7.8200000000000006E-3</v>
      </c>
      <c r="R1264" s="294">
        <f>Q1264*H1264</f>
        <v>1.00878</v>
      </c>
      <c r="S1264" s="294">
        <v>0</v>
      </c>
      <c r="T1264" s="295">
        <f>S1264*H1264</f>
        <v>0</v>
      </c>
      <c r="AR1264" s="196" t="s">
        <v>263</v>
      </c>
      <c r="AT1264" s="196" t="s">
        <v>179</v>
      </c>
      <c r="AU1264" s="196" t="s">
        <v>77</v>
      </c>
      <c r="AY1264" s="196" t="s">
        <v>177</v>
      </c>
      <c r="BE1264" s="296">
        <f>IF(N1264="základní",J1264,0)</f>
        <v>0</v>
      </c>
      <c r="BF1264" s="296">
        <f>IF(N1264="snížená",J1264,0)</f>
        <v>0</v>
      </c>
      <c r="BG1264" s="296">
        <f>IF(N1264="zákl. přenesená",J1264,0)</f>
        <v>0</v>
      </c>
      <c r="BH1264" s="296">
        <f>IF(N1264="sníž. přenesená",J1264,0)</f>
        <v>0</v>
      </c>
      <c r="BI1264" s="296">
        <f>IF(N1264="nulová",J1264,0)</f>
        <v>0</v>
      </c>
      <c r="BJ1264" s="196" t="s">
        <v>75</v>
      </c>
      <c r="BK1264" s="296">
        <f>ROUND(I1264*H1264,2)</f>
        <v>0</v>
      </c>
      <c r="BL1264" s="196" t="s">
        <v>263</v>
      </c>
      <c r="BM1264" s="196" t="s">
        <v>1676</v>
      </c>
    </row>
    <row r="1265" spans="2:65" s="302" customFormat="1">
      <c r="B1265" s="301"/>
      <c r="D1265" s="297" t="s">
        <v>185</v>
      </c>
      <c r="E1265" s="303" t="s">
        <v>5</v>
      </c>
      <c r="F1265" s="304" t="s">
        <v>1677</v>
      </c>
      <c r="H1265" s="305">
        <v>129</v>
      </c>
      <c r="L1265" s="301"/>
      <c r="M1265" s="306"/>
      <c r="N1265" s="307"/>
      <c r="O1265" s="307"/>
      <c r="P1265" s="307"/>
      <c r="Q1265" s="307"/>
      <c r="R1265" s="307"/>
      <c r="S1265" s="307"/>
      <c r="T1265" s="308"/>
      <c r="AT1265" s="303" t="s">
        <v>185</v>
      </c>
      <c r="AU1265" s="303" t="s">
        <v>77</v>
      </c>
      <c r="AV1265" s="302" t="s">
        <v>77</v>
      </c>
      <c r="AW1265" s="302" t="s">
        <v>31</v>
      </c>
      <c r="AX1265" s="302" t="s">
        <v>68</v>
      </c>
      <c r="AY1265" s="303" t="s">
        <v>177</v>
      </c>
    </row>
    <row r="1266" spans="2:65" s="317" customFormat="1">
      <c r="B1266" s="316"/>
      <c r="D1266" s="297" t="s">
        <v>185</v>
      </c>
      <c r="E1266" s="318" t="s">
        <v>5</v>
      </c>
      <c r="F1266" s="319" t="s">
        <v>186</v>
      </c>
      <c r="H1266" s="320">
        <v>129</v>
      </c>
      <c r="L1266" s="316"/>
      <c r="M1266" s="321"/>
      <c r="N1266" s="322"/>
      <c r="O1266" s="322"/>
      <c r="P1266" s="322"/>
      <c r="Q1266" s="322"/>
      <c r="R1266" s="322"/>
      <c r="S1266" s="322"/>
      <c r="T1266" s="323"/>
      <c r="AT1266" s="318" t="s">
        <v>185</v>
      </c>
      <c r="AU1266" s="318" t="s">
        <v>77</v>
      </c>
      <c r="AV1266" s="317" t="s">
        <v>182</v>
      </c>
      <c r="AW1266" s="317" t="s">
        <v>31</v>
      </c>
      <c r="AX1266" s="317" t="s">
        <v>75</v>
      </c>
      <c r="AY1266" s="318" t="s">
        <v>177</v>
      </c>
    </row>
    <row r="1267" spans="2:65" s="916" customFormat="1" ht="25.5" customHeight="1">
      <c r="B1267" s="207"/>
      <c r="C1267" s="286" t="s">
        <v>1678</v>
      </c>
      <c r="D1267" s="286" t="s">
        <v>179</v>
      </c>
      <c r="E1267" s="287" t="s">
        <v>1679</v>
      </c>
      <c r="F1267" s="288" t="s">
        <v>1680</v>
      </c>
      <c r="G1267" s="289" t="s">
        <v>886</v>
      </c>
      <c r="H1267" s="290">
        <v>155.76</v>
      </c>
      <c r="I1267" s="921"/>
      <c r="J1267" s="291">
        <f>ROUND(I1267*H1267,2)</f>
        <v>0</v>
      </c>
      <c r="K1267" s="288" t="s">
        <v>5</v>
      </c>
      <c r="L1267" s="207"/>
      <c r="M1267" s="292" t="s">
        <v>5</v>
      </c>
      <c r="N1267" s="293" t="s">
        <v>39</v>
      </c>
      <c r="O1267" s="294">
        <v>0.34699999999999998</v>
      </c>
      <c r="P1267" s="294">
        <f>O1267*H1267</f>
        <v>54.048719999999996</v>
      </c>
      <c r="Q1267" s="294">
        <v>1.97E-3</v>
      </c>
      <c r="R1267" s="294">
        <f>Q1267*H1267</f>
        <v>0.30684719999999999</v>
      </c>
      <c r="S1267" s="294">
        <v>0</v>
      </c>
      <c r="T1267" s="295">
        <f>S1267*H1267</f>
        <v>0</v>
      </c>
      <c r="AR1267" s="196" t="s">
        <v>263</v>
      </c>
      <c r="AT1267" s="196" t="s">
        <v>179</v>
      </c>
      <c r="AU1267" s="196" t="s">
        <v>77</v>
      </c>
      <c r="AY1267" s="196" t="s">
        <v>177</v>
      </c>
      <c r="BE1267" s="296">
        <f>IF(N1267="základní",J1267,0)</f>
        <v>0</v>
      </c>
      <c r="BF1267" s="296">
        <f>IF(N1267="snížená",J1267,0)</f>
        <v>0</v>
      </c>
      <c r="BG1267" s="296">
        <f>IF(N1267="zákl. přenesená",J1267,0)</f>
        <v>0</v>
      </c>
      <c r="BH1267" s="296">
        <f>IF(N1267="sníž. přenesená",J1267,0)</f>
        <v>0</v>
      </c>
      <c r="BI1267" s="296">
        <f>IF(N1267="nulová",J1267,0)</f>
        <v>0</v>
      </c>
      <c r="BJ1267" s="196" t="s">
        <v>75</v>
      </c>
      <c r="BK1267" s="296">
        <f>ROUND(I1267*H1267,2)</f>
        <v>0</v>
      </c>
      <c r="BL1267" s="196" t="s">
        <v>263</v>
      </c>
      <c r="BM1267" s="196" t="s">
        <v>1681</v>
      </c>
    </row>
    <row r="1268" spans="2:65" s="302" customFormat="1">
      <c r="B1268" s="301"/>
      <c r="D1268" s="297" t="s">
        <v>185</v>
      </c>
      <c r="E1268" s="303" t="s">
        <v>5</v>
      </c>
      <c r="F1268" s="304" t="s">
        <v>1682</v>
      </c>
      <c r="H1268" s="305">
        <v>135.66</v>
      </c>
      <c r="L1268" s="301"/>
      <c r="M1268" s="306"/>
      <c r="N1268" s="307"/>
      <c r="O1268" s="307"/>
      <c r="P1268" s="307"/>
      <c r="Q1268" s="307"/>
      <c r="R1268" s="307"/>
      <c r="S1268" s="307"/>
      <c r="T1268" s="308"/>
      <c r="AT1268" s="303" t="s">
        <v>185</v>
      </c>
      <c r="AU1268" s="303" t="s">
        <v>77</v>
      </c>
      <c r="AV1268" s="302" t="s">
        <v>77</v>
      </c>
      <c r="AW1268" s="302" t="s">
        <v>31</v>
      </c>
      <c r="AX1268" s="302" t="s">
        <v>68</v>
      </c>
      <c r="AY1268" s="303" t="s">
        <v>177</v>
      </c>
    </row>
    <row r="1269" spans="2:65" s="310" customFormat="1">
      <c r="B1269" s="309"/>
      <c r="D1269" s="297" t="s">
        <v>185</v>
      </c>
      <c r="E1269" s="311" t="s">
        <v>5</v>
      </c>
      <c r="F1269" s="312" t="s">
        <v>1683</v>
      </c>
      <c r="H1269" s="311" t="s">
        <v>5</v>
      </c>
      <c r="L1269" s="309"/>
      <c r="M1269" s="313"/>
      <c r="N1269" s="314"/>
      <c r="O1269" s="314"/>
      <c r="P1269" s="314"/>
      <c r="Q1269" s="314"/>
      <c r="R1269" s="314"/>
      <c r="S1269" s="314"/>
      <c r="T1269" s="315"/>
      <c r="AT1269" s="311" t="s">
        <v>185</v>
      </c>
      <c r="AU1269" s="311" t="s">
        <v>77</v>
      </c>
      <c r="AV1269" s="310" t="s">
        <v>75</v>
      </c>
      <c r="AW1269" s="310" t="s">
        <v>31</v>
      </c>
      <c r="AX1269" s="310" t="s">
        <v>68</v>
      </c>
      <c r="AY1269" s="311" t="s">
        <v>177</v>
      </c>
    </row>
    <row r="1270" spans="2:65" s="302" customFormat="1">
      <c r="B1270" s="301"/>
      <c r="D1270" s="297" t="s">
        <v>185</v>
      </c>
      <c r="E1270" s="303" t="s">
        <v>5</v>
      </c>
      <c r="F1270" s="304" t="s">
        <v>1684</v>
      </c>
      <c r="H1270" s="305">
        <v>20.100000000000001</v>
      </c>
      <c r="L1270" s="301"/>
      <c r="M1270" s="306"/>
      <c r="N1270" s="307"/>
      <c r="O1270" s="307"/>
      <c r="P1270" s="307"/>
      <c r="Q1270" s="307"/>
      <c r="R1270" s="307"/>
      <c r="S1270" s="307"/>
      <c r="T1270" s="308"/>
      <c r="AT1270" s="303" t="s">
        <v>185</v>
      </c>
      <c r="AU1270" s="303" t="s">
        <v>77</v>
      </c>
      <c r="AV1270" s="302" t="s">
        <v>77</v>
      </c>
      <c r="AW1270" s="302" t="s">
        <v>31</v>
      </c>
      <c r="AX1270" s="302" t="s">
        <v>68</v>
      </c>
      <c r="AY1270" s="303" t="s">
        <v>177</v>
      </c>
    </row>
    <row r="1271" spans="2:65" s="310" customFormat="1">
      <c r="B1271" s="309"/>
      <c r="D1271" s="297" t="s">
        <v>185</v>
      </c>
      <c r="E1271" s="311" t="s">
        <v>5</v>
      </c>
      <c r="F1271" s="312" t="s">
        <v>1685</v>
      </c>
      <c r="H1271" s="311" t="s">
        <v>5</v>
      </c>
      <c r="L1271" s="309"/>
      <c r="M1271" s="313"/>
      <c r="N1271" s="314"/>
      <c r="O1271" s="314"/>
      <c r="P1271" s="314"/>
      <c r="Q1271" s="314"/>
      <c r="R1271" s="314"/>
      <c r="S1271" s="314"/>
      <c r="T1271" s="315"/>
      <c r="AT1271" s="311" t="s">
        <v>185</v>
      </c>
      <c r="AU1271" s="311" t="s">
        <v>77</v>
      </c>
      <c r="AV1271" s="310" t="s">
        <v>75</v>
      </c>
      <c r="AW1271" s="310" t="s">
        <v>31</v>
      </c>
      <c r="AX1271" s="310" t="s">
        <v>68</v>
      </c>
      <c r="AY1271" s="311" t="s">
        <v>177</v>
      </c>
    </row>
    <row r="1272" spans="2:65" s="317" customFormat="1">
      <c r="B1272" s="316"/>
      <c r="D1272" s="297" t="s">
        <v>185</v>
      </c>
      <c r="E1272" s="318" t="s">
        <v>5</v>
      </c>
      <c r="F1272" s="319" t="s">
        <v>186</v>
      </c>
      <c r="H1272" s="320">
        <v>155.76</v>
      </c>
      <c r="L1272" s="316"/>
      <c r="M1272" s="321"/>
      <c r="N1272" s="322"/>
      <c r="O1272" s="322"/>
      <c r="P1272" s="322"/>
      <c r="Q1272" s="322"/>
      <c r="R1272" s="322"/>
      <c r="S1272" s="322"/>
      <c r="T1272" s="323"/>
      <c r="AT1272" s="318" t="s">
        <v>185</v>
      </c>
      <c r="AU1272" s="318" t="s">
        <v>77</v>
      </c>
      <c r="AV1272" s="317" t="s">
        <v>182</v>
      </c>
      <c r="AW1272" s="317" t="s">
        <v>31</v>
      </c>
      <c r="AX1272" s="317" t="s">
        <v>75</v>
      </c>
      <c r="AY1272" s="318" t="s">
        <v>177</v>
      </c>
    </row>
    <row r="1273" spans="2:65" s="916" customFormat="1" ht="38.25" customHeight="1">
      <c r="B1273" s="207"/>
      <c r="C1273" s="286" t="s">
        <v>1686</v>
      </c>
      <c r="D1273" s="286" t="s">
        <v>179</v>
      </c>
      <c r="E1273" s="287" t="s">
        <v>1687</v>
      </c>
      <c r="F1273" s="288" t="s">
        <v>1688</v>
      </c>
      <c r="G1273" s="289" t="s">
        <v>407</v>
      </c>
      <c r="H1273" s="290">
        <v>1.3160000000000001</v>
      </c>
      <c r="I1273" s="921"/>
      <c r="J1273" s="291">
        <f>ROUND(I1273*H1273,2)</f>
        <v>0</v>
      </c>
      <c r="K1273" s="288" t="s">
        <v>181</v>
      </c>
      <c r="L1273" s="207"/>
      <c r="M1273" s="292" t="s">
        <v>5</v>
      </c>
      <c r="N1273" s="293" t="s">
        <v>39</v>
      </c>
      <c r="O1273" s="294">
        <v>4.9470000000000001</v>
      </c>
      <c r="P1273" s="294">
        <f>O1273*H1273</f>
        <v>6.5102520000000004</v>
      </c>
      <c r="Q1273" s="294">
        <v>0</v>
      </c>
      <c r="R1273" s="294">
        <f>Q1273*H1273</f>
        <v>0</v>
      </c>
      <c r="S1273" s="294">
        <v>0</v>
      </c>
      <c r="T1273" s="295">
        <f>S1273*H1273</f>
        <v>0</v>
      </c>
      <c r="AR1273" s="196" t="s">
        <v>263</v>
      </c>
      <c r="AT1273" s="196" t="s">
        <v>179</v>
      </c>
      <c r="AU1273" s="196" t="s">
        <v>77</v>
      </c>
      <c r="AY1273" s="196" t="s">
        <v>177</v>
      </c>
      <c r="BE1273" s="296">
        <f>IF(N1273="základní",J1273,0)</f>
        <v>0</v>
      </c>
      <c r="BF1273" s="296">
        <f>IF(N1273="snížená",J1273,0)</f>
        <v>0</v>
      </c>
      <c r="BG1273" s="296">
        <f>IF(N1273="zákl. přenesená",J1273,0)</f>
        <v>0</v>
      </c>
      <c r="BH1273" s="296">
        <f>IF(N1273="sníž. přenesená",J1273,0)</f>
        <v>0</v>
      </c>
      <c r="BI1273" s="296">
        <f>IF(N1273="nulová",J1273,0)</f>
        <v>0</v>
      </c>
      <c r="BJ1273" s="196" t="s">
        <v>75</v>
      </c>
      <c r="BK1273" s="296">
        <f>ROUND(I1273*H1273,2)</f>
        <v>0</v>
      </c>
      <c r="BL1273" s="196" t="s">
        <v>263</v>
      </c>
      <c r="BM1273" s="196" t="s">
        <v>1689</v>
      </c>
    </row>
    <row r="1274" spans="2:65" s="916" customFormat="1" ht="121.5">
      <c r="B1274" s="207"/>
      <c r="D1274" s="297" t="s">
        <v>184</v>
      </c>
      <c r="F1274" s="298" t="s">
        <v>1690</v>
      </c>
      <c r="L1274" s="207"/>
      <c r="M1274" s="299"/>
      <c r="N1274" s="920"/>
      <c r="O1274" s="920"/>
      <c r="P1274" s="920"/>
      <c r="Q1274" s="920"/>
      <c r="R1274" s="920"/>
      <c r="S1274" s="920"/>
      <c r="T1274" s="300"/>
      <c r="AT1274" s="196" t="s">
        <v>184</v>
      </c>
      <c r="AU1274" s="196" t="s">
        <v>77</v>
      </c>
    </row>
    <row r="1275" spans="2:65" s="274" customFormat="1" ht="29.85" customHeight="1">
      <c r="B1275" s="273"/>
      <c r="D1275" s="275" t="s">
        <v>67</v>
      </c>
      <c r="E1275" s="284" t="s">
        <v>1691</v>
      </c>
      <c r="F1275" s="284" t="s">
        <v>1692</v>
      </c>
      <c r="J1275" s="285">
        <f>BK1275</f>
        <v>0</v>
      </c>
      <c r="L1275" s="273"/>
      <c r="M1275" s="278"/>
      <c r="N1275" s="279"/>
      <c r="O1275" s="279"/>
      <c r="P1275" s="280">
        <f>SUM(P1276:P1378)</f>
        <v>204.68180099999995</v>
      </c>
      <c r="Q1275" s="279"/>
      <c r="R1275" s="280">
        <f>SUM(R1276:R1378)</f>
        <v>1.9808699999999999</v>
      </c>
      <c r="S1275" s="279"/>
      <c r="T1275" s="281">
        <f>SUM(T1276:T1378)</f>
        <v>0</v>
      </c>
      <c r="AR1275" s="275" t="s">
        <v>77</v>
      </c>
      <c r="AT1275" s="282" t="s">
        <v>67</v>
      </c>
      <c r="AU1275" s="282" t="s">
        <v>75</v>
      </c>
      <c r="AY1275" s="275" t="s">
        <v>177</v>
      </c>
      <c r="BK1275" s="283">
        <f>SUM(BK1276:BK1378)</f>
        <v>0</v>
      </c>
    </row>
    <row r="1276" spans="2:65" s="916" customFormat="1" ht="25.5" customHeight="1">
      <c r="B1276" s="207"/>
      <c r="C1276" s="286" t="s">
        <v>1693</v>
      </c>
      <c r="D1276" s="286" t="s">
        <v>179</v>
      </c>
      <c r="E1276" s="287" t="s">
        <v>1694</v>
      </c>
      <c r="F1276" s="288" t="s">
        <v>1695</v>
      </c>
      <c r="G1276" s="289" t="s">
        <v>187</v>
      </c>
      <c r="H1276" s="290">
        <v>25</v>
      </c>
      <c r="I1276" s="921"/>
      <c r="J1276" s="291">
        <f>ROUND(I1276*H1276,2)</f>
        <v>0</v>
      </c>
      <c r="K1276" s="288" t="s">
        <v>181</v>
      </c>
      <c r="L1276" s="207"/>
      <c r="M1276" s="292" t="s">
        <v>5</v>
      </c>
      <c r="N1276" s="293" t="s">
        <v>39</v>
      </c>
      <c r="O1276" s="294">
        <v>1.6819999999999999</v>
      </c>
      <c r="P1276" s="294">
        <f>O1276*H1276</f>
        <v>42.05</v>
      </c>
      <c r="Q1276" s="294">
        <v>0</v>
      </c>
      <c r="R1276" s="294">
        <f>Q1276*H1276</f>
        <v>0</v>
      </c>
      <c r="S1276" s="294">
        <v>0</v>
      </c>
      <c r="T1276" s="295">
        <f>S1276*H1276</f>
        <v>0</v>
      </c>
      <c r="AR1276" s="196" t="s">
        <v>263</v>
      </c>
      <c r="AT1276" s="196" t="s">
        <v>179</v>
      </c>
      <c r="AU1276" s="196" t="s">
        <v>77</v>
      </c>
      <c r="AY1276" s="196" t="s">
        <v>177</v>
      </c>
      <c r="BE1276" s="296">
        <f>IF(N1276="základní",J1276,0)</f>
        <v>0</v>
      </c>
      <c r="BF1276" s="296">
        <f>IF(N1276="snížená",J1276,0)</f>
        <v>0</v>
      </c>
      <c r="BG1276" s="296">
        <f>IF(N1276="zákl. přenesená",J1276,0)</f>
        <v>0</v>
      </c>
      <c r="BH1276" s="296">
        <f>IF(N1276="sníž. přenesená",J1276,0)</f>
        <v>0</v>
      </c>
      <c r="BI1276" s="296">
        <f>IF(N1276="nulová",J1276,0)</f>
        <v>0</v>
      </c>
      <c r="BJ1276" s="196" t="s">
        <v>75</v>
      </c>
      <c r="BK1276" s="296">
        <f>ROUND(I1276*H1276,2)</f>
        <v>0</v>
      </c>
      <c r="BL1276" s="196" t="s">
        <v>263</v>
      </c>
      <c r="BM1276" s="196" t="s">
        <v>1696</v>
      </c>
    </row>
    <row r="1277" spans="2:65" s="916" customFormat="1" ht="135">
      <c r="B1277" s="207"/>
      <c r="D1277" s="297" t="s">
        <v>184</v>
      </c>
      <c r="F1277" s="298" t="s">
        <v>1697</v>
      </c>
      <c r="L1277" s="207"/>
      <c r="M1277" s="299"/>
      <c r="N1277" s="920"/>
      <c r="O1277" s="920"/>
      <c r="P1277" s="920"/>
      <c r="Q1277" s="920"/>
      <c r="R1277" s="920"/>
      <c r="S1277" s="920"/>
      <c r="T1277" s="300"/>
      <c r="AT1277" s="196" t="s">
        <v>184</v>
      </c>
      <c r="AU1277" s="196" t="s">
        <v>77</v>
      </c>
    </row>
    <row r="1278" spans="2:65" s="302" customFormat="1">
      <c r="B1278" s="301"/>
      <c r="D1278" s="297" t="s">
        <v>185</v>
      </c>
      <c r="E1278" s="303" t="s">
        <v>5</v>
      </c>
      <c r="F1278" s="304" t="s">
        <v>77</v>
      </c>
      <c r="H1278" s="305">
        <v>2</v>
      </c>
      <c r="L1278" s="301"/>
      <c r="M1278" s="306"/>
      <c r="N1278" s="307"/>
      <c r="O1278" s="307"/>
      <c r="P1278" s="307"/>
      <c r="Q1278" s="307"/>
      <c r="R1278" s="307"/>
      <c r="S1278" s="307"/>
      <c r="T1278" s="308"/>
      <c r="AT1278" s="303" t="s">
        <v>185</v>
      </c>
      <c r="AU1278" s="303" t="s">
        <v>77</v>
      </c>
      <c r="AV1278" s="302" t="s">
        <v>77</v>
      </c>
      <c r="AW1278" s="302" t="s">
        <v>31</v>
      </c>
      <c r="AX1278" s="302" t="s">
        <v>68</v>
      </c>
      <c r="AY1278" s="303" t="s">
        <v>177</v>
      </c>
    </row>
    <row r="1279" spans="2:65" s="310" customFormat="1">
      <c r="B1279" s="309"/>
      <c r="D1279" s="297" t="s">
        <v>185</v>
      </c>
      <c r="E1279" s="311" t="s">
        <v>5</v>
      </c>
      <c r="F1279" s="312" t="s">
        <v>1698</v>
      </c>
      <c r="H1279" s="311" t="s">
        <v>5</v>
      </c>
      <c r="L1279" s="309"/>
      <c r="M1279" s="313"/>
      <c r="N1279" s="314"/>
      <c r="O1279" s="314"/>
      <c r="P1279" s="314"/>
      <c r="Q1279" s="314"/>
      <c r="R1279" s="314"/>
      <c r="S1279" s="314"/>
      <c r="T1279" s="315"/>
      <c r="AT1279" s="311" t="s">
        <v>185</v>
      </c>
      <c r="AU1279" s="311" t="s">
        <v>77</v>
      </c>
      <c r="AV1279" s="310" t="s">
        <v>75</v>
      </c>
      <c r="AW1279" s="310" t="s">
        <v>31</v>
      </c>
      <c r="AX1279" s="310" t="s">
        <v>68</v>
      </c>
      <c r="AY1279" s="311" t="s">
        <v>177</v>
      </c>
    </row>
    <row r="1280" spans="2:65" s="302" customFormat="1">
      <c r="B1280" s="301"/>
      <c r="D1280" s="297" t="s">
        <v>185</v>
      </c>
      <c r="E1280" s="303" t="s">
        <v>5</v>
      </c>
      <c r="F1280" s="304" t="s">
        <v>194</v>
      </c>
      <c r="H1280" s="305">
        <v>5</v>
      </c>
      <c r="L1280" s="301"/>
      <c r="M1280" s="306"/>
      <c r="N1280" s="307"/>
      <c r="O1280" s="307"/>
      <c r="P1280" s="307"/>
      <c r="Q1280" s="307"/>
      <c r="R1280" s="307"/>
      <c r="S1280" s="307"/>
      <c r="T1280" s="308"/>
      <c r="AT1280" s="303" t="s">
        <v>185</v>
      </c>
      <c r="AU1280" s="303" t="s">
        <v>77</v>
      </c>
      <c r="AV1280" s="302" t="s">
        <v>77</v>
      </c>
      <c r="AW1280" s="302" t="s">
        <v>31</v>
      </c>
      <c r="AX1280" s="302" t="s">
        <v>68</v>
      </c>
      <c r="AY1280" s="303" t="s">
        <v>177</v>
      </c>
    </row>
    <row r="1281" spans="2:65" s="310" customFormat="1">
      <c r="B1281" s="309"/>
      <c r="D1281" s="297" t="s">
        <v>185</v>
      </c>
      <c r="E1281" s="311" t="s">
        <v>5</v>
      </c>
      <c r="F1281" s="312" t="s">
        <v>1699</v>
      </c>
      <c r="H1281" s="311" t="s">
        <v>5</v>
      </c>
      <c r="L1281" s="309"/>
      <c r="M1281" s="313"/>
      <c r="N1281" s="314"/>
      <c r="O1281" s="314"/>
      <c r="P1281" s="314"/>
      <c r="Q1281" s="314"/>
      <c r="R1281" s="314"/>
      <c r="S1281" s="314"/>
      <c r="T1281" s="315"/>
      <c r="AT1281" s="311" t="s">
        <v>185</v>
      </c>
      <c r="AU1281" s="311" t="s">
        <v>77</v>
      </c>
      <c r="AV1281" s="310" t="s">
        <v>75</v>
      </c>
      <c r="AW1281" s="310" t="s">
        <v>31</v>
      </c>
      <c r="AX1281" s="310" t="s">
        <v>68</v>
      </c>
      <c r="AY1281" s="311" t="s">
        <v>177</v>
      </c>
    </row>
    <row r="1282" spans="2:65" s="302" customFormat="1">
      <c r="B1282" s="301"/>
      <c r="D1282" s="297" t="s">
        <v>185</v>
      </c>
      <c r="E1282" s="303" t="s">
        <v>5</v>
      </c>
      <c r="F1282" s="304" t="s">
        <v>202</v>
      </c>
      <c r="H1282" s="305">
        <v>7</v>
      </c>
      <c r="L1282" s="301"/>
      <c r="M1282" s="306"/>
      <c r="N1282" s="307"/>
      <c r="O1282" s="307"/>
      <c r="P1282" s="307"/>
      <c r="Q1282" s="307"/>
      <c r="R1282" s="307"/>
      <c r="S1282" s="307"/>
      <c r="T1282" s="308"/>
      <c r="AT1282" s="303" t="s">
        <v>185</v>
      </c>
      <c r="AU1282" s="303" t="s">
        <v>77</v>
      </c>
      <c r="AV1282" s="302" t="s">
        <v>77</v>
      </c>
      <c r="AW1282" s="302" t="s">
        <v>31</v>
      </c>
      <c r="AX1282" s="302" t="s">
        <v>68</v>
      </c>
      <c r="AY1282" s="303" t="s">
        <v>177</v>
      </c>
    </row>
    <row r="1283" spans="2:65" s="310" customFormat="1">
      <c r="B1283" s="309"/>
      <c r="D1283" s="297" t="s">
        <v>185</v>
      </c>
      <c r="E1283" s="311" t="s">
        <v>5</v>
      </c>
      <c r="F1283" s="312" t="s">
        <v>1700</v>
      </c>
      <c r="H1283" s="311" t="s">
        <v>5</v>
      </c>
      <c r="L1283" s="309"/>
      <c r="M1283" s="313"/>
      <c r="N1283" s="314"/>
      <c r="O1283" s="314"/>
      <c r="P1283" s="314"/>
      <c r="Q1283" s="314"/>
      <c r="R1283" s="314"/>
      <c r="S1283" s="314"/>
      <c r="T1283" s="315"/>
      <c r="AT1283" s="311" t="s">
        <v>185</v>
      </c>
      <c r="AU1283" s="311" t="s">
        <v>77</v>
      </c>
      <c r="AV1283" s="310" t="s">
        <v>75</v>
      </c>
      <c r="AW1283" s="310" t="s">
        <v>31</v>
      </c>
      <c r="AX1283" s="310" t="s">
        <v>68</v>
      </c>
      <c r="AY1283" s="311" t="s">
        <v>177</v>
      </c>
    </row>
    <row r="1284" spans="2:65" s="302" customFormat="1">
      <c r="B1284" s="301"/>
      <c r="D1284" s="297" t="s">
        <v>185</v>
      </c>
      <c r="E1284" s="303" t="s">
        <v>5</v>
      </c>
      <c r="F1284" s="304" t="s">
        <v>182</v>
      </c>
      <c r="H1284" s="305">
        <v>4</v>
      </c>
      <c r="L1284" s="301"/>
      <c r="M1284" s="306"/>
      <c r="N1284" s="307"/>
      <c r="O1284" s="307"/>
      <c r="P1284" s="307"/>
      <c r="Q1284" s="307"/>
      <c r="R1284" s="307"/>
      <c r="S1284" s="307"/>
      <c r="T1284" s="308"/>
      <c r="AT1284" s="303" t="s">
        <v>185</v>
      </c>
      <c r="AU1284" s="303" t="s">
        <v>77</v>
      </c>
      <c r="AV1284" s="302" t="s">
        <v>77</v>
      </c>
      <c r="AW1284" s="302" t="s">
        <v>31</v>
      </c>
      <c r="AX1284" s="302" t="s">
        <v>68</v>
      </c>
      <c r="AY1284" s="303" t="s">
        <v>177</v>
      </c>
    </row>
    <row r="1285" spans="2:65" s="310" customFormat="1">
      <c r="B1285" s="309"/>
      <c r="D1285" s="297" t="s">
        <v>185</v>
      </c>
      <c r="E1285" s="311" t="s">
        <v>5</v>
      </c>
      <c r="F1285" s="312" t="s">
        <v>1701</v>
      </c>
      <c r="H1285" s="311" t="s">
        <v>5</v>
      </c>
      <c r="L1285" s="309"/>
      <c r="M1285" s="313"/>
      <c r="N1285" s="314"/>
      <c r="O1285" s="314"/>
      <c r="P1285" s="314"/>
      <c r="Q1285" s="314"/>
      <c r="R1285" s="314"/>
      <c r="S1285" s="314"/>
      <c r="T1285" s="315"/>
      <c r="AT1285" s="311" t="s">
        <v>185</v>
      </c>
      <c r="AU1285" s="311" t="s">
        <v>77</v>
      </c>
      <c r="AV1285" s="310" t="s">
        <v>75</v>
      </c>
      <c r="AW1285" s="310" t="s">
        <v>31</v>
      </c>
      <c r="AX1285" s="310" t="s">
        <v>68</v>
      </c>
      <c r="AY1285" s="311" t="s">
        <v>177</v>
      </c>
    </row>
    <row r="1286" spans="2:65" s="302" customFormat="1">
      <c r="B1286" s="301"/>
      <c r="D1286" s="297" t="s">
        <v>185</v>
      </c>
      <c r="E1286" s="303" t="s">
        <v>5</v>
      </c>
      <c r="F1286" s="304" t="s">
        <v>202</v>
      </c>
      <c r="H1286" s="305">
        <v>7</v>
      </c>
      <c r="L1286" s="301"/>
      <c r="M1286" s="306"/>
      <c r="N1286" s="307"/>
      <c r="O1286" s="307"/>
      <c r="P1286" s="307"/>
      <c r="Q1286" s="307"/>
      <c r="R1286" s="307"/>
      <c r="S1286" s="307"/>
      <c r="T1286" s="308"/>
      <c r="AT1286" s="303" t="s">
        <v>185</v>
      </c>
      <c r="AU1286" s="303" t="s">
        <v>77</v>
      </c>
      <c r="AV1286" s="302" t="s">
        <v>77</v>
      </c>
      <c r="AW1286" s="302" t="s">
        <v>31</v>
      </c>
      <c r="AX1286" s="302" t="s">
        <v>68</v>
      </c>
      <c r="AY1286" s="303" t="s">
        <v>177</v>
      </c>
    </row>
    <row r="1287" spans="2:65" s="310" customFormat="1">
      <c r="B1287" s="309"/>
      <c r="D1287" s="297" t="s">
        <v>185</v>
      </c>
      <c r="E1287" s="311" t="s">
        <v>5</v>
      </c>
      <c r="F1287" s="312" t="s">
        <v>1702</v>
      </c>
      <c r="H1287" s="311" t="s">
        <v>5</v>
      </c>
      <c r="L1287" s="309"/>
      <c r="M1287" s="313"/>
      <c r="N1287" s="314"/>
      <c r="O1287" s="314"/>
      <c r="P1287" s="314"/>
      <c r="Q1287" s="314"/>
      <c r="R1287" s="314"/>
      <c r="S1287" s="314"/>
      <c r="T1287" s="315"/>
      <c r="AT1287" s="311" t="s">
        <v>185</v>
      </c>
      <c r="AU1287" s="311" t="s">
        <v>77</v>
      </c>
      <c r="AV1287" s="310" t="s">
        <v>75</v>
      </c>
      <c r="AW1287" s="310" t="s">
        <v>31</v>
      </c>
      <c r="AX1287" s="310" t="s">
        <v>68</v>
      </c>
      <c r="AY1287" s="311" t="s">
        <v>177</v>
      </c>
    </row>
    <row r="1288" spans="2:65" s="317" customFormat="1">
      <c r="B1288" s="316"/>
      <c r="D1288" s="297" t="s">
        <v>185</v>
      </c>
      <c r="E1288" s="318" t="s">
        <v>5</v>
      </c>
      <c r="F1288" s="319" t="s">
        <v>186</v>
      </c>
      <c r="H1288" s="320">
        <v>25</v>
      </c>
      <c r="L1288" s="316"/>
      <c r="M1288" s="321"/>
      <c r="N1288" s="322"/>
      <c r="O1288" s="322"/>
      <c r="P1288" s="322"/>
      <c r="Q1288" s="322"/>
      <c r="R1288" s="322"/>
      <c r="S1288" s="322"/>
      <c r="T1288" s="323"/>
      <c r="AT1288" s="318" t="s">
        <v>185</v>
      </c>
      <c r="AU1288" s="318" t="s">
        <v>77</v>
      </c>
      <c r="AV1288" s="317" t="s">
        <v>182</v>
      </c>
      <c r="AW1288" s="317" t="s">
        <v>31</v>
      </c>
      <c r="AX1288" s="317" t="s">
        <v>75</v>
      </c>
      <c r="AY1288" s="318" t="s">
        <v>177</v>
      </c>
    </row>
    <row r="1289" spans="2:65" s="916" customFormat="1" ht="25.5" customHeight="1">
      <c r="B1289" s="207"/>
      <c r="C1289" s="324" t="s">
        <v>1703</v>
      </c>
      <c r="D1289" s="324" t="s">
        <v>425</v>
      </c>
      <c r="E1289" s="325" t="s">
        <v>1704</v>
      </c>
      <c r="F1289" s="326" t="s">
        <v>1705</v>
      </c>
      <c r="G1289" s="327" t="s">
        <v>187</v>
      </c>
      <c r="H1289" s="328">
        <v>2</v>
      </c>
      <c r="I1289" s="923"/>
      <c r="J1289" s="329">
        <f t="shared" ref="J1289:J1294" si="0">ROUND(I1289*H1289,2)</f>
        <v>0</v>
      </c>
      <c r="K1289" s="326" t="s">
        <v>5</v>
      </c>
      <c r="L1289" s="330"/>
      <c r="M1289" s="331" t="s">
        <v>5</v>
      </c>
      <c r="N1289" s="332" t="s">
        <v>39</v>
      </c>
      <c r="O1289" s="294">
        <v>0</v>
      </c>
      <c r="P1289" s="294">
        <f t="shared" ref="P1289:P1294" si="1">O1289*H1289</f>
        <v>0</v>
      </c>
      <c r="Q1289" s="294">
        <v>1.55E-2</v>
      </c>
      <c r="R1289" s="294">
        <f t="shared" ref="R1289:R1294" si="2">Q1289*H1289</f>
        <v>3.1E-2</v>
      </c>
      <c r="S1289" s="294">
        <v>0</v>
      </c>
      <c r="T1289" s="295">
        <f t="shared" ref="T1289:T1294" si="3">S1289*H1289</f>
        <v>0</v>
      </c>
      <c r="AR1289" s="196" t="s">
        <v>336</v>
      </c>
      <c r="AT1289" s="196" t="s">
        <v>425</v>
      </c>
      <c r="AU1289" s="196" t="s">
        <v>77</v>
      </c>
      <c r="AY1289" s="196" t="s">
        <v>177</v>
      </c>
      <c r="BE1289" s="296">
        <f t="shared" ref="BE1289:BE1294" si="4">IF(N1289="základní",J1289,0)</f>
        <v>0</v>
      </c>
      <c r="BF1289" s="296">
        <f t="shared" ref="BF1289:BF1294" si="5">IF(N1289="snížená",J1289,0)</f>
        <v>0</v>
      </c>
      <c r="BG1289" s="296">
        <f t="shared" ref="BG1289:BG1294" si="6">IF(N1289="zákl. přenesená",J1289,0)</f>
        <v>0</v>
      </c>
      <c r="BH1289" s="296">
        <f t="shared" ref="BH1289:BH1294" si="7">IF(N1289="sníž. přenesená",J1289,0)</f>
        <v>0</v>
      </c>
      <c r="BI1289" s="296">
        <f t="shared" ref="BI1289:BI1294" si="8">IF(N1289="nulová",J1289,0)</f>
        <v>0</v>
      </c>
      <c r="BJ1289" s="196" t="s">
        <v>75</v>
      </c>
      <c r="BK1289" s="296">
        <f t="shared" ref="BK1289:BK1294" si="9">ROUND(I1289*H1289,2)</f>
        <v>0</v>
      </c>
      <c r="BL1289" s="196" t="s">
        <v>263</v>
      </c>
      <c r="BM1289" s="196" t="s">
        <v>1706</v>
      </c>
    </row>
    <row r="1290" spans="2:65" s="916" customFormat="1" ht="25.5" customHeight="1">
      <c r="B1290" s="207"/>
      <c r="C1290" s="324" t="s">
        <v>1707</v>
      </c>
      <c r="D1290" s="324" t="s">
        <v>425</v>
      </c>
      <c r="E1290" s="325" t="s">
        <v>1708</v>
      </c>
      <c r="F1290" s="326" t="s">
        <v>1709</v>
      </c>
      <c r="G1290" s="327" t="s">
        <v>187</v>
      </c>
      <c r="H1290" s="328">
        <v>5</v>
      </c>
      <c r="I1290" s="923"/>
      <c r="J1290" s="329">
        <f t="shared" si="0"/>
        <v>0</v>
      </c>
      <c r="K1290" s="326" t="s">
        <v>5</v>
      </c>
      <c r="L1290" s="330"/>
      <c r="M1290" s="331" t="s">
        <v>5</v>
      </c>
      <c r="N1290" s="332" t="s">
        <v>39</v>
      </c>
      <c r="O1290" s="294">
        <v>0</v>
      </c>
      <c r="P1290" s="294">
        <f t="shared" si="1"/>
        <v>0</v>
      </c>
      <c r="Q1290" s="294">
        <v>0</v>
      </c>
      <c r="R1290" s="294">
        <f t="shared" si="2"/>
        <v>0</v>
      </c>
      <c r="S1290" s="294">
        <v>0</v>
      </c>
      <c r="T1290" s="295">
        <f t="shared" si="3"/>
        <v>0</v>
      </c>
      <c r="AR1290" s="196" t="s">
        <v>336</v>
      </c>
      <c r="AT1290" s="196" t="s">
        <v>425</v>
      </c>
      <c r="AU1290" s="196" t="s">
        <v>77</v>
      </c>
      <c r="AY1290" s="196" t="s">
        <v>177</v>
      </c>
      <c r="BE1290" s="296">
        <f t="shared" si="4"/>
        <v>0</v>
      </c>
      <c r="BF1290" s="296">
        <f t="shared" si="5"/>
        <v>0</v>
      </c>
      <c r="BG1290" s="296">
        <f t="shared" si="6"/>
        <v>0</v>
      </c>
      <c r="BH1290" s="296">
        <f t="shared" si="7"/>
        <v>0</v>
      </c>
      <c r="BI1290" s="296">
        <f t="shared" si="8"/>
        <v>0</v>
      </c>
      <c r="BJ1290" s="196" t="s">
        <v>75</v>
      </c>
      <c r="BK1290" s="296">
        <f t="shared" si="9"/>
        <v>0</v>
      </c>
      <c r="BL1290" s="196" t="s">
        <v>263</v>
      </c>
      <c r="BM1290" s="196" t="s">
        <v>1710</v>
      </c>
    </row>
    <row r="1291" spans="2:65" s="916" customFormat="1" ht="25.5" customHeight="1">
      <c r="B1291" s="207"/>
      <c r="C1291" s="324" t="s">
        <v>1711</v>
      </c>
      <c r="D1291" s="324" t="s">
        <v>425</v>
      </c>
      <c r="E1291" s="325" t="s">
        <v>1712</v>
      </c>
      <c r="F1291" s="326" t="s">
        <v>1713</v>
      </c>
      <c r="G1291" s="327" t="s">
        <v>187</v>
      </c>
      <c r="H1291" s="328">
        <v>7</v>
      </c>
      <c r="I1291" s="923"/>
      <c r="J1291" s="329">
        <f t="shared" si="0"/>
        <v>0</v>
      </c>
      <c r="K1291" s="326" t="s">
        <v>5</v>
      </c>
      <c r="L1291" s="330"/>
      <c r="M1291" s="331" t="s">
        <v>5</v>
      </c>
      <c r="N1291" s="332" t="s">
        <v>39</v>
      </c>
      <c r="O1291" s="294">
        <v>0</v>
      </c>
      <c r="P1291" s="294">
        <f t="shared" si="1"/>
        <v>0</v>
      </c>
      <c r="Q1291" s="294">
        <v>1.55E-2</v>
      </c>
      <c r="R1291" s="294">
        <f t="shared" si="2"/>
        <v>0.1085</v>
      </c>
      <c r="S1291" s="294">
        <v>0</v>
      </c>
      <c r="T1291" s="295">
        <f t="shared" si="3"/>
        <v>0</v>
      </c>
      <c r="AR1291" s="196" t="s">
        <v>336</v>
      </c>
      <c r="AT1291" s="196" t="s">
        <v>425</v>
      </c>
      <c r="AU1291" s="196" t="s">
        <v>77</v>
      </c>
      <c r="AY1291" s="196" t="s">
        <v>177</v>
      </c>
      <c r="BE1291" s="296">
        <f t="shared" si="4"/>
        <v>0</v>
      </c>
      <c r="BF1291" s="296">
        <f t="shared" si="5"/>
        <v>0</v>
      </c>
      <c r="BG1291" s="296">
        <f t="shared" si="6"/>
        <v>0</v>
      </c>
      <c r="BH1291" s="296">
        <f t="shared" si="7"/>
        <v>0</v>
      </c>
      <c r="BI1291" s="296">
        <f t="shared" si="8"/>
        <v>0</v>
      </c>
      <c r="BJ1291" s="196" t="s">
        <v>75</v>
      </c>
      <c r="BK1291" s="296">
        <f t="shared" si="9"/>
        <v>0</v>
      </c>
      <c r="BL1291" s="196" t="s">
        <v>263</v>
      </c>
      <c r="BM1291" s="196" t="s">
        <v>1714</v>
      </c>
    </row>
    <row r="1292" spans="2:65" s="916" customFormat="1" ht="25.5" customHeight="1">
      <c r="B1292" s="207"/>
      <c r="C1292" s="324" t="s">
        <v>1715</v>
      </c>
      <c r="D1292" s="324" t="s">
        <v>425</v>
      </c>
      <c r="E1292" s="325" t="s">
        <v>1716</v>
      </c>
      <c r="F1292" s="326" t="s">
        <v>1717</v>
      </c>
      <c r="G1292" s="327" t="s">
        <v>187</v>
      </c>
      <c r="H1292" s="328">
        <v>4</v>
      </c>
      <c r="I1292" s="923"/>
      <c r="J1292" s="329">
        <f t="shared" si="0"/>
        <v>0</v>
      </c>
      <c r="K1292" s="326" t="s">
        <v>5</v>
      </c>
      <c r="L1292" s="330"/>
      <c r="M1292" s="331" t="s">
        <v>5</v>
      </c>
      <c r="N1292" s="332" t="s">
        <v>39</v>
      </c>
      <c r="O1292" s="294">
        <v>0</v>
      </c>
      <c r="P1292" s="294">
        <f t="shared" si="1"/>
        <v>0</v>
      </c>
      <c r="Q1292" s="294">
        <v>0</v>
      </c>
      <c r="R1292" s="294">
        <f t="shared" si="2"/>
        <v>0</v>
      </c>
      <c r="S1292" s="294">
        <v>0</v>
      </c>
      <c r="T1292" s="295">
        <f t="shared" si="3"/>
        <v>0</v>
      </c>
      <c r="AR1292" s="196" t="s">
        <v>336</v>
      </c>
      <c r="AT1292" s="196" t="s">
        <v>425</v>
      </c>
      <c r="AU1292" s="196" t="s">
        <v>77</v>
      </c>
      <c r="AY1292" s="196" t="s">
        <v>177</v>
      </c>
      <c r="BE1292" s="296">
        <f t="shared" si="4"/>
        <v>0</v>
      </c>
      <c r="BF1292" s="296">
        <f t="shared" si="5"/>
        <v>0</v>
      </c>
      <c r="BG1292" s="296">
        <f t="shared" si="6"/>
        <v>0</v>
      </c>
      <c r="BH1292" s="296">
        <f t="shared" si="7"/>
        <v>0</v>
      </c>
      <c r="BI1292" s="296">
        <f t="shared" si="8"/>
        <v>0</v>
      </c>
      <c r="BJ1292" s="196" t="s">
        <v>75</v>
      </c>
      <c r="BK1292" s="296">
        <f t="shared" si="9"/>
        <v>0</v>
      </c>
      <c r="BL1292" s="196" t="s">
        <v>263</v>
      </c>
      <c r="BM1292" s="196" t="s">
        <v>1718</v>
      </c>
    </row>
    <row r="1293" spans="2:65" s="916" customFormat="1" ht="25.5" customHeight="1">
      <c r="B1293" s="207"/>
      <c r="C1293" s="324" t="s">
        <v>1719</v>
      </c>
      <c r="D1293" s="324" t="s">
        <v>425</v>
      </c>
      <c r="E1293" s="325" t="s">
        <v>1720</v>
      </c>
      <c r="F1293" s="326" t="s">
        <v>1721</v>
      </c>
      <c r="G1293" s="327" t="s">
        <v>187</v>
      </c>
      <c r="H1293" s="328">
        <v>7</v>
      </c>
      <c r="I1293" s="923"/>
      <c r="J1293" s="329">
        <f t="shared" si="0"/>
        <v>0</v>
      </c>
      <c r="K1293" s="326" t="s">
        <v>5</v>
      </c>
      <c r="L1293" s="330"/>
      <c r="M1293" s="331" t="s">
        <v>5</v>
      </c>
      <c r="N1293" s="332" t="s">
        <v>39</v>
      </c>
      <c r="O1293" s="294">
        <v>0</v>
      </c>
      <c r="P1293" s="294">
        <f t="shared" si="1"/>
        <v>0</v>
      </c>
      <c r="Q1293" s="294">
        <v>1.6E-2</v>
      </c>
      <c r="R1293" s="294">
        <f t="shared" si="2"/>
        <v>0.112</v>
      </c>
      <c r="S1293" s="294">
        <v>0</v>
      </c>
      <c r="T1293" s="295">
        <f t="shared" si="3"/>
        <v>0</v>
      </c>
      <c r="AR1293" s="196" t="s">
        <v>336</v>
      </c>
      <c r="AT1293" s="196" t="s">
        <v>425</v>
      </c>
      <c r="AU1293" s="196" t="s">
        <v>77</v>
      </c>
      <c r="AY1293" s="196" t="s">
        <v>177</v>
      </c>
      <c r="BE1293" s="296">
        <f t="shared" si="4"/>
        <v>0</v>
      </c>
      <c r="BF1293" s="296">
        <f t="shared" si="5"/>
        <v>0</v>
      </c>
      <c r="BG1293" s="296">
        <f t="shared" si="6"/>
        <v>0</v>
      </c>
      <c r="BH1293" s="296">
        <f t="shared" si="7"/>
        <v>0</v>
      </c>
      <c r="BI1293" s="296">
        <f t="shared" si="8"/>
        <v>0</v>
      </c>
      <c r="BJ1293" s="196" t="s">
        <v>75</v>
      </c>
      <c r="BK1293" s="296">
        <f t="shared" si="9"/>
        <v>0</v>
      </c>
      <c r="BL1293" s="196" t="s">
        <v>263</v>
      </c>
      <c r="BM1293" s="196" t="s">
        <v>1722</v>
      </c>
    </row>
    <row r="1294" spans="2:65" s="916" customFormat="1" ht="25.5" customHeight="1">
      <c r="B1294" s="207"/>
      <c r="C1294" s="286" t="s">
        <v>1723</v>
      </c>
      <c r="D1294" s="286" t="s">
        <v>179</v>
      </c>
      <c r="E1294" s="287" t="s">
        <v>1694</v>
      </c>
      <c r="F1294" s="288" t="s">
        <v>1695</v>
      </c>
      <c r="G1294" s="289" t="s">
        <v>187</v>
      </c>
      <c r="H1294" s="290">
        <v>1</v>
      </c>
      <c r="I1294" s="921"/>
      <c r="J1294" s="291">
        <f t="shared" si="0"/>
        <v>0</v>
      </c>
      <c r="K1294" s="288" t="s">
        <v>181</v>
      </c>
      <c r="L1294" s="207"/>
      <c r="M1294" s="292" t="s">
        <v>5</v>
      </c>
      <c r="N1294" s="293" t="s">
        <v>39</v>
      </c>
      <c r="O1294" s="294">
        <v>1.6819999999999999</v>
      </c>
      <c r="P1294" s="294">
        <f t="shared" si="1"/>
        <v>1.6819999999999999</v>
      </c>
      <c r="Q1294" s="294">
        <v>0</v>
      </c>
      <c r="R1294" s="294">
        <f t="shared" si="2"/>
        <v>0</v>
      </c>
      <c r="S1294" s="294">
        <v>0</v>
      </c>
      <c r="T1294" s="295">
        <f t="shared" si="3"/>
        <v>0</v>
      </c>
      <c r="AR1294" s="196" t="s">
        <v>263</v>
      </c>
      <c r="AT1294" s="196" t="s">
        <v>179</v>
      </c>
      <c r="AU1294" s="196" t="s">
        <v>77</v>
      </c>
      <c r="AY1294" s="196" t="s">
        <v>177</v>
      </c>
      <c r="BE1294" s="296">
        <f t="shared" si="4"/>
        <v>0</v>
      </c>
      <c r="BF1294" s="296">
        <f t="shared" si="5"/>
        <v>0</v>
      </c>
      <c r="BG1294" s="296">
        <f t="shared" si="6"/>
        <v>0</v>
      </c>
      <c r="BH1294" s="296">
        <f t="shared" si="7"/>
        <v>0</v>
      </c>
      <c r="BI1294" s="296">
        <f t="shared" si="8"/>
        <v>0</v>
      </c>
      <c r="BJ1294" s="196" t="s">
        <v>75</v>
      </c>
      <c r="BK1294" s="296">
        <f t="shared" si="9"/>
        <v>0</v>
      </c>
      <c r="BL1294" s="196" t="s">
        <v>263</v>
      </c>
      <c r="BM1294" s="196" t="s">
        <v>1724</v>
      </c>
    </row>
    <row r="1295" spans="2:65" s="916" customFormat="1" ht="135">
      <c r="B1295" s="207"/>
      <c r="D1295" s="297" t="s">
        <v>184</v>
      </c>
      <c r="F1295" s="298" t="s">
        <v>1697</v>
      </c>
      <c r="L1295" s="207"/>
      <c r="M1295" s="299"/>
      <c r="N1295" s="920"/>
      <c r="O1295" s="920"/>
      <c r="P1295" s="920"/>
      <c r="Q1295" s="920"/>
      <c r="R1295" s="920"/>
      <c r="S1295" s="920"/>
      <c r="T1295" s="300"/>
      <c r="AT1295" s="196" t="s">
        <v>184</v>
      </c>
      <c r="AU1295" s="196" t="s">
        <v>77</v>
      </c>
    </row>
    <row r="1296" spans="2:65" s="302" customFormat="1">
      <c r="B1296" s="301"/>
      <c r="D1296" s="297" t="s">
        <v>185</v>
      </c>
      <c r="E1296" s="303" t="s">
        <v>5</v>
      </c>
      <c r="F1296" s="304" t="s">
        <v>75</v>
      </c>
      <c r="H1296" s="305">
        <v>1</v>
      </c>
      <c r="L1296" s="301"/>
      <c r="M1296" s="306"/>
      <c r="N1296" s="307"/>
      <c r="O1296" s="307"/>
      <c r="P1296" s="307"/>
      <c r="Q1296" s="307"/>
      <c r="R1296" s="307"/>
      <c r="S1296" s="307"/>
      <c r="T1296" s="308"/>
      <c r="AT1296" s="303" t="s">
        <v>185</v>
      </c>
      <c r="AU1296" s="303" t="s">
        <v>77</v>
      </c>
      <c r="AV1296" s="302" t="s">
        <v>77</v>
      </c>
      <c r="AW1296" s="302" t="s">
        <v>31</v>
      </c>
      <c r="AX1296" s="302" t="s">
        <v>68</v>
      </c>
      <c r="AY1296" s="303" t="s">
        <v>177</v>
      </c>
    </row>
    <row r="1297" spans="2:65" s="310" customFormat="1">
      <c r="B1297" s="309"/>
      <c r="D1297" s="297" t="s">
        <v>185</v>
      </c>
      <c r="E1297" s="311" t="s">
        <v>5</v>
      </c>
      <c r="F1297" s="312" t="s">
        <v>1725</v>
      </c>
      <c r="H1297" s="311" t="s">
        <v>5</v>
      </c>
      <c r="L1297" s="309"/>
      <c r="M1297" s="313"/>
      <c r="N1297" s="314"/>
      <c r="O1297" s="314"/>
      <c r="P1297" s="314"/>
      <c r="Q1297" s="314"/>
      <c r="R1297" s="314"/>
      <c r="S1297" s="314"/>
      <c r="T1297" s="315"/>
      <c r="AT1297" s="311" t="s">
        <v>185</v>
      </c>
      <c r="AU1297" s="311" t="s">
        <v>77</v>
      </c>
      <c r="AV1297" s="310" t="s">
        <v>75</v>
      </c>
      <c r="AW1297" s="310" t="s">
        <v>31</v>
      </c>
      <c r="AX1297" s="310" t="s">
        <v>68</v>
      </c>
      <c r="AY1297" s="311" t="s">
        <v>177</v>
      </c>
    </row>
    <row r="1298" spans="2:65" s="317" customFormat="1">
      <c r="B1298" s="316"/>
      <c r="D1298" s="297" t="s">
        <v>185</v>
      </c>
      <c r="E1298" s="318" t="s">
        <v>5</v>
      </c>
      <c r="F1298" s="319" t="s">
        <v>186</v>
      </c>
      <c r="H1298" s="320">
        <v>1</v>
      </c>
      <c r="L1298" s="316"/>
      <c r="M1298" s="321"/>
      <c r="N1298" s="322"/>
      <c r="O1298" s="322"/>
      <c r="P1298" s="322"/>
      <c r="Q1298" s="322"/>
      <c r="R1298" s="322"/>
      <c r="S1298" s="322"/>
      <c r="T1298" s="323"/>
      <c r="AT1298" s="318" t="s">
        <v>185</v>
      </c>
      <c r="AU1298" s="318" t="s">
        <v>77</v>
      </c>
      <c r="AV1298" s="317" t="s">
        <v>182</v>
      </c>
      <c r="AW1298" s="317" t="s">
        <v>31</v>
      </c>
      <c r="AX1298" s="317" t="s">
        <v>75</v>
      </c>
      <c r="AY1298" s="318" t="s">
        <v>177</v>
      </c>
    </row>
    <row r="1299" spans="2:65" s="916" customFormat="1" ht="25.5" customHeight="1">
      <c r="B1299" s="207"/>
      <c r="C1299" s="324" t="s">
        <v>1726</v>
      </c>
      <c r="D1299" s="324" t="s">
        <v>425</v>
      </c>
      <c r="E1299" s="325" t="s">
        <v>1727</v>
      </c>
      <c r="F1299" s="326" t="s">
        <v>1728</v>
      </c>
      <c r="G1299" s="327" t="s">
        <v>187</v>
      </c>
      <c r="H1299" s="328">
        <v>1</v>
      </c>
      <c r="I1299" s="923"/>
      <c r="J1299" s="329">
        <f>ROUND(I1299*H1299,2)</f>
        <v>0</v>
      </c>
      <c r="K1299" s="326" t="s">
        <v>5</v>
      </c>
      <c r="L1299" s="330"/>
      <c r="M1299" s="331" t="s">
        <v>5</v>
      </c>
      <c r="N1299" s="332" t="s">
        <v>39</v>
      </c>
      <c r="O1299" s="294">
        <v>0</v>
      </c>
      <c r="P1299" s="294">
        <f>O1299*H1299</f>
        <v>0</v>
      </c>
      <c r="Q1299" s="294">
        <v>1.6E-2</v>
      </c>
      <c r="R1299" s="294">
        <f>Q1299*H1299</f>
        <v>1.6E-2</v>
      </c>
      <c r="S1299" s="294">
        <v>0</v>
      </c>
      <c r="T1299" s="295">
        <f>S1299*H1299</f>
        <v>0</v>
      </c>
      <c r="AR1299" s="196" t="s">
        <v>336</v>
      </c>
      <c r="AT1299" s="196" t="s">
        <v>425</v>
      </c>
      <c r="AU1299" s="196" t="s">
        <v>77</v>
      </c>
      <c r="AY1299" s="196" t="s">
        <v>177</v>
      </c>
      <c r="BE1299" s="296">
        <f>IF(N1299="základní",J1299,0)</f>
        <v>0</v>
      </c>
      <c r="BF1299" s="296">
        <f>IF(N1299="snížená",J1299,0)</f>
        <v>0</v>
      </c>
      <c r="BG1299" s="296">
        <f>IF(N1299="zákl. přenesená",J1299,0)</f>
        <v>0</v>
      </c>
      <c r="BH1299" s="296">
        <f>IF(N1299="sníž. přenesená",J1299,0)</f>
        <v>0</v>
      </c>
      <c r="BI1299" s="296">
        <f>IF(N1299="nulová",J1299,0)</f>
        <v>0</v>
      </c>
      <c r="BJ1299" s="196" t="s">
        <v>75</v>
      </c>
      <c r="BK1299" s="296">
        <f>ROUND(I1299*H1299,2)</f>
        <v>0</v>
      </c>
      <c r="BL1299" s="196" t="s">
        <v>263</v>
      </c>
      <c r="BM1299" s="196" t="s">
        <v>1729</v>
      </c>
    </row>
    <row r="1300" spans="2:65" s="916" customFormat="1" ht="25.5" customHeight="1">
      <c r="B1300" s="207"/>
      <c r="C1300" s="286" t="s">
        <v>1730</v>
      </c>
      <c r="D1300" s="286" t="s">
        <v>179</v>
      </c>
      <c r="E1300" s="287" t="s">
        <v>1731</v>
      </c>
      <c r="F1300" s="288" t="s">
        <v>1732</v>
      </c>
      <c r="G1300" s="289" t="s">
        <v>187</v>
      </c>
      <c r="H1300" s="290">
        <v>25</v>
      </c>
      <c r="I1300" s="921"/>
      <c r="J1300" s="291">
        <f>ROUND(I1300*H1300,2)</f>
        <v>0</v>
      </c>
      <c r="K1300" s="288" t="s">
        <v>181</v>
      </c>
      <c r="L1300" s="207"/>
      <c r="M1300" s="292" t="s">
        <v>5</v>
      </c>
      <c r="N1300" s="293" t="s">
        <v>39</v>
      </c>
      <c r="O1300" s="294">
        <v>1.825</v>
      </c>
      <c r="P1300" s="294">
        <f>O1300*H1300</f>
        <v>45.625</v>
      </c>
      <c r="Q1300" s="294">
        <v>0</v>
      </c>
      <c r="R1300" s="294">
        <f>Q1300*H1300</f>
        <v>0</v>
      </c>
      <c r="S1300" s="294">
        <v>0</v>
      </c>
      <c r="T1300" s="295">
        <f>S1300*H1300</f>
        <v>0</v>
      </c>
      <c r="AR1300" s="196" t="s">
        <v>263</v>
      </c>
      <c r="AT1300" s="196" t="s">
        <v>179</v>
      </c>
      <c r="AU1300" s="196" t="s">
        <v>77</v>
      </c>
      <c r="AY1300" s="196" t="s">
        <v>177</v>
      </c>
      <c r="BE1300" s="296">
        <f>IF(N1300="základní",J1300,0)</f>
        <v>0</v>
      </c>
      <c r="BF1300" s="296">
        <f>IF(N1300="snížená",J1300,0)</f>
        <v>0</v>
      </c>
      <c r="BG1300" s="296">
        <f>IF(N1300="zákl. přenesená",J1300,0)</f>
        <v>0</v>
      </c>
      <c r="BH1300" s="296">
        <f>IF(N1300="sníž. přenesená",J1300,0)</f>
        <v>0</v>
      </c>
      <c r="BI1300" s="296">
        <f>IF(N1300="nulová",J1300,0)</f>
        <v>0</v>
      </c>
      <c r="BJ1300" s="196" t="s">
        <v>75</v>
      </c>
      <c r="BK1300" s="296">
        <f>ROUND(I1300*H1300,2)</f>
        <v>0</v>
      </c>
      <c r="BL1300" s="196" t="s">
        <v>263</v>
      </c>
      <c r="BM1300" s="196" t="s">
        <v>1733</v>
      </c>
    </row>
    <row r="1301" spans="2:65" s="916" customFormat="1" ht="135">
      <c r="B1301" s="207"/>
      <c r="D1301" s="297" t="s">
        <v>184</v>
      </c>
      <c r="F1301" s="298" t="s">
        <v>1697</v>
      </c>
      <c r="L1301" s="207"/>
      <c r="M1301" s="299"/>
      <c r="N1301" s="920"/>
      <c r="O1301" s="920"/>
      <c r="P1301" s="920"/>
      <c r="Q1301" s="920"/>
      <c r="R1301" s="920"/>
      <c r="S1301" s="920"/>
      <c r="T1301" s="300"/>
      <c r="AT1301" s="196" t="s">
        <v>184</v>
      </c>
      <c r="AU1301" s="196" t="s">
        <v>77</v>
      </c>
    </row>
    <row r="1302" spans="2:65" s="302" customFormat="1">
      <c r="B1302" s="301"/>
      <c r="D1302" s="297" t="s">
        <v>185</v>
      </c>
      <c r="E1302" s="303" t="s">
        <v>5</v>
      </c>
      <c r="F1302" s="304" t="s">
        <v>294</v>
      </c>
      <c r="H1302" s="305">
        <v>22</v>
      </c>
      <c r="L1302" s="301"/>
      <c r="M1302" s="306"/>
      <c r="N1302" s="307"/>
      <c r="O1302" s="307"/>
      <c r="P1302" s="307"/>
      <c r="Q1302" s="307"/>
      <c r="R1302" s="307"/>
      <c r="S1302" s="307"/>
      <c r="T1302" s="308"/>
      <c r="AT1302" s="303" t="s">
        <v>185</v>
      </c>
      <c r="AU1302" s="303" t="s">
        <v>77</v>
      </c>
      <c r="AV1302" s="302" t="s">
        <v>77</v>
      </c>
      <c r="AW1302" s="302" t="s">
        <v>31</v>
      </c>
      <c r="AX1302" s="302" t="s">
        <v>68</v>
      </c>
      <c r="AY1302" s="303" t="s">
        <v>177</v>
      </c>
    </row>
    <row r="1303" spans="2:65" s="310" customFormat="1">
      <c r="B1303" s="309"/>
      <c r="D1303" s="297" t="s">
        <v>185</v>
      </c>
      <c r="E1303" s="311" t="s">
        <v>5</v>
      </c>
      <c r="F1303" s="312" t="s">
        <v>1734</v>
      </c>
      <c r="H1303" s="311" t="s">
        <v>5</v>
      </c>
      <c r="L1303" s="309"/>
      <c r="M1303" s="313"/>
      <c r="N1303" s="314"/>
      <c r="O1303" s="314"/>
      <c r="P1303" s="314"/>
      <c r="Q1303" s="314"/>
      <c r="R1303" s="314"/>
      <c r="S1303" s="314"/>
      <c r="T1303" s="315"/>
      <c r="AT1303" s="311" t="s">
        <v>185</v>
      </c>
      <c r="AU1303" s="311" t="s">
        <v>77</v>
      </c>
      <c r="AV1303" s="310" t="s">
        <v>75</v>
      </c>
      <c r="AW1303" s="310" t="s">
        <v>31</v>
      </c>
      <c r="AX1303" s="310" t="s">
        <v>68</v>
      </c>
      <c r="AY1303" s="311" t="s">
        <v>177</v>
      </c>
    </row>
    <row r="1304" spans="2:65" s="302" customFormat="1">
      <c r="B1304" s="301"/>
      <c r="D1304" s="297" t="s">
        <v>185</v>
      </c>
      <c r="E1304" s="303" t="s">
        <v>5</v>
      </c>
      <c r="F1304" s="304" t="s">
        <v>75</v>
      </c>
      <c r="H1304" s="305">
        <v>1</v>
      </c>
      <c r="L1304" s="301"/>
      <c r="M1304" s="306"/>
      <c r="N1304" s="307"/>
      <c r="O1304" s="307"/>
      <c r="P1304" s="307"/>
      <c r="Q1304" s="307"/>
      <c r="R1304" s="307"/>
      <c r="S1304" s="307"/>
      <c r="T1304" s="308"/>
      <c r="AT1304" s="303" t="s">
        <v>185</v>
      </c>
      <c r="AU1304" s="303" t="s">
        <v>77</v>
      </c>
      <c r="AV1304" s="302" t="s">
        <v>77</v>
      </c>
      <c r="AW1304" s="302" t="s">
        <v>31</v>
      </c>
      <c r="AX1304" s="302" t="s">
        <v>68</v>
      </c>
      <c r="AY1304" s="303" t="s">
        <v>177</v>
      </c>
    </row>
    <row r="1305" spans="2:65" s="310" customFormat="1">
      <c r="B1305" s="309"/>
      <c r="D1305" s="297" t="s">
        <v>185</v>
      </c>
      <c r="E1305" s="311" t="s">
        <v>5</v>
      </c>
      <c r="F1305" s="312" t="s">
        <v>1735</v>
      </c>
      <c r="H1305" s="311" t="s">
        <v>5</v>
      </c>
      <c r="L1305" s="309"/>
      <c r="M1305" s="313"/>
      <c r="N1305" s="314"/>
      <c r="O1305" s="314"/>
      <c r="P1305" s="314"/>
      <c r="Q1305" s="314"/>
      <c r="R1305" s="314"/>
      <c r="S1305" s="314"/>
      <c r="T1305" s="315"/>
      <c r="AT1305" s="311" t="s">
        <v>185</v>
      </c>
      <c r="AU1305" s="311" t="s">
        <v>77</v>
      </c>
      <c r="AV1305" s="310" t="s">
        <v>75</v>
      </c>
      <c r="AW1305" s="310" t="s">
        <v>31</v>
      </c>
      <c r="AX1305" s="310" t="s">
        <v>68</v>
      </c>
      <c r="AY1305" s="311" t="s">
        <v>177</v>
      </c>
    </row>
    <row r="1306" spans="2:65" s="302" customFormat="1">
      <c r="B1306" s="301"/>
      <c r="D1306" s="297" t="s">
        <v>185</v>
      </c>
      <c r="E1306" s="303" t="s">
        <v>5</v>
      </c>
      <c r="F1306" s="304" t="s">
        <v>77</v>
      </c>
      <c r="H1306" s="305">
        <v>2</v>
      </c>
      <c r="L1306" s="301"/>
      <c r="M1306" s="306"/>
      <c r="N1306" s="307"/>
      <c r="O1306" s="307"/>
      <c r="P1306" s="307"/>
      <c r="Q1306" s="307"/>
      <c r="R1306" s="307"/>
      <c r="S1306" s="307"/>
      <c r="T1306" s="308"/>
      <c r="AT1306" s="303" t="s">
        <v>185</v>
      </c>
      <c r="AU1306" s="303" t="s">
        <v>77</v>
      </c>
      <c r="AV1306" s="302" t="s">
        <v>77</v>
      </c>
      <c r="AW1306" s="302" t="s">
        <v>31</v>
      </c>
      <c r="AX1306" s="302" t="s">
        <v>68</v>
      </c>
      <c r="AY1306" s="303" t="s">
        <v>177</v>
      </c>
    </row>
    <row r="1307" spans="2:65" s="310" customFormat="1">
      <c r="B1307" s="309"/>
      <c r="D1307" s="297" t="s">
        <v>185</v>
      </c>
      <c r="E1307" s="311" t="s">
        <v>5</v>
      </c>
      <c r="F1307" s="312" t="s">
        <v>1736</v>
      </c>
      <c r="H1307" s="311" t="s">
        <v>5</v>
      </c>
      <c r="L1307" s="309"/>
      <c r="M1307" s="313"/>
      <c r="N1307" s="314"/>
      <c r="O1307" s="314"/>
      <c r="P1307" s="314"/>
      <c r="Q1307" s="314"/>
      <c r="R1307" s="314"/>
      <c r="S1307" s="314"/>
      <c r="T1307" s="315"/>
      <c r="AT1307" s="311" t="s">
        <v>185</v>
      </c>
      <c r="AU1307" s="311" t="s">
        <v>77</v>
      </c>
      <c r="AV1307" s="310" t="s">
        <v>75</v>
      </c>
      <c r="AW1307" s="310" t="s">
        <v>31</v>
      </c>
      <c r="AX1307" s="310" t="s">
        <v>68</v>
      </c>
      <c r="AY1307" s="311" t="s">
        <v>177</v>
      </c>
    </row>
    <row r="1308" spans="2:65" s="317" customFormat="1">
      <c r="B1308" s="316"/>
      <c r="D1308" s="297" t="s">
        <v>185</v>
      </c>
      <c r="E1308" s="318" t="s">
        <v>5</v>
      </c>
      <c r="F1308" s="319" t="s">
        <v>186</v>
      </c>
      <c r="H1308" s="320">
        <v>25</v>
      </c>
      <c r="L1308" s="316"/>
      <c r="M1308" s="321"/>
      <c r="N1308" s="322"/>
      <c r="O1308" s="322"/>
      <c r="P1308" s="322"/>
      <c r="Q1308" s="322"/>
      <c r="R1308" s="322"/>
      <c r="S1308" s="322"/>
      <c r="T1308" s="323"/>
      <c r="AT1308" s="318" t="s">
        <v>185</v>
      </c>
      <c r="AU1308" s="318" t="s">
        <v>77</v>
      </c>
      <c r="AV1308" s="317" t="s">
        <v>182</v>
      </c>
      <c r="AW1308" s="317" t="s">
        <v>31</v>
      </c>
      <c r="AX1308" s="317" t="s">
        <v>75</v>
      </c>
      <c r="AY1308" s="318" t="s">
        <v>177</v>
      </c>
    </row>
    <row r="1309" spans="2:65" s="916" customFormat="1" ht="38.25" customHeight="1">
      <c r="B1309" s="207"/>
      <c r="C1309" s="324" t="s">
        <v>1737</v>
      </c>
      <c r="D1309" s="324" t="s">
        <v>425</v>
      </c>
      <c r="E1309" s="325" t="s">
        <v>1738</v>
      </c>
      <c r="F1309" s="326" t="s">
        <v>1739</v>
      </c>
      <c r="G1309" s="327" t="s">
        <v>187</v>
      </c>
      <c r="H1309" s="328">
        <v>22</v>
      </c>
      <c r="I1309" s="923"/>
      <c r="J1309" s="329">
        <f>ROUND(I1309*H1309,2)</f>
        <v>0</v>
      </c>
      <c r="K1309" s="326" t="s">
        <v>5</v>
      </c>
      <c r="L1309" s="330"/>
      <c r="M1309" s="331" t="s">
        <v>5</v>
      </c>
      <c r="N1309" s="332" t="s">
        <v>39</v>
      </c>
      <c r="O1309" s="294">
        <v>0</v>
      </c>
      <c r="P1309" s="294">
        <f>O1309*H1309</f>
        <v>0</v>
      </c>
      <c r="Q1309" s="294">
        <v>1.7500000000000002E-2</v>
      </c>
      <c r="R1309" s="294">
        <f>Q1309*H1309</f>
        <v>0.38500000000000001</v>
      </c>
      <c r="S1309" s="294">
        <v>0</v>
      </c>
      <c r="T1309" s="295">
        <f>S1309*H1309</f>
        <v>0</v>
      </c>
      <c r="AR1309" s="196" t="s">
        <v>336</v>
      </c>
      <c r="AT1309" s="196" t="s">
        <v>425</v>
      </c>
      <c r="AU1309" s="196" t="s">
        <v>77</v>
      </c>
      <c r="AY1309" s="196" t="s">
        <v>177</v>
      </c>
      <c r="BE1309" s="296">
        <f>IF(N1309="základní",J1309,0)</f>
        <v>0</v>
      </c>
      <c r="BF1309" s="296">
        <f>IF(N1309="snížená",J1309,0)</f>
        <v>0</v>
      </c>
      <c r="BG1309" s="296">
        <f>IF(N1309="zákl. přenesená",J1309,0)</f>
        <v>0</v>
      </c>
      <c r="BH1309" s="296">
        <f>IF(N1309="sníž. přenesená",J1309,0)</f>
        <v>0</v>
      </c>
      <c r="BI1309" s="296">
        <f>IF(N1309="nulová",J1309,0)</f>
        <v>0</v>
      </c>
      <c r="BJ1309" s="196" t="s">
        <v>75</v>
      </c>
      <c r="BK1309" s="296">
        <f>ROUND(I1309*H1309,2)</f>
        <v>0</v>
      </c>
      <c r="BL1309" s="196" t="s">
        <v>263</v>
      </c>
      <c r="BM1309" s="196" t="s">
        <v>1740</v>
      </c>
    </row>
    <row r="1310" spans="2:65" s="916" customFormat="1" ht="25.5" customHeight="1">
      <c r="B1310" s="207"/>
      <c r="C1310" s="324" t="s">
        <v>1741</v>
      </c>
      <c r="D1310" s="324" t="s">
        <v>425</v>
      </c>
      <c r="E1310" s="325" t="s">
        <v>1742</v>
      </c>
      <c r="F1310" s="326" t="s">
        <v>1743</v>
      </c>
      <c r="G1310" s="327" t="s">
        <v>187</v>
      </c>
      <c r="H1310" s="328">
        <v>1</v>
      </c>
      <c r="I1310" s="923"/>
      <c r="J1310" s="329">
        <f>ROUND(I1310*H1310,2)</f>
        <v>0</v>
      </c>
      <c r="K1310" s="326" t="s">
        <v>5</v>
      </c>
      <c r="L1310" s="330"/>
      <c r="M1310" s="331" t="s">
        <v>5</v>
      </c>
      <c r="N1310" s="332" t="s">
        <v>39</v>
      </c>
      <c r="O1310" s="294">
        <v>0</v>
      </c>
      <c r="P1310" s="294">
        <f>O1310*H1310</f>
        <v>0</v>
      </c>
      <c r="Q1310" s="294">
        <v>1.7500000000000002E-2</v>
      </c>
      <c r="R1310" s="294">
        <f>Q1310*H1310</f>
        <v>1.7500000000000002E-2</v>
      </c>
      <c r="S1310" s="294">
        <v>0</v>
      </c>
      <c r="T1310" s="295">
        <f>S1310*H1310</f>
        <v>0</v>
      </c>
      <c r="AR1310" s="196" t="s">
        <v>336</v>
      </c>
      <c r="AT1310" s="196" t="s">
        <v>425</v>
      </c>
      <c r="AU1310" s="196" t="s">
        <v>77</v>
      </c>
      <c r="AY1310" s="196" t="s">
        <v>177</v>
      </c>
      <c r="BE1310" s="296">
        <f>IF(N1310="základní",J1310,0)</f>
        <v>0</v>
      </c>
      <c r="BF1310" s="296">
        <f>IF(N1310="snížená",J1310,0)</f>
        <v>0</v>
      </c>
      <c r="BG1310" s="296">
        <f>IF(N1310="zákl. přenesená",J1310,0)</f>
        <v>0</v>
      </c>
      <c r="BH1310" s="296">
        <f>IF(N1310="sníž. přenesená",J1310,0)</f>
        <v>0</v>
      </c>
      <c r="BI1310" s="296">
        <f>IF(N1310="nulová",J1310,0)</f>
        <v>0</v>
      </c>
      <c r="BJ1310" s="196" t="s">
        <v>75</v>
      </c>
      <c r="BK1310" s="296">
        <f>ROUND(I1310*H1310,2)</f>
        <v>0</v>
      </c>
      <c r="BL1310" s="196" t="s">
        <v>263</v>
      </c>
      <c r="BM1310" s="196" t="s">
        <v>1744</v>
      </c>
    </row>
    <row r="1311" spans="2:65" s="916" customFormat="1" ht="25.5" customHeight="1">
      <c r="B1311" s="207"/>
      <c r="C1311" s="324" t="s">
        <v>1745</v>
      </c>
      <c r="D1311" s="324" t="s">
        <v>425</v>
      </c>
      <c r="E1311" s="325" t="s">
        <v>1746</v>
      </c>
      <c r="F1311" s="326" t="s">
        <v>1747</v>
      </c>
      <c r="G1311" s="327" t="s">
        <v>187</v>
      </c>
      <c r="H1311" s="328">
        <v>2</v>
      </c>
      <c r="I1311" s="923"/>
      <c r="J1311" s="329">
        <f>ROUND(I1311*H1311,2)</f>
        <v>0</v>
      </c>
      <c r="K1311" s="326" t="s">
        <v>5</v>
      </c>
      <c r="L1311" s="330"/>
      <c r="M1311" s="331" t="s">
        <v>5</v>
      </c>
      <c r="N1311" s="332" t="s">
        <v>39</v>
      </c>
      <c r="O1311" s="294">
        <v>0</v>
      </c>
      <c r="P1311" s="294">
        <f>O1311*H1311</f>
        <v>0</v>
      </c>
      <c r="Q1311" s="294">
        <v>1.7500000000000002E-2</v>
      </c>
      <c r="R1311" s="294">
        <f>Q1311*H1311</f>
        <v>3.5000000000000003E-2</v>
      </c>
      <c r="S1311" s="294">
        <v>0</v>
      </c>
      <c r="T1311" s="295">
        <f>S1311*H1311</f>
        <v>0</v>
      </c>
      <c r="AR1311" s="196" t="s">
        <v>336</v>
      </c>
      <c r="AT1311" s="196" t="s">
        <v>425</v>
      </c>
      <c r="AU1311" s="196" t="s">
        <v>77</v>
      </c>
      <c r="AY1311" s="196" t="s">
        <v>177</v>
      </c>
      <c r="BE1311" s="296">
        <f>IF(N1311="základní",J1311,0)</f>
        <v>0</v>
      </c>
      <c r="BF1311" s="296">
        <f>IF(N1311="snížená",J1311,0)</f>
        <v>0</v>
      </c>
      <c r="BG1311" s="296">
        <f>IF(N1311="zákl. přenesená",J1311,0)</f>
        <v>0</v>
      </c>
      <c r="BH1311" s="296">
        <f>IF(N1311="sníž. přenesená",J1311,0)</f>
        <v>0</v>
      </c>
      <c r="BI1311" s="296">
        <f>IF(N1311="nulová",J1311,0)</f>
        <v>0</v>
      </c>
      <c r="BJ1311" s="196" t="s">
        <v>75</v>
      </c>
      <c r="BK1311" s="296">
        <f>ROUND(I1311*H1311,2)</f>
        <v>0</v>
      </c>
      <c r="BL1311" s="196" t="s">
        <v>263</v>
      </c>
      <c r="BM1311" s="196" t="s">
        <v>1748</v>
      </c>
    </row>
    <row r="1312" spans="2:65" s="916" customFormat="1" ht="25.5" customHeight="1">
      <c r="B1312" s="207"/>
      <c r="C1312" s="286" t="s">
        <v>1749</v>
      </c>
      <c r="D1312" s="286" t="s">
        <v>179</v>
      </c>
      <c r="E1312" s="287" t="s">
        <v>1750</v>
      </c>
      <c r="F1312" s="288" t="s">
        <v>1751</v>
      </c>
      <c r="G1312" s="289" t="s">
        <v>187</v>
      </c>
      <c r="H1312" s="290">
        <v>4</v>
      </c>
      <c r="I1312" s="921"/>
      <c r="J1312" s="291">
        <f>ROUND(I1312*H1312,2)</f>
        <v>0</v>
      </c>
      <c r="K1312" s="288" t="s">
        <v>181</v>
      </c>
      <c r="L1312" s="207"/>
      <c r="M1312" s="292" t="s">
        <v>5</v>
      </c>
      <c r="N1312" s="293" t="s">
        <v>39</v>
      </c>
      <c r="O1312" s="294">
        <v>3.3039999999999998</v>
      </c>
      <c r="P1312" s="294">
        <f>O1312*H1312</f>
        <v>13.215999999999999</v>
      </c>
      <c r="Q1312" s="294">
        <v>0</v>
      </c>
      <c r="R1312" s="294">
        <f>Q1312*H1312</f>
        <v>0</v>
      </c>
      <c r="S1312" s="294">
        <v>0</v>
      </c>
      <c r="T1312" s="295">
        <f>S1312*H1312</f>
        <v>0</v>
      </c>
      <c r="AR1312" s="196" t="s">
        <v>263</v>
      </c>
      <c r="AT1312" s="196" t="s">
        <v>179</v>
      </c>
      <c r="AU1312" s="196" t="s">
        <v>77</v>
      </c>
      <c r="AY1312" s="196" t="s">
        <v>177</v>
      </c>
      <c r="BE1312" s="296">
        <f>IF(N1312="základní",J1312,0)</f>
        <v>0</v>
      </c>
      <c r="BF1312" s="296">
        <f>IF(N1312="snížená",J1312,0)</f>
        <v>0</v>
      </c>
      <c r="BG1312" s="296">
        <f>IF(N1312="zákl. přenesená",J1312,0)</f>
        <v>0</v>
      </c>
      <c r="BH1312" s="296">
        <f>IF(N1312="sníž. přenesená",J1312,0)</f>
        <v>0</v>
      </c>
      <c r="BI1312" s="296">
        <f>IF(N1312="nulová",J1312,0)</f>
        <v>0</v>
      </c>
      <c r="BJ1312" s="196" t="s">
        <v>75</v>
      </c>
      <c r="BK1312" s="296">
        <f>ROUND(I1312*H1312,2)</f>
        <v>0</v>
      </c>
      <c r="BL1312" s="196" t="s">
        <v>263</v>
      </c>
      <c r="BM1312" s="196" t="s">
        <v>1752</v>
      </c>
    </row>
    <row r="1313" spans="2:65" s="916" customFormat="1" ht="135">
      <c r="B1313" s="207"/>
      <c r="D1313" s="297" t="s">
        <v>184</v>
      </c>
      <c r="F1313" s="298" t="s">
        <v>1697</v>
      </c>
      <c r="L1313" s="207"/>
      <c r="M1313" s="299"/>
      <c r="N1313" s="920"/>
      <c r="O1313" s="920"/>
      <c r="P1313" s="920"/>
      <c r="Q1313" s="920"/>
      <c r="R1313" s="920"/>
      <c r="S1313" s="920"/>
      <c r="T1313" s="300"/>
      <c r="AT1313" s="196" t="s">
        <v>184</v>
      </c>
      <c r="AU1313" s="196" t="s">
        <v>77</v>
      </c>
    </row>
    <row r="1314" spans="2:65" s="302" customFormat="1">
      <c r="B1314" s="301"/>
      <c r="D1314" s="297" t="s">
        <v>185</v>
      </c>
      <c r="E1314" s="303" t="s">
        <v>5</v>
      </c>
      <c r="F1314" s="304" t="s">
        <v>75</v>
      </c>
      <c r="H1314" s="305">
        <v>1</v>
      </c>
      <c r="L1314" s="301"/>
      <c r="M1314" s="306"/>
      <c r="N1314" s="307"/>
      <c r="O1314" s="307"/>
      <c r="P1314" s="307"/>
      <c r="Q1314" s="307"/>
      <c r="R1314" s="307"/>
      <c r="S1314" s="307"/>
      <c r="T1314" s="308"/>
      <c r="AT1314" s="303" t="s">
        <v>185</v>
      </c>
      <c r="AU1314" s="303" t="s">
        <v>77</v>
      </c>
      <c r="AV1314" s="302" t="s">
        <v>77</v>
      </c>
      <c r="AW1314" s="302" t="s">
        <v>31</v>
      </c>
      <c r="AX1314" s="302" t="s">
        <v>68</v>
      </c>
      <c r="AY1314" s="303" t="s">
        <v>177</v>
      </c>
    </row>
    <row r="1315" spans="2:65" s="310" customFormat="1">
      <c r="B1315" s="309"/>
      <c r="D1315" s="297" t="s">
        <v>185</v>
      </c>
      <c r="E1315" s="311" t="s">
        <v>5</v>
      </c>
      <c r="F1315" s="312" t="s">
        <v>1753</v>
      </c>
      <c r="H1315" s="311" t="s">
        <v>5</v>
      </c>
      <c r="L1315" s="309"/>
      <c r="M1315" s="313"/>
      <c r="N1315" s="314"/>
      <c r="O1315" s="314"/>
      <c r="P1315" s="314"/>
      <c r="Q1315" s="314"/>
      <c r="R1315" s="314"/>
      <c r="S1315" s="314"/>
      <c r="T1315" s="315"/>
      <c r="AT1315" s="311" t="s">
        <v>185</v>
      </c>
      <c r="AU1315" s="311" t="s">
        <v>77</v>
      </c>
      <c r="AV1315" s="310" t="s">
        <v>75</v>
      </c>
      <c r="AW1315" s="310" t="s">
        <v>31</v>
      </c>
      <c r="AX1315" s="310" t="s">
        <v>68</v>
      </c>
      <c r="AY1315" s="311" t="s">
        <v>177</v>
      </c>
    </row>
    <row r="1316" spans="2:65" s="302" customFormat="1">
      <c r="B1316" s="301"/>
      <c r="D1316" s="297" t="s">
        <v>185</v>
      </c>
      <c r="E1316" s="303" t="s">
        <v>5</v>
      </c>
      <c r="F1316" s="304" t="s">
        <v>77</v>
      </c>
      <c r="H1316" s="305">
        <v>2</v>
      </c>
      <c r="L1316" s="301"/>
      <c r="M1316" s="306"/>
      <c r="N1316" s="307"/>
      <c r="O1316" s="307"/>
      <c r="P1316" s="307"/>
      <c r="Q1316" s="307"/>
      <c r="R1316" s="307"/>
      <c r="S1316" s="307"/>
      <c r="T1316" s="308"/>
      <c r="AT1316" s="303" t="s">
        <v>185</v>
      </c>
      <c r="AU1316" s="303" t="s">
        <v>77</v>
      </c>
      <c r="AV1316" s="302" t="s">
        <v>77</v>
      </c>
      <c r="AW1316" s="302" t="s">
        <v>31</v>
      </c>
      <c r="AX1316" s="302" t="s">
        <v>68</v>
      </c>
      <c r="AY1316" s="303" t="s">
        <v>177</v>
      </c>
    </row>
    <row r="1317" spans="2:65" s="310" customFormat="1">
      <c r="B1317" s="309"/>
      <c r="D1317" s="297" t="s">
        <v>185</v>
      </c>
      <c r="E1317" s="311" t="s">
        <v>5</v>
      </c>
      <c r="F1317" s="312" t="s">
        <v>1754</v>
      </c>
      <c r="H1317" s="311" t="s">
        <v>5</v>
      </c>
      <c r="L1317" s="309"/>
      <c r="M1317" s="313"/>
      <c r="N1317" s="314"/>
      <c r="O1317" s="314"/>
      <c r="P1317" s="314"/>
      <c r="Q1317" s="314"/>
      <c r="R1317" s="314"/>
      <c r="S1317" s="314"/>
      <c r="T1317" s="315"/>
      <c r="AT1317" s="311" t="s">
        <v>185</v>
      </c>
      <c r="AU1317" s="311" t="s">
        <v>77</v>
      </c>
      <c r="AV1317" s="310" t="s">
        <v>75</v>
      </c>
      <c r="AW1317" s="310" t="s">
        <v>31</v>
      </c>
      <c r="AX1317" s="310" t="s">
        <v>68</v>
      </c>
      <c r="AY1317" s="311" t="s">
        <v>177</v>
      </c>
    </row>
    <row r="1318" spans="2:65" s="302" customFormat="1">
      <c r="B1318" s="301"/>
      <c r="D1318" s="297" t="s">
        <v>185</v>
      </c>
      <c r="E1318" s="303" t="s">
        <v>5</v>
      </c>
      <c r="F1318" s="304" t="s">
        <v>75</v>
      </c>
      <c r="H1318" s="305">
        <v>1</v>
      </c>
      <c r="L1318" s="301"/>
      <c r="M1318" s="306"/>
      <c r="N1318" s="307"/>
      <c r="O1318" s="307"/>
      <c r="P1318" s="307"/>
      <c r="Q1318" s="307"/>
      <c r="R1318" s="307"/>
      <c r="S1318" s="307"/>
      <c r="T1318" s="308"/>
      <c r="AT1318" s="303" t="s">
        <v>185</v>
      </c>
      <c r="AU1318" s="303" t="s">
        <v>77</v>
      </c>
      <c r="AV1318" s="302" t="s">
        <v>77</v>
      </c>
      <c r="AW1318" s="302" t="s">
        <v>31</v>
      </c>
      <c r="AX1318" s="302" t="s">
        <v>68</v>
      </c>
      <c r="AY1318" s="303" t="s">
        <v>177</v>
      </c>
    </row>
    <row r="1319" spans="2:65" s="310" customFormat="1">
      <c r="B1319" s="309"/>
      <c r="D1319" s="297" t="s">
        <v>185</v>
      </c>
      <c r="E1319" s="311" t="s">
        <v>5</v>
      </c>
      <c r="F1319" s="312" t="s">
        <v>1755</v>
      </c>
      <c r="H1319" s="311" t="s">
        <v>5</v>
      </c>
      <c r="L1319" s="309"/>
      <c r="M1319" s="313"/>
      <c r="N1319" s="314"/>
      <c r="O1319" s="314"/>
      <c r="P1319" s="314"/>
      <c r="Q1319" s="314"/>
      <c r="R1319" s="314"/>
      <c r="S1319" s="314"/>
      <c r="T1319" s="315"/>
      <c r="AT1319" s="311" t="s">
        <v>185</v>
      </c>
      <c r="AU1319" s="311" t="s">
        <v>77</v>
      </c>
      <c r="AV1319" s="310" t="s">
        <v>75</v>
      </c>
      <c r="AW1319" s="310" t="s">
        <v>31</v>
      </c>
      <c r="AX1319" s="310" t="s">
        <v>68</v>
      </c>
      <c r="AY1319" s="311" t="s">
        <v>177</v>
      </c>
    </row>
    <row r="1320" spans="2:65" s="317" customFormat="1">
      <c r="B1320" s="316"/>
      <c r="D1320" s="297" t="s">
        <v>185</v>
      </c>
      <c r="E1320" s="318" t="s">
        <v>5</v>
      </c>
      <c r="F1320" s="319" t="s">
        <v>186</v>
      </c>
      <c r="H1320" s="320">
        <v>4</v>
      </c>
      <c r="L1320" s="316"/>
      <c r="M1320" s="321"/>
      <c r="N1320" s="322"/>
      <c r="O1320" s="322"/>
      <c r="P1320" s="322"/>
      <c r="Q1320" s="322"/>
      <c r="R1320" s="322"/>
      <c r="S1320" s="322"/>
      <c r="T1320" s="323"/>
      <c r="AT1320" s="318" t="s">
        <v>185</v>
      </c>
      <c r="AU1320" s="318" t="s">
        <v>77</v>
      </c>
      <c r="AV1320" s="317" t="s">
        <v>182</v>
      </c>
      <c r="AW1320" s="317" t="s">
        <v>31</v>
      </c>
      <c r="AX1320" s="317" t="s">
        <v>75</v>
      </c>
      <c r="AY1320" s="318" t="s">
        <v>177</v>
      </c>
    </row>
    <row r="1321" spans="2:65" s="916" customFormat="1" ht="25.5" customHeight="1">
      <c r="B1321" s="207"/>
      <c r="C1321" s="324" t="s">
        <v>1756</v>
      </c>
      <c r="D1321" s="324" t="s">
        <v>425</v>
      </c>
      <c r="E1321" s="325" t="s">
        <v>1757</v>
      </c>
      <c r="F1321" s="326" t="s">
        <v>1758</v>
      </c>
      <c r="G1321" s="327" t="s">
        <v>187</v>
      </c>
      <c r="H1321" s="328">
        <v>1</v>
      </c>
      <c r="I1321" s="923"/>
      <c r="J1321" s="329">
        <f>ROUND(I1321*H1321,2)</f>
        <v>0</v>
      </c>
      <c r="K1321" s="326" t="s">
        <v>5</v>
      </c>
      <c r="L1321" s="330"/>
      <c r="M1321" s="331" t="s">
        <v>5</v>
      </c>
      <c r="N1321" s="332" t="s">
        <v>39</v>
      </c>
      <c r="O1321" s="294">
        <v>0</v>
      </c>
      <c r="P1321" s="294">
        <f>O1321*H1321</f>
        <v>0</v>
      </c>
      <c r="Q1321" s="294">
        <v>4.2999999999999997E-2</v>
      </c>
      <c r="R1321" s="294">
        <f>Q1321*H1321</f>
        <v>4.2999999999999997E-2</v>
      </c>
      <c r="S1321" s="294">
        <v>0</v>
      </c>
      <c r="T1321" s="295">
        <f>S1321*H1321</f>
        <v>0</v>
      </c>
      <c r="AR1321" s="196" t="s">
        <v>336</v>
      </c>
      <c r="AT1321" s="196" t="s">
        <v>425</v>
      </c>
      <c r="AU1321" s="196" t="s">
        <v>77</v>
      </c>
      <c r="AY1321" s="196" t="s">
        <v>177</v>
      </c>
      <c r="BE1321" s="296">
        <f>IF(N1321="základní",J1321,0)</f>
        <v>0</v>
      </c>
      <c r="BF1321" s="296">
        <f>IF(N1321="snížená",J1321,0)</f>
        <v>0</v>
      </c>
      <c r="BG1321" s="296">
        <f>IF(N1321="zákl. přenesená",J1321,0)</f>
        <v>0</v>
      </c>
      <c r="BH1321" s="296">
        <f>IF(N1321="sníž. přenesená",J1321,0)</f>
        <v>0</v>
      </c>
      <c r="BI1321" s="296">
        <f>IF(N1321="nulová",J1321,0)</f>
        <v>0</v>
      </c>
      <c r="BJ1321" s="196" t="s">
        <v>75</v>
      </c>
      <c r="BK1321" s="296">
        <f>ROUND(I1321*H1321,2)</f>
        <v>0</v>
      </c>
      <c r="BL1321" s="196" t="s">
        <v>263</v>
      </c>
      <c r="BM1321" s="196" t="s">
        <v>1759</v>
      </c>
    </row>
    <row r="1322" spans="2:65" s="916" customFormat="1" ht="25.5" customHeight="1">
      <c r="B1322" s="207"/>
      <c r="C1322" s="324" t="s">
        <v>1760</v>
      </c>
      <c r="D1322" s="324" t="s">
        <v>425</v>
      </c>
      <c r="E1322" s="325" t="s">
        <v>1761</v>
      </c>
      <c r="F1322" s="326" t="s">
        <v>1762</v>
      </c>
      <c r="G1322" s="327" t="s">
        <v>187</v>
      </c>
      <c r="H1322" s="328">
        <v>2</v>
      </c>
      <c r="I1322" s="923"/>
      <c r="J1322" s="329">
        <f>ROUND(I1322*H1322,2)</f>
        <v>0</v>
      </c>
      <c r="K1322" s="326" t="s">
        <v>5</v>
      </c>
      <c r="L1322" s="330"/>
      <c r="M1322" s="331" t="s">
        <v>5</v>
      </c>
      <c r="N1322" s="332" t="s">
        <v>39</v>
      </c>
      <c r="O1322" s="294">
        <v>0</v>
      </c>
      <c r="P1322" s="294">
        <f>O1322*H1322</f>
        <v>0</v>
      </c>
      <c r="Q1322" s="294">
        <v>4.2999999999999997E-2</v>
      </c>
      <c r="R1322" s="294">
        <f>Q1322*H1322</f>
        <v>8.5999999999999993E-2</v>
      </c>
      <c r="S1322" s="294">
        <v>0</v>
      </c>
      <c r="T1322" s="295">
        <f>S1322*H1322</f>
        <v>0</v>
      </c>
      <c r="AR1322" s="196" t="s">
        <v>336</v>
      </c>
      <c r="AT1322" s="196" t="s">
        <v>425</v>
      </c>
      <c r="AU1322" s="196" t="s">
        <v>77</v>
      </c>
      <c r="AY1322" s="196" t="s">
        <v>177</v>
      </c>
      <c r="BE1322" s="296">
        <f>IF(N1322="základní",J1322,0)</f>
        <v>0</v>
      </c>
      <c r="BF1322" s="296">
        <f>IF(N1322="snížená",J1322,0)</f>
        <v>0</v>
      </c>
      <c r="BG1322" s="296">
        <f>IF(N1322="zákl. přenesená",J1322,0)</f>
        <v>0</v>
      </c>
      <c r="BH1322" s="296">
        <f>IF(N1322="sníž. přenesená",J1322,0)</f>
        <v>0</v>
      </c>
      <c r="BI1322" s="296">
        <f>IF(N1322="nulová",J1322,0)</f>
        <v>0</v>
      </c>
      <c r="BJ1322" s="196" t="s">
        <v>75</v>
      </c>
      <c r="BK1322" s="296">
        <f>ROUND(I1322*H1322,2)</f>
        <v>0</v>
      </c>
      <c r="BL1322" s="196" t="s">
        <v>263</v>
      </c>
      <c r="BM1322" s="196" t="s">
        <v>1763</v>
      </c>
    </row>
    <row r="1323" spans="2:65" s="916" customFormat="1" ht="25.5" customHeight="1">
      <c r="B1323" s="207"/>
      <c r="C1323" s="324" t="s">
        <v>1764</v>
      </c>
      <c r="D1323" s="324" t="s">
        <v>425</v>
      </c>
      <c r="E1323" s="325" t="s">
        <v>1765</v>
      </c>
      <c r="F1323" s="326" t="s">
        <v>1766</v>
      </c>
      <c r="G1323" s="327" t="s">
        <v>187</v>
      </c>
      <c r="H1323" s="328">
        <v>1</v>
      </c>
      <c r="I1323" s="923"/>
      <c r="J1323" s="329">
        <f>ROUND(I1323*H1323,2)</f>
        <v>0</v>
      </c>
      <c r="K1323" s="326" t="s">
        <v>5</v>
      </c>
      <c r="L1323" s="330"/>
      <c r="M1323" s="331" t="s">
        <v>5</v>
      </c>
      <c r="N1323" s="332" t="s">
        <v>39</v>
      </c>
      <c r="O1323" s="294">
        <v>0</v>
      </c>
      <c r="P1323" s="294">
        <f>O1323*H1323</f>
        <v>0</v>
      </c>
      <c r="Q1323" s="294">
        <v>4.2999999999999997E-2</v>
      </c>
      <c r="R1323" s="294">
        <f>Q1323*H1323</f>
        <v>4.2999999999999997E-2</v>
      </c>
      <c r="S1323" s="294">
        <v>0</v>
      </c>
      <c r="T1323" s="295">
        <f>S1323*H1323</f>
        <v>0</v>
      </c>
      <c r="AR1323" s="196" t="s">
        <v>336</v>
      </c>
      <c r="AT1323" s="196" t="s">
        <v>425</v>
      </c>
      <c r="AU1323" s="196" t="s">
        <v>77</v>
      </c>
      <c r="AY1323" s="196" t="s">
        <v>177</v>
      </c>
      <c r="BE1323" s="296">
        <f>IF(N1323="základní",J1323,0)</f>
        <v>0</v>
      </c>
      <c r="BF1323" s="296">
        <f>IF(N1323="snížená",J1323,0)</f>
        <v>0</v>
      </c>
      <c r="BG1323" s="296">
        <f>IF(N1323="zákl. přenesená",J1323,0)</f>
        <v>0</v>
      </c>
      <c r="BH1323" s="296">
        <f>IF(N1323="sníž. přenesená",J1323,0)</f>
        <v>0</v>
      </c>
      <c r="BI1323" s="296">
        <f>IF(N1323="nulová",J1323,0)</f>
        <v>0</v>
      </c>
      <c r="BJ1323" s="196" t="s">
        <v>75</v>
      </c>
      <c r="BK1323" s="296">
        <f>ROUND(I1323*H1323,2)</f>
        <v>0</v>
      </c>
      <c r="BL1323" s="196" t="s">
        <v>263</v>
      </c>
      <c r="BM1323" s="196" t="s">
        <v>1767</v>
      </c>
    </row>
    <row r="1324" spans="2:65" s="916" customFormat="1" ht="25.5" customHeight="1">
      <c r="B1324" s="207"/>
      <c r="C1324" s="286" t="s">
        <v>1768</v>
      </c>
      <c r="D1324" s="286" t="s">
        <v>179</v>
      </c>
      <c r="E1324" s="287" t="s">
        <v>1769</v>
      </c>
      <c r="F1324" s="288" t="s">
        <v>1770</v>
      </c>
      <c r="G1324" s="289" t="s">
        <v>886</v>
      </c>
      <c r="H1324" s="290">
        <v>470.31</v>
      </c>
      <c r="I1324" s="921"/>
      <c r="J1324" s="291">
        <f>ROUND(I1324*H1324,2)</f>
        <v>0</v>
      </c>
      <c r="K1324" s="288" t="s">
        <v>181</v>
      </c>
      <c r="L1324" s="207"/>
      <c r="M1324" s="292" t="s">
        <v>5</v>
      </c>
      <c r="N1324" s="293" t="s">
        <v>39</v>
      </c>
      <c r="O1324" s="294">
        <v>5.5E-2</v>
      </c>
      <c r="P1324" s="294">
        <f>O1324*H1324</f>
        <v>25.867049999999999</v>
      </c>
      <c r="Q1324" s="294">
        <v>0</v>
      </c>
      <c r="R1324" s="294">
        <f>Q1324*H1324</f>
        <v>0</v>
      </c>
      <c r="S1324" s="294">
        <v>0</v>
      </c>
      <c r="T1324" s="295">
        <f>S1324*H1324</f>
        <v>0</v>
      </c>
      <c r="AR1324" s="196" t="s">
        <v>263</v>
      </c>
      <c r="AT1324" s="196" t="s">
        <v>179</v>
      </c>
      <c r="AU1324" s="196" t="s">
        <v>77</v>
      </c>
      <c r="AY1324" s="196" t="s">
        <v>177</v>
      </c>
      <c r="BE1324" s="296">
        <f>IF(N1324="základní",J1324,0)</f>
        <v>0</v>
      </c>
      <c r="BF1324" s="296">
        <f>IF(N1324="snížená",J1324,0)</f>
        <v>0</v>
      </c>
      <c r="BG1324" s="296">
        <f>IF(N1324="zákl. přenesená",J1324,0)</f>
        <v>0</v>
      </c>
      <c r="BH1324" s="296">
        <f>IF(N1324="sníž. přenesená",J1324,0)</f>
        <v>0</v>
      </c>
      <c r="BI1324" s="296">
        <f>IF(N1324="nulová",J1324,0)</f>
        <v>0</v>
      </c>
      <c r="BJ1324" s="196" t="s">
        <v>75</v>
      </c>
      <c r="BK1324" s="296">
        <f>ROUND(I1324*H1324,2)</f>
        <v>0</v>
      </c>
      <c r="BL1324" s="196" t="s">
        <v>263</v>
      </c>
      <c r="BM1324" s="196" t="s">
        <v>1771</v>
      </c>
    </row>
    <row r="1325" spans="2:65" s="916" customFormat="1" ht="40.5">
      <c r="B1325" s="207"/>
      <c r="D1325" s="297" t="s">
        <v>184</v>
      </c>
      <c r="F1325" s="298" t="s">
        <v>1772</v>
      </c>
      <c r="L1325" s="207"/>
      <c r="M1325" s="299"/>
      <c r="N1325" s="920"/>
      <c r="O1325" s="920"/>
      <c r="P1325" s="920"/>
      <c r="Q1325" s="920"/>
      <c r="R1325" s="920"/>
      <c r="S1325" s="920"/>
      <c r="T1325" s="300"/>
      <c r="AT1325" s="196" t="s">
        <v>184</v>
      </c>
      <c r="AU1325" s="196" t="s">
        <v>77</v>
      </c>
    </row>
    <row r="1326" spans="2:65" s="302" customFormat="1">
      <c r="B1326" s="301"/>
      <c r="D1326" s="297" t="s">
        <v>185</v>
      </c>
      <c r="E1326" s="303" t="s">
        <v>5</v>
      </c>
      <c r="F1326" s="304" t="s">
        <v>1773</v>
      </c>
      <c r="H1326" s="305">
        <v>233.26</v>
      </c>
      <c r="L1326" s="301"/>
      <c r="M1326" s="306"/>
      <c r="N1326" s="307"/>
      <c r="O1326" s="307"/>
      <c r="P1326" s="307"/>
      <c r="Q1326" s="307"/>
      <c r="R1326" s="307"/>
      <c r="S1326" s="307"/>
      <c r="T1326" s="308"/>
      <c r="AT1326" s="303" t="s">
        <v>185</v>
      </c>
      <c r="AU1326" s="303" t="s">
        <v>77</v>
      </c>
      <c r="AV1326" s="302" t="s">
        <v>77</v>
      </c>
      <c r="AW1326" s="302" t="s">
        <v>31</v>
      </c>
      <c r="AX1326" s="302" t="s">
        <v>68</v>
      </c>
      <c r="AY1326" s="303" t="s">
        <v>177</v>
      </c>
    </row>
    <row r="1327" spans="2:65" s="302" customFormat="1">
      <c r="B1327" s="301"/>
      <c r="D1327" s="297" t="s">
        <v>185</v>
      </c>
      <c r="E1327" s="303" t="s">
        <v>5</v>
      </c>
      <c r="F1327" s="304" t="s">
        <v>1774</v>
      </c>
      <c r="H1327" s="305">
        <v>103.4</v>
      </c>
      <c r="L1327" s="301"/>
      <c r="M1327" s="306"/>
      <c r="N1327" s="307"/>
      <c r="O1327" s="307"/>
      <c r="P1327" s="307"/>
      <c r="Q1327" s="307"/>
      <c r="R1327" s="307"/>
      <c r="S1327" s="307"/>
      <c r="T1327" s="308"/>
      <c r="AT1327" s="303" t="s">
        <v>185</v>
      </c>
      <c r="AU1327" s="303" t="s">
        <v>77</v>
      </c>
      <c r="AV1327" s="302" t="s">
        <v>77</v>
      </c>
      <c r="AW1327" s="302" t="s">
        <v>31</v>
      </c>
      <c r="AX1327" s="302" t="s">
        <v>68</v>
      </c>
      <c r="AY1327" s="303" t="s">
        <v>177</v>
      </c>
    </row>
    <row r="1328" spans="2:65" s="302" customFormat="1">
      <c r="B1328" s="301"/>
      <c r="D1328" s="297" t="s">
        <v>185</v>
      </c>
      <c r="E1328" s="303" t="s">
        <v>5</v>
      </c>
      <c r="F1328" s="304" t="s">
        <v>1775</v>
      </c>
      <c r="H1328" s="305">
        <v>63.85</v>
      </c>
      <c r="L1328" s="301"/>
      <c r="M1328" s="306"/>
      <c r="N1328" s="307"/>
      <c r="O1328" s="307"/>
      <c r="P1328" s="307"/>
      <c r="Q1328" s="307"/>
      <c r="R1328" s="307"/>
      <c r="S1328" s="307"/>
      <c r="T1328" s="308"/>
      <c r="AT1328" s="303" t="s">
        <v>185</v>
      </c>
      <c r="AU1328" s="303" t="s">
        <v>77</v>
      </c>
      <c r="AV1328" s="302" t="s">
        <v>77</v>
      </c>
      <c r="AW1328" s="302" t="s">
        <v>31</v>
      </c>
      <c r="AX1328" s="302" t="s">
        <v>68</v>
      </c>
      <c r="AY1328" s="303" t="s">
        <v>177</v>
      </c>
    </row>
    <row r="1329" spans="2:65" s="302" customFormat="1">
      <c r="B1329" s="301"/>
      <c r="D1329" s="297" t="s">
        <v>185</v>
      </c>
      <c r="E1329" s="303" t="s">
        <v>5</v>
      </c>
      <c r="F1329" s="304" t="s">
        <v>1776</v>
      </c>
      <c r="H1329" s="305">
        <v>69.8</v>
      </c>
      <c r="L1329" s="301"/>
      <c r="M1329" s="306"/>
      <c r="N1329" s="307"/>
      <c r="O1329" s="307"/>
      <c r="P1329" s="307"/>
      <c r="Q1329" s="307"/>
      <c r="R1329" s="307"/>
      <c r="S1329" s="307"/>
      <c r="T1329" s="308"/>
      <c r="AT1329" s="303" t="s">
        <v>185</v>
      </c>
      <c r="AU1329" s="303" t="s">
        <v>77</v>
      </c>
      <c r="AV1329" s="302" t="s">
        <v>77</v>
      </c>
      <c r="AW1329" s="302" t="s">
        <v>31</v>
      </c>
      <c r="AX1329" s="302" t="s">
        <v>68</v>
      </c>
      <c r="AY1329" s="303" t="s">
        <v>177</v>
      </c>
    </row>
    <row r="1330" spans="2:65" s="302" customFormat="1">
      <c r="B1330" s="301"/>
      <c r="D1330" s="297" t="s">
        <v>185</v>
      </c>
      <c r="E1330" s="303" t="s">
        <v>5</v>
      </c>
      <c r="F1330" s="304" t="s">
        <v>5</v>
      </c>
      <c r="H1330" s="305">
        <v>0</v>
      </c>
      <c r="L1330" s="301"/>
      <c r="M1330" s="306"/>
      <c r="N1330" s="307"/>
      <c r="O1330" s="307"/>
      <c r="P1330" s="307"/>
      <c r="Q1330" s="307"/>
      <c r="R1330" s="307"/>
      <c r="S1330" s="307"/>
      <c r="T1330" s="308"/>
      <c r="AT1330" s="303" t="s">
        <v>185</v>
      </c>
      <c r="AU1330" s="303" t="s">
        <v>77</v>
      </c>
      <c r="AV1330" s="302" t="s">
        <v>77</v>
      </c>
      <c r="AW1330" s="302" t="s">
        <v>31</v>
      </c>
      <c r="AX1330" s="302" t="s">
        <v>68</v>
      </c>
      <c r="AY1330" s="303" t="s">
        <v>177</v>
      </c>
    </row>
    <row r="1331" spans="2:65" s="317" customFormat="1">
      <c r="B1331" s="316"/>
      <c r="D1331" s="297" t="s">
        <v>185</v>
      </c>
      <c r="E1331" s="318" t="s">
        <v>5</v>
      </c>
      <c r="F1331" s="319" t="s">
        <v>186</v>
      </c>
      <c r="H1331" s="320">
        <v>470.31</v>
      </c>
      <c r="L1331" s="316"/>
      <c r="M1331" s="321"/>
      <c r="N1331" s="322"/>
      <c r="O1331" s="322"/>
      <c r="P1331" s="322"/>
      <c r="Q1331" s="322"/>
      <c r="R1331" s="322"/>
      <c r="S1331" s="322"/>
      <c r="T1331" s="323"/>
      <c r="AT1331" s="318" t="s">
        <v>185</v>
      </c>
      <c r="AU1331" s="318" t="s">
        <v>77</v>
      </c>
      <c r="AV1331" s="317" t="s">
        <v>182</v>
      </c>
      <c r="AW1331" s="317" t="s">
        <v>31</v>
      </c>
      <c r="AX1331" s="317" t="s">
        <v>75</v>
      </c>
      <c r="AY1331" s="318" t="s">
        <v>177</v>
      </c>
    </row>
    <row r="1332" spans="2:65" s="916" customFormat="1" ht="16.5" customHeight="1">
      <c r="B1332" s="207"/>
      <c r="C1332" s="324" t="s">
        <v>1777</v>
      </c>
      <c r="D1332" s="324" t="s">
        <v>425</v>
      </c>
      <c r="E1332" s="325" t="s">
        <v>1778</v>
      </c>
      <c r="F1332" s="326" t="s">
        <v>1779</v>
      </c>
      <c r="G1332" s="327" t="s">
        <v>886</v>
      </c>
      <c r="H1332" s="328">
        <v>470.31</v>
      </c>
      <c r="I1332" s="923"/>
      <c r="J1332" s="329">
        <f>ROUND(I1332*H1332,2)</f>
        <v>0</v>
      </c>
      <c r="K1332" s="326" t="s">
        <v>5</v>
      </c>
      <c r="L1332" s="330"/>
      <c r="M1332" s="331" t="s">
        <v>5</v>
      </c>
      <c r="N1332" s="332" t="s">
        <v>39</v>
      </c>
      <c r="O1332" s="294">
        <v>0</v>
      </c>
      <c r="P1332" s="294">
        <f>O1332*H1332</f>
        <v>0</v>
      </c>
      <c r="Q1332" s="294">
        <v>0</v>
      </c>
      <c r="R1332" s="294">
        <f>Q1332*H1332</f>
        <v>0</v>
      </c>
      <c r="S1332" s="294">
        <v>0</v>
      </c>
      <c r="T1332" s="295">
        <f>S1332*H1332</f>
        <v>0</v>
      </c>
      <c r="AR1332" s="196" t="s">
        <v>336</v>
      </c>
      <c r="AT1332" s="196" t="s">
        <v>425</v>
      </c>
      <c r="AU1332" s="196" t="s">
        <v>77</v>
      </c>
      <c r="AY1332" s="196" t="s">
        <v>177</v>
      </c>
      <c r="BE1332" s="296">
        <f>IF(N1332="základní",J1332,0)</f>
        <v>0</v>
      </c>
      <c r="BF1332" s="296">
        <f>IF(N1332="snížená",J1332,0)</f>
        <v>0</v>
      </c>
      <c r="BG1332" s="296">
        <f>IF(N1332="zákl. přenesená",J1332,0)</f>
        <v>0</v>
      </c>
      <c r="BH1332" s="296">
        <f>IF(N1332="sníž. přenesená",J1332,0)</f>
        <v>0</v>
      </c>
      <c r="BI1332" s="296">
        <f>IF(N1332="nulová",J1332,0)</f>
        <v>0</v>
      </c>
      <c r="BJ1332" s="196" t="s">
        <v>75</v>
      </c>
      <c r="BK1332" s="296">
        <f>ROUND(I1332*H1332,2)</f>
        <v>0</v>
      </c>
      <c r="BL1332" s="196" t="s">
        <v>263</v>
      </c>
      <c r="BM1332" s="196" t="s">
        <v>1780</v>
      </c>
    </row>
    <row r="1333" spans="2:65" s="916" customFormat="1" ht="25.5" customHeight="1">
      <c r="B1333" s="207"/>
      <c r="C1333" s="286" t="s">
        <v>1781</v>
      </c>
      <c r="D1333" s="286" t="s">
        <v>179</v>
      </c>
      <c r="E1333" s="287" t="s">
        <v>1782</v>
      </c>
      <c r="F1333" s="288" t="s">
        <v>1783</v>
      </c>
      <c r="G1333" s="289" t="s">
        <v>886</v>
      </c>
      <c r="H1333" s="290">
        <v>197.346</v>
      </c>
      <c r="I1333" s="921"/>
      <c r="J1333" s="291">
        <f>ROUND(I1333*H1333,2)</f>
        <v>0</v>
      </c>
      <c r="K1333" s="288" t="s">
        <v>5</v>
      </c>
      <c r="L1333" s="207"/>
      <c r="M1333" s="292" t="s">
        <v>5</v>
      </c>
      <c r="N1333" s="293" t="s">
        <v>39</v>
      </c>
      <c r="O1333" s="294">
        <v>0.34499999999999997</v>
      </c>
      <c r="P1333" s="294">
        <f>O1333*H1333</f>
        <v>68.084369999999993</v>
      </c>
      <c r="Q1333" s="294">
        <v>0</v>
      </c>
      <c r="R1333" s="294">
        <f>Q1333*H1333</f>
        <v>0</v>
      </c>
      <c r="S1333" s="294">
        <v>0</v>
      </c>
      <c r="T1333" s="295">
        <f>S1333*H1333</f>
        <v>0</v>
      </c>
      <c r="AR1333" s="196" t="s">
        <v>263</v>
      </c>
      <c r="AT1333" s="196" t="s">
        <v>179</v>
      </c>
      <c r="AU1333" s="196" t="s">
        <v>77</v>
      </c>
      <c r="AY1333" s="196" t="s">
        <v>177</v>
      </c>
      <c r="BE1333" s="296">
        <f>IF(N1333="základní",J1333,0)</f>
        <v>0</v>
      </c>
      <c r="BF1333" s="296">
        <f>IF(N1333="snížená",J1333,0)</f>
        <v>0</v>
      </c>
      <c r="BG1333" s="296">
        <f>IF(N1333="zákl. přenesená",J1333,0)</f>
        <v>0</v>
      </c>
      <c r="BH1333" s="296">
        <f>IF(N1333="sníž. přenesená",J1333,0)</f>
        <v>0</v>
      </c>
      <c r="BI1333" s="296">
        <f>IF(N1333="nulová",J1333,0)</f>
        <v>0</v>
      </c>
      <c r="BJ1333" s="196" t="s">
        <v>75</v>
      </c>
      <c r="BK1333" s="296">
        <f>ROUND(I1333*H1333,2)</f>
        <v>0</v>
      </c>
      <c r="BL1333" s="196" t="s">
        <v>263</v>
      </c>
      <c r="BM1333" s="196" t="s">
        <v>1784</v>
      </c>
    </row>
    <row r="1334" spans="2:65" s="302" customFormat="1">
      <c r="B1334" s="301"/>
      <c r="D1334" s="297" t="s">
        <v>185</v>
      </c>
      <c r="E1334" s="303" t="s">
        <v>5</v>
      </c>
      <c r="F1334" s="304" t="s">
        <v>1785</v>
      </c>
      <c r="H1334" s="305">
        <v>13.2</v>
      </c>
      <c r="L1334" s="301"/>
      <c r="M1334" s="306"/>
      <c r="N1334" s="307"/>
      <c r="O1334" s="307"/>
      <c r="P1334" s="307"/>
      <c r="Q1334" s="307"/>
      <c r="R1334" s="307"/>
      <c r="S1334" s="307"/>
      <c r="T1334" s="308"/>
      <c r="AT1334" s="303" t="s">
        <v>185</v>
      </c>
      <c r="AU1334" s="303" t="s">
        <v>77</v>
      </c>
      <c r="AV1334" s="302" t="s">
        <v>77</v>
      </c>
      <c r="AW1334" s="302" t="s">
        <v>31</v>
      </c>
      <c r="AX1334" s="302" t="s">
        <v>68</v>
      </c>
      <c r="AY1334" s="303" t="s">
        <v>177</v>
      </c>
    </row>
    <row r="1335" spans="2:65" s="310" customFormat="1">
      <c r="B1335" s="309"/>
      <c r="D1335" s="297" t="s">
        <v>185</v>
      </c>
      <c r="E1335" s="311" t="s">
        <v>5</v>
      </c>
      <c r="F1335" s="312" t="s">
        <v>1786</v>
      </c>
      <c r="H1335" s="311" t="s">
        <v>5</v>
      </c>
      <c r="L1335" s="309"/>
      <c r="M1335" s="313"/>
      <c r="N1335" s="314"/>
      <c r="O1335" s="314"/>
      <c r="P1335" s="314"/>
      <c r="Q1335" s="314"/>
      <c r="R1335" s="314"/>
      <c r="S1335" s="314"/>
      <c r="T1335" s="315"/>
      <c r="AT1335" s="311" t="s">
        <v>185</v>
      </c>
      <c r="AU1335" s="311" t="s">
        <v>77</v>
      </c>
      <c r="AV1335" s="310" t="s">
        <v>75</v>
      </c>
      <c r="AW1335" s="310" t="s">
        <v>31</v>
      </c>
      <c r="AX1335" s="310" t="s">
        <v>68</v>
      </c>
      <c r="AY1335" s="311" t="s">
        <v>177</v>
      </c>
    </row>
    <row r="1336" spans="2:65" s="302" customFormat="1">
      <c r="B1336" s="301"/>
      <c r="D1336" s="297" t="s">
        <v>185</v>
      </c>
      <c r="E1336" s="303" t="s">
        <v>5</v>
      </c>
      <c r="F1336" s="304" t="s">
        <v>1787</v>
      </c>
      <c r="H1336" s="305">
        <v>25.896000000000001</v>
      </c>
      <c r="L1336" s="301"/>
      <c r="M1336" s="306"/>
      <c r="N1336" s="307"/>
      <c r="O1336" s="307"/>
      <c r="P1336" s="307"/>
      <c r="Q1336" s="307"/>
      <c r="R1336" s="307"/>
      <c r="S1336" s="307"/>
      <c r="T1336" s="308"/>
      <c r="AT1336" s="303" t="s">
        <v>185</v>
      </c>
      <c r="AU1336" s="303" t="s">
        <v>77</v>
      </c>
      <c r="AV1336" s="302" t="s">
        <v>77</v>
      </c>
      <c r="AW1336" s="302" t="s">
        <v>31</v>
      </c>
      <c r="AX1336" s="302" t="s">
        <v>68</v>
      </c>
      <c r="AY1336" s="303" t="s">
        <v>177</v>
      </c>
    </row>
    <row r="1337" spans="2:65" s="310" customFormat="1">
      <c r="B1337" s="309"/>
      <c r="D1337" s="297" t="s">
        <v>185</v>
      </c>
      <c r="E1337" s="311" t="s">
        <v>5</v>
      </c>
      <c r="F1337" s="312" t="s">
        <v>1788</v>
      </c>
      <c r="H1337" s="311" t="s">
        <v>5</v>
      </c>
      <c r="L1337" s="309"/>
      <c r="M1337" s="313"/>
      <c r="N1337" s="314"/>
      <c r="O1337" s="314"/>
      <c r="P1337" s="314"/>
      <c r="Q1337" s="314"/>
      <c r="R1337" s="314"/>
      <c r="S1337" s="314"/>
      <c r="T1337" s="315"/>
      <c r="AT1337" s="311" t="s">
        <v>185</v>
      </c>
      <c r="AU1337" s="311" t="s">
        <v>77</v>
      </c>
      <c r="AV1337" s="310" t="s">
        <v>75</v>
      </c>
      <c r="AW1337" s="310" t="s">
        <v>31</v>
      </c>
      <c r="AX1337" s="310" t="s">
        <v>68</v>
      </c>
      <c r="AY1337" s="311" t="s">
        <v>177</v>
      </c>
    </row>
    <row r="1338" spans="2:65" s="302" customFormat="1">
      <c r="B1338" s="301"/>
      <c r="D1338" s="297" t="s">
        <v>185</v>
      </c>
      <c r="E1338" s="303" t="s">
        <v>5</v>
      </c>
      <c r="F1338" s="304" t="s">
        <v>1789</v>
      </c>
      <c r="H1338" s="305">
        <v>5.1749999999999998</v>
      </c>
      <c r="L1338" s="301"/>
      <c r="M1338" s="306"/>
      <c r="N1338" s="307"/>
      <c r="O1338" s="307"/>
      <c r="P1338" s="307"/>
      <c r="Q1338" s="307"/>
      <c r="R1338" s="307"/>
      <c r="S1338" s="307"/>
      <c r="T1338" s="308"/>
      <c r="AT1338" s="303" t="s">
        <v>185</v>
      </c>
      <c r="AU1338" s="303" t="s">
        <v>77</v>
      </c>
      <c r="AV1338" s="302" t="s">
        <v>77</v>
      </c>
      <c r="AW1338" s="302" t="s">
        <v>31</v>
      </c>
      <c r="AX1338" s="302" t="s">
        <v>68</v>
      </c>
      <c r="AY1338" s="303" t="s">
        <v>177</v>
      </c>
    </row>
    <row r="1339" spans="2:65" s="310" customFormat="1">
      <c r="B1339" s="309"/>
      <c r="D1339" s="297" t="s">
        <v>185</v>
      </c>
      <c r="E1339" s="311" t="s">
        <v>5</v>
      </c>
      <c r="F1339" s="312" t="s">
        <v>1790</v>
      </c>
      <c r="H1339" s="311" t="s">
        <v>5</v>
      </c>
      <c r="L1339" s="309"/>
      <c r="M1339" s="313"/>
      <c r="N1339" s="314"/>
      <c r="O1339" s="314"/>
      <c r="P1339" s="314"/>
      <c r="Q1339" s="314"/>
      <c r="R1339" s="314"/>
      <c r="S1339" s="314"/>
      <c r="T1339" s="315"/>
      <c r="AT1339" s="311" t="s">
        <v>185</v>
      </c>
      <c r="AU1339" s="311" t="s">
        <v>77</v>
      </c>
      <c r="AV1339" s="310" t="s">
        <v>75</v>
      </c>
      <c r="AW1339" s="310" t="s">
        <v>31</v>
      </c>
      <c r="AX1339" s="310" t="s">
        <v>68</v>
      </c>
      <c r="AY1339" s="311" t="s">
        <v>177</v>
      </c>
    </row>
    <row r="1340" spans="2:65" s="302" customFormat="1">
      <c r="B1340" s="301"/>
      <c r="D1340" s="297" t="s">
        <v>185</v>
      </c>
      <c r="E1340" s="303" t="s">
        <v>5</v>
      </c>
      <c r="F1340" s="304" t="s">
        <v>1791</v>
      </c>
      <c r="H1340" s="305">
        <v>2.6</v>
      </c>
      <c r="L1340" s="301"/>
      <c r="M1340" s="306"/>
      <c r="N1340" s="307"/>
      <c r="O1340" s="307"/>
      <c r="P1340" s="307"/>
      <c r="Q1340" s="307"/>
      <c r="R1340" s="307"/>
      <c r="S1340" s="307"/>
      <c r="T1340" s="308"/>
      <c r="AT1340" s="303" t="s">
        <v>185</v>
      </c>
      <c r="AU1340" s="303" t="s">
        <v>77</v>
      </c>
      <c r="AV1340" s="302" t="s">
        <v>77</v>
      </c>
      <c r="AW1340" s="302" t="s">
        <v>31</v>
      </c>
      <c r="AX1340" s="302" t="s">
        <v>68</v>
      </c>
      <c r="AY1340" s="303" t="s">
        <v>177</v>
      </c>
    </row>
    <row r="1341" spans="2:65" s="310" customFormat="1">
      <c r="B1341" s="309"/>
      <c r="D1341" s="297" t="s">
        <v>185</v>
      </c>
      <c r="E1341" s="311" t="s">
        <v>5</v>
      </c>
      <c r="F1341" s="312" t="s">
        <v>1792</v>
      </c>
      <c r="H1341" s="311" t="s">
        <v>5</v>
      </c>
      <c r="L1341" s="309"/>
      <c r="M1341" s="313"/>
      <c r="N1341" s="314"/>
      <c r="O1341" s="314"/>
      <c r="P1341" s="314"/>
      <c r="Q1341" s="314"/>
      <c r="R1341" s="314"/>
      <c r="S1341" s="314"/>
      <c r="T1341" s="315"/>
      <c r="AT1341" s="311" t="s">
        <v>185</v>
      </c>
      <c r="AU1341" s="311" t="s">
        <v>77</v>
      </c>
      <c r="AV1341" s="310" t="s">
        <v>75</v>
      </c>
      <c r="AW1341" s="310" t="s">
        <v>31</v>
      </c>
      <c r="AX1341" s="310" t="s">
        <v>68</v>
      </c>
      <c r="AY1341" s="311" t="s">
        <v>177</v>
      </c>
    </row>
    <row r="1342" spans="2:65" s="302" customFormat="1">
      <c r="B1342" s="301"/>
      <c r="D1342" s="297" t="s">
        <v>185</v>
      </c>
      <c r="E1342" s="303" t="s">
        <v>5</v>
      </c>
      <c r="F1342" s="304" t="s">
        <v>1793</v>
      </c>
      <c r="H1342" s="305">
        <v>4.6749999999999998</v>
      </c>
      <c r="L1342" s="301"/>
      <c r="M1342" s="306"/>
      <c r="N1342" s="307"/>
      <c r="O1342" s="307"/>
      <c r="P1342" s="307"/>
      <c r="Q1342" s="307"/>
      <c r="R1342" s="307"/>
      <c r="S1342" s="307"/>
      <c r="T1342" s="308"/>
      <c r="AT1342" s="303" t="s">
        <v>185</v>
      </c>
      <c r="AU1342" s="303" t="s">
        <v>77</v>
      </c>
      <c r="AV1342" s="302" t="s">
        <v>77</v>
      </c>
      <c r="AW1342" s="302" t="s">
        <v>31</v>
      </c>
      <c r="AX1342" s="302" t="s">
        <v>68</v>
      </c>
      <c r="AY1342" s="303" t="s">
        <v>177</v>
      </c>
    </row>
    <row r="1343" spans="2:65" s="310" customFormat="1">
      <c r="B1343" s="309"/>
      <c r="D1343" s="297" t="s">
        <v>185</v>
      </c>
      <c r="E1343" s="311" t="s">
        <v>5</v>
      </c>
      <c r="F1343" s="312" t="s">
        <v>1794</v>
      </c>
      <c r="H1343" s="311" t="s">
        <v>5</v>
      </c>
      <c r="L1343" s="309"/>
      <c r="M1343" s="313"/>
      <c r="N1343" s="314"/>
      <c r="O1343" s="314"/>
      <c r="P1343" s="314"/>
      <c r="Q1343" s="314"/>
      <c r="R1343" s="314"/>
      <c r="S1343" s="314"/>
      <c r="T1343" s="315"/>
      <c r="AT1343" s="311" t="s">
        <v>185</v>
      </c>
      <c r="AU1343" s="311" t="s">
        <v>77</v>
      </c>
      <c r="AV1343" s="310" t="s">
        <v>75</v>
      </c>
      <c r="AW1343" s="310" t="s">
        <v>31</v>
      </c>
      <c r="AX1343" s="310" t="s">
        <v>68</v>
      </c>
      <c r="AY1343" s="311" t="s">
        <v>177</v>
      </c>
    </row>
    <row r="1344" spans="2:65" s="302" customFormat="1">
      <c r="B1344" s="301"/>
      <c r="D1344" s="297" t="s">
        <v>185</v>
      </c>
      <c r="E1344" s="303" t="s">
        <v>5</v>
      </c>
      <c r="F1344" s="304" t="s">
        <v>1795</v>
      </c>
      <c r="H1344" s="305">
        <v>24.4</v>
      </c>
      <c r="L1344" s="301"/>
      <c r="M1344" s="306"/>
      <c r="N1344" s="307"/>
      <c r="O1344" s="307"/>
      <c r="P1344" s="307"/>
      <c r="Q1344" s="307"/>
      <c r="R1344" s="307"/>
      <c r="S1344" s="307"/>
      <c r="T1344" s="308"/>
      <c r="AT1344" s="303" t="s">
        <v>185</v>
      </c>
      <c r="AU1344" s="303" t="s">
        <v>77</v>
      </c>
      <c r="AV1344" s="302" t="s">
        <v>77</v>
      </c>
      <c r="AW1344" s="302" t="s">
        <v>31</v>
      </c>
      <c r="AX1344" s="302" t="s">
        <v>68</v>
      </c>
      <c r="AY1344" s="303" t="s">
        <v>177</v>
      </c>
    </row>
    <row r="1345" spans="2:51" s="310" customFormat="1">
      <c r="B1345" s="309"/>
      <c r="D1345" s="297" t="s">
        <v>185</v>
      </c>
      <c r="E1345" s="311" t="s">
        <v>5</v>
      </c>
      <c r="F1345" s="312" t="s">
        <v>1796</v>
      </c>
      <c r="H1345" s="311" t="s">
        <v>5</v>
      </c>
      <c r="L1345" s="309"/>
      <c r="M1345" s="313"/>
      <c r="N1345" s="314"/>
      <c r="O1345" s="314"/>
      <c r="P1345" s="314"/>
      <c r="Q1345" s="314"/>
      <c r="R1345" s="314"/>
      <c r="S1345" s="314"/>
      <c r="T1345" s="315"/>
      <c r="AT1345" s="311" t="s">
        <v>185</v>
      </c>
      <c r="AU1345" s="311" t="s">
        <v>77</v>
      </c>
      <c r="AV1345" s="310" t="s">
        <v>75</v>
      </c>
      <c r="AW1345" s="310" t="s">
        <v>31</v>
      </c>
      <c r="AX1345" s="310" t="s">
        <v>68</v>
      </c>
      <c r="AY1345" s="311" t="s">
        <v>177</v>
      </c>
    </row>
    <row r="1346" spans="2:51" s="302" customFormat="1">
      <c r="B1346" s="301"/>
      <c r="D1346" s="297" t="s">
        <v>185</v>
      </c>
      <c r="E1346" s="303" t="s">
        <v>5</v>
      </c>
      <c r="F1346" s="304" t="s">
        <v>1797</v>
      </c>
      <c r="H1346" s="305">
        <v>4.8499999999999996</v>
      </c>
      <c r="L1346" s="301"/>
      <c r="M1346" s="306"/>
      <c r="N1346" s="307"/>
      <c r="O1346" s="307"/>
      <c r="P1346" s="307"/>
      <c r="Q1346" s="307"/>
      <c r="R1346" s="307"/>
      <c r="S1346" s="307"/>
      <c r="T1346" s="308"/>
      <c r="AT1346" s="303" t="s">
        <v>185</v>
      </c>
      <c r="AU1346" s="303" t="s">
        <v>77</v>
      </c>
      <c r="AV1346" s="302" t="s">
        <v>77</v>
      </c>
      <c r="AW1346" s="302" t="s">
        <v>31</v>
      </c>
      <c r="AX1346" s="302" t="s">
        <v>68</v>
      </c>
      <c r="AY1346" s="303" t="s">
        <v>177</v>
      </c>
    </row>
    <row r="1347" spans="2:51" s="310" customFormat="1">
      <c r="B1347" s="309"/>
      <c r="D1347" s="297" t="s">
        <v>185</v>
      </c>
      <c r="E1347" s="311" t="s">
        <v>5</v>
      </c>
      <c r="F1347" s="312" t="s">
        <v>1798</v>
      </c>
      <c r="H1347" s="311" t="s">
        <v>5</v>
      </c>
      <c r="L1347" s="309"/>
      <c r="M1347" s="313"/>
      <c r="N1347" s="314"/>
      <c r="O1347" s="314"/>
      <c r="P1347" s="314"/>
      <c r="Q1347" s="314"/>
      <c r="R1347" s="314"/>
      <c r="S1347" s="314"/>
      <c r="T1347" s="315"/>
      <c r="AT1347" s="311" t="s">
        <v>185</v>
      </c>
      <c r="AU1347" s="311" t="s">
        <v>77</v>
      </c>
      <c r="AV1347" s="310" t="s">
        <v>75</v>
      </c>
      <c r="AW1347" s="310" t="s">
        <v>31</v>
      </c>
      <c r="AX1347" s="310" t="s">
        <v>68</v>
      </c>
      <c r="AY1347" s="311" t="s">
        <v>177</v>
      </c>
    </row>
    <row r="1348" spans="2:51" s="302" customFormat="1">
      <c r="B1348" s="301"/>
      <c r="D1348" s="297" t="s">
        <v>185</v>
      </c>
      <c r="E1348" s="303" t="s">
        <v>5</v>
      </c>
      <c r="F1348" s="304" t="s">
        <v>1799</v>
      </c>
      <c r="H1348" s="305">
        <v>2.125</v>
      </c>
      <c r="L1348" s="301"/>
      <c r="M1348" s="306"/>
      <c r="N1348" s="307"/>
      <c r="O1348" s="307"/>
      <c r="P1348" s="307"/>
      <c r="Q1348" s="307"/>
      <c r="R1348" s="307"/>
      <c r="S1348" s="307"/>
      <c r="T1348" s="308"/>
      <c r="AT1348" s="303" t="s">
        <v>185</v>
      </c>
      <c r="AU1348" s="303" t="s">
        <v>77</v>
      </c>
      <c r="AV1348" s="302" t="s">
        <v>77</v>
      </c>
      <c r="AW1348" s="302" t="s">
        <v>31</v>
      </c>
      <c r="AX1348" s="302" t="s">
        <v>68</v>
      </c>
      <c r="AY1348" s="303" t="s">
        <v>177</v>
      </c>
    </row>
    <row r="1349" spans="2:51" s="310" customFormat="1">
      <c r="B1349" s="309"/>
      <c r="D1349" s="297" t="s">
        <v>185</v>
      </c>
      <c r="E1349" s="311" t="s">
        <v>5</v>
      </c>
      <c r="F1349" s="312" t="s">
        <v>1800</v>
      </c>
      <c r="H1349" s="311" t="s">
        <v>5</v>
      </c>
      <c r="L1349" s="309"/>
      <c r="M1349" s="313"/>
      <c r="N1349" s="314"/>
      <c r="O1349" s="314"/>
      <c r="P1349" s="314"/>
      <c r="Q1349" s="314"/>
      <c r="R1349" s="314"/>
      <c r="S1349" s="314"/>
      <c r="T1349" s="315"/>
      <c r="AT1349" s="311" t="s">
        <v>185</v>
      </c>
      <c r="AU1349" s="311" t="s">
        <v>77</v>
      </c>
      <c r="AV1349" s="310" t="s">
        <v>75</v>
      </c>
      <c r="AW1349" s="310" t="s">
        <v>31</v>
      </c>
      <c r="AX1349" s="310" t="s">
        <v>68</v>
      </c>
      <c r="AY1349" s="311" t="s">
        <v>177</v>
      </c>
    </row>
    <row r="1350" spans="2:51" s="302" customFormat="1">
      <c r="B1350" s="301"/>
      <c r="D1350" s="297" t="s">
        <v>185</v>
      </c>
      <c r="E1350" s="303" t="s">
        <v>5</v>
      </c>
      <c r="F1350" s="304" t="s">
        <v>1801</v>
      </c>
      <c r="H1350" s="305">
        <v>4.3250000000000002</v>
      </c>
      <c r="L1350" s="301"/>
      <c r="M1350" s="306"/>
      <c r="N1350" s="307"/>
      <c r="O1350" s="307"/>
      <c r="P1350" s="307"/>
      <c r="Q1350" s="307"/>
      <c r="R1350" s="307"/>
      <c r="S1350" s="307"/>
      <c r="T1350" s="308"/>
      <c r="AT1350" s="303" t="s">
        <v>185</v>
      </c>
      <c r="AU1350" s="303" t="s">
        <v>77</v>
      </c>
      <c r="AV1350" s="302" t="s">
        <v>77</v>
      </c>
      <c r="AW1350" s="302" t="s">
        <v>31</v>
      </c>
      <c r="AX1350" s="302" t="s">
        <v>68</v>
      </c>
      <c r="AY1350" s="303" t="s">
        <v>177</v>
      </c>
    </row>
    <row r="1351" spans="2:51" s="310" customFormat="1">
      <c r="B1351" s="309"/>
      <c r="D1351" s="297" t="s">
        <v>185</v>
      </c>
      <c r="E1351" s="311" t="s">
        <v>5</v>
      </c>
      <c r="F1351" s="312" t="s">
        <v>1802</v>
      </c>
      <c r="H1351" s="311" t="s">
        <v>5</v>
      </c>
      <c r="L1351" s="309"/>
      <c r="M1351" s="313"/>
      <c r="N1351" s="314"/>
      <c r="O1351" s="314"/>
      <c r="P1351" s="314"/>
      <c r="Q1351" s="314"/>
      <c r="R1351" s="314"/>
      <c r="S1351" s="314"/>
      <c r="T1351" s="315"/>
      <c r="AT1351" s="311" t="s">
        <v>185</v>
      </c>
      <c r="AU1351" s="311" t="s">
        <v>77</v>
      </c>
      <c r="AV1351" s="310" t="s">
        <v>75</v>
      </c>
      <c r="AW1351" s="310" t="s">
        <v>31</v>
      </c>
      <c r="AX1351" s="310" t="s">
        <v>68</v>
      </c>
      <c r="AY1351" s="311" t="s">
        <v>177</v>
      </c>
    </row>
    <row r="1352" spans="2:51" s="302" customFormat="1">
      <c r="B1352" s="301"/>
      <c r="D1352" s="297" t="s">
        <v>185</v>
      </c>
      <c r="E1352" s="303" t="s">
        <v>5</v>
      </c>
      <c r="F1352" s="304" t="s">
        <v>1803</v>
      </c>
      <c r="H1352" s="305">
        <v>0.32500000000000001</v>
      </c>
      <c r="L1352" s="301"/>
      <c r="M1352" s="306"/>
      <c r="N1352" s="307"/>
      <c r="O1352" s="307"/>
      <c r="P1352" s="307"/>
      <c r="Q1352" s="307"/>
      <c r="R1352" s="307"/>
      <c r="S1352" s="307"/>
      <c r="T1352" s="308"/>
      <c r="AT1352" s="303" t="s">
        <v>185</v>
      </c>
      <c r="AU1352" s="303" t="s">
        <v>77</v>
      </c>
      <c r="AV1352" s="302" t="s">
        <v>77</v>
      </c>
      <c r="AW1352" s="302" t="s">
        <v>31</v>
      </c>
      <c r="AX1352" s="302" t="s">
        <v>68</v>
      </c>
      <c r="AY1352" s="303" t="s">
        <v>177</v>
      </c>
    </row>
    <row r="1353" spans="2:51" s="310" customFormat="1">
      <c r="B1353" s="309"/>
      <c r="D1353" s="297" t="s">
        <v>185</v>
      </c>
      <c r="E1353" s="311" t="s">
        <v>5</v>
      </c>
      <c r="F1353" s="312" t="s">
        <v>1804</v>
      </c>
      <c r="H1353" s="311" t="s">
        <v>5</v>
      </c>
      <c r="L1353" s="309"/>
      <c r="M1353" s="313"/>
      <c r="N1353" s="314"/>
      <c r="O1353" s="314"/>
      <c r="P1353" s="314"/>
      <c r="Q1353" s="314"/>
      <c r="R1353" s="314"/>
      <c r="S1353" s="314"/>
      <c r="T1353" s="315"/>
      <c r="AT1353" s="311" t="s">
        <v>185</v>
      </c>
      <c r="AU1353" s="311" t="s">
        <v>77</v>
      </c>
      <c r="AV1353" s="310" t="s">
        <v>75</v>
      </c>
      <c r="AW1353" s="310" t="s">
        <v>31</v>
      </c>
      <c r="AX1353" s="310" t="s">
        <v>68</v>
      </c>
      <c r="AY1353" s="311" t="s">
        <v>177</v>
      </c>
    </row>
    <row r="1354" spans="2:51" s="302" customFormat="1">
      <c r="B1354" s="301"/>
      <c r="D1354" s="297" t="s">
        <v>185</v>
      </c>
      <c r="E1354" s="303" t="s">
        <v>5</v>
      </c>
      <c r="F1354" s="304" t="s">
        <v>1805</v>
      </c>
      <c r="H1354" s="305">
        <v>5.35</v>
      </c>
      <c r="L1354" s="301"/>
      <c r="M1354" s="306"/>
      <c r="N1354" s="307"/>
      <c r="O1354" s="307"/>
      <c r="P1354" s="307"/>
      <c r="Q1354" s="307"/>
      <c r="R1354" s="307"/>
      <c r="S1354" s="307"/>
      <c r="T1354" s="308"/>
      <c r="AT1354" s="303" t="s">
        <v>185</v>
      </c>
      <c r="AU1354" s="303" t="s">
        <v>77</v>
      </c>
      <c r="AV1354" s="302" t="s">
        <v>77</v>
      </c>
      <c r="AW1354" s="302" t="s">
        <v>31</v>
      </c>
      <c r="AX1354" s="302" t="s">
        <v>68</v>
      </c>
      <c r="AY1354" s="303" t="s">
        <v>177</v>
      </c>
    </row>
    <row r="1355" spans="2:51" s="310" customFormat="1">
      <c r="B1355" s="309"/>
      <c r="D1355" s="297" t="s">
        <v>185</v>
      </c>
      <c r="E1355" s="311" t="s">
        <v>5</v>
      </c>
      <c r="F1355" s="312" t="s">
        <v>1806</v>
      </c>
      <c r="H1355" s="311" t="s">
        <v>5</v>
      </c>
      <c r="L1355" s="309"/>
      <c r="M1355" s="313"/>
      <c r="N1355" s="314"/>
      <c r="O1355" s="314"/>
      <c r="P1355" s="314"/>
      <c r="Q1355" s="314"/>
      <c r="R1355" s="314"/>
      <c r="S1355" s="314"/>
      <c r="T1355" s="315"/>
      <c r="AT1355" s="311" t="s">
        <v>185</v>
      </c>
      <c r="AU1355" s="311" t="s">
        <v>77</v>
      </c>
      <c r="AV1355" s="310" t="s">
        <v>75</v>
      </c>
      <c r="AW1355" s="310" t="s">
        <v>31</v>
      </c>
      <c r="AX1355" s="310" t="s">
        <v>68</v>
      </c>
      <c r="AY1355" s="311" t="s">
        <v>177</v>
      </c>
    </row>
    <row r="1356" spans="2:51" s="302" customFormat="1">
      <c r="B1356" s="301"/>
      <c r="D1356" s="297" t="s">
        <v>185</v>
      </c>
      <c r="E1356" s="303" t="s">
        <v>5</v>
      </c>
      <c r="F1356" s="304" t="s">
        <v>1807</v>
      </c>
      <c r="H1356" s="305">
        <v>1.125</v>
      </c>
      <c r="L1356" s="301"/>
      <c r="M1356" s="306"/>
      <c r="N1356" s="307"/>
      <c r="O1356" s="307"/>
      <c r="P1356" s="307"/>
      <c r="Q1356" s="307"/>
      <c r="R1356" s="307"/>
      <c r="S1356" s="307"/>
      <c r="T1356" s="308"/>
      <c r="AT1356" s="303" t="s">
        <v>185</v>
      </c>
      <c r="AU1356" s="303" t="s">
        <v>77</v>
      </c>
      <c r="AV1356" s="302" t="s">
        <v>77</v>
      </c>
      <c r="AW1356" s="302" t="s">
        <v>31</v>
      </c>
      <c r="AX1356" s="302" t="s">
        <v>68</v>
      </c>
      <c r="AY1356" s="303" t="s">
        <v>177</v>
      </c>
    </row>
    <row r="1357" spans="2:51" s="310" customFormat="1">
      <c r="B1357" s="309"/>
      <c r="D1357" s="297" t="s">
        <v>185</v>
      </c>
      <c r="E1357" s="311" t="s">
        <v>5</v>
      </c>
      <c r="F1357" s="312" t="s">
        <v>1808</v>
      </c>
      <c r="H1357" s="311" t="s">
        <v>5</v>
      </c>
      <c r="L1357" s="309"/>
      <c r="M1357" s="313"/>
      <c r="N1357" s="314"/>
      <c r="O1357" s="314"/>
      <c r="P1357" s="314"/>
      <c r="Q1357" s="314"/>
      <c r="R1357" s="314"/>
      <c r="S1357" s="314"/>
      <c r="T1357" s="315"/>
      <c r="AT1357" s="311" t="s">
        <v>185</v>
      </c>
      <c r="AU1357" s="311" t="s">
        <v>77</v>
      </c>
      <c r="AV1357" s="310" t="s">
        <v>75</v>
      </c>
      <c r="AW1357" s="310" t="s">
        <v>31</v>
      </c>
      <c r="AX1357" s="310" t="s">
        <v>68</v>
      </c>
      <c r="AY1357" s="311" t="s">
        <v>177</v>
      </c>
    </row>
    <row r="1358" spans="2:51" s="302" customFormat="1">
      <c r="B1358" s="301"/>
      <c r="D1358" s="297" t="s">
        <v>185</v>
      </c>
      <c r="E1358" s="303" t="s">
        <v>5</v>
      </c>
      <c r="F1358" s="304" t="s">
        <v>1809</v>
      </c>
      <c r="H1358" s="305">
        <v>5.5750000000000002</v>
      </c>
      <c r="L1358" s="301"/>
      <c r="M1358" s="306"/>
      <c r="N1358" s="307"/>
      <c r="O1358" s="307"/>
      <c r="P1358" s="307"/>
      <c r="Q1358" s="307"/>
      <c r="R1358" s="307"/>
      <c r="S1358" s="307"/>
      <c r="T1358" s="308"/>
      <c r="AT1358" s="303" t="s">
        <v>185</v>
      </c>
      <c r="AU1358" s="303" t="s">
        <v>77</v>
      </c>
      <c r="AV1358" s="302" t="s">
        <v>77</v>
      </c>
      <c r="AW1358" s="302" t="s">
        <v>31</v>
      </c>
      <c r="AX1358" s="302" t="s">
        <v>68</v>
      </c>
      <c r="AY1358" s="303" t="s">
        <v>177</v>
      </c>
    </row>
    <row r="1359" spans="2:51" s="310" customFormat="1">
      <c r="B1359" s="309"/>
      <c r="D1359" s="297" t="s">
        <v>185</v>
      </c>
      <c r="E1359" s="311" t="s">
        <v>5</v>
      </c>
      <c r="F1359" s="312" t="s">
        <v>1810</v>
      </c>
      <c r="H1359" s="311" t="s">
        <v>5</v>
      </c>
      <c r="L1359" s="309"/>
      <c r="M1359" s="313"/>
      <c r="N1359" s="314"/>
      <c r="O1359" s="314"/>
      <c r="P1359" s="314"/>
      <c r="Q1359" s="314"/>
      <c r="R1359" s="314"/>
      <c r="S1359" s="314"/>
      <c r="T1359" s="315"/>
      <c r="AT1359" s="311" t="s">
        <v>185</v>
      </c>
      <c r="AU1359" s="311" t="s">
        <v>77</v>
      </c>
      <c r="AV1359" s="310" t="s">
        <v>75</v>
      </c>
      <c r="AW1359" s="310" t="s">
        <v>31</v>
      </c>
      <c r="AX1359" s="310" t="s">
        <v>68</v>
      </c>
      <c r="AY1359" s="311" t="s">
        <v>177</v>
      </c>
    </row>
    <row r="1360" spans="2:51" s="302" customFormat="1">
      <c r="B1360" s="301"/>
      <c r="D1360" s="297" t="s">
        <v>185</v>
      </c>
      <c r="E1360" s="303" t="s">
        <v>5</v>
      </c>
      <c r="F1360" s="304" t="s">
        <v>1807</v>
      </c>
      <c r="H1360" s="305">
        <v>1.125</v>
      </c>
      <c r="L1360" s="301"/>
      <c r="M1360" s="306"/>
      <c r="N1360" s="307"/>
      <c r="O1360" s="307"/>
      <c r="P1360" s="307"/>
      <c r="Q1360" s="307"/>
      <c r="R1360" s="307"/>
      <c r="S1360" s="307"/>
      <c r="T1360" s="308"/>
      <c r="AT1360" s="303" t="s">
        <v>185</v>
      </c>
      <c r="AU1360" s="303" t="s">
        <v>77</v>
      </c>
      <c r="AV1360" s="302" t="s">
        <v>77</v>
      </c>
      <c r="AW1360" s="302" t="s">
        <v>31</v>
      </c>
      <c r="AX1360" s="302" t="s">
        <v>68</v>
      </c>
      <c r="AY1360" s="303" t="s">
        <v>177</v>
      </c>
    </row>
    <row r="1361" spans="2:65" s="310" customFormat="1">
      <c r="B1361" s="309"/>
      <c r="D1361" s="297" t="s">
        <v>185</v>
      </c>
      <c r="E1361" s="311" t="s">
        <v>5</v>
      </c>
      <c r="F1361" s="312" t="s">
        <v>1811</v>
      </c>
      <c r="H1361" s="311" t="s">
        <v>5</v>
      </c>
      <c r="L1361" s="309"/>
      <c r="M1361" s="313"/>
      <c r="N1361" s="314"/>
      <c r="O1361" s="314"/>
      <c r="P1361" s="314"/>
      <c r="Q1361" s="314"/>
      <c r="R1361" s="314"/>
      <c r="S1361" s="314"/>
      <c r="T1361" s="315"/>
      <c r="AT1361" s="311" t="s">
        <v>185</v>
      </c>
      <c r="AU1361" s="311" t="s">
        <v>77</v>
      </c>
      <c r="AV1361" s="310" t="s">
        <v>75</v>
      </c>
      <c r="AW1361" s="310" t="s">
        <v>31</v>
      </c>
      <c r="AX1361" s="310" t="s">
        <v>68</v>
      </c>
      <c r="AY1361" s="311" t="s">
        <v>177</v>
      </c>
    </row>
    <row r="1362" spans="2:65" s="302" customFormat="1">
      <c r="B1362" s="301"/>
      <c r="D1362" s="297" t="s">
        <v>185</v>
      </c>
      <c r="E1362" s="303" t="s">
        <v>5</v>
      </c>
      <c r="F1362" s="304" t="s">
        <v>1812</v>
      </c>
      <c r="H1362" s="305">
        <v>80.875</v>
      </c>
      <c r="L1362" s="301"/>
      <c r="M1362" s="306"/>
      <c r="N1362" s="307"/>
      <c r="O1362" s="307"/>
      <c r="P1362" s="307"/>
      <c r="Q1362" s="307"/>
      <c r="R1362" s="307"/>
      <c r="S1362" s="307"/>
      <c r="T1362" s="308"/>
      <c r="AT1362" s="303" t="s">
        <v>185</v>
      </c>
      <c r="AU1362" s="303" t="s">
        <v>77</v>
      </c>
      <c r="AV1362" s="302" t="s">
        <v>77</v>
      </c>
      <c r="AW1362" s="302" t="s">
        <v>31</v>
      </c>
      <c r="AX1362" s="302" t="s">
        <v>68</v>
      </c>
      <c r="AY1362" s="303" t="s">
        <v>177</v>
      </c>
    </row>
    <row r="1363" spans="2:65" s="310" customFormat="1">
      <c r="B1363" s="309"/>
      <c r="D1363" s="297" t="s">
        <v>185</v>
      </c>
      <c r="E1363" s="311" t="s">
        <v>5</v>
      </c>
      <c r="F1363" s="312" t="s">
        <v>1813</v>
      </c>
      <c r="H1363" s="311" t="s">
        <v>5</v>
      </c>
      <c r="L1363" s="309"/>
      <c r="M1363" s="313"/>
      <c r="N1363" s="314"/>
      <c r="O1363" s="314"/>
      <c r="P1363" s="314"/>
      <c r="Q1363" s="314"/>
      <c r="R1363" s="314"/>
      <c r="S1363" s="314"/>
      <c r="T1363" s="315"/>
      <c r="AT1363" s="311" t="s">
        <v>185</v>
      </c>
      <c r="AU1363" s="311" t="s">
        <v>77</v>
      </c>
      <c r="AV1363" s="310" t="s">
        <v>75</v>
      </c>
      <c r="AW1363" s="310" t="s">
        <v>31</v>
      </c>
      <c r="AX1363" s="310" t="s">
        <v>68</v>
      </c>
      <c r="AY1363" s="311" t="s">
        <v>177</v>
      </c>
    </row>
    <row r="1364" spans="2:65" s="302" customFormat="1">
      <c r="B1364" s="301"/>
      <c r="D1364" s="297" t="s">
        <v>185</v>
      </c>
      <c r="E1364" s="303" t="s">
        <v>5</v>
      </c>
      <c r="F1364" s="304" t="s">
        <v>1814</v>
      </c>
      <c r="H1364" s="305">
        <v>15.725</v>
      </c>
      <c r="L1364" s="301"/>
      <c r="M1364" s="306"/>
      <c r="N1364" s="307"/>
      <c r="O1364" s="307"/>
      <c r="P1364" s="307"/>
      <c r="Q1364" s="307"/>
      <c r="R1364" s="307"/>
      <c r="S1364" s="307"/>
      <c r="T1364" s="308"/>
      <c r="AT1364" s="303" t="s">
        <v>185</v>
      </c>
      <c r="AU1364" s="303" t="s">
        <v>77</v>
      </c>
      <c r="AV1364" s="302" t="s">
        <v>77</v>
      </c>
      <c r="AW1364" s="302" t="s">
        <v>31</v>
      </c>
      <c r="AX1364" s="302" t="s">
        <v>68</v>
      </c>
      <c r="AY1364" s="303" t="s">
        <v>177</v>
      </c>
    </row>
    <row r="1365" spans="2:65" s="310" customFormat="1">
      <c r="B1365" s="309"/>
      <c r="D1365" s="297" t="s">
        <v>185</v>
      </c>
      <c r="E1365" s="311" t="s">
        <v>5</v>
      </c>
      <c r="F1365" s="312" t="s">
        <v>1815</v>
      </c>
      <c r="H1365" s="311" t="s">
        <v>5</v>
      </c>
      <c r="L1365" s="309"/>
      <c r="M1365" s="313"/>
      <c r="N1365" s="314"/>
      <c r="O1365" s="314"/>
      <c r="P1365" s="314"/>
      <c r="Q1365" s="314"/>
      <c r="R1365" s="314"/>
      <c r="S1365" s="314"/>
      <c r="T1365" s="315"/>
      <c r="AT1365" s="311" t="s">
        <v>185</v>
      </c>
      <c r="AU1365" s="311" t="s">
        <v>77</v>
      </c>
      <c r="AV1365" s="310" t="s">
        <v>75</v>
      </c>
      <c r="AW1365" s="310" t="s">
        <v>31</v>
      </c>
      <c r="AX1365" s="310" t="s">
        <v>68</v>
      </c>
      <c r="AY1365" s="311" t="s">
        <v>177</v>
      </c>
    </row>
    <row r="1366" spans="2:65" s="317" customFormat="1">
      <c r="B1366" s="316"/>
      <c r="D1366" s="297" t="s">
        <v>185</v>
      </c>
      <c r="E1366" s="318" t="s">
        <v>5</v>
      </c>
      <c r="F1366" s="319" t="s">
        <v>186</v>
      </c>
      <c r="H1366" s="320">
        <v>197.346</v>
      </c>
      <c r="L1366" s="316"/>
      <c r="M1366" s="321"/>
      <c r="N1366" s="322"/>
      <c r="O1366" s="322"/>
      <c r="P1366" s="322"/>
      <c r="Q1366" s="322"/>
      <c r="R1366" s="322"/>
      <c r="S1366" s="322"/>
      <c r="T1366" s="323"/>
      <c r="AT1366" s="318" t="s">
        <v>185</v>
      </c>
      <c r="AU1366" s="318" t="s">
        <v>77</v>
      </c>
      <c r="AV1366" s="317" t="s">
        <v>182</v>
      </c>
      <c r="AW1366" s="317" t="s">
        <v>31</v>
      </c>
      <c r="AX1366" s="317" t="s">
        <v>75</v>
      </c>
      <c r="AY1366" s="318" t="s">
        <v>177</v>
      </c>
    </row>
    <row r="1367" spans="2:65" s="916" customFormat="1" ht="16.5" customHeight="1">
      <c r="B1367" s="207"/>
      <c r="C1367" s="324" t="s">
        <v>1816</v>
      </c>
      <c r="D1367" s="324" t="s">
        <v>425</v>
      </c>
      <c r="E1367" s="325" t="s">
        <v>1817</v>
      </c>
      <c r="F1367" s="326" t="s">
        <v>1818</v>
      </c>
      <c r="G1367" s="327" t="s">
        <v>886</v>
      </c>
      <c r="H1367" s="328">
        <v>197.346</v>
      </c>
      <c r="I1367" s="923"/>
      <c r="J1367" s="329">
        <f>ROUND(I1367*H1367,2)</f>
        <v>0</v>
      </c>
      <c r="K1367" s="326" t="s">
        <v>181</v>
      </c>
      <c r="L1367" s="330"/>
      <c r="M1367" s="331" t="s">
        <v>5</v>
      </c>
      <c r="N1367" s="332" t="s">
        <v>39</v>
      </c>
      <c r="O1367" s="294">
        <v>0</v>
      </c>
      <c r="P1367" s="294">
        <f>O1367*H1367</f>
        <v>0</v>
      </c>
      <c r="Q1367" s="294">
        <v>5.0000000000000001E-3</v>
      </c>
      <c r="R1367" s="294">
        <f>Q1367*H1367</f>
        <v>0.98673</v>
      </c>
      <c r="S1367" s="294">
        <v>0</v>
      </c>
      <c r="T1367" s="295">
        <f>S1367*H1367</f>
        <v>0</v>
      </c>
      <c r="AR1367" s="196" t="s">
        <v>336</v>
      </c>
      <c r="AT1367" s="196" t="s">
        <v>425</v>
      </c>
      <c r="AU1367" s="196" t="s">
        <v>77</v>
      </c>
      <c r="AY1367" s="196" t="s">
        <v>177</v>
      </c>
      <c r="BE1367" s="296">
        <f>IF(N1367="základní",J1367,0)</f>
        <v>0</v>
      </c>
      <c r="BF1367" s="296">
        <f>IF(N1367="snížená",J1367,0)</f>
        <v>0</v>
      </c>
      <c r="BG1367" s="296">
        <f>IF(N1367="zákl. přenesená",J1367,0)</f>
        <v>0</v>
      </c>
      <c r="BH1367" s="296">
        <f>IF(N1367="sníž. přenesená",J1367,0)</f>
        <v>0</v>
      </c>
      <c r="BI1367" s="296">
        <f>IF(N1367="nulová",J1367,0)</f>
        <v>0</v>
      </c>
      <c r="BJ1367" s="196" t="s">
        <v>75</v>
      </c>
      <c r="BK1367" s="296">
        <f>ROUND(I1367*H1367,2)</f>
        <v>0</v>
      </c>
      <c r="BL1367" s="196" t="s">
        <v>263</v>
      </c>
      <c r="BM1367" s="196" t="s">
        <v>1819</v>
      </c>
    </row>
    <row r="1368" spans="2:65" s="916" customFormat="1" ht="25.5" customHeight="1">
      <c r="B1368" s="207"/>
      <c r="C1368" s="286" t="s">
        <v>1820</v>
      </c>
      <c r="D1368" s="286" t="s">
        <v>179</v>
      </c>
      <c r="E1368" s="287" t="s">
        <v>1821</v>
      </c>
      <c r="F1368" s="288" t="s">
        <v>1822</v>
      </c>
      <c r="G1368" s="289" t="s">
        <v>886</v>
      </c>
      <c r="H1368" s="290">
        <v>4.5199999999999996</v>
      </c>
      <c r="I1368" s="921"/>
      <c r="J1368" s="291">
        <f>ROUND(I1368*H1368,2)</f>
        <v>0</v>
      </c>
      <c r="K1368" s="288" t="s">
        <v>5</v>
      </c>
      <c r="L1368" s="207"/>
      <c r="M1368" s="292" t="s">
        <v>5</v>
      </c>
      <c r="N1368" s="293" t="s">
        <v>39</v>
      </c>
      <c r="O1368" s="294">
        <v>0.52100000000000002</v>
      </c>
      <c r="P1368" s="294">
        <f>O1368*H1368</f>
        <v>2.3549199999999999</v>
      </c>
      <c r="Q1368" s="294">
        <v>0</v>
      </c>
      <c r="R1368" s="294">
        <f>Q1368*H1368</f>
        <v>0</v>
      </c>
      <c r="S1368" s="294">
        <v>0</v>
      </c>
      <c r="T1368" s="295">
        <f>S1368*H1368</f>
        <v>0</v>
      </c>
      <c r="AR1368" s="196" t="s">
        <v>263</v>
      </c>
      <c r="AT1368" s="196" t="s">
        <v>179</v>
      </c>
      <c r="AU1368" s="196" t="s">
        <v>77</v>
      </c>
      <c r="AY1368" s="196" t="s">
        <v>177</v>
      </c>
      <c r="BE1368" s="296">
        <f>IF(N1368="základní",J1368,0)</f>
        <v>0</v>
      </c>
      <c r="BF1368" s="296">
        <f>IF(N1368="snížená",J1368,0)</f>
        <v>0</v>
      </c>
      <c r="BG1368" s="296">
        <f>IF(N1368="zákl. přenesená",J1368,0)</f>
        <v>0</v>
      </c>
      <c r="BH1368" s="296">
        <f>IF(N1368="sníž. přenesená",J1368,0)</f>
        <v>0</v>
      </c>
      <c r="BI1368" s="296">
        <f>IF(N1368="nulová",J1368,0)</f>
        <v>0</v>
      </c>
      <c r="BJ1368" s="196" t="s">
        <v>75</v>
      </c>
      <c r="BK1368" s="296">
        <f>ROUND(I1368*H1368,2)</f>
        <v>0</v>
      </c>
      <c r="BL1368" s="196" t="s">
        <v>263</v>
      </c>
      <c r="BM1368" s="196" t="s">
        <v>1823</v>
      </c>
    </row>
    <row r="1369" spans="2:65" s="302" customFormat="1">
      <c r="B1369" s="301"/>
      <c r="D1369" s="297" t="s">
        <v>185</v>
      </c>
      <c r="E1369" s="303" t="s">
        <v>5</v>
      </c>
      <c r="F1369" s="304" t="s">
        <v>1824</v>
      </c>
      <c r="H1369" s="305">
        <v>4.5199999999999996</v>
      </c>
      <c r="L1369" s="301"/>
      <c r="M1369" s="306"/>
      <c r="N1369" s="307"/>
      <c r="O1369" s="307"/>
      <c r="P1369" s="307"/>
      <c r="Q1369" s="307"/>
      <c r="R1369" s="307"/>
      <c r="S1369" s="307"/>
      <c r="T1369" s="308"/>
      <c r="AT1369" s="303" t="s">
        <v>185</v>
      </c>
      <c r="AU1369" s="303" t="s">
        <v>77</v>
      </c>
      <c r="AV1369" s="302" t="s">
        <v>77</v>
      </c>
      <c r="AW1369" s="302" t="s">
        <v>31</v>
      </c>
      <c r="AX1369" s="302" t="s">
        <v>68</v>
      </c>
      <c r="AY1369" s="303" t="s">
        <v>177</v>
      </c>
    </row>
    <row r="1370" spans="2:65" s="310" customFormat="1">
      <c r="B1370" s="309"/>
      <c r="D1370" s="297" t="s">
        <v>185</v>
      </c>
      <c r="E1370" s="311" t="s">
        <v>5</v>
      </c>
      <c r="F1370" s="312" t="s">
        <v>1825</v>
      </c>
      <c r="H1370" s="311" t="s">
        <v>5</v>
      </c>
      <c r="L1370" s="309"/>
      <c r="M1370" s="313"/>
      <c r="N1370" s="314"/>
      <c r="O1370" s="314"/>
      <c r="P1370" s="314"/>
      <c r="Q1370" s="314"/>
      <c r="R1370" s="314"/>
      <c r="S1370" s="314"/>
      <c r="T1370" s="315"/>
      <c r="AT1370" s="311" t="s">
        <v>185</v>
      </c>
      <c r="AU1370" s="311" t="s">
        <v>77</v>
      </c>
      <c r="AV1370" s="310" t="s">
        <v>75</v>
      </c>
      <c r="AW1370" s="310" t="s">
        <v>31</v>
      </c>
      <c r="AX1370" s="310" t="s">
        <v>68</v>
      </c>
      <c r="AY1370" s="311" t="s">
        <v>177</v>
      </c>
    </row>
    <row r="1371" spans="2:65" s="317" customFormat="1">
      <c r="B1371" s="316"/>
      <c r="D1371" s="297" t="s">
        <v>185</v>
      </c>
      <c r="E1371" s="318" t="s">
        <v>5</v>
      </c>
      <c r="F1371" s="319" t="s">
        <v>186</v>
      </c>
      <c r="H1371" s="320">
        <v>4.5199999999999996</v>
      </c>
      <c r="L1371" s="316"/>
      <c r="M1371" s="321"/>
      <c r="N1371" s="322"/>
      <c r="O1371" s="322"/>
      <c r="P1371" s="322"/>
      <c r="Q1371" s="322"/>
      <c r="R1371" s="322"/>
      <c r="S1371" s="322"/>
      <c r="T1371" s="323"/>
      <c r="AT1371" s="318" t="s">
        <v>185</v>
      </c>
      <c r="AU1371" s="318" t="s">
        <v>77</v>
      </c>
      <c r="AV1371" s="317" t="s">
        <v>182</v>
      </c>
      <c r="AW1371" s="317" t="s">
        <v>31</v>
      </c>
      <c r="AX1371" s="317" t="s">
        <v>75</v>
      </c>
      <c r="AY1371" s="318" t="s">
        <v>177</v>
      </c>
    </row>
    <row r="1372" spans="2:65" s="916" customFormat="1" ht="16.5" customHeight="1">
      <c r="B1372" s="207"/>
      <c r="C1372" s="324" t="s">
        <v>1826</v>
      </c>
      <c r="D1372" s="324" t="s">
        <v>425</v>
      </c>
      <c r="E1372" s="325" t="s">
        <v>1827</v>
      </c>
      <c r="F1372" s="326" t="s">
        <v>1828</v>
      </c>
      <c r="G1372" s="327" t="s">
        <v>886</v>
      </c>
      <c r="H1372" s="328">
        <v>4.5199999999999996</v>
      </c>
      <c r="I1372" s="923"/>
      <c r="J1372" s="329">
        <f>ROUND(I1372*H1372,2)</f>
        <v>0</v>
      </c>
      <c r="K1372" s="326" t="s">
        <v>181</v>
      </c>
      <c r="L1372" s="330"/>
      <c r="M1372" s="331" t="s">
        <v>5</v>
      </c>
      <c r="N1372" s="332" t="s">
        <v>39</v>
      </c>
      <c r="O1372" s="294">
        <v>0</v>
      </c>
      <c r="P1372" s="294">
        <f>O1372*H1372</f>
        <v>0</v>
      </c>
      <c r="Q1372" s="294">
        <v>7.0000000000000001E-3</v>
      </c>
      <c r="R1372" s="294">
        <f>Q1372*H1372</f>
        <v>3.1639999999999995E-2</v>
      </c>
      <c r="S1372" s="294">
        <v>0</v>
      </c>
      <c r="T1372" s="295">
        <f>S1372*H1372</f>
        <v>0</v>
      </c>
      <c r="AR1372" s="196" t="s">
        <v>336</v>
      </c>
      <c r="AT1372" s="196" t="s">
        <v>425</v>
      </c>
      <c r="AU1372" s="196" t="s">
        <v>77</v>
      </c>
      <c r="AY1372" s="196" t="s">
        <v>177</v>
      </c>
      <c r="BE1372" s="296">
        <f>IF(N1372="základní",J1372,0)</f>
        <v>0</v>
      </c>
      <c r="BF1372" s="296">
        <f>IF(N1372="snížená",J1372,0)</f>
        <v>0</v>
      </c>
      <c r="BG1372" s="296">
        <f>IF(N1372="zákl. přenesená",J1372,0)</f>
        <v>0</v>
      </c>
      <c r="BH1372" s="296">
        <f>IF(N1372="sníž. přenesená",J1372,0)</f>
        <v>0</v>
      </c>
      <c r="BI1372" s="296">
        <f>IF(N1372="nulová",J1372,0)</f>
        <v>0</v>
      </c>
      <c r="BJ1372" s="196" t="s">
        <v>75</v>
      </c>
      <c r="BK1372" s="296">
        <f>ROUND(I1372*H1372,2)</f>
        <v>0</v>
      </c>
      <c r="BL1372" s="196" t="s">
        <v>263</v>
      </c>
      <c r="BM1372" s="196" t="s">
        <v>1829</v>
      </c>
    </row>
    <row r="1373" spans="2:65" s="916" customFormat="1" ht="16.5" customHeight="1">
      <c r="B1373" s="207"/>
      <c r="C1373" s="286" t="s">
        <v>1830</v>
      </c>
      <c r="D1373" s="286" t="s">
        <v>179</v>
      </c>
      <c r="E1373" s="287" t="s">
        <v>1831</v>
      </c>
      <c r="F1373" s="288" t="s">
        <v>1832</v>
      </c>
      <c r="G1373" s="289" t="s">
        <v>187</v>
      </c>
      <c r="H1373" s="290">
        <v>3</v>
      </c>
      <c r="I1373" s="921"/>
      <c r="J1373" s="291">
        <f>ROUND(I1373*H1373,2)</f>
        <v>0</v>
      </c>
      <c r="K1373" s="288" t="s">
        <v>5</v>
      </c>
      <c r="L1373" s="207"/>
      <c r="M1373" s="292" t="s">
        <v>5</v>
      </c>
      <c r="N1373" s="293" t="s">
        <v>39</v>
      </c>
      <c r="O1373" s="294">
        <v>0.33300000000000002</v>
      </c>
      <c r="P1373" s="294">
        <f>O1373*H1373</f>
        <v>0.99900000000000011</v>
      </c>
      <c r="Q1373" s="294">
        <v>0</v>
      </c>
      <c r="R1373" s="294">
        <f>Q1373*H1373</f>
        <v>0</v>
      </c>
      <c r="S1373" s="294">
        <v>0</v>
      </c>
      <c r="T1373" s="295">
        <f>S1373*H1373</f>
        <v>0</v>
      </c>
      <c r="AR1373" s="196" t="s">
        <v>263</v>
      </c>
      <c r="AT1373" s="196" t="s">
        <v>179</v>
      </c>
      <c r="AU1373" s="196" t="s">
        <v>77</v>
      </c>
      <c r="AY1373" s="196" t="s">
        <v>177</v>
      </c>
      <c r="BE1373" s="296">
        <f>IF(N1373="základní",J1373,0)</f>
        <v>0</v>
      </c>
      <c r="BF1373" s="296">
        <f>IF(N1373="snížená",J1373,0)</f>
        <v>0</v>
      </c>
      <c r="BG1373" s="296">
        <f>IF(N1373="zákl. přenesená",J1373,0)</f>
        <v>0</v>
      </c>
      <c r="BH1373" s="296">
        <f>IF(N1373="sníž. přenesená",J1373,0)</f>
        <v>0</v>
      </c>
      <c r="BI1373" s="296">
        <f>IF(N1373="nulová",J1373,0)</f>
        <v>0</v>
      </c>
      <c r="BJ1373" s="196" t="s">
        <v>75</v>
      </c>
      <c r="BK1373" s="296">
        <f>ROUND(I1373*H1373,2)</f>
        <v>0</v>
      </c>
      <c r="BL1373" s="196" t="s">
        <v>263</v>
      </c>
      <c r="BM1373" s="196" t="s">
        <v>1833</v>
      </c>
    </row>
    <row r="1374" spans="2:65" s="302" customFormat="1">
      <c r="B1374" s="301"/>
      <c r="D1374" s="297" t="s">
        <v>185</v>
      </c>
      <c r="E1374" s="303" t="s">
        <v>5</v>
      </c>
      <c r="F1374" s="304" t="s">
        <v>189</v>
      </c>
      <c r="H1374" s="305">
        <v>3</v>
      </c>
      <c r="L1374" s="301"/>
      <c r="M1374" s="306"/>
      <c r="N1374" s="307"/>
      <c r="O1374" s="307"/>
      <c r="P1374" s="307"/>
      <c r="Q1374" s="307"/>
      <c r="R1374" s="307"/>
      <c r="S1374" s="307"/>
      <c r="T1374" s="308"/>
      <c r="AT1374" s="303" t="s">
        <v>185</v>
      </c>
      <c r="AU1374" s="303" t="s">
        <v>77</v>
      </c>
      <c r="AV1374" s="302" t="s">
        <v>77</v>
      </c>
      <c r="AW1374" s="302" t="s">
        <v>31</v>
      </c>
      <c r="AX1374" s="302" t="s">
        <v>75</v>
      </c>
      <c r="AY1374" s="303" t="s">
        <v>177</v>
      </c>
    </row>
    <row r="1375" spans="2:65" s="916" customFormat="1" ht="25.5" customHeight="1">
      <c r="B1375" s="207"/>
      <c r="C1375" s="324" t="s">
        <v>1834</v>
      </c>
      <c r="D1375" s="324" t="s">
        <v>425</v>
      </c>
      <c r="E1375" s="325" t="s">
        <v>1835</v>
      </c>
      <c r="F1375" s="326" t="s">
        <v>1836</v>
      </c>
      <c r="G1375" s="327" t="s">
        <v>187</v>
      </c>
      <c r="H1375" s="328">
        <v>2</v>
      </c>
      <c r="I1375" s="923"/>
      <c r="J1375" s="329">
        <f>ROUND(I1375*H1375,2)</f>
        <v>0</v>
      </c>
      <c r="K1375" s="326" t="s">
        <v>5</v>
      </c>
      <c r="L1375" s="330"/>
      <c r="M1375" s="331" t="s">
        <v>5</v>
      </c>
      <c r="N1375" s="332" t="s">
        <v>39</v>
      </c>
      <c r="O1375" s="294">
        <v>0</v>
      </c>
      <c r="P1375" s="294">
        <f>O1375*H1375</f>
        <v>0</v>
      </c>
      <c r="Q1375" s="294">
        <v>2.8500000000000001E-2</v>
      </c>
      <c r="R1375" s="294">
        <f>Q1375*H1375</f>
        <v>5.7000000000000002E-2</v>
      </c>
      <c r="S1375" s="294">
        <v>0</v>
      </c>
      <c r="T1375" s="295">
        <f>S1375*H1375</f>
        <v>0</v>
      </c>
      <c r="AR1375" s="196" t="s">
        <v>336</v>
      </c>
      <c r="AT1375" s="196" t="s">
        <v>425</v>
      </c>
      <c r="AU1375" s="196" t="s">
        <v>77</v>
      </c>
      <c r="AY1375" s="196" t="s">
        <v>177</v>
      </c>
      <c r="BE1375" s="296">
        <f>IF(N1375="základní",J1375,0)</f>
        <v>0</v>
      </c>
      <c r="BF1375" s="296">
        <f>IF(N1375="snížená",J1375,0)</f>
        <v>0</v>
      </c>
      <c r="BG1375" s="296">
        <f>IF(N1375="zákl. přenesená",J1375,0)</f>
        <v>0</v>
      </c>
      <c r="BH1375" s="296">
        <f>IF(N1375="sníž. přenesená",J1375,0)</f>
        <v>0</v>
      </c>
      <c r="BI1375" s="296">
        <f>IF(N1375="nulová",J1375,0)</f>
        <v>0</v>
      </c>
      <c r="BJ1375" s="196" t="s">
        <v>75</v>
      </c>
      <c r="BK1375" s="296">
        <f>ROUND(I1375*H1375,2)</f>
        <v>0</v>
      </c>
      <c r="BL1375" s="196" t="s">
        <v>263</v>
      </c>
      <c r="BM1375" s="196" t="s">
        <v>1837</v>
      </c>
    </row>
    <row r="1376" spans="2:65" s="916" customFormat="1" ht="25.5" customHeight="1">
      <c r="B1376" s="207"/>
      <c r="C1376" s="324" t="s">
        <v>1838</v>
      </c>
      <c r="D1376" s="324" t="s">
        <v>425</v>
      </c>
      <c r="E1376" s="325" t="s">
        <v>1839</v>
      </c>
      <c r="F1376" s="326" t="s">
        <v>1840</v>
      </c>
      <c r="G1376" s="327" t="s">
        <v>187</v>
      </c>
      <c r="H1376" s="328">
        <v>1</v>
      </c>
      <c r="I1376" s="923"/>
      <c r="J1376" s="329">
        <f>ROUND(I1376*H1376,2)</f>
        <v>0</v>
      </c>
      <c r="K1376" s="326" t="s">
        <v>5</v>
      </c>
      <c r="L1376" s="330"/>
      <c r="M1376" s="331" t="s">
        <v>5</v>
      </c>
      <c r="N1376" s="332" t="s">
        <v>39</v>
      </c>
      <c r="O1376" s="294">
        <v>0</v>
      </c>
      <c r="P1376" s="294">
        <f>O1376*H1376</f>
        <v>0</v>
      </c>
      <c r="Q1376" s="294">
        <v>2.8500000000000001E-2</v>
      </c>
      <c r="R1376" s="294">
        <f>Q1376*H1376</f>
        <v>2.8500000000000001E-2</v>
      </c>
      <c r="S1376" s="294">
        <v>0</v>
      </c>
      <c r="T1376" s="295">
        <f>S1376*H1376</f>
        <v>0</v>
      </c>
      <c r="AR1376" s="196" t="s">
        <v>336</v>
      </c>
      <c r="AT1376" s="196" t="s">
        <v>425</v>
      </c>
      <c r="AU1376" s="196" t="s">
        <v>77</v>
      </c>
      <c r="AY1376" s="196" t="s">
        <v>177</v>
      </c>
      <c r="BE1376" s="296">
        <f>IF(N1376="základní",J1376,0)</f>
        <v>0</v>
      </c>
      <c r="BF1376" s="296">
        <f>IF(N1376="snížená",J1376,0)</f>
        <v>0</v>
      </c>
      <c r="BG1376" s="296">
        <f>IF(N1376="zákl. přenesená",J1376,0)</f>
        <v>0</v>
      </c>
      <c r="BH1376" s="296">
        <f>IF(N1376="sníž. přenesená",J1376,0)</f>
        <v>0</v>
      </c>
      <c r="BI1376" s="296">
        <f>IF(N1376="nulová",J1376,0)</f>
        <v>0</v>
      </c>
      <c r="BJ1376" s="196" t="s">
        <v>75</v>
      </c>
      <c r="BK1376" s="296">
        <f>ROUND(I1376*H1376,2)</f>
        <v>0</v>
      </c>
      <c r="BL1376" s="196" t="s">
        <v>263</v>
      </c>
      <c r="BM1376" s="196" t="s">
        <v>1841</v>
      </c>
    </row>
    <row r="1377" spans="2:65" s="916" customFormat="1" ht="38.25" customHeight="1">
      <c r="B1377" s="207"/>
      <c r="C1377" s="286" t="s">
        <v>1842</v>
      </c>
      <c r="D1377" s="286" t="s">
        <v>179</v>
      </c>
      <c r="E1377" s="287" t="s">
        <v>1843</v>
      </c>
      <c r="F1377" s="288" t="s">
        <v>1844</v>
      </c>
      <c r="G1377" s="289" t="s">
        <v>407</v>
      </c>
      <c r="H1377" s="290">
        <v>1.9630000000000001</v>
      </c>
      <c r="I1377" s="921"/>
      <c r="J1377" s="291">
        <f>ROUND(I1377*H1377,2)</f>
        <v>0</v>
      </c>
      <c r="K1377" s="288" t="s">
        <v>181</v>
      </c>
      <c r="L1377" s="207"/>
      <c r="M1377" s="292" t="s">
        <v>5</v>
      </c>
      <c r="N1377" s="293" t="s">
        <v>39</v>
      </c>
      <c r="O1377" s="294">
        <v>2.4470000000000001</v>
      </c>
      <c r="P1377" s="294">
        <f>O1377*H1377</f>
        <v>4.8034610000000004</v>
      </c>
      <c r="Q1377" s="294">
        <v>0</v>
      </c>
      <c r="R1377" s="294">
        <f>Q1377*H1377</f>
        <v>0</v>
      </c>
      <c r="S1377" s="294">
        <v>0</v>
      </c>
      <c r="T1377" s="295">
        <f>S1377*H1377</f>
        <v>0</v>
      </c>
      <c r="AR1377" s="196" t="s">
        <v>263</v>
      </c>
      <c r="AT1377" s="196" t="s">
        <v>179</v>
      </c>
      <c r="AU1377" s="196" t="s">
        <v>77</v>
      </c>
      <c r="AY1377" s="196" t="s">
        <v>177</v>
      </c>
      <c r="BE1377" s="296">
        <f>IF(N1377="základní",J1377,0)</f>
        <v>0</v>
      </c>
      <c r="BF1377" s="296">
        <f>IF(N1377="snížená",J1377,0)</f>
        <v>0</v>
      </c>
      <c r="BG1377" s="296">
        <f>IF(N1377="zákl. přenesená",J1377,0)</f>
        <v>0</v>
      </c>
      <c r="BH1377" s="296">
        <f>IF(N1377="sníž. přenesená",J1377,0)</f>
        <v>0</v>
      </c>
      <c r="BI1377" s="296">
        <f>IF(N1377="nulová",J1377,0)</f>
        <v>0</v>
      </c>
      <c r="BJ1377" s="196" t="s">
        <v>75</v>
      </c>
      <c r="BK1377" s="296">
        <f>ROUND(I1377*H1377,2)</f>
        <v>0</v>
      </c>
      <c r="BL1377" s="196" t="s">
        <v>263</v>
      </c>
      <c r="BM1377" s="196" t="s">
        <v>1845</v>
      </c>
    </row>
    <row r="1378" spans="2:65" s="916" customFormat="1" ht="121.5">
      <c r="B1378" s="207"/>
      <c r="D1378" s="297" t="s">
        <v>184</v>
      </c>
      <c r="F1378" s="298" t="s">
        <v>1846</v>
      </c>
      <c r="L1378" s="207"/>
      <c r="M1378" s="299"/>
      <c r="N1378" s="920"/>
      <c r="O1378" s="920"/>
      <c r="P1378" s="920"/>
      <c r="Q1378" s="920"/>
      <c r="R1378" s="920"/>
      <c r="S1378" s="920"/>
      <c r="T1378" s="300"/>
      <c r="AT1378" s="196" t="s">
        <v>184</v>
      </c>
      <c r="AU1378" s="196" t="s">
        <v>77</v>
      </c>
    </row>
    <row r="1379" spans="2:65" s="274" customFormat="1" ht="29.85" customHeight="1">
      <c r="B1379" s="273"/>
      <c r="D1379" s="275" t="s">
        <v>67</v>
      </c>
      <c r="E1379" s="284" t="s">
        <v>1847</v>
      </c>
      <c r="F1379" s="284" t="s">
        <v>1848</v>
      </c>
      <c r="J1379" s="285">
        <f>BK1379</f>
        <v>0</v>
      </c>
      <c r="L1379" s="273"/>
      <c r="M1379" s="278"/>
      <c r="N1379" s="279"/>
      <c r="O1379" s="279"/>
      <c r="P1379" s="280">
        <f>SUM(P1380:P1600)</f>
        <v>1831.1946520000001</v>
      </c>
      <c r="Q1379" s="279"/>
      <c r="R1379" s="280">
        <f>SUM(R1380:R1600)</f>
        <v>21.932222019999998</v>
      </c>
      <c r="S1379" s="279"/>
      <c r="T1379" s="281">
        <f>SUM(T1380:T1600)</f>
        <v>0</v>
      </c>
      <c r="AR1379" s="275" t="s">
        <v>77</v>
      </c>
      <c r="AT1379" s="282" t="s">
        <v>67</v>
      </c>
      <c r="AU1379" s="282" t="s">
        <v>75</v>
      </c>
      <c r="AY1379" s="275" t="s">
        <v>177</v>
      </c>
      <c r="BK1379" s="283">
        <f>SUM(BK1380:BK1600)</f>
        <v>0</v>
      </c>
    </row>
    <row r="1380" spans="2:65" s="916" customFormat="1" ht="25.5" customHeight="1">
      <c r="B1380" s="207"/>
      <c r="C1380" s="286" t="s">
        <v>1849</v>
      </c>
      <c r="D1380" s="286" t="s">
        <v>179</v>
      </c>
      <c r="E1380" s="287" t="s">
        <v>1850</v>
      </c>
      <c r="F1380" s="288" t="s">
        <v>1851</v>
      </c>
      <c r="G1380" s="289" t="s">
        <v>180</v>
      </c>
      <c r="H1380" s="290">
        <v>40.71</v>
      </c>
      <c r="I1380" s="921"/>
      <c r="J1380" s="291">
        <f>ROUND(I1380*H1380,2)</f>
        <v>0</v>
      </c>
      <c r="K1380" s="288" t="s">
        <v>181</v>
      </c>
      <c r="L1380" s="207"/>
      <c r="M1380" s="292" t="s">
        <v>5</v>
      </c>
      <c r="N1380" s="293" t="s">
        <v>39</v>
      </c>
      <c r="O1380" s="294">
        <v>0.56399999999999995</v>
      </c>
      <c r="P1380" s="294">
        <f>O1380*H1380</f>
        <v>22.960439999999998</v>
      </c>
      <c r="Q1380" s="294">
        <v>5.0000000000000002E-5</v>
      </c>
      <c r="R1380" s="294">
        <f>Q1380*H1380</f>
        <v>2.0355E-3</v>
      </c>
      <c r="S1380" s="294">
        <v>0</v>
      </c>
      <c r="T1380" s="295">
        <f>S1380*H1380</f>
        <v>0</v>
      </c>
      <c r="AR1380" s="196" t="s">
        <v>263</v>
      </c>
      <c r="AT1380" s="196" t="s">
        <v>179</v>
      </c>
      <c r="AU1380" s="196" t="s">
        <v>77</v>
      </c>
      <c r="AY1380" s="196" t="s">
        <v>177</v>
      </c>
      <c r="BE1380" s="296">
        <f>IF(N1380="základní",J1380,0)</f>
        <v>0</v>
      </c>
      <c r="BF1380" s="296">
        <f>IF(N1380="snížená",J1380,0)</f>
        <v>0</v>
      </c>
      <c r="BG1380" s="296">
        <f>IF(N1380="zákl. přenesená",J1380,0)</f>
        <v>0</v>
      </c>
      <c r="BH1380" s="296">
        <f>IF(N1380="sníž. přenesená",J1380,0)</f>
        <v>0</v>
      </c>
      <c r="BI1380" s="296">
        <f>IF(N1380="nulová",J1380,0)</f>
        <v>0</v>
      </c>
      <c r="BJ1380" s="196" t="s">
        <v>75</v>
      </c>
      <c r="BK1380" s="296">
        <f>ROUND(I1380*H1380,2)</f>
        <v>0</v>
      </c>
      <c r="BL1380" s="196" t="s">
        <v>263</v>
      </c>
      <c r="BM1380" s="196" t="s">
        <v>1852</v>
      </c>
    </row>
    <row r="1381" spans="2:65" s="916" customFormat="1" ht="162">
      <c r="B1381" s="207"/>
      <c r="D1381" s="297" t="s">
        <v>184</v>
      </c>
      <c r="F1381" s="298" t="s">
        <v>1853</v>
      </c>
      <c r="L1381" s="207"/>
      <c r="M1381" s="299"/>
      <c r="N1381" s="920"/>
      <c r="O1381" s="920"/>
      <c r="P1381" s="920"/>
      <c r="Q1381" s="920"/>
      <c r="R1381" s="920"/>
      <c r="S1381" s="920"/>
      <c r="T1381" s="300"/>
      <c r="AT1381" s="196" t="s">
        <v>184</v>
      </c>
      <c r="AU1381" s="196" t="s">
        <v>77</v>
      </c>
    </row>
    <row r="1382" spans="2:65" s="302" customFormat="1">
      <c r="B1382" s="301"/>
      <c r="D1382" s="297" t="s">
        <v>185</v>
      </c>
      <c r="E1382" s="303" t="s">
        <v>5</v>
      </c>
      <c r="F1382" s="304" t="s">
        <v>4871</v>
      </c>
      <c r="H1382" s="305">
        <v>28.56</v>
      </c>
      <c r="L1382" s="301"/>
      <c r="M1382" s="306"/>
      <c r="N1382" s="307"/>
      <c r="O1382" s="307"/>
      <c r="P1382" s="307"/>
      <c r="Q1382" s="307"/>
      <c r="R1382" s="307"/>
      <c r="S1382" s="307"/>
      <c r="T1382" s="308"/>
      <c r="AT1382" s="303" t="s">
        <v>185</v>
      </c>
      <c r="AU1382" s="303" t="s">
        <v>77</v>
      </c>
      <c r="AV1382" s="302" t="s">
        <v>77</v>
      </c>
      <c r="AW1382" s="302" t="s">
        <v>31</v>
      </c>
      <c r="AX1382" s="302" t="s">
        <v>68</v>
      </c>
      <c r="AY1382" s="303" t="s">
        <v>177</v>
      </c>
    </row>
    <row r="1383" spans="2:65" s="310" customFormat="1">
      <c r="B1383" s="309"/>
      <c r="D1383" s="297" t="s">
        <v>185</v>
      </c>
      <c r="E1383" s="311" t="s">
        <v>5</v>
      </c>
      <c r="F1383" s="312" t="s">
        <v>1854</v>
      </c>
      <c r="H1383" s="311" t="s">
        <v>5</v>
      </c>
      <c r="L1383" s="309"/>
      <c r="M1383" s="313"/>
      <c r="N1383" s="314"/>
      <c r="O1383" s="314"/>
      <c r="P1383" s="314"/>
      <c r="Q1383" s="314"/>
      <c r="R1383" s="314"/>
      <c r="S1383" s="314"/>
      <c r="T1383" s="315"/>
      <c r="AT1383" s="311" t="s">
        <v>185</v>
      </c>
      <c r="AU1383" s="311" t="s">
        <v>77</v>
      </c>
      <c r="AV1383" s="310" t="s">
        <v>75</v>
      </c>
      <c r="AW1383" s="310" t="s">
        <v>31</v>
      </c>
      <c r="AX1383" s="310" t="s">
        <v>68</v>
      </c>
      <c r="AY1383" s="311" t="s">
        <v>177</v>
      </c>
    </row>
    <row r="1384" spans="2:65" s="302" customFormat="1">
      <c r="B1384" s="301"/>
      <c r="D1384" s="297" t="s">
        <v>185</v>
      </c>
      <c r="E1384" s="303" t="s">
        <v>5</v>
      </c>
      <c r="F1384" s="304" t="s">
        <v>1855</v>
      </c>
      <c r="H1384" s="305">
        <v>12.15</v>
      </c>
      <c r="L1384" s="301"/>
      <c r="M1384" s="306"/>
      <c r="N1384" s="307"/>
      <c r="O1384" s="307"/>
      <c r="P1384" s="307"/>
      <c r="Q1384" s="307"/>
      <c r="R1384" s="307"/>
      <c r="S1384" s="307"/>
      <c r="T1384" s="308"/>
      <c r="AT1384" s="303" t="s">
        <v>185</v>
      </c>
      <c r="AU1384" s="303" t="s">
        <v>77</v>
      </c>
      <c r="AV1384" s="302" t="s">
        <v>77</v>
      </c>
      <c r="AW1384" s="302" t="s">
        <v>31</v>
      </c>
      <c r="AX1384" s="302" t="s">
        <v>68</v>
      </c>
      <c r="AY1384" s="303" t="s">
        <v>177</v>
      </c>
    </row>
    <row r="1385" spans="2:65" s="310" customFormat="1">
      <c r="B1385" s="309"/>
      <c r="D1385" s="297" t="s">
        <v>185</v>
      </c>
      <c r="E1385" s="311" t="s">
        <v>5</v>
      </c>
      <c r="F1385" s="312" t="s">
        <v>1856</v>
      </c>
      <c r="H1385" s="311" t="s">
        <v>5</v>
      </c>
      <c r="L1385" s="309"/>
      <c r="M1385" s="313"/>
      <c r="N1385" s="314"/>
      <c r="O1385" s="314"/>
      <c r="P1385" s="314"/>
      <c r="Q1385" s="314"/>
      <c r="R1385" s="314"/>
      <c r="S1385" s="314"/>
      <c r="T1385" s="315"/>
      <c r="AT1385" s="311" t="s">
        <v>185</v>
      </c>
      <c r="AU1385" s="311" t="s">
        <v>77</v>
      </c>
      <c r="AV1385" s="310" t="s">
        <v>75</v>
      </c>
      <c r="AW1385" s="310" t="s">
        <v>31</v>
      </c>
      <c r="AX1385" s="310" t="s">
        <v>68</v>
      </c>
      <c r="AY1385" s="311" t="s">
        <v>177</v>
      </c>
    </row>
    <row r="1386" spans="2:65" s="317" customFormat="1">
      <c r="B1386" s="316"/>
      <c r="D1386" s="297" t="s">
        <v>185</v>
      </c>
      <c r="E1386" s="318" t="s">
        <v>5</v>
      </c>
      <c r="F1386" s="319" t="s">
        <v>186</v>
      </c>
      <c r="H1386" s="320">
        <v>40.71</v>
      </c>
      <c r="L1386" s="316"/>
      <c r="M1386" s="321"/>
      <c r="N1386" s="322"/>
      <c r="O1386" s="322"/>
      <c r="P1386" s="322"/>
      <c r="Q1386" s="322"/>
      <c r="R1386" s="322"/>
      <c r="S1386" s="322"/>
      <c r="T1386" s="323"/>
      <c r="AT1386" s="318" t="s">
        <v>185</v>
      </c>
      <c r="AU1386" s="318" t="s">
        <v>77</v>
      </c>
      <c r="AV1386" s="317" t="s">
        <v>182</v>
      </c>
      <c r="AW1386" s="317" t="s">
        <v>31</v>
      </c>
      <c r="AX1386" s="317" t="s">
        <v>75</v>
      </c>
      <c r="AY1386" s="318" t="s">
        <v>177</v>
      </c>
    </row>
    <row r="1387" spans="2:65" s="916" customFormat="1" ht="25.5" customHeight="1">
      <c r="B1387" s="207"/>
      <c r="C1387" s="324" t="s">
        <v>1857</v>
      </c>
      <c r="D1387" s="324" t="s">
        <v>425</v>
      </c>
      <c r="E1387" s="325" t="s">
        <v>1858</v>
      </c>
      <c r="F1387" s="326" t="s">
        <v>1859</v>
      </c>
      <c r="G1387" s="327" t="s">
        <v>187</v>
      </c>
      <c r="H1387" s="328">
        <v>2</v>
      </c>
      <c r="I1387" s="923"/>
      <c r="J1387" s="329">
        <f>ROUND(I1387*H1387,2)</f>
        <v>0</v>
      </c>
      <c r="K1387" s="326" t="s">
        <v>5</v>
      </c>
      <c r="L1387" s="330"/>
      <c r="M1387" s="331" t="s">
        <v>5</v>
      </c>
      <c r="N1387" s="332" t="s">
        <v>39</v>
      </c>
      <c r="O1387" s="294">
        <v>0</v>
      </c>
      <c r="P1387" s="294">
        <f>O1387*H1387</f>
        <v>0</v>
      </c>
      <c r="Q1387" s="294">
        <v>3.5999999999999997E-2</v>
      </c>
      <c r="R1387" s="294">
        <f>Q1387*H1387</f>
        <v>7.1999999999999995E-2</v>
      </c>
      <c r="S1387" s="294">
        <v>0</v>
      </c>
      <c r="T1387" s="295">
        <f>S1387*H1387</f>
        <v>0</v>
      </c>
      <c r="AR1387" s="196" t="s">
        <v>336</v>
      </c>
      <c r="AT1387" s="196" t="s">
        <v>425</v>
      </c>
      <c r="AU1387" s="196" t="s">
        <v>77</v>
      </c>
      <c r="AY1387" s="196" t="s">
        <v>177</v>
      </c>
      <c r="BE1387" s="296">
        <f>IF(N1387="základní",J1387,0)</f>
        <v>0</v>
      </c>
      <c r="BF1387" s="296">
        <f>IF(N1387="snížená",J1387,0)</f>
        <v>0</v>
      </c>
      <c r="BG1387" s="296">
        <f>IF(N1387="zákl. přenesená",J1387,0)</f>
        <v>0</v>
      </c>
      <c r="BH1387" s="296">
        <f>IF(N1387="sníž. přenesená",J1387,0)</f>
        <v>0</v>
      </c>
      <c r="BI1387" s="296">
        <f>IF(N1387="nulová",J1387,0)</f>
        <v>0</v>
      </c>
      <c r="BJ1387" s="196" t="s">
        <v>75</v>
      </c>
      <c r="BK1387" s="296">
        <f>ROUND(I1387*H1387,2)</f>
        <v>0</v>
      </c>
      <c r="BL1387" s="196" t="s">
        <v>263</v>
      </c>
      <c r="BM1387" s="196" t="s">
        <v>1860</v>
      </c>
    </row>
    <row r="1388" spans="2:65" s="916" customFormat="1" ht="25.5" customHeight="1">
      <c r="B1388" s="207"/>
      <c r="C1388" s="324" t="s">
        <v>1861</v>
      </c>
      <c r="D1388" s="324" t="s">
        <v>425</v>
      </c>
      <c r="E1388" s="325" t="s">
        <v>1862</v>
      </c>
      <c r="F1388" s="326" t="s">
        <v>1863</v>
      </c>
      <c r="G1388" s="327" t="s">
        <v>187</v>
      </c>
      <c r="H1388" s="328">
        <v>1</v>
      </c>
      <c r="I1388" s="923"/>
      <c r="J1388" s="329">
        <f>ROUND(I1388*H1388,2)</f>
        <v>0</v>
      </c>
      <c r="K1388" s="326" t="s">
        <v>5</v>
      </c>
      <c r="L1388" s="330"/>
      <c r="M1388" s="331" t="s">
        <v>5</v>
      </c>
      <c r="N1388" s="332" t="s">
        <v>39</v>
      </c>
      <c r="O1388" s="294">
        <v>0</v>
      </c>
      <c r="P1388" s="294">
        <f>O1388*H1388</f>
        <v>0</v>
      </c>
      <c r="Q1388" s="294">
        <v>0</v>
      </c>
      <c r="R1388" s="294">
        <f>Q1388*H1388</f>
        <v>0</v>
      </c>
      <c r="S1388" s="294">
        <v>0</v>
      </c>
      <c r="T1388" s="295">
        <f>S1388*H1388</f>
        <v>0</v>
      </c>
      <c r="AR1388" s="196" t="s">
        <v>336</v>
      </c>
      <c r="AT1388" s="196" t="s">
        <v>425</v>
      </c>
      <c r="AU1388" s="196" t="s">
        <v>77</v>
      </c>
      <c r="AY1388" s="196" t="s">
        <v>177</v>
      </c>
      <c r="BE1388" s="296">
        <f>IF(N1388="základní",J1388,0)</f>
        <v>0</v>
      </c>
      <c r="BF1388" s="296">
        <f>IF(N1388="snížená",J1388,0)</f>
        <v>0</v>
      </c>
      <c r="BG1388" s="296">
        <f>IF(N1388="zákl. přenesená",J1388,0)</f>
        <v>0</v>
      </c>
      <c r="BH1388" s="296">
        <f>IF(N1388="sníž. přenesená",J1388,0)</f>
        <v>0</v>
      </c>
      <c r="BI1388" s="296">
        <f>IF(N1388="nulová",J1388,0)</f>
        <v>0</v>
      </c>
      <c r="BJ1388" s="196" t="s">
        <v>75</v>
      </c>
      <c r="BK1388" s="296">
        <f>ROUND(I1388*H1388,2)</f>
        <v>0</v>
      </c>
      <c r="BL1388" s="196" t="s">
        <v>263</v>
      </c>
      <c r="BM1388" s="196" t="s">
        <v>1864</v>
      </c>
    </row>
    <row r="1389" spans="2:65" s="916" customFormat="1" ht="16.5" customHeight="1">
      <c r="B1389" s="207"/>
      <c r="C1389" s="286" t="s">
        <v>1865</v>
      </c>
      <c r="D1389" s="286" t="s">
        <v>179</v>
      </c>
      <c r="E1389" s="287" t="s">
        <v>1866</v>
      </c>
      <c r="F1389" s="288" t="s">
        <v>1867</v>
      </c>
      <c r="G1389" s="289" t="s">
        <v>180</v>
      </c>
      <c r="H1389" s="290">
        <v>56.231999999999999</v>
      </c>
      <c r="I1389" s="921"/>
      <c r="J1389" s="291">
        <f>ROUND(I1389*H1389,2)</f>
        <v>0</v>
      </c>
      <c r="K1389" s="288" t="s">
        <v>181</v>
      </c>
      <c r="L1389" s="207"/>
      <c r="M1389" s="292" t="s">
        <v>5</v>
      </c>
      <c r="N1389" s="293" t="s">
        <v>39</v>
      </c>
      <c r="O1389" s="294">
        <v>0.80400000000000005</v>
      </c>
      <c r="P1389" s="294">
        <f>O1389*H1389</f>
        <v>45.210528000000004</v>
      </c>
      <c r="Q1389" s="294">
        <v>6.0000000000000002E-5</v>
      </c>
      <c r="R1389" s="294">
        <f>Q1389*H1389</f>
        <v>3.3739199999999999E-3</v>
      </c>
      <c r="S1389" s="294">
        <v>0</v>
      </c>
      <c r="T1389" s="295">
        <f>S1389*H1389</f>
        <v>0</v>
      </c>
      <c r="AR1389" s="196" t="s">
        <v>263</v>
      </c>
      <c r="AT1389" s="196" t="s">
        <v>179</v>
      </c>
      <c r="AU1389" s="196" t="s">
        <v>77</v>
      </c>
      <c r="AY1389" s="196" t="s">
        <v>177</v>
      </c>
      <c r="BE1389" s="296">
        <f>IF(N1389="základní",J1389,0)</f>
        <v>0</v>
      </c>
      <c r="BF1389" s="296">
        <f>IF(N1389="snížená",J1389,0)</f>
        <v>0</v>
      </c>
      <c r="BG1389" s="296">
        <f>IF(N1389="zákl. přenesená",J1389,0)</f>
        <v>0</v>
      </c>
      <c r="BH1389" s="296">
        <f>IF(N1389="sníž. přenesená",J1389,0)</f>
        <v>0</v>
      </c>
      <c r="BI1389" s="296">
        <f>IF(N1389="nulová",J1389,0)</f>
        <v>0</v>
      </c>
      <c r="BJ1389" s="196" t="s">
        <v>75</v>
      </c>
      <c r="BK1389" s="296">
        <f>ROUND(I1389*H1389,2)</f>
        <v>0</v>
      </c>
      <c r="BL1389" s="196" t="s">
        <v>263</v>
      </c>
      <c r="BM1389" s="196" t="s">
        <v>1868</v>
      </c>
    </row>
    <row r="1390" spans="2:65" s="916" customFormat="1" ht="229.5">
      <c r="B1390" s="207"/>
      <c r="D1390" s="297" t="s">
        <v>184</v>
      </c>
      <c r="F1390" s="298" t="s">
        <v>1869</v>
      </c>
      <c r="L1390" s="207"/>
      <c r="M1390" s="299"/>
      <c r="N1390" s="920"/>
      <c r="O1390" s="920"/>
      <c r="P1390" s="920"/>
      <c r="Q1390" s="920"/>
      <c r="R1390" s="920"/>
      <c r="S1390" s="920"/>
      <c r="T1390" s="300"/>
      <c r="AT1390" s="196" t="s">
        <v>184</v>
      </c>
      <c r="AU1390" s="196" t="s">
        <v>77</v>
      </c>
    </row>
    <row r="1391" spans="2:65" s="310" customFormat="1">
      <c r="B1391" s="309"/>
      <c r="D1391" s="297" t="s">
        <v>185</v>
      </c>
      <c r="E1391" s="311" t="s">
        <v>5</v>
      </c>
      <c r="F1391" s="312" t="s">
        <v>1870</v>
      </c>
      <c r="H1391" s="311" t="s">
        <v>5</v>
      </c>
      <c r="L1391" s="309"/>
      <c r="M1391" s="313"/>
      <c r="N1391" s="314"/>
      <c r="O1391" s="314"/>
      <c r="P1391" s="314"/>
      <c r="Q1391" s="314"/>
      <c r="R1391" s="314"/>
      <c r="S1391" s="314"/>
      <c r="T1391" s="315"/>
      <c r="AT1391" s="311" t="s">
        <v>185</v>
      </c>
      <c r="AU1391" s="311" t="s">
        <v>77</v>
      </c>
      <c r="AV1391" s="310" t="s">
        <v>75</v>
      </c>
      <c r="AW1391" s="310" t="s">
        <v>31</v>
      </c>
      <c r="AX1391" s="310" t="s">
        <v>68</v>
      </c>
      <c r="AY1391" s="311" t="s">
        <v>177</v>
      </c>
    </row>
    <row r="1392" spans="2:65" s="302" customFormat="1">
      <c r="B1392" s="301"/>
      <c r="D1392" s="297" t="s">
        <v>185</v>
      </c>
      <c r="E1392" s="303" t="s">
        <v>5</v>
      </c>
      <c r="F1392" s="304" t="s">
        <v>1871</v>
      </c>
      <c r="H1392" s="305">
        <v>56.231999999999999</v>
      </c>
      <c r="L1392" s="301"/>
      <c r="M1392" s="306"/>
      <c r="N1392" s="307"/>
      <c r="O1392" s="307"/>
      <c r="P1392" s="307"/>
      <c r="Q1392" s="307"/>
      <c r="R1392" s="307"/>
      <c r="S1392" s="307"/>
      <c r="T1392" s="308"/>
      <c r="AT1392" s="303" t="s">
        <v>185</v>
      </c>
      <c r="AU1392" s="303" t="s">
        <v>77</v>
      </c>
      <c r="AV1392" s="302" t="s">
        <v>77</v>
      </c>
      <c r="AW1392" s="302" t="s">
        <v>31</v>
      </c>
      <c r="AX1392" s="302" t="s">
        <v>68</v>
      </c>
      <c r="AY1392" s="303" t="s">
        <v>177</v>
      </c>
    </row>
    <row r="1393" spans="2:65" s="317" customFormat="1">
      <c r="B1393" s="316"/>
      <c r="D1393" s="297" t="s">
        <v>185</v>
      </c>
      <c r="E1393" s="318" t="s">
        <v>5</v>
      </c>
      <c r="F1393" s="319" t="s">
        <v>186</v>
      </c>
      <c r="H1393" s="320">
        <v>56.231999999999999</v>
      </c>
      <c r="L1393" s="316"/>
      <c r="M1393" s="321"/>
      <c r="N1393" s="322"/>
      <c r="O1393" s="322"/>
      <c r="P1393" s="322"/>
      <c r="Q1393" s="322"/>
      <c r="R1393" s="322"/>
      <c r="S1393" s="322"/>
      <c r="T1393" s="323"/>
      <c r="AT1393" s="318" t="s">
        <v>185</v>
      </c>
      <c r="AU1393" s="318" t="s">
        <v>77</v>
      </c>
      <c r="AV1393" s="317" t="s">
        <v>182</v>
      </c>
      <c r="AW1393" s="317" t="s">
        <v>31</v>
      </c>
      <c r="AX1393" s="317" t="s">
        <v>75</v>
      </c>
      <c r="AY1393" s="318" t="s">
        <v>177</v>
      </c>
    </row>
    <row r="1394" spans="2:65" s="916" customFormat="1" ht="25.5" customHeight="1">
      <c r="B1394" s="207"/>
      <c r="C1394" s="324" t="s">
        <v>1872</v>
      </c>
      <c r="D1394" s="324" t="s">
        <v>425</v>
      </c>
      <c r="E1394" s="325" t="s">
        <v>1873</v>
      </c>
      <c r="F1394" s="326" t="s">
        <v>1874</v>
      </c>
      <c r="G1394" s="327" t="s">
        <v>187</v>
      </c>
      <c r="H1394" s="328">
        <v>1</v>
      </c>
      <c r="I1394" s="923"/>
      <c r="J1394" s="329">
        <f>ROUND(I1394*H1394,2)</f>
        <v>0</v>
      </c>
      <c r="K1394" s="326" t="s">
        <v>5</v>
      </c>
      <c r="L1394" s="330"/>
      <c r="M1394" s="331" t="s">
        <v>5</v>
      </c>
      <c r="N1394" s="332" t="s">
        <v>39</v>
      </c>
      <c r="O1394" s="294">
        <v>0</v>
      </c>
      <c r="P1394" s="294">
        <f>O1394*H1394</f>
        <v>0</v>
      </c>
      <c r="Q1394" s="294">
        <v>4.4999999999999998E-2</v>
      </c>
      <c r="R1394" s="294">
        <f>Q1394*H1394</f>
        <v>4.4999999999999998E-2</v>
      </c>
      <c r="S1394" s="294">
        <v>0</v>
      </c>
      <c r="T1394" s="295">
        <f>S1394*H1394</f>
        <v>0</v>
      </c>
      <c r="AR1394" s="196" t="s">
        <v>336</v>
      </c>
      <c r="AT1394" s="196" t="s">
        <v>425</v>
      </c>
      <c r="AU1394" s="196" t="s">
        <v>77</v>
      </c>
      <c r="AY1394" s="196" t="s">
        <v>177</v>
      </c>
      <c r="BE1394" s="296">
        <f>IF(N1394="základní",J1394,0)</f>
        <v>0</v>
      </c>
      <c r="BF1394" s="296">
        <f>IF(N1394="snížená",J1394,0)</f>
        <v>0</v>
      </c>
      <c r="BG1394" s="296">
        <f>IF(N1394="zákl. přenesená",J1394,0)</f>
        <v>0</v>
      </c>
      <c r="BH1394" s="296">
        <f>IF(N1394="sníž. přenesená",J1394,0)</f>
        <v>0</v>
      </c>
      <c r="BI1394" s="296">
        <f>IF(N1394="nulová",J1394,0)</f>
        <v>0</v>
      </c>
      <c r="BJ1394" s="196" t="s">
        <v>75</v>
      </c>
      <c r="BK1394" s="296">
        <f>ROUND(I1394*H1394,2)</f>
        <v>0</v>
      </c>
      <c r="BL1394" s="196" t="s">
        <v>263</v>
      </c>
      <c r="BM1394" s="196" t="s">
        <v>1875</v>
      </c>
    </row>
    <row r="1395" spans="2:65" s="916" customFormat="1" ht="25.5" customHeight="1">
      <c r="B1395" s="207"/>
      <c r="C1395" s="324" t="s">
        <v>1876</v>
      </c>
      <c r="D1395" s="324" t="s">
        <v>425</v>
      </c>
      <c r="E1395" s="325" t="s">
        <v>1877</v>
      </c>
      <c r="F1395" s="326" t="s">
        <v>1878</v>
      </c>
      <c r="G1395" s="327" t="s">
        <v>187</v>
      </c>
      <c r="H1395" s="328">
        <v>4</v>
      </c>
      <c r="I1395" s="923"/>
      <c r="J1395" s="329">
        <f>ROUND(I1395*H1395,2)</f>
        <v>0</v>
      </c>
      <c r="K1395" s="326" t="s">
        <v>5</v>
      </c>
      <c r="L1395" s="330"/>
      <c r="M1395" s="331" t="s">
        <v>5</v>
      </c>
      <c r="N1395" s="332" t="s">
        <v>39</v>
      </c>
      <c r="O1395" s="294">
        <v>0</v>
      </c>
      <c r="P1395" s="294">
        <f>O1395*H1395</f>
        <v>0</v>
      </c>
      <c r="Q1395" s="294">
        <v>4.4999999999999998E-2</v>
      </c>
      <c r="R1395" s="294">
        <f>Q1395*H1395</f>
        <v>0.18</v>
      </c>
      <c r="S1395" s="294">
        <v>0</v>
      </c>
      <c r="T1395" s="295">
        <f>S1395*H1395</f>
        <v>0</v>
      </c>
      <c r="AR1395" s="196" t="s">
        <v>336</v>
      </c>
      <c r="AT1395" s="196" t="s">
        <v>425</v>
      </c>
      <c r="AU1395" s="196" t="s">
        <v>77</v>
      </c>
      <c r="AY1395" s="196" t="s">
        <v>177</v>
      </c>
      <c r="BE1395" s="296">
        <f>IF(N1395="základní",J1395,0)</f>
        <v>0</v>
      </c>
      <c r="BF1395" s="296">
        <f>IF(N1395="snížená",J1395,0)</f>
        <v>0</v>
      </c>
      <c r="BG1395" s="296">
        <f>IF(N1395="zákl. přenesená",J1395,0)</f>
        <v>0</v>
      </c>
      <c r="BH1395" s="296">
        <f>IF(N1395="sníž. přenesená",J1395,0)</f>
        <v>0</v>
      </c>
      <c r="BI1395" s="296">
        <f>IF(N1395="nulová",J1395,0)</f>
        <v>0</v>
      </c>
      <c r="BJ1395" s="196" t="s">
        <v>75</v>
      </c>
      <c r="BK1395" s="296">
        <f>ROUND(I1395*H1395,2)</f>
        <v>0</v>
      </c>
      <c r="BL1395" s="196" t="s">
        <v>263</v>
      </c>
      <c r="BM1395" s="196" t="s">
        <v>1879</v>
      </c>
    </row>
    <row r="1396" spans="2:65" s="916" customFormat="1" ht="25.5" customHeight="1">
      <c r="B1396" s="207"/>
      <c r="C1396" s="324" t="s">
        <v>1880</v>
      </c>
      <c r="D1396" s="324" t="s">
        <v>425</v>
      </c>
      <c r="E1396" s="325" t="s">
        <v>1881</v>
      </c>
      <c r="F1396" s="326" t="s">
        <v>1882</v>
      </c>
      <c r="G1396" s="327" t="s">
        <v>187</v>
      </c>
      <c r="H1396" s="328">
        <v>2</v>
      </c>
      <c r="I1396" s="923"/>
      <c r="J1396" s="329">
        <f>ROUND(I1396*H1396,2)</f>
        <v>0</v>
      </c>
      <c r="K1396" s="326" t="s">
        <v>5</v>
      </c>
      <c r="L1396" s="330"/>
      <c r="M1396" s="331" t="s">
        <v>5</v>
      </c>
      <c r="N1396" s="332" t="s">
        <v>39</v>
      </c>
      <c r="O1396" s="294">
        <v>0</v>
      </c>
      <c r="P1396" s="294">
        <f>O1396*H1396</f>
        <v>0</v>
      </c>
      <c r="Q1396" s="294">
        <v>4.4999999999999998E-2</v>
      </c>
      <c r="R1396" s="294">
        <f>Q1396*H1396</f>
        <v>0.09</v>
      </c>
      <c r="S1396" s="294">
        <v>0</v>
      </c>
      <c r="T1396" s="295">
        <f>S1396*H1396</f>
        <v>0</v>
      </c>
      <c r="AR1396" s="196" t="s">
        <v>336</v>
      </c>
      <c r="AT1396" s="196" t="s">
        <v>425</v>
      </c>
      <c r="AU1396" s="196" t="s">
        <v>77</v>
      </c>
      <c r="AY1396" s="196" t="s">
        <v>177</v>
      </c>
      <c r="BE1396" s="296">
        <f>IF(N1396="základní",J1396,0)</f>
        <v>0</v>
      </c>
      <c r="BF1396" s="296">
        <f>IF(N1396="snížená",J1396,0)</f>
        <v>0</v>
      </c>
      <c r="BG1396" s="296">
        <f>IF(N1396="zákl. přenesená",J1396,0)</f>
        <v>0</v>
      </c>
      <c r="BH1396" s="296">
        <f>IF(N1396="sníž. přenesená",J1396,0)</f>
        <v>0</v>
      </c>
      <c r="BI1396" s="296">
        <f>IF(N1396="nulová",J1396,0)</f>
        <v>0</v>
      </c>
      <c r="BJ1396" s="196" t="s">
        <v>75</v>
      </c>
      <c r="BK1396" s="296">
        <f>ROUND(I1396*H1396,2)</f>
        <v>0</v>
      </c>
      <c r="BL1396" s="196" t="s">
        <v>263</v>
      </c>
      <c r="BM1396" s="196" t="s">
        <v>1883</v>
      </c>
    </row>
    <row r="1397" spans="2:65" s="916" customFormat="1" ht="25.5" customHeight="1">
      <c r="B1397" s="207"/>
      <c r="C1397" s="324" t="s">
        <v>1884</v>
      </c>
      <c r="D1397" s="324" t="s">
        <v>425</v>
      </c>
      <c r="E1397" s="325" t="s">
        <v>1885</v>
      </c>
      <c r="F1397" s="326" t="s">
        <v>1886</v>
      </c>
      <c r="G1397" s="327" t="s">
        <v>187</v>
      </c>
      <c r="H1397" s="328">
        <v>2</v>
      </c>
      <c r="I1397" s="923"/>
      <c r="J1397" s="329">
        <f>ROUND(I1397*H1397,2)</f>
        <v>0</v>
      </c>
      <c r="K1397" s="326" t="s">
        <v>5</v>
      </c>
      <c r="L1397" s="330"/>
      <c r="M1397" s="331" t="s">
        <v>5</v>
      </c>
      <c r="N1397" s="332" t="s">
        <v>39</v>
      </c>
      <c r="O1397" s="294">
        <v>0</v>
      </c>
      <c r="P1397" s="294">
        <f>O1397*H1397</f>
        <v>0</v>
      </c>
      <c r="Q1397" s="294">
        <v>4.4999999999999998E-2</v>
      </c>
      <c r="R1397" s="294">
        <f>Q1397*H1397</f>
        <v>0.09</v>
      </c>
      <c r="S1397" s="294">
        <v>0</v>
      </c>
      <c r="T1397" s="295">
        <f>S1397*H1397</f>
        <v>0</v>
      </c>
      <c r="AR1397" s="196" t="s">
        <v>336</v>
      </c>
      <c r="AT1397" s="196" t="s">
        <v>425</v>
      </c>
      <c r="AU1397" s="196" t="s">
        <v>77</v>
      </c>
      <c r="AY1397" s="196" t="s">
        <v>177</v>
      </c>
      <c r="BE1397" s="296">
        <f>IF(N1397="základní",J1397,0)</f>
        <v>0</v>
      </c>
      <c r="BF1397" s="296">
        <f>IF(N1397="snížená",J1397,0)</f>
        <v>0</v>
      </c>
      <c r="BG1397" s="296">
        <f>IF(N1397="zákl. přenesená",J1397,0)</f>
        <v>0</v>
      </c>
      <c r="BH1397" s="296">
        <f>IF(N1397="sníž. přenesená",J1397,0)</f>
        <v>0</v>
      </c>
      <c r="BI1397" s="296">
        <f>IF(N1397="nulová",J1397,0)</f>
        <v>0</v>
      </c>
      <c r="BJ1397" s="196" t="s">
        <v>75</v>
      </c>
      <c r="BK1397" s="296">
        <f>ROUND(I1397*H1397,2)</f>
        <v>0</v>
      </c>
      <c r="BL1397" s="196" t="s">
        <v>263</v>
      </c>
      <c r="BM1397" s="196" t="s">
        <v>1887</v>
      </c>
    </row>
    <row r="1398" spans="2:65" s="916" customFormat="1" ht="25.5" customHeight="1">
      <c r="B1398" s="207"/>
      <c r="C1398" s="286" t="s">
        <v>1888</v>
      </c>
      <c r="D1398" s="286" t="s">
        <v>179</v>
      </c>
      <c r="E1398" s="287" t="s">
        <v>1889</v>
      </c>
      <c r="F1398" s="288" t="s">
        <v>1890</v>
      </c>
      <c r="G1398" s="289" t="s">
        <v>886</v>
      </c>
      <c r="H1398" s="290">
        <v>2.8</v>
      </c>
      <c r="I1398" s="921"/>
      <c r="J1398" s="291">
        <f>ROUND(I1398*H1398,2)</f>
        <v>0</v>
      </c>
      <c r="K1398" s="288" t="s">
        <v>181</v>
      </c>
      <c r="L1398" s="207"/>
      <c r="M1398" s="292" t="s">
        <v>5</v>
      </c>
      <c r="N1398" s="293" t="s">
        <v>39</v>
      </c>
      <c r="O1398" s="294">
        <v>0.55200000000000005</v>
      </c>
      <c r="P1398" s="294">
        <f>O1398*H1398</f>
        <v>1.5456000000000001</v>
      </c>
      <c r="Q1398" s="294">
        <v>6.0000000000000002E-5</v>
      </c>
      <c r="R1398" s="294">
        <f>Q1398*H1398</f>
        <v>1.6799999999999999E-4</v>
      </c>
      <c r="S1398" s="294">
        <v>0</v>
      </c>
      <c r="T1398" s="295">
        <f>S1398*H1398</f>
        <v>0</v>
      </c>
      <c r="AR1398" s="196" t="s">
        <v>263</v>
      </c>
      <c r="AT1398" s="196" t="s">
        <v>179</v>
      </c>
      <c r="AU1398" s="196" t="s">
        <v>77</v>
      </c>
      <c r="AY1398" s="196" t="s">
        <v>177</v>
      </c>
      <c r="BE1398" s="296">
        <f>IF(N1398="základní",J1398,0)</f>
        <v>0</v>
      </c>
      <c r="BF1398" s="296">
        <f>IF(N1398="snížená",J1398,0)</f>
        <v>0</v>
      </c>
      <c r="BG1398" s="296">
        <f>IF(N1398="zákl. přenesená",J1398,0)</f>
        <v>0</v>
      </c>
      <c r="BH1398" s="296">
        <f>IF(N1398="sníž. přenesená",J1398,0)</f>
        <v>0</v>
      </c>
      <c r="BI1398" s="296">
        <f>IF(N1398="nulová",J1398,0)</f>
        <v>0</v>
      </c>
      <c r="BJ1398" s="196" t="s">
        <v>75</v>
      </c>
      <c r="BK1398" s="296">
        <f>ROUND(I1398*H1398,2)</f>
        <v>0</v>
      </c>
      <c r="BL1398" s="196" t="s">
        <v>263</v>
      </c>
      <c r="BM1398" s="196" t="s">
        <v>1891</v>
      </c>
    </row>
    <row r="1399" spans="2:65" s="916" customFormat="1" ht="121.5">
      <c r="B1399" s="207"/>
      <c r="D1399" s="297" t="s">
        <v>184</v>
      </c>
      <c r="F1399" s="298" t="s">
        <v>1892</v>
      </c>
      <c r="L1399" s="207"/>
      <c r="M1399" s="299"/>
      <c r="N1399" s="920"/>
      <c r="O1399" s="920"/>
      <c r="P1399" s="920"/>
      <c r="Q1399" s="920"/>
      <c r="R1399" s="920"/>
      <c r="S1399" s="920"/>
      <c r="T1399" s="300"/>
      <c r="AT1399" s="196" t="s">
        <v>184</v>
      </c>
      <c r="AU1399" s="196" t="s">
        <v>77</v>
      </c>
    </row>
    <row r="1400" spans="2:65" s="302" customFormat="1">
      <c r="B1400" s="301"/>
      <c r="D1400" s="297" t="s">
        <v>185</v>
      </c>
      <c r="E1400" s="303" t="s">
        <v>5</v>
      </c>
      <c r="F1400" s="304" t="s">
        <v>1893</v>
      </c>
      <c r="H1400" s="305">
        <v>2.8</v>
      </c>
      <c r="L1400" s="301"/>
      <c r="M1400" s="306"/>
      <c r="N1400" s="307"/>
      <c r="O1400" s="307"/>
      <c r="P1400" s="307"/>
      <c r="Q1400" s="307"/>
      <c r="R1400" s="307"/>
      <c r="S1400" s="307"/>
      <c r="T1400" s="308"/>
      <c r="AT1400" s="303" t="s">
        <v>185</v>
      </c>
      <c r="AU1400" s="303" t="s">
        <v>77</v>
      </c>
      <c r="AV1400" s="302" t="s">
        <v>77</v>
      </c>
      <c r="AW1400" s="302" t="s">
        <v>31</v>
      </c>
      <c r="AX1400" s="302" t="s">
        <v>68</v>
      </c>
      <c r="AY1400" s="303" t="s">
        <v>177</v>
      </c>
    </row>
    <row r="1401" spans="2:65" s="317" customFormat="1">
      <c r="B1401" s="316"/>
      <c r="D1401" s="297" t="s">
        <v>185</v>
      </c>
      <c r="E1401" s="318" t="s">
        <v>5</v>
      </c>
      <c r="F1401" s="319" t="s">
        <v>186</v>
      </c>
      <c r="H1401" s="320">
        <v>2.8</v>
      </c>
      <c r="L1401" s="316"/>
      <c r="M1401" s="321"/>
      <c r="N1401" s="322"/>
      <c r="O1401" s="322"/>
      <c r="P1401" s="322"/>
      <c r="Q1401" s="322"/>
      <c r="R1401" s="322"/>
      <c r="S1401" s="322"/>
      <c r="T1401" s="323"/>
      <c r="AT1401" s="318" t="s">
        <v>185</v>
      </c>
      <c r="AU1401" s="318" t="s">
        <v>77</v>
      </c>
      <c r="AV1401" s="317" t="s">
        <v>182</v>
      </c>
      <c r="AW1401" s="317" t="s">
        <v>31</v>
      </c>
      <c r="AX1401" s="317" t="s">
        <v>75</v>
      </c>
      <c r="AY1401" s="318" t="s">
        <v>177</v>
      </c>
    </row>
    <row r="1402" spans="2:65" s="916" customFormat="1" ht="16.5" customHeight="1">
      <c r="B1402" s="207"/>
      <c r="C1402" s="324" t="s">
        <v>1894</v>
      </c>
      <c r="D1402" s="324" t="s">
        <v>425</v>
      </c>
      <c r="E1402" s="325" t="s">
        <v>1895</v>
      </c>
      <c r="F1402" s="326" t="s">
        <v>1896</v>
      </c>
      <c r="G1402" s="327" t="s">
        <v>886</v>
      </c>
      <c r="H1402" s="328">
        <v>2.8</v>
      </c>
      <c r="I1402" s="923"/>
      <c r="J1402" s="329">
        <f>ROUND(I1402*H1402,2)</f>
        <v>0</v>
      </c>
      <c r="K1402" s="326" t="s">
        <v>5</v>
      </c>
      <c r="L1402" s="330"/>
      <c r="M1402" s="331" t="s">
        <v>5</v>
      </c>
      <c r="N1402" s="332" t="s">
        <v>39</v>
      </c>
      <c r="O1402" s="294">
        <v>0</v>
      </c>
      <c r="P1402" s="294">
        <f>O1402*H1402</f>
        <v>0</v>
      </c>
      <c r="Q1402" s="294">
        <v>1.9650000000000001E-2</v>
      </c>
      <c r="R1402" s="294">
        <f>Q1402*H1402</f>
        <v>5.5019999999999999E-2</v>
      </c>
      <c r="S1402" s="294">
        <v>0</v>
      </c>
      <c r="T1402" s="295">
        <f>S1402*H1402</f>
        <v>0</v>
      </c>
      <c r="AR1402" s="196" t="s">
        <v>336</v>
      </c>
      <c r="AT1402" s="196" t="s">
        <v>425</v>
      </c>
      <c r="AU1402" s="196" t="s">
        <v>77</v>
      </c>
      <c r="AY1402" s="196" t="s">
        <v>177</v>
      </c>
      <c r="BE1402" s="296">
        <f>IF(N1402="základní",J1402,0)</f>
        <v>0</v>
      </c>
      <c r="BF1402" s="296">
        <f>IF(N1402="snížená",J1402,0)</f>
        <v>0</v>
      </c>
      <c r="BG1402" s="296">
        <f>IF(N1402="zákl. přenesená",J1402,0)</f>
        <v>0</v>
      </c>
      <c r="BH1402" s="296">
        <f>IF(N1402="sníž. přenesená",J1402,0)</f>
        <v>0</v>
      </c>
      <c r="BI1402" s="296">
        <f>IF(N1402="nulová",J1402,0)</f>
        <v>0</v>
      </c>
      <c r="BJ1402" s="196" t="s">
        <v>75</v>
      </c>
      <c r="BK1402" s="296">
        <f>ROUND(I1402*H1402,2)</f>
        <v>0</v>
      </c>
      <c r="BL1402" s="196" t="s">
        <v>263</v>
      </c>
      <c r="BM1402" s="196" t="s">
        <v>1897</v>
      </c>
    </row>
    <row r="1403" spans="2:65" s="916" customFormat="1" ht="25.5" customHeight="1">
      <c r="B1403" s="207"/>
      <c r="C1403" s="286" t="s">
        <v>1898</v>
      </c>
      <c r="D1403" s="286" t="s">
        <v>179</v>
      </c>
      <c r="E1403" s="287" t="s">
        <v>1899</v>
      </c>
      <c r="F1403" s="288" t="s">
        <v>1900</v>
      </c>
      <c r="G1403" s="289" t="s">
        <v>886</v>
      </c>
      <c r="H1403" s="290">
        <v>5.45</v>
      </c>
      <c r="I1403" s="921"/>
      <c r="J1403" s="291">
        <f>ROUND(I1403*H1403,2)</f>
        <v>0</v>
      </c>
      <c r="K1403" s="288" t="s">
        <v>181</v>
      </c>
      <c r="L1403" s="207"/>
      <c r="M1403" s="292" t="s">
        <v>5</v>
      </c>
      <c r="N1403" s="293" t="s">
        <v>39</v>
      </c>
      <c r="O1403" s="294">
        <v>0.42699999999999999</v>
      </c>
      <c r="P1403" s="294">
        <f>O1403*H1403</f>
        <v>2.3271500000000001</v>
      </c>
      <c r="Q1403" s="294">
        <v>0</v>
      </c>
      <c r="R1403" s="294">
        <f>Q1403*H1403</f>
        <v>0</v>
      </c>
      <c r="S1403" s="294">
        <v>0</v>
      </c>
      <c r="T1403" s="295">
        <f>S1403*H1403</f>
        <v>0</v>
      </c>
      <c r="AR1403" s="196" t="s">
        <v>263</v>
      </c>
      <c r="AT1403" s="196" t="s">
        <v>179</v>
      </c>
      <c r="AU1403" s="196" t="s">
        <v>77</v>
      </c>
      <c r="AY1403" s="196" t="s">
        <v>177</v>
      </c>
      <c r="BE1403" s="296">
        <f>IF(N1403="základní",J1403,0)</f>
        <v>0</v>
      </c>
      <c r="BF1403" s="296">
        <f>IF(N1403="snížená",J1403,0)</f>
        <v>0</v>
      </c>
      <c r="BG1403" s="296">
        <f>IF(N1403="zákl. přenesená",J1403,0)</f>
        <v>0</v>
      </c>
      <c r="BH1403" s="296">
        <f>IF(N1403="sníž. přenesená",J1403,0)</f>
        <v>0</v>
      </c>
      <c r="BI1403" s="296">
        <f>IF(N1403="nulová",J1403,0)</f>
        <v>0</v>
      </c>
      <c r="BJ1403" s="196" t="s">
        <v>75</v>
      </c>
      <c r="BK1403" s="296">
        <f>ROUND(I1403*H1403,2)</f>
        <v>0</v>
      </c>
      <c r="BL1403" s="196" t="s">
        <v>263</v>
      </c>
      <c r="BM1403" s="196" t="s">
        <v>1901</v>
      </c>
    </row>
    <row r="1404" spans="2:65" s="916" customFormat="1" ht="121.5">
      <c r="B1404" s="207"/>
      <c r="D1404" s="297" t="s">
        <v>184</v>
      </c>
      <c r="F1404" s="298" t="s">
        <v>1892</v>
      </c>
      <c r="L1404" s="207"/>
      <c r="M1404" s="299"/>
      <c r="N1404" s="920"/>
      <c r="O1404" s="920"/>
      <c r="P1404" s="920"/>
      <c r="Q1404" s="920"/>
      <c r="R1404" s="920"/>
      <c r="S1404" s="920"/>
      <c r="T1404" s="300"/>
      <c r="AT1404" s="196" t="s">
        <v>184</v>
      </c>
      <c r="AU1404" s="196" t="s">
        <v>77</v>
      </c>
    </row>
    <row r="1405" spans="2:65" s="302" customFormat="1">
      <c r="B1405" s="301"/>
      <c r="D1405" s="297" t="s">
        <v>185</v>
      </c>
      <c r="E1405" s="303" t="s">
        <v>5</v>
      </c>
      <c r="F1405" s="304" t="s">
        <v>1902</v>
      </c>
      <c r="H1405" s="305">
        <v>1.35</v>
      </c>
      <c r="L1405" s="301"/>
      <c r="M1405" s="306"/>
      <c r="N1405" s="307"/>
      <c r="O1405" s="307"/>
      <c r="P1405" s="307"/>
      <c r="Q1405" s="307"/>
      <c r="R1405" s="307"/>
      <c r="S1405" s="307"/>
      <c r="T1405" s="308"/>
      <c r="AT1405" s="303" t="s">
        <v>185</v>
      </c>
      <c r="AU1405" s="303" t="s">
        <v>77</v>
      </c>
      <c r="AV1405" s="302" t="s">
        <v>77</v>
      </c>
      <c r="AW1405" s="302" t="s">
        <v>31</v>
      </c>
      <c r="AX1405" s="302" t="s">
        <v>68</v>
      </c>
      <c r="AY1405" s="303" t="s">
        <v>177</v>
      </c>
    </row>
    <row r="1406" spans="2:65" s="310" customFormat="1">
      <c r="B1406" s="309"/>
      <c r="D1406" s="297" t="s">
        <v>185</v>
      </c>
      <c r="E1406" s="311" t="s">
        <v>5</v>
      </c>
      <c r="F1406" s="312" t="s">
        <v>1903</v>
      </c>
      <c r="H1406" s="311" t="s">
        <v>5</v>
      </c>
      <c r="L1406" s="309"/>
      <c r="M1406" s="313"/>
      <c r="N1406" s="314"/>
      <c r="O1406" s="314"/>
      <c r="P1406" s="314"/>
      <c r="Q1406" s="314"/>
      <c r="R1406" s="314"/>
      <c r="S1406" s="314"/>
      <c r="T1406" s="315"/>
      <c r="AT1406" s="311" t="s">
        <v>185</v>
      </c>
      <c r="AU1406" s="311" t="s">
        <v>77</v>
      </c>
      <c r="AV1406" s="310" t="s">
        <v>75</v>
      </c>
      <c r="AW1406" s="310" t="s">
        <v>31</v>
      </c>
      <c r="AX1406" s="310" t="s">
        <v>68</v>
      </c>
      <c r="AY1406" s="311" t="s">
        <v>177</v>
      </c>
    </row>
    <row r="1407" spans="2:65" s="302" customFormat="1">
      <c r="B1407" s="301"/>
      <c r="D1407" s="297" t="s">
        <v>185</v>
      </c>
      <c r="E1407" s="303" t="s">
        <v>5</v>
      </c>
      <c r="F1407" s="304" t="s">
        <v>1904</v>
      </c>
      <c r="H1407" s="305">
        <v>4.0999999999999996</v>
      </c>
      <c r="L1407" s="301"/>
      <c r="M1407" s="306"/>
      <c r="N1407" s="307"/>
      <c r="O1407" s="307"/>
      <c r="P1407" s="307"/>
      <c r="Q1407" s="307"/>
      <c r="R1407" s="307"/>
      <c r="S1407" s="307"/>
      <c r="T1407" s="308"/>
      <c r="AT1407" s="303" t="s">
        <v>185</v>
      </c>
      <c r="AU1407" s="303" t="s">
        <v>77</v>
      </c>
      <c r="AV1407" s="302" t="s">
        <v>77</v>
      </c>
      <c r="AW1407" s="302" t="s">
        <v>31</v>
      </c>
      <c r="AX1407" s="302" t="s">
        <v>68</v>
      </c>
      <c r="AY1407" s="303" t="s">
        <v>177</v>
      </c>
    </row>
    <row r="1408" spans="2:65" s="310" customFormat="1">
      <c r="B1408" s="309"/>
      <c r="D1408" s="297" t="s">
        <v>185</v>
      </c>
      <c r="E1408" s="311" t="s">
        <v>5</v>
      </c>
      <c r="F1408" s="312" t="s">
        <v>1905</v>
      </c>
      <c r="H1408" s="311" t="s">
        <v>5</v>
      </c>
      <c r="L1408" s="309"/>
      <c r="M1408" s="313"/>
      <c r="N1408" s="314"/>
      <c r="O1408" s="314"/>
      <c r="P1408" s="314"/>
      <c r="Q1408" s="314"/>
      <c r="R1408" s="314"/>
      <c r="S1408" s="314"/>
      <c r="T1408" s="315"/>
      <c r="AT1408" s="311" t="s">
        <v>185</v>
      </c>
      <c r="AU1408" s="311" t="s">
        <v>77</v>
      </c>
      <c r="AV1408" s="310" t="s">
        <v>75</v>
      </c>
      <c r="AW1408" s="310" t="s">
        <v>31</v>
      </c>
      <c r="AX1408" s="310" t="s">
        <v>68</v>
      </c>
      <c r="AY1408" s="311" t="s">
        <v>177</v>
      </c>
    </row>
    <row r="1409" spans="2:65" s="317" customFormat="1">
      <c r="B1409" s="316"/>
      <c r="D1409" s="297" t="s">
        <v>185</v>
      </c>
      <c r="E1409" s="318" t="s">
        <v>5</v>
      </c>
      <c r="F1409" s="319" t="s">
        <v>186</v>
      </c>
      <c r="H1409" s="320">
        <v>5.45</v>
      </c>
      <c r="L1409" s="316"/>
      <c r="M1409" s="321"/>
      <c r="N1409" s="322"/>
      <c r="O1409" s="322"/>
      <c r="P1409" s="322"/>
      <c r="Q1409" s="322"/>
      <c r="R1409" s="322"/>
      <c r="S1409" s="322"/>
      <c r="T1409" s="323"/>
      <c r="AT1409" s="318" t="s">
        <v>185</v>
      </c>
      <c r="AU1409" s="318" t="s">
        <v>77</v>
      </c>
      <c r="AV1409" s="317" t="s">
        <v>182</v>
      </c>
      <c r="AW1409" s="317" t="s">
        <v>31</v>
      </c>
      <c r="AX1409" s="317" t="s">
        <v>75</v>
      </c>
      <c r="AY1409" s="318" t="s">
        <v>177</v>
      </c>
    </row>
    <row r="1410" spans="2:65" s="916" customFormat="1" ht="16.5" customHeight="1">
      <c r="B1410" s="207"/>
      <c r="C1410" s="324" t="s">
        <v>1906</v>
      </c>
      <c r="D1410" s="324" t="s">
        <v>425</v>
      </c>
      <c r="E1410" s="325" t="s">
        <v>1907</v>
      </c>
      <c r="F1410" s="326" t="s">
        <v>1908</v>
      </c>
      <c r="G1410" s="327" t="s">
        <v>886</v>
      </c>
      <c r="H1410" s="328">
        <v>5.45</v>
      </c>
      <c r="I1410" s="923"/>
      <c r="J1410" s="329">
        <f>ROUND(I1410*H1410,2)</f>
        <v>0</v>
      </c>
      <c r="K1410" s="326" t="s">
        <v>5</v>
      </c>
      <c r="L1410" s="330"/>
      <c r="M1410" s="331" t="s">
        <v>5</v>
      </c>
      <c r="N1410" s="332" t="s">
        <v>39</v>
      </c>
      <c r="O1410" s="294">
        <v>0</v>
      </c>
      <c r="P1410" s="294">
        <f>O1410*H1410</f>
        <v>0</v>
      </c>
      <c r="Q1410" s="294">
        <v>1.9650000000000001E-2</v>
      </c>
      <c r="R1410" s="294">
        <f>Q1410*H1410</f>
        <v>0.10709250000000001</v>
      </c>
      <c r="S1410" s="294">
        <v>0</v>
      </c>
      <c r="T1410" s="295">
        <f>S1410*H1410</f>
        <v>0</v>
      </c>
      <c r="AR1410" s="196" t="s">
        <v>336</v>
      </c>
      <c r="AT1410" s="196" t="s">
        <v>425</v>
      </c>
      <c r="AU1410" s="196" t="s">
        <v>77</v>
      </c>
      <c r="AY1410" s="196" t="s">
        <v>177</v>
      </c>
      <c r="BE1410" s="296">
        <f>IF(N1410="základní",J1410,0)</f>
        <v>0</v>
      </c>
      <c r="BF1410" s="296">
        <f>IF(N1410="snížená",J1410,0)</f>
        <v>0</v>
      </c>
      <c r="BG1410" s="296">
        <f>IF(N1410="zákl. přenesená",J1410,0)</f>
        <v>0</v>
      </c>
      <c r="BH1410" s="296">
        <f>IF(N1410="sníž. přenesená",J1410,0)</f>
        <v>0</v>
      </c>
      <c r="BI1410" s="296">
        <f>IF(N1410="nulová",J1410,0)</f>
        <v>0</v>
      </c>
      <c r="BJ1410" s="196" t="s">
        <v>75</v>
      </c>
      <c r="BK1410" s="296">
        <f>ROUND(I1410*H1410,2)</f>
        <v>0</v>
      </c>
      <c r="BL1410" s="196" t="s">
        <v>263</v>
      </c>
      <c r="BM1410" s="196" t="s">
        <v>1909</v>
      </c>
    </row>
    <row r="1411" spans="2:65" s="916" customFormat="1" ht="25.5" customHeight="1">
      <c r="B1411" s="207"/>
      <c r="C1411" s="286" t="s">
        <v>1910</v>
      </c>
      <c r="D1411" s="286" t="s">
        <v>179</v>
      </c>
      <c r="E1411" s="287" t="s">
        <v>1911</v>
      </c>
      <c r="F1411" s="288" t="s">
        <v>1912</v>
      </c>
      <c r="G1411" s="289" t="s">
        <v>886</v>
      </c>
      <c r="H1411" s="290">
        <v>54.58</v>
      </c>
      <c r="I1411" s="921"/>
      <c r="J1411" s="291">
        <f>ROUND(I1411*H1411,2)</f>
        <v>0</v>
      </c>
      <c r="K1411" s="288" t="s">
        <v>181</v>
      </c>
      <c r="L1411" s="207"/>
      <c r="M1411" s="292" t="s">
        <v>5</v>
      </c>
      <c r="N1411" s="293" t="s">
        <v>39</v>
      </c>
      <c r="O1411" s="294">
        <v>0.56200000000000006</v>
      </c>
      <c r="P1411" s="294">
        <f>O1411*H1411</f>
        <v>30.673960000000001</v>
      </c>
      <c r="Q1411" s="294">
        <v>1.7000000000000001E-4</v>
      </c>
      <c r="R1411" s="294">
        <f>Q1411*H1411</f>
        <v>9.2785999999999997E-3</v>
      </c>
      <c r="S1411" s="294">
        <v>0</v>
      </c>
      <c r="T1411" s="295">
        <f>S1411*H1411</f>
        <v>0</v>
      </c>
      <c r="AR1411" s="196" t="s">
        <v>263</v>
      </c>
      <c r="AT1411" s="196" t="s">
        <v>179</v>
      </c>
      <c r="AU1411" s="196" t="s">
        <v>77</v>
      </c>
      <c r="AY1411" s="196" t="s">
        <v>177</v>
      </c>
      <c r="BE1411" s="296">
        <f>IF(N1411="základní",J1411,0)</f>
        <v>0</v>
      </c>
      <c r="BF1411" s="296">
        <f>IF(N1411="snížená",J1411,0)</f>
        <v>0</v>
      </c>
      <c r="BG1411" s="296">
        <f>IF(N1411="zákl. přenesená",J1411,0)</f>
        <v>0</v>
      </c>
      <c r="BH1411" s="296">
        <f>IF(N1411="sníž. přenesená",J1411,0)</f>
        <v>0</v>
      </c>
      <c r="BI1411" s="296">
        <f>IF(N1411="nulová",J1411,0)</f>
        <v>0</v>
      </c>
      <c r="BJ1411" s="196" t="s">
        <v>75</v>
      </c>
      <c r="BK1411" s="296">
        <f>ROUND(I1411*H1411,2)</f>
        <v>0</v>
      </c>
      <c r="BL1411" s="196" t="s">
        <v>263</v>
      </c>
      <c r="BM1411" s="196" t="s">
        <v>1913</v>
      </c>
    </row>
    <row r="1412" spans="2:65" s="916" customFormat="1" ht="121.5">
      <c r="B1412" s="207"/>
      <c r="D1412" s="297" t="s">
        <v>184</v>
      </c>
      <c r="F1412" s="298" t="s">
        <v>1892</v>
      </c>
      <c r="L1412" s="207"/>
      <c r="M1412" s="299"/>
      <c r="N1412" s="920"/>
      <c r="O1412" s="920"/>
      <c r="P1412" s="920"/>
      <c r="Q1412" s="920"/>
      <c r="R1412" s="920"/>
      <c r="S1412" s="920"/>
      <c r="T1412" s="300"/>
      <c r="AT1412" s="196" t="s">
        <v>184</v>
      </c>
      <c r="AU1412" s="196" t="s">
        <v>77</v>
      </c>
    </row>
    <row r="1413" spans="2:65" s="302" customFormat="1">
      <c r="B1413" s="301"/>
      <c r="D1413" s="297" t="s">
        <v>185</v>
      </c>
      <c r="E1413" s="303" t="s">
        <v>5</v>
      </c>
      <c r="F1413" s="304" t="s">
        <v>1914</v>
      </c>
      <c r="H1413" s="305">
        <v>14.6</v>
      </c>
      <c r="L1413" s="301"/>
      <c r="M1413" s="306"/>
      <c r="N1413" s="307"/>
      <c r="O1413" s="307"/>
      <c r="P1413" s="307"/>
      <c r="Q1413" s="307"/>
      <c r="R1413" s="307"/>
      <c r="S1413" s="307"/>
      <c r="T1413" s="308"/>
      <c r="AT1413" s="303" t="s">
        <v>185</v>
      </c>
      <c r="AU1413" s="303" t="s">
        <v>77</v>
      </c>
      <c r="AV1413" s="302" t="s">
        <v>77</v>
      </c>
      <c r="AW1413" s="302" t="s">
        <v>31</v>
      </c>
      <c r="AX1413" s="302" t="s">
        <v>68</v>
      </c>
      <c r="AY1413" s="303" t="s">
        <v>177</v>
      </c>
    </row>
    <row r="1414" spans="2:65" s="310" customFormat="1">
      <c r="B1414" s="309"/>
      <c r="D1414" s="297" t="s">
        <v>185</v>
      </c>
      <c r="E1414" s="311" t="s">
        <v>5</v>
      </c>
      <c r="F1414" s="312" t="s">
        <v>1915</v>
      </c>
      <c r="H1414" s="311" t="s">
        <v>5</v>
      </c>
      <c r="L1414" s="309"/>
      <c r="M1414" s="313"/>
      <c r="N1414" s="314"/>
      <c r="O1414" s="314"/>
      <c r="P1414" s="314"/>
      <c r="Q1414" s="314"/>
      <c r="R1414" s="314"/>
      <c r="S1414" s="314"/>
      <c r="T1414" s="315"/>
      <c r="AT1414" s="311" t="s">
        <v>185</v>
      </c>
      <c r="AU1414" s="311" t="s">
        <v>77</v>
      </c>
      <c r="AV1414" s="310" t="s">
        <v>75</v>
      </c>
      <c r="AW1414" s="310" t="s">
        <v>31</v>
      </c>
      <c r="AX1414" s="310" t="s">
        <v>68</v>
      </c>
      <c r="AY1414" s="311" t="s">
        <v>177</v>
      </c>
    </row>
    <row r="1415" spans="2:65" s="302" customFormat="1">
      <c r="B1415" s="301"/>
      <c r="D1415" s="297" t="s">
        <v>185</v>
      </c>
      <c r="E1415" s="303" t="s">
        <v>5</v>
      </c>
      <c r="F1415" s="304" t="s">
        <v>1916</v>
      </c>
      <c r="H1415" s="305">
        <v>4.5199999999999996</v>
      </c>
      <c r="L1415" s="301"/>
      <c r="M1415" s="306"/>
      <c r="N1415" s="307"/>
      <c r="O1415" s="307"/>
      <c r="P1415" s="307"/>
      <c r="Q1415" s="307"/>
      <c r="R1415" s="307"/>
      <c r="S1415" s="307"/>
      <c r="T1415" s="308"/>
      <c r="AT1415" s="303" t="s">
        <v>185</v>
      </c>
      <c r="AU1415" s="303" t="s">
        <v>77</v>
      </c>
      <c r="AV1415" s="302" t="s">
        <v>77</v>
      </c>
      <c r="AW1415" s="302" t="s">
        <v>31</v>
      </c>
      <c r="AX1415" s="302" t="s">
        <v>68</v>
      </c>
      <c r="AY1415" s="303" t="s">
        <v>177</v>
      </c>
    </row>
    <row r="1416" spans="2:65" s="310" customFormat="1">
      <c r="B1416" s="309"/>
      <c r="D1416" s="297" t="s">
        <v>185</v>
      </c>
      <c r="E1416" s="311" t="s">
        <v>5</v>
      </c>
      <c r="F1416" s="312" t="s">
        <v>1917</v>
      </c>
      <c r="H1416" s="311" t="s">
        <v>5</v>
      </c>
      <c r="L1416" s="309"/>
      <c r="M1416" s="313"/>
      <c r="N1416" s="314"/>
      <c r="O1416" s="314"/>
      <c r="P1416" s="314"/>
      <c r="Q1416" s="314"/>
      <c r="R1416" s="314"/>
      <c r="S1416" s="314"/>
      <c r="T1416" s="315"/>
      <c r="AT1416" s="311" t="s">
        <v>185</v>
      </c>
      <c r="AU1416" s="311" t="s">
        <v>77</v>
      </c>
      <c r="AV1416" s="310" t="s">
        <v>75</v>
      </c>
      <c r="AW1416" s="310" t="s">
        <v>31</v>
      </c>
      <c r="AX1416" s="310" t="s">
        <v>68</v>
      </c>
      <c r="AY1416" s="311" t="s">
        <v>177</v>
      </c>
    </row>
    <row r="1417" spans="2:65" s="302" customFormat="1">
      <c r="B1417" s="301"/>
      <c r="D1417" s="297" t="s">
        <v>185</v>
      </c>
      <c r="E1417" s="303" t="s">
        <v>5</v>
      </c>
      <c r="F1417" s="304" t="s">
        <v>1918</v>
      </c>
      <c r="H1417" s="305">
        <v>6.78</v>
      </c>
      <c r="L1417" s="301"/>
      <c r="M1417" s="306"/>
      <c r="N1417" s="307"/>
      <c r="O1417" s="307"/>
      <c r="P1417" s="307"/>
      <c r="Q1417" s="307"/>
      <c r="R1417" s="307"/>
      <c r="S1417" s="307"/>
      <c r="T1417" s="308"/>
      <c r="AT1417" s="303" t="s">
        <v>185</v>
      </c>
      <c r="AU1417" s="303" t="s">
        <v>77</v>
      </c>
      <c r="AV1417" s="302" t="s">
        <v>77</v>
      </c>
      <c r="AW1417" s="302" t="s">
        <v>31</v>
      </c>
      <c r="AX1417" s="302" t="s">
        <v>68</v>
      </c>
      <c r="AY1417" s="303" t="s">
        <v>177</v>
      </c>
    </row>
    <row r="1418" spans="2:65" s="310" customFormat="1">
      <c r="B1418" s="309"/>
      <c r="D1418" s="297" t="s">
        <v>185</v>
      </c>
      <c r="E1418" s="311" t="s">
        <v>5</v>
      </c>
      <c r="F1418" s="312" t="s">
        <v>1919</v>
      </c>
      <c r="H1418" s="311" t="s">
        <v>5</v>
      </c>
      <c r="L1418" s="309"/>
      <c r="M1418" s="313"/>
      <c r="N1418" s="314"/>
      <c r="O1418" s="314"/>
      <c r="P1418" s="314"/>
      <c r="Q1418" s="314"/>
      <c r="R1418" s="314"/>
      <c r="S1418" s="314"/>
      <c r="T1418" s="315"/>
      <c r="AT1418" s="311" t="s">
        <v>185</v>
      </c>
      <c r="AU1418" s="311" t="s">
        <v>77</v>
      </c>
      <c r="AV1418" s="310" t="s">
        <v>75</v>
      </c>
      <c r="AW1418" s="310" t="s">
        <v>31</v>
      </c>
      <c r="AX1418" s="310" t="s">
        <v>68</v>
      </c>
      <c r="AY1418" s="311" t="s">
        <v>177</v>
      </c>
    </row>
    <row r="1419" spans="2:65" s="302" customFormat="1">
      <c r="B1419" s="301"/>
      <c r="D1419" s="297" t="s">
        <v>185</v>
      </c>
      <c r="E1419" s="303" t="s">
        <v>5</v>
      </c>
      <c r="F1419" s="304" t="s">
        <v>1920</v>
      </c>
      <c r="H1419" s="305">
        <v>5.0199999999999996</v>
      </c>
      <c r="L1419" s="301"/>
      <c r="M1419" s="306"/>
      <c r="N1419" s="307"/>
      <c r="O1419" s="307"/>
      <c r="P1419" s="307"/>
      <c r="Q1419" s="307"/>
      <c r="R1419" s="307"/>
      <c r="S1419" s="307"/>
      <c r="T1419" s="308"/>
      <c r="AT1419" s="303" t="s">
        <v>185</v>
      </c>
      <c r="AU1419" s="303" t="s">
        <v>77</v>
      </c>
      <c r="AV1419" s="302" t="s">
        <v>77</v>
      </c>
      <c r="AW1419" s="302" t="s">
        <v>31</v>
      </c>
      <c r="AX1419" s="302" t="s">
        <v>68</v>
      </c>
      <c r="AY1419" s="303" t="s">
        <v>177</v>
      </c>
    </row>
    <row r="1420" spans="2:65" s="310" customFormat="1">
      <c r="B1420" s="309"/>
      <c r="D1420" s="297" t="s">
        <v>185</v>
      </c>
      <c r="E1420" s="311" t="s">
        <v>5</v>
      </c>
      <c r="F1420" s="312" t="s">
        <v>1921</v>
      </c>
      <c r="H1420" s="311" t="s">
        <v>5</v>
      </c>
      <c r="L1420" s="309"/>
      <c r="M1420" s="313"/>
      <c r="N1420" s="314"/>
      <c r="O1420" s="314"/>
      <c r="P1420" s="314"/>
      <c r="Q1420" s="314"/>
      <c r="R1420" s="314"/>
      <c r="S1420" s="314"/>
      <c r="T1420" s="315"/>
      <c r="AT1420" s="311" t="s">
        <v>185</v>
      </c>
      <c r="AU1420" s="311" t="s">
        <v>77</v>
      </c>
      <c r="AV1420" s="310" t="s">
        <v>75</v>
      </c>
      <c r="AW1420" s="310" t="s">
        <v>31</v>
      </c>
      <c r="AX1420" s="310" t="s">
        <v>68</v>
      </c>
      <c r="AY1420" s="311" t="s">
        <v>177</v>
      </c>
    </row>
    <row r="1421" spans="2:65" s="302" customFormat="1">
      <c r="B1421" s="301"/>
      <c r="D1421" s="297" t="s">
        <v>185</v>
      </c>
      <c r="E1421" s="303" t="s">
        <v>5</v>
      </c>
      <c r="F1421" s="304" t="s">
        <v>1922</v>
      </c>
      <c r="H1421" s="305">
        <v>6.76</v>
      </c>
      <c r="L1421" s="301"/>
      <c r="M1421" s="306"/>
      <c r="N1421" s="307"/>
      <c r="O1421" s="307"/>
      <c r="P1421" s="307"/>
      <c r="Q1421" s="307"/>
      <c r="R1421" s="307"/>
      <c r="S1421" s="307"/>
      <c r="T1421" s="308"/>
      <c r="AT1421" s="303" t="s">
        <v>185</v>
      </c>
      <c r="AU1421" s="303" t="s">
        <v>77</v>
      </c>
      <c r="AV1421" s="302" t="s">
        <v>77</v>
      </c>
      <c r="AW1421" s="302" t="s">
        <v>31</v>
      </c>
      <c r="AX1421" s="302" t="s">
        <v>68</v>
      </c>
      <c r="AY1421" s="303" t="s">
        <v>177</v>
      </c>
    </row>
    <row r="1422" spans="2:65" s="310" customFormat="1">
      <c r="B1422" s="309"/>
      <c r="D1422" s="297" t="s">
        <v>185</v>
      </c>
      <c r="E1422" s="311" t="s">
        <v>5</v>
      </c>
      <c r="F1422" s="312" t="s">
        <v>1923</v>
      </c>
      <c r="H1422" s="311" t="s">
        <v>5</v>
      </c>
      <c r="L1422" s="309"/>
      <c r="M1422" s="313"/>
      <c r="N1422" s="314"/>
      <c r="O1422" s="314"/>
      <c r="P1422" s="314"/>
      <c r="Q1422" s="314"/>
      <c r="R1422" s="314"/>
      <c r="S1422" s="314"/>
      <c r="T1422" s="315"/>
      <c r="AT1422" s="311" t="s">
        <v>185</v>
      </c>
      <c r="AU1422" s="311" t="s">
        <v>77</v>
      </c>
      <c r="AV1422" s="310" t="s">
        <v>75</v>
      </c>
      <c r="AW1422" s="310" t="s">
        <v>31</v>
      </c>
      <c r="AX1422" s="310" t="s">
        <v>68</v>
      </c>
      <c r="AY1422" s="311" t="s">
        <v>177</v>
      </c>
    </row>
    <row r="1423" spans="2:65" s="302" customFormat="1">
      <c r="B1423" s="301"/>
      <c r="D1423" s="297" t="s">
        <v>185</v>
      </c>
      <c r="E1423" s="303" t="s">
        <v>5</v>
      </c>
      <c r="F1423" s="304" t="s">
        <v>1924</v>
      </c>
      <c r="H1423" s="305">
        <v>6.25</v>
      </c>
      <c r="L1423" s="301"/>
      <c r="M1423" s="306"/>
      <c r="N1423" s="307"/>
      <c r="O1423" s="307"/>
      <c r="P1423" s="307"/>
      <c r="Q1423" s="307"/>
      <c r="R1423" s="307"/>
      <c r="S1423" s="307"/>
      <c r="T1423" s="308"/>
      <c r="AT1423" s="303" t="s">
        <v>185</v>
      </c>
      <c r="AU1423" s="303" t="s">
        <v>77</v>
      </c>
      <c r="AV1423" s="302" t="s">
        <v>77</v>
      </c>
      <c r="AW1423" s="302" t="s">
        <v>31</v>
      </c>
      <c r="AX1423" s="302" t="s">
        <v>68</v>
      </c>
      <c r="AY1423" s="303" t="s">
        <v>177</v>
      </c>
    </row>
    <row r="1424" spans="2:65" s="310" customFormat="1">
      <c r="B1424" s="309"/>
      <c r="D1424" s="297" t="s">
        <v>185</v>
      </c>
      <c r="E1424" s="311" t="s">
        <v>5</v>
      </c>
      <c r="F1424" s="312" t="s">
        <v>1925</v>
      </c>
      <c r="H1424" s="311" t="s">
        <v>5</v>
      </c>
      <c r="L1424" s="309"/>
      <c r="M1424" s="313"/>
      <c r="N1424" s="314"/>
      <c r="O1424" s="314"/>
      <c r="P1424" s="314"/>
      <c r="Q1424" s="314"/>
      <c r="R1424" s="314"/>
      <c r="S1424" s="314"/>
      <c r="T1424" s="315"/>
      <c r="AT1424" s="311" t="s">
        <v>185</v>
      </c>
      <c r="AU1424" s="311" t="s">
        <v>77</v>
      </c>
      <c r="AV1424" s="310" t="s">
        <v>75</v>
      </c>
      <c r="AW1424" s="310" t="s">
        <v>31</v>
      </c>
      <c r="AX1424" s="310" t="s">
        <v>68</v>
      </c>
      <c r="AY1424" s="311" t="s">
        <v>177</v>
      </c>
    </row>
    <row r="1425" spans="2:65" s="302" customFormat="1">
      <c r="B1425" s="301"/>
      <c r="D1425" s="297" t="s">
        <v>185</v>
      </c>
      <c r="E1425" s="303" t="s">
        <v>5</v>
      </c>
      <c r="F1425" s="304" t="s">
        <v>1926</v>
      </c>
      <c r="H1425" s="305">
        <v>3.0550000000000002</v>
      </c>
      <c r="L1425" s="301"/>
      <c r="M1425" s="306"/>
      <c r="N1425" s="307"/>
      <c r="O1425" s="307"/>
      <c r="P1425" s="307"/>
      <c r="Q1425" s="307"/>
      <c r="R1425" s="307"/>
      <c r="S1425" s="307"/>
      <c r="T1425" s="308"/>
      <c r="AT1425" s="303" t="s">
        <v>185</v>
      </c>
      <c r="AU1425" s="303" t="s">
        <v>77</v>
      </c>
      <c r="AV1425" s="302" t="s">
        <v>77</v>
      </c>
      <c r="AW1425" s="302" t="s">
        <v>31</v>
      </c>
      <c r="AX1425" s="302" t="s">
        <v>68</v>
      </c>
      <c r="AY1425" s="303" t="s">
        <v>177</v>
      </c>
    </row>
    <row r="1426" spans="2:65" s="310" customFormat="1">
      <c r="B1426" s="309"/>
      <c r="D1426" s="297" t="s">
        <v>185</v>
      </c>
      <c r="E1426" s="311" t="s">
        <v>5</v>
      </c>
      <c r="F1426" s="312" t="s">
        <v>1927</v>
      </c>
      <c r="H1426" s="311" t="s">
        <v>5</v>
      </c>
      <c r="L1426" s="309"/>
      <c r="M1426" s="313"/>
      <c r="N1426" s="314"/>
      <c r="O1426" s="314"/>
      <c r="P1426" s="314"/>
      <c r="Q1426" s="314"/>
      <c r="R1426" s="314"/>
      <c r="S1426" s="314"/>
      <c r="T1426" s="315"/>
      <c r="AT1426" s="311" t="s">
        <v>185</v>
      </c>
      <c r="AU1426" s="311" t="s">
        <v>77</v>
      </c>
      <c r="AV1426" s="310" t="s">
        <v>75</v>
      </c>
      <c r="AW1426" s="310" t="s">
        <v>31</v>
      </c>
      <c r="AX1426" s="310" t="s">
        <v>68</v>
      </c>
      <c r="AY1426" s="311" t="s">
        <v>177</v>
      </c>
    </row>
    <row r="1427" spans="2:65" s="302" customFormat="1">
      <c r="B1427" s="301"/>
      <c r="D1427" s="297" t="s">
        <v>185</v>
      </c>
      <c r="E1427" s="303" t="s">
        <v>5</v>
      </c>
      <c r="F1427" s="304" t="s">
        <v>1928</v>
      </c>
      <c r="H1427" s="305">
        <v>2.0950000000000002</v>
      </c>
      <c r="L1427" s="301"/>
      <c r="M1427" s="306"/>
      <c r="N1427" s="307"/>
      <c r="O1427" s="307"/>
      <c r="P1427" s="307"/>
      <c r="Q1427" s="307"/>
      <c r="R1427" s="307"/>
      <c r="S1427" s="307"/>
      <c r="T1427" s="308"/>
      <c r="AT1427" s="303" t="s">
        <v>185</v>
      </c>
      <c r="AU1427" s="303" t="s">
        <v>77</v>
      </c>
      <c r="AV1427" s="302" t="s">
        <v>77</v>
      </c>
      <c r="AW1427" s="302" t="s">
        <v>31</v>
      </c>
      <c r="AX1427" s="302" t="s">
        <v>68</v>
      </c>
      <c r="AY1427" s="303" t="s">
        <v>177</v>
      </c>
    </row>
    <row r="1428" spans="2:65" s="310" customFormat="1">
      <c r="B1428" s="309"/>
      <c r="D1428" s="297" t="s">
        <v>185</v>
      </c>
      <c r="E1428" s="311" t="s">
        <v>5</v>
      </c>
      <c r="F1428" s="312" t="s">
        <v>1929</v>
      </c>
      <c r="H1428" s="311" t="s">
        <v>5</v>
      </c>
      <c r="L1428" s="309"/>
      <c r="M1428" s="313"/>
      <c r="N1428" s="314"/>
      <c r="O1428" s="314"/>
      <c r="P1428" s="314"/>
      <c r="Q1428" s="314"/>
      <c r="R1428" s="314"/>
      <c r="S1428" s="314"/>
      <c r="T1428" s="315"/>
      <c r="AT1428" s="311" t="s">
        <v>185</v>
      </c>
      <c r="AU1428" s="311" t="s">
        <v>77</v>
      </c>
      <c r="AV1428" s="310" t="s">
        <v>75</v>
      </c>
      <c r="AW1428" s="310" t="s">
        <v>31</v>
      </c>
      <c r="AX1428" s="310" t="s">
        <v>68</v>
      </c>
      <c r="AY1428" s="311" t="s">
        <v>177</v>
      </c>
    </row>
    <row r="1429" spans="2:65" s="302" customFormat="1">
      <c r="B1429" s="301"/>
      <c r="D1429" s="297" t="s">
        <v>185</v>
      </c>
      <c r="E1429" s="303" t="s">
        <v>5</v>
      </c>
      <c r="F1429" s="304" t="s">
        <v>1930</v>
      </c>
      <c r="H1429" s="305">
        <v>2.5049999999999999</v>
      </c>
      <c r="L1429" s="301"/>
      <c r="M1429" s="306"/>
      <c r="N1429" s="307"/>
      <c r="O1429" s="307"/>
      <c r="P1429" s="307"/>
      <c r="Q1429" s="307"/>
      <c r="R1429" s="307"/>
      <c r="S1429" s="307"/>
      <c r="T1429" s="308"/>
      <c r="AT1429" s="303" t="s">
        <v>185</v>
      </c>
      <c r="AU1429" s="303" t="s">
        <v>77</v>
      </c>
      <c r="AV1429" s="302" t="s">
        <v>77</v>
      </c>
      <c r="AW1429" s="302" t="s">
        <v>31</v>
      </c>
      <c r="AX1429" s="302" t="s">
        <v>68</v>
      </c>
      <c r="AY1429" s="303" t="s">
        <v>177</v>
      </c>
    </row>
    <row r="1430" spans="2:65" s="310" customFormat="1">
      <c r="B1430" s="309"/>
      <c r="D1430" s="297" t="s">
        <v>185</v>
      </c>
      <c r="E1430" s="311" t="s">
        <v>5</v>
      </c>
      <c r="F1430" s="312" t="s">
        <v>1931</v>
      </c>
      <c r="H1430" s="311" t="s">
        <v>5</v>
      </c>
      <c r="L1430" s="309"/>
      <c r="M1430" s="313"/>
      <c r="N1430" s="314"/>
      <c r="O1430" s="314"/>
      <c r="P1430" s="314"/>
      <c r="Q1430" s="314"/>
      <c r="R1430" s="314"/>
      <c r="S1430" s="314"/>
      <c r="T1430" s="315"/>
      <c r="AT1430" s="311" t="s">
        <v>185</v>
      </c>
      <c r="AU1430" s="311" t="s">
        <v>77</v>
      </c>
      <c r="AV1430" s="310" t="s">
        <v>75</v>
      </c>
      <c r="AW1430" s="310" t="s">
        <v>31</v>
      </c>
      <c r="AX1430" s="310" t="s">
        <v>68</v>
      </c>
      <c r="AY1430" s="311" t="s">
        <v>177</v>
      </c>
    </row>
    <row r="1431" spans="2:65" s="302" customFormat="1">
      <c r="B1431" s="301"/>
      <c r="D1431" s="297" t="s">
        <v>185</v>
      </c>
      <c r="E1431" s="303" t="s">
        <v>5</v>
      </c>
      <c r="F1431" s="304" t="s">
        <v>1932</v>
      </c>
      <c r="H1431" s="305">
        <v>2.9950000000000001</v>
      </c>
      <c r="L1431" s="301"/>
      <c r="M1431" s="306"/>
      <c r="N1431" s="307"/>
      <c r="O1431" s="307"/>
      <c r="P1431" s="307"/>
      <c r="Q1431" s="307"/>
      <c r="R1431" s="307"/>
      <c r="S1431" s="307"/>
      <c r="T1431" s="308"/>
      <c r="AT1431" s="303" t="s">
        <v>185</v>
      </c>
      <c r="AU1431" s="303" t="s">
        <v>77</v>
      </c>
      <c r="AV1431" s="302" t="s">
        <v>77</v>
      </c>
      <c r="AW1431" s="302" t="s">
        <v>31</v>
      </c>
      <c r="AX1431" s="302" t="s">
        <v>68</v>
      </c>
      <c r="AY1431" s="303" t="s">
        <v>177</v>
      </c>
    </row>
    <row r="1432" spans="2:65" s="310" customFormat="1">
      <c r="B1432" s="309"/>
      <c r="D1432" s="297" t="s">
        <v>185</v>
      </c>
      <c r="E1432" s="311" t="s">
        <v>5</v>
      </c>
      <c r="F1432" s="312" t="s">
        <v>1933</v>
      </c>
      <c r="H1432" s="311" t="s">
        <v>5</v>
      </c>
      <c r="L1432" s="309"/>
      <c r="M1432" s="313"/>
      <c r="N1432" s="314"/>
      <c r="O1432" s="314"/>
      <c r="P1432" s="314"/>
      <c r="Q1432" s="314"/>
      <c r="R1432" s="314"/>
      <c r="S1432" s="314"/>
      <c r="T1432" s="315"/>
      <c r="AT1432" s="311" t="s">
        <v>185</v>
      </c>
      <c r="AU1432" s="311" t="s">
        <v>77</v>
      </c>
      <c r="AV1432" s="310" t="s">
        <v>75</v>
      </c>
      <c r="AW1432" s="310" t="s">
        <v>31</v>
      </c>
      <c r="AX1432" s="310" t="s">
        <v>68</v>
      </c>
      <c r="AY1432" s="311" t="s">
        <v>177</v>
      </c>
    </row>
    <row r="1433" spans="2:65" s="317" customFormat="1">
      <c r="B1433" s="316"/>
      <c r="D1433" s="297" t="s">
        <v>185</v>
      </c>
      <c r="E1433" s="318" t="s">
        <v>5</v>
      </c>
      <c r="F1433" s="319" t="s">
        <v>186</v>
      </c>
      <c r="H1433" s="320">
        <v>54.58</v>
      </c>
      <c r="L1433" s="316"/>
      <c r="M1433" s="321"/>
      <c r="N1433" s="322"/>
      <c r="O1433" s="322"/>
      <c r="P1433" s="322"/>
      <c r="Q1433" s="322"/>
      <c r="R1433" s="322"/>
      <c r="S1433" s="322"/>
      <c r="T1433" s="323"/>
      <c r="AT1433" s="318" t="s">
        <v>185</v>
      </c>
      <c r="AU1433" s="318" t="s">
        <v>77</v>
      </c>
      <c r="AV1433" s="317" t="s">
        <v>182</v>
      </c>
      <c r="AW1433" s="317" t="s">
        <v>31</v>
      </c>
      <c r="AX1433" s="317" t="s">
        <v>75</v>
      </c>
      <c r="AY1433" s="318" t="s">
        <v>177</v>
      </c>
    </row>
    <row r="1434" spans="2:65" s="916" customFormat="1" ht="16.5" customHeight="1">
      <c r="B1434" s="207"/>
      <c r="C1434" s="324" t="s">
        <v>1934</v>
      </c>
      <c r="D1434" s="324" t="s">
        <v>425</v>
      </c>
      <c r="E1434" s="325" t="s">
        <v>1935</v>
      </c>
      <c r="F1434" s="326" t="s">
        <v>1936</v>
      </c>
      <c r="G1434" s="327" t="s">
        <v>886</v>
      </c>
      <c r="H1434" s="328">
        <v>54.58</v>
      </c>
      <c r="I1434" s="923"/>
      <c r="J1434" s="329">
        <f>ROUND(I1434*H1434,2)</f>
        <v>0</v>
      </c>
      <c r="K1434" s="326" t="s">
        <v>5</v>
      </c>
      <c r="L1434" s="330"/>
      <c r="M1434" s="331" t="s">
        <v>5</v>
      </c>
      <c r="N1434" s="332" t="s">
        <v>39</v>
      </c>
      <c r="O1434" s="294">
        <v>0</v>
      </c>
      <c r="P1434" s="294">
        <f>O1434*H1434</f>
        <v>0</v>
      </c>
      <c r="Q1434" s="294">
        <v>1.9650000000000001E-2</v>
      </c>
      <c r="R1434" s="294">
        <f>Q1434*H1434</f>
        <v>1.072497</v>
      </c>
      <c r="S1434" s="294">
        <v>0</v>
      </c>
      <c r="T1434" s="295">
        <f>S1434*H1434</f>
        <v>0</v>
      </c>
      <c r="AR1434" s="196" t="s">
        <v>336</v>
      </c>
      <c r="AT1434" s="196" t="s">
        <v>425</v>
      </c>
      <c r="AU1434" s="196" t="s">
        <v>77</v>
      </c>
      <c r="AY1434" s="196" t="s">
        <v>177</v>
      </c>
      <c r="BE1434" s="296">
        <f>IF(N1434="základní",J1434,0)</f>
        <v>0</v>
      </c>
      <c r="BF1434" s="296">
        <f>IF(N1434="snížená",J1434,0)</f>
        <v>0</v>
      </c>
      <c r="BG1434" s="296">
        <f>IF(N1434="zákl. přenesená",J1434,0)</f>
        <v>0</v>
      </c>
      <c r="BH1434" s="296">
        <f>IF(N1434="sníž. přenesená",J1434,0)</f>
        <v>0</v>
      </c>
      <c r="BI1434" s="296">
        <f>IF(N1434="nulová",J1434,0)</f>
        <v>0</v>
      </c>
      <c r="BJ1434" s="196" t="s">
        <v>75</v>
      </c>
      <c r="BK1434" s="296">
        <f>ROUND(I1434*H1434,2)</f>
        <v>0</v>
      </c>
      <c r="BL1434" s="196" t="s">
        <v>263</v>
      </c>
      <c r="BM1434" s="196" t="s">
        <v>1937</v>
      </c>
    </row>
    <row r="1435" spans="2:65" s="916" customFormat="1" ht="16.5" customHeight="1">
      <c r="B1435" s="207"/>
      <c r="C1435" s="286" t="s">
        <v>1938</v>
      </c>
      <c r="D1435" s="286" t="s">
        <v>179</v>
      </c>
      <c r="E1435" s="287" t="s">
        <v>1939</v>
      </c>
      <c r="F1435" s="288" t="s">
        <v>1940</v>
      </c>
      <c r="G1435" s="289" t="s">
        <v>180</v>
      </c>
      <c r="H1435" s="290">
        <v>2.16</v>
      </c>
      <c r="I1435" s="921"/>
      <c r="J1435" s="291">
        <f>ROUND(I1435*H1435,2)</f>
        <v>0</v>
      </c>
      <c r="K1435" s="288" t="s">
        <v>181</v>
      </c>
      <c r="L1435" s="207"/>
      <c r="M1435" s="292" t="s">
        <v>5</v>
      </c>
      <c r="N1435" s="293" t="s">
        <v>39</v>
      </c>
      <c r="O1435" s="294">
        <v>0.15</v>
      </c>
      <c r="P1435" s="294">
        <f>O1435*H1435</f>
        <v>0.32400000000000001</v>
      </c>
      <c r="Q1435" s="294">
        <v>0</v>
      </c>
      <c r="R1435" s="294">
        <f>Q1435*H1435</f>
        <v>0</v>
      </c>
      <c r="S1435" s="294">
        <v>0</v>
      </c>
      <c r="T1435" s="295">
        <f>S1435*H1435</f>
        <v>0</v>
      </c>
      <c r="AR1435" s="196" t="s">
        <v>263</v>
      </c>
      <c r="AT1435" s="196" t="s">
        <v>179</v>
      </c>
      <c r="AU1435" s="196" t="s">
        <v>77</v>
      </c>
      <c r="AY1435" s="196" t="s">
        <v>177</v>
      </c>
      <c r="BE1435" s="296">
        <f>IF(N1435="základní",J1435,0)</f>
        <v>0</v>
      </c>
      <c r="BF1435" s="296">
        <f>IF(N1435="snížená",J1435,0)</f>
        <v>0</v>
      </c>
      <c r="BG1435" s="296">
        <f>IF(N1435="zákl. přenesená",J1435,0)</f>
        <v>0</v>
      </c>
      <c r="BH1435" s="296">
        <f>IF(N1435="sníž. přenesená",J1435,0)</f>
        <v>0</v>
      </c>
      <c r="BI1435" s="296">
        <f>IF(N1435="nulová",J1435,0)</f>
        <v>0</v>
      </c>
      <c r="BJ1435" s="196" t="s">
        <v>75</v>
      </c>
      <c r="BK1435" s="296">
        <f>ROUND(I1435*H1435,2)</f>
        <v>0</v>
      </c>
      <c r="BL1435" s="196" t="s">
        <v>263</v>
      </c>
      <c r="BM1435" s="196" t="s">
        <v>1941</v>
      </c>
    </row>
    <row r="1436" spans="2:65" s="916" customFormat="1" ht="67.5">
      <c r="B1436" s="207"/>
      <c r="D1436" s="297" t="s">
        <v>184</v>
      </c>
      <c r="F1436" s="298" t="s">
        <v>1942</v>
      </c>
      <c r="L1436" s="207"/>
      <c r="M1436" s="299"/>
      <c r="N1436" s="920"/>
      <c r="O1436" s="920"/>
      <c r="P1436" s="920"/>
      <c r="Q1436" s="920"/>
      <c r="R1436" s="920"/>
      <c r="S1436" s="920"/>
      <c r="T1436" s="300"/>
      <c r="AT1436" s="196" t="s">
        <v>184</v>
      </c>
      <c r="AU1436" s="196" t="s">
        <v>77</v>
      </c>
    </row>
    <row r="1437" spans="2:65" s="302" customFormat="1">
      <c r="B1437" s="301"/>
      <c r="D1437" s="297" t="s">
        <v>185</v>
      </c>
      <c r="E1437" s="303" t="s">
        <v>5</v>
      </c>
      <c r="F1437" s="304" t="s">
        <v>1943</v>
      </c>
      <c r="H1437" s="305">
        <v>2.16</v>
      </c>
      <c r="L1437" s="301"/>
      <c r="M1437" s="306"/>
      <c r="N1437" s="307"/>
      <c r="O1437" s="307"/>
      <c r="P1437" s="307"/>
      <c r="Q1437" s="307"/>
      <c r="R1437" s="307"/>
      <c r="S1437" s="307"/>
      <c r="T1437" s="308"/>
      <c r="AT1437" s="303" t="s">
        <v>185</v>
      </c>
      <c r="AU1437" s="303" t="s">
        <v>77</v>
      </c>
      <c r="AV1437" s="302" t="s">
        <v>77</v>
      </c>
      <c r="AW1437" s="302" t="s">
        <v>31</v>
      </c>
      <c r="AX1437" s="302" t="s">
        <v>68</v>
      </c>
      <c r="AY1437" s="303" t="s">
        <v>177</v>
      </c>
    </row>
    <row r="1438" spans="2:65" s="310" customFormat="1">
      <c r="B1438" s="309"/>
      <c r="D1438" s="297" t="s">
        <v>185</v>
      </c>
      <c r="E1438" s="311" t="s">
        <v>5</v>
      </c>
      <c r="F1438" s="312" t="s">
        <v>1944</v>
      </c>
      <c r="H1438" s="311" t="s">
        <v>5</v>
      </c>
      <c r="L1438" s="309"/>
      <c r="M1438" s="313"/>
      <c r="N1438" s="314"/>
      <c r="O1438" s="314"/>
      <c r="P1438" s="314"/>
      <c r="Q1438" s="314"/>
      <c r="R1438" s="314"/>
      <c r="S1438" s="314"/>
      <c r="T1438" s="315"/>
      <c r="AT1438" s="311" t="s">
        <v>185</v>
      </c>
      <c r="AU1438" s="311" t="s">
        <v>77</v>
      </c>
      <c r="AV1438" s="310" t="s">
        <v>75</v>
      </c>
      <c r="AW1438" s="310" t="s">
        <v>31</v>
      </c>
      <c r="AX1438" s="310" t="s">
        <v>68</v>
      </c>
      <c r="AY1438" s="311" t="s">
        <v>177</v>
      </c>
    </row>
    <row r="1439" spans="2:65" s="317" customFormat="1">
      <c r="B1439" s="316"/>
      <c r="D1439" s="297" t="s">
        <v>185</v>
      </c>
      <c r="E1439" s="318" t="s">
        <v>5</v>
      </c>
      <c r="F1439" s="319" t="s">
        <v>186</v>
      </c>
      <c r="H1439" s="320">
        <v>2.16</v>
      </c>
      <c r="L1439" s="316"/>
      <c r="M1439" s="321"/>
      <c r="N1439" s="322"/>
      <c r="O1439" s="322"/>
      <c r="P1439" s="322"/>
      <c r="Q1439" s="322"/>
      <c r="R1439" s="322"/>
      <c r="S1439" s="322"/>
      <c r="T1439" s="323"/>
      <c r="AT1439" s="318" t="s">
        <v>185</v>
      </c>
      <c r="AU1439" s="318" t="s">
        <v>77</v>
      </c>
      <c r="AV1439" s="317" t="s">
        <v>182</v>
      </c>
      <c r="AW1439" s="317" t="s">
        <v>31</v>
      </c>
      <c r="AX1439" s="317" t="s">
        <v>75</v>
      </c>
      <c r="AY1439" s="318" t="s">
        <v>177</v>
      </c>
    </row>
    <row r="1440" spans="2:65" s="916" customFormat="1" ht="16.5" customHeight="1">
      <c r="B1440" s="207"/>
      <c r="C1440" s="324" t="s">
        <v>1945</v>
      </c>
      <c r="D1440" s="324" t="s">
        <v>425</v>
      </c>
      <c r="E1440" s="325" t="s">
        <v>1946</v>
      </c>
      <c r="F1440" s="326" t="s">
        <v>1947</v>
      </c>
      <c r="G1440" s="327" t="s">
        <v>180</v>
      </c>
      <c r="H1440" s="328">
        <v>2.16</v>
      </c>
      <c r="I1440" s="923"/>
      <c r="J1440" s="329">
        <f>ROUND(I1440*H1440,2)</f>
        <v>0</v>
      </c>
      <c r="K1440" s="326" t="s">
        <v>181</v>
      </c>
      <c r="L1440" s="330"/>
      <c r="M1440" s="331" t="s">
        <v>5</v>
      </c>
      <c r="N1440" s="332" t="s">
        <v>39</v>
      </c>
      <c r="O1440" s="294">
        <v>0</v>
      </c>
      <c r="P1440" s="294">
        <f>O1440*H1440</f>
        <v>0</v>
      </c>
      <c r="Q1440" s="294">
        <v>1.4E-2</v>
      </c>
      <c r="R1440" s="294">
        <f>Q1440*H1440</f>
        <v>3.0240000000000003E-2</v>
      </c>
      <c r="S1440" s="294">
        <v>0</v>
      </c>
      <c r="T1440" s="295">
        <f>S1440*H1440</f>
        <v>0</v>
      </c>
      <c r="AR1440" s="196" t="s">
        <v>336</v>
      </c>
      <c r="AT1440" s="196" t="s">
        <v>425</v>
      </c>
      <c r="AU1440" s="196" t="s">
        <v>77</v>
      </c>
      <c r="AY1440" s="196" t="s">
        <v>177</v>
      </c>
      <c r="BE1440" s="296">
        <f>IF(N1440="základní",J1440,0)</f>
        <v>0</v>
      </c>
      <c r="BF1440" s="296">
        <f>IF(N1440="snížená",J1440,0)</f>
        <v>0</v>
      </c>
      <c r="BG1440" s="296">
        <f>IF(N1440="zákl. přenesená",J1440,0)</f>
        <v>0</v>
      </c>
      <c r="BH1440" s="296">
        <f>IF(N1440="sníž. přenesená",J1440,0)</f>
        <v>0</v>
      </c>
      <c r="BI1440" s="296">
        <f>IF(N1440="nulová",J1440,0)</f>
        <v>0</v>
      </c>
      <c r="BJ1440" s="196" t="s">
        <v>75</v>
      </c>
      <c r="BK1440" s="296">
        <f>ROUND(I1440*H1440,2)</f>
        <v>0</v>
      </c>
      <c r="BL1440" s="196" t="s">
        <v>263</v>
      </c>
      <c r="BM1440" s="196" t="s">
        <v>1948</v>
      </c>
    </row>
    <row r="1441" spans="2:65" s="916" customFormat="1" ht="25.5" customHeight="1">
      <c r="B1441" s="207"/>
      <c r="C1441" s="286" t="s">
        <v>277</v>
      </c>
      <c r="D1441" s="286" t="s">
        <v>179</v>
      </c>
      <c r="E1441" s="287" t="s">
        <v>1949</v>
      </c>
      <c r="F1441" s="288" t="s">
        <v>1950</v>
      </c>
      <c r="G1441" s="289" t="s">
        <v>886</v>
      </c>
      <c r="H1441" s="290">
        <v>8.4</v>
      </c>
      <c r="I1441" s="921"/>
      <c r="J1441" s="291">
        <f>ROUND(I1441*H1441,2)</f>
        <v>0</v>
      </c>
      <c r="K1441" s="288" t="s">
        <v>181</v>
      </c>
      <c r="L1441" s="207"/>
      <c r="M1441" s="292" t="s">
        <v>5</v>
      </c>
      <c r="N1441" s="293" t="s">
        <v>39</v>
      </c>
      <c r="O1441" s="294">
        <v>0.21</v>
      </c>
      <c r="P1441" s="294">
        <f>O1441*H1441</f>
        <v>1.764</v>
      </c>
      <c r="Q1441" s="294">
        <v>0</v>
      </c>
      <c r="R1441" s="294">
        <f>Q1441*H1441</f>
        <v>0</v>
      </c>
      <c r="S1441" s="294">
        <v>0</v>
      </c>
      <c r="T1441" s="295">
        <f>S1441*H1441</f>
        <v>0</v>
      </c>
      <c r="AR1441" s="196" t="s">
        <v>263</v>
      </c>
      <c r="AT1441" s="196" t="s">
        <v>179</v>
      </c>
      <c r="AU1441" s="196" t="s">
        <v>77</v>
      </c>
      <c r="AY1441" s="196" t="s">
        <v>177</v>
      </c>
      <c r="BE1441" s="296">
        <f>IF(N1441="základní",J1441,0)</f>
        <v>0</v>
      </c>
      <c r="BF1441" s="296">
        <f>IF(N1441="snížená",J1441,0)</f>
        <v>0</v>
      </c>
      <c r="BG1441" s="296">
        <f>IF(N1441="zákl. přenesená",J1441,0)</f>
        <v>0</v>
      </c>
      <c r="BH1441" s="296">
        <f>IF(N1441="sníž. přenesená",J1441,0)</f>
        <v>0</v>
      </c>
      <c r="BI1441" s="296">
        <f>IF(N1441="nulová",J1441,0)</f>
        <v>0</v>
      </c>
      <c r="BJ1441" s="196" t="s">
        <v>75</v>
      </c>
      <c r="BK1441" s="296">
        <f>ROUND(I1441*H1441,2)</f>
        <v>0</v>
      </c>
      <c r="BL1441" s="196" t="s">
        <v>263</v>
      </c>
      <c r="BM1441" s="196" t="s">
        <v>1951</v>
      </c>
    </row>
    <row r="1442" spans="2:65" s="916" customFormat="1" ht="67.5">
      <c r="B1442" s="207"/>
      <c r="D1442" s="297" t="s">
        <v>184</v>
      </c>
      <c r="F1442" s="298" t="s">
        <v>1942</v>
      </c>
      <c r="L1442" s="207"/>
      <c r="M1442" s="299"/>
      <c r="N1442" s="920"/>
      <c r="O1442" s="920"/>
      <c r="P1442" s="920"/>
      <c r="Q1442" s="920"/>
      <c r="R1442" s="920"/>
      <c r="S1442" s="920"/>
      <c r="T1442" s="300"/>
      <c r="AT1442" s="196" t="s">
        <v>184</v>
      </c>
      <c r="AU1442" s="196" t="s">
        <v>77</v>
      </c>
    </row>
    <row r="1443" spans="2:65" s="302" customFormat="1">
      <c r="B1443" s="301"/>
      <c r="D1443" s="297" t="s">
        <v>185</v>
      </c>
      <c r="E1443" s="303" t="s">
        <v>5</v>
      </c>
      <c r="F1443" s="304" t="s">
        <v>1952</v>
      </c>
      <c r="H1443" s="305">
        <v>8.4</v>
      </c>
      <c r="L1443" s="301"/>
      <c r="M1443" s="306"/>
      <c r="N1443" s="307"/>
      <c r="O1443" s="307"/>
      <c r="P1443" s="307"/>
      <c r="Q1443" s="307"/>
      <c r="R1443" s="307"/>
      <c r="S1443" s="307"/>
      <c r="T1443" s="308"/>
      <c r="AT1443" s="303" t="s">
        <v>185</v>
      </c>
      <c r="AU1443" s="303" t="s">
        <v>77</v>
      </c>
      <c r="AV1443" s="302" t="s">
        <v>77</v>
      </c>
      <c r="AW1443" s="302" t="s">
        <v>31</v>
      </c>
      <c r="AX1443" s="302" t="s">
        <v>68</v>
      </c>
      <c r="AY1443" s="303" t="s">
        <v>177</v>
      </c>
    </row>
    <row r="1444" spans="2:65" s="302" customFormat="1">
      <c r="B1444" s="301"/>
      <c r="D1444" s="297" t="s">
        <v>185</v>
      </c>
      <c r="E1444" s="303" t="s">
        <v>5</v>
      </c>
      <c r="F1444" s="304" t="s">
        <v>5</v>
      </c>
      <c r="H1444" s="305">
        <v>0</v>
      </c>
      <c r="L1444" s="301"/>
      <c r="M1444" s="306"/>
      <c r="N1444" s="307"/>
      <c r="O1444" s="307"/>
      <c r="P1444" s="307"/>
      <c r="Q1444" s="307"/>
      <c r="R1444" s="307"/>
      <c r="S1444" s="307"/>
      <c r="T1444" s="308"/>
      <c r="AT1444" s="303" t="s">
        <v>185</v>
      </c>
      <c r="AU1444" s="303" t="s">
        <v>77</v>
      </c>
      <c r="AV1444" s="302" t="s">
        <v>77</v>
      </c>
      <c r="AW1444" s="302" t="s">
        <v>31</v>
      </c>
      <c r="AX1444" s="302" t="s">
        <v>68</v>
      </c>
      <c r="AY1444" s="303" t="s">
        <v>177</v>
      </c>
    </row>
    <row r="1445" spans="2:65" s="317" customFormat="1">
      <c r="B1445" s="316"/>
      <c r="D1445" s="297" t="s">
        <v>185</v>
      </c>
      <c r="E1445" s="318" t="s">
        <v>5</v>
      </c>
      <c r="F1445" s="319" t="s">
        <v>186</v>
      </c>
      <c r="H1445" s="320">
        <v>8.4</v>
      </c>
      <c r="L1445" s="316"/>
      <c r="M1445" s="321"/>
      <c r="N1445" s="322"/>
      <c r="O1445" s="322"/>
      <c r="P1445" s="322"/>
      <c r="Q1445" s="322"/>
      <c r="R1445" s="322"/>
      <c r="S1445" s="322"/>
      <c r="T1445" s="323"/>
      <c r="AT1445" s="318" t="s">
        <v>185</v>
      </c>
      <c r="AU1445" s="318" t="s">
        <v>77</v>
      </c>
      <c r="AV1445" s="317" t="s">
        <v>182</v>
      </c>
      <c r="AW1445" s="317" t="s">
        <v>31</v>
      </c>
      <c r="AX1445" s="317" t="s">
        <v>75</v>
      </c>
      <c r="AY1445" s="318" t="s">
        <v>177</v>
      </c>
    </row>
    <row r="1446" spans="2:65" s="916" customFormat="1" ht="16.5" customHeight="1">
      <c r="B1446" s="207"/>
      <c r="C1446" s="324" t="s">
        <v>1953</v>
      </c>
      <c r="D1446" s="324" t="s">
        <v>425</v>
      </c>
      <c r="E1446" s="325" t="s">
        <v>1954</v>
      </c>
      <c r="F1446" s="326" t="s">
        <v>1955</v>
      </c>
      <c r="G1446" s="327" t="s">
        <v>886</v>
      </c>
      <c r="H1446" s="328">
        <v>8.4</v>
      </c>
      <c r="I1446" s="923"/>
      <c r="J1446" s="329">
        <f>ROUND(I1446*H1446,2)</f>
        <v>0</v>
      </c>
      <c r="K1446" s="326" t="s">
        <v>181</v>
      </c>
      <c r="L1446" s="330"/>
      <c r="M1446" s="331" t="s">
        <v>5</v>
      </c>
      <c r="N1446" s="332" t="s">
        <v>39</v>
      </c>
      <c r="O1446" s="294">
        <v>0</v>
      </c>
      <c r="P1446" s="294">
        <f>O1446*H1446</f>
        <v>0</v>
      </c>
      <c r="Q1446" s="294">
        <v>2.0000000000000001E-4</v>
      </c>
      <c r="R1446" s="294">
        <f>Q1446*H1446</f>
        <v>1.6800000000000001E-3</v>
      </c>
      <c r="S1446" s="294">
        <v>0</v>
      </c>
      <c r="T1446" s="295">
        <f>S1446*H1446</f>
        <v>0</v>
      </c>
      <c r="AR1446" s="196" t="s">
        <v>336</v>
      </c>
      <c r="AT1446" s="196" t="s">
        <v>425</v>
      </c>
      <c r="AU1446" s="196" t="s">
        <v>77</v>
      </c>
      <c r="AY1446" s="196" t="s">
        <v>177</v>
      </c>
      <c r="BE1446" s="296">
        <f>IF(N1446="základní",J1446,0)</f>
        <v>0</v>
      </c>
      <c r="BF1446" s="296">
        <f>IF(N1446="snížená",J1446,0)</f>
        <v>0</v>
      </c>
      <c r="BG1446" s="296">
        <f>IF(N1446="zákl. přenesená",J1446,0)</f>
        <v>0</v>
      </c>
      <c r="BH1446" s="296">
        <f>IF(N1446="sníž. přenesená",J1446,0)</f>
        <v>0</v>
      </c>
      <c r="BI1446" s="296">
        <f>IF(N1446="nulová",J1446,0)</f>
        <v>0</v>
      </c>
      <c r="BJ1446" s="196" t="s">
        <v>75</v>
      </c>
      <c r="BK1446" s="296">
        <f>ROUND(I1446*H1446,2)</f>
        <v>0</v>
      </c>
      <c r="BL1446" s="196" t="s">
        <v>263</v>
      </c>
      <c r="BM1446" s="196" t="s">
        <v>1956</v>
      </c>
    </row>
    <row r="1447" spans="2:65" s="916" customFormat="1" ht="38.25" customHeight="1">
      <c r="B1447" s="207"/>
      <c r="C1447" s="286" t="s">
        <v>1957</v>
      </c>
      <c r="D1447" s="286" t="s">
        <v>179</v>
      </c>
      <c r="E1447" s="287" t="s">
        <v>1958</v>
      </c>
      <c r="F1447" s="288" t="s">
        <v>1959</v>
      </c>
      <c r="G1447" s="289" t="s">
        <v>180</v>
      </c>
      <c r="H1447" s="290">
        <v>4.6500000000000004</v>
      </c>
      <c r="I1447" s="921"/>
      <c r="J1447" s="291">
        <f>ROUND(I1447*H1447,2)</f>
        <v>0</v>
      </c>
      <c r="K1447" s="288" t="s">
        <v>181</v>
      </c>
      <c r="L1447" s="207"/>
      <c r="M1447" s="292" t="s">
        <v>5</v>
      </c>
      <c r="N1447" s="293" t="s">
        <v>39</v>
      </c>
      <c r="O1447" s="294">
        <v>1.845</v>
      </c>
      <c r="P1447" s="294">
        <f>O1447*H1447</f>
        <v>8.57925</v>
      </c>
      <c r="Q1447" s="294">
        <v>2.5000000000000001E-4</v>
      </c>
      <c r="R1447" s="294">
        <f>Q1447*H1447</f>
        <v>1.1625000000000001E-3</v>
      </c>
      <c r="S1447" s="294">
        <v>0</v>
      </c>
      <c r="T1447" s="295">
        <f>S1447*H1447</f>
        <v>0</v>
      </c>
      <c r="AR1447" s="196" t="s">
        <v>263</v>
      </c>
      <c r="AT1447" s="196" t="s">
        <v>179</v>
      </c>
      <c r="AU1447" s="196" t="s">
        <v>77</v>
      </c>
      <c r="AY1447" s="196" t="s">
        <v>177</v>
      </c>
      <c r="BE1447" s="296">
        <f>IF(N1447="základní",J1447,0)</f>
        <v>0</v>
      </c>
      <c r="BF1447" s="296">
        <f>IF(N1447="snížená",J1447,0)</f>
        <v>0</v>
      </c>
      <c r="BG1447" s="296">
        <f>IF(N1447="zákl. přenesená",J1447,0)</f>
        <v>0</v>
      </c>
      <c r="BH1447" s="296">
        <f>IF(N1447="sníž. přenesená",J1447,0)</f>
        <v>0</v>
      </c>
      <c r="BI1447" s="296">
        <f>IF(N1447="nulová",J1447,0)</f>
        <v>0</v>
      </c>
      <c r="BJ1447" s="196" t="s">
        <v>75</v>
      </c>
      <c r="BK1447" s="296">
        <f>ROUND(I1447*H1447,2)</f>
        <v>0</v>
      </c>
      <c r="BL1447" s="196" t="s">
        <v>263</v>
      </c>
      <c r="BM1447" s="196" t="s">
        <v>1960</v>
      </c>
    </row>
    <row r="1448" spans="2:65" s="916" customFormat="1" ht="121.5">
      <c r="B1448" s="207"/>
      <c r="D1448" s="297" t="s">
        <v>184</v>
      </c>
      <c r="F1448" s="298" t="s">
        <v>1961</v>
      </c>
      <c r="L1448" s="207"/>
      <c r="M1448" s="299"/>
      <c r="N1448" s="920"/>
      <c r="O1448" s="920"/>
      <c r="P1448" s="920"/>
      <c r="Q1448" s="920"/>
      <c r="R1448" s="920"/>
      <c r="S1448" s="920"/>
      <c r="T1448" s="300"/>
      <c r="AT1448" s="196" t="s">
        <v>184</v>
      </c>
      <c r="AU1448" s="196" t="s">
        <v>77</v>
      </c>
    </row>
    <row r="1449" spans="2:65" s="302" customFormat="1">
      <c r="B1449" s="301"/>
      <c r="D1449" s="297" t="s">
        <v>185</v>
      </c>
      <c r="E1449" s="303" t="s">
        <v>5</v>
      </c>
      <c r="F1449" s="304" t="s">
        <v>1962</v>
      </c>
      <c r="H1449" s="305">
        <v>4.6500000000000004</v>
      </c>
      <c r="L1449" s="301"/>
      <c r="M1449" s="306"/>
      <c r="N1449" s="307"/>
      <c r="O1449" s="307"/>
      <c r="P1449" s="307"/>
      <c r="Q1449" s="307"/>
      <c r="R1449" s="307"/>
      <c r="S1449" s="307"/>
      <c r="T1449" s="308"/>
      <c r="AT1449" s="303" t="s">
        <v>185</v>
      </c>
      <c r="AU1449" s="303" t="s">
        <v>77</v>
      </c>
      <c r="AV1449" s="302" t="s">
        <v>77</v>
      </c>
      <c r="AW1449" s="302" t="s">
        <v>31</v>
      </c>
      <c r="AX1449" s="302" t="s">
        <v>68</v>
      </c>
      <c r="AY1449" s="303" t="s">
        <v>177</v>
      </c>
    </row>
    <row r="1450" spans="2:65" s="317" customFormat="1">
      <c r="B1450" s="316"/>
      <c r="D1450" s="297" t="s">
        <v>185</v>
      </c>
      <c r="E1450" s="318" t="s">
        <v>5</v>
      </c>
      <c r="F1450" s="319" t="s">
        <v>186</v>
      </c>
      <c r="H1450" s="320">
        <v>4.6500000000000004</v>
      </c>
      <c r="L1450" s="316"/>
      <c r="M1450" s="321"/>
      <c r="N1450" s="322"/>
      <c r="O1450" s="322"/>
      <c r="P1450" s="322"/>
      <c r="Q1450" s="322"/>
      <c r="R1450" s="322"/>
      <c r="S1450" s="322"/>
      <c r="T1450" s="323"/>
      <c r="AT1450" s="318" t="s">
        <v>185</v>
      </c>
      <c r="AU1450" s="318" t="s">
        <v>77</v>
      </c>
      <c r="AV1450" s="317" t="s">
        <v>182</v>
      </c>
      <c r="AW1450" s="317" t="s">
        <v>31</v>
      </c>
      <c r="AX1450" s="317" t="s">
        <v>75</v>
      </c>
      <c r="AY1450" s="318" t="s">
        <v>177</v>
      </c>
    </row>
    <row r="1451" spans="2:65" s="916" customFormat="1" ht="38.25" customHeight="1">
      <c r="B1451" s="207"/>
      <c r="C1451" s="324" t="s">
        <v>1963</v>
      </c>
      <c r="D1451" s="324" t="s">
        <v>425</v>
      </c>
      <c r="E1451" s="325" t="s">
        <v>1964</v>
      </c>
      <c r="F1451" s="326" t="s">
        <v>1965</v>
      </c>
      <c r="G1451" s="327" t="s">
        <v>187</v>
      </c>
      <c r="H1451" s="328">
        <v>1</v>
      </c>
      <c r="I1451" s="923"/>
      <c r="J1451" s="329">
        <f>ROUND(I1451*H1451,2)</f>
        <v>0</v>
      </c>
      <c r="K1451" s="326" t="s">
        <v>5</v>
      </c>
      <c r="L1451" s="330"/>
      <c r="M1451" s="331" t="s">
        <v>5</v>
      </c>
      <c r="N1451" s="332" t="s">
        <v>39</v>
      </c>
      <c r="O1451" s="294">
        <v>0</v>
      </c>
      <c r="P1451" s="294">
        <f>O1451*H1451</f>
        <v>0</v>
      </c>
      <c r="Q1451" s="294">
        <v>3.5999999999999997E-2</v>
      </c>
      <c r="R1451" s="294">
        <f>Q1451*H1451</f>
        <v>3.5999999999999997E-2</v>
      </c>
      <c r="S1451" s="294">
        <v>0</v>
      </c>
      <c r="T1451" s="295">
        <f>S1451*H1451</f>
        <v>0</v>
      </c>
      <c r="AR1451" s="196" t="s">
        <v>336</v>
      </c>
      <c r="AT1451" s="196" t="s">
        <v>425</v>
      </c>
      <c r="AU1451" s="196" t="s">
        <v>77</v>
      </c>
      <c r="AY1451" s="196" t="s">
        <v>177</v>
      </c>
      <c r="BE1451" s="296">
        <f>IF(N1451="základní",J1451,0)</f>
        <v>0</v>
      </c>
      <c r="BF1451" s="296">
        <f>IF(N1451="snížená",J1451,0)</f>
        <v>0</v>
      </c>
      <c r="BG1451" s="296">
        <f>IF(N1451="zákl. přenesená",J1451,0)</f>
        <v>0</v>
      </c>
      <c r="BH1451" s="296">
        <f>IF(N1451="sníž. přenesená",J1451,0)</f>
        <v>0</v>
      </c>
      <c r="BI1451" s="296">
        <f>IF(N1451="nulová",J1451,0)</f>
        <v>0</v>
      </c>
      <c r="BJ1451" s="196" t="s">
        <v>75</v>
      </c>
      <c r="BK1451" s="296">
        <f>ROUND(I1451*H1451,2)</f>
        <v>0</v>
      </c>
      <c r="BL1451" s="196" t="s">
        <v>263</v>
      </c>
      <c r="BM1451" s="196" t="s">
        <v>1966</v>
      </c>
    </row>
    <row r="1452" spans="2:65" s="916" customFormat="1" ht="38.25" customHeight="1">
      <c r="B1452" s="207"/>
      <c r="C1452" s="286" t="s">
        <v>1967</v>
      </c>
      <c r="D1452" s="286" t="s">
        <v>179</v>
      </c>
      <c r="E1452" s="287" t="s">
        <v>1958</v>
      </c>
      <c r="F1452" s="288" t="s">
        <v>1959</v>
      </c>
      <c r="G1452" s="289" t="s">
        <v>180</v>
      </c>
      <c r="H1452" s="290">
        <v>10.275</v>
      </c>
      <c r="I1452" s="921"/>
      <c r="J1452" s="291">
        <f>ROUND(I1452*H1452,2)</f>
        <v>0</v>
      </c>
      <c r="K1452" s="288" t="s">
        <v>181</v>
      </c>
      <c r="L1452" s="207"/>
      <c r="M1452" s="292" t="s">
        <v>5</v>
      </c>
      <c r="N1452" s="293" t="s">
        <v>39</v>
      </c>
      <c r="O1452" s="294">
        <v>1.845</v>
      </c>
      <c r="P1452" s="294">
        <f>O1452*H1452</f>
        <v>18.957374999999999</v>
      </c>
      <c r="Q1452" s="294">
        <v>2.5000000000000001E-4</v>
      </c>
      <c r="R1452" s="294">
        <f>Q1452*H1452</f>
        <v>2.5687500000000003E-3</v>
      </c>
      <c r="S1452" s="294">
        <v>0</v>
      </c>
      <c r="T1452" s="295">
        <f>S1452*H1452</f>
        <v>0</v>
      </c>
      <c r="AR1452" s="196" t="s">
        <v>263</v>
      </c>
      <c r="AT1452" s="196" t="s">
        <v>179</v>
      </c>
      <c r="AU1452" s="196" t="s">
        <v>77</v>
      </c>
      <c r="AY1452" s="196" t="s">
        <v>177</v>
      </c>
      <c r="BE1452" s="296">
        <f>IF(N1452="základní",J1452,0)</f>
        <v>0</v>
      </c>
      <c r="BF1452" s="296">
        <f>IF(N1452="snížená",J1452,0)</f>
        <v>0</v>
      </c>
      <c r="BG1452" s="296">
        <f>IF(N1452="zákl. přenesená",J1452,0)</f>
        <v>0</v>
      </c>
      <c r="BH1452" s="296">
        <f>IF(N1452="sníž. přenesená",J1452,0)</f>
        <v>0</v>
      </c>
      <c r="BI1452" s="296">
        <f>IF(N1452="nulová",J1452,0)</f>
        <v>0</v>
      </c>
      <c r="BJ1452" s="196" t="s">
        <v>75</v>
      </c>
      <c r="BK1452" s="296">
        <f>ROUND(I1452*H1452,2)</f>
        <v>0</v>
      </c>
      <c r="BL1452" s="196" t="s">
        <v>263</v>
      </c>
      <c r="BM1452" s="196" t="s">
        <v>1968</v>
      </c>
    </row>
    <row r="1453" spans="2:65" s="916" customFormat="1" ht="121.5">
      <c r="B1453" s="207"/>
      <c r="D1453" s="297" t="s">
        <v>184</v>
      </c>
      <c r="F1453" s="298" t="s">
        <v>1961</v>
      </c>
      <c r="L1453" s="207"/>
      <c r="M1453" s="299"/>
      <c r="N1453" s="920"/>
      <c r="O1453" s="920"/>
      <c r="P1453" s="920"/>
      <c r="Q1453" s="920"/>
      <c r="R1453" s="920"/>
      <c r="S1453" s="920"/>
      <c r="T1453" s="300"/>
      <c r="AT1453" s="196" t="s">
        <v>184</v>
      </c>
      <c r="AU1453" s="196" t="s">
        <v>77</v>
      </c>
    </row>
    <row r="1454" spans="2:65" s="302" customFormat="1">
      <c r="B1454" s="301"/>
      <c r="D1454" s="297" t="s">
        <v>185</v>
      </c>
      <c r="E1454" s="303" t="s">
        <v>5</v>
      </c>
      <c r="F1454" s="304" t="s">
        <v>1969</v>
      </c>
      <c r="H1454" s="305">
        <v>10.275</v>
      </c>
      <c r="L1454" s="301"/>
      <c r="M1454" s="306"/>
      <c r="N1454" s="307"/>
      <c r="O1454" s="307"/>
      <c r="P1454" s="307"/>
      <c r="Q1454" s="307"/>
      <c r="R1454" s="307"/>
      <c r="S1454" s="307"/>
      <c r="T1454" s="308"/>
      <c r="AT1454" s="303" t="s">
        <v>185</v>
      </c>
      <c r="AU1454" s="303" t="s">
        <v>77</v>
      </c>
      <c r="AV1454" s="302" t="s">
        <v>77</v>
      </c>
      <c r="AW1454" s="302" t="s">
        <v>31</v>
      </c>
      <c r="AX1454" s="302" t="s">
        <v>68</v>
      </c>
      <c r="AY1454" s="303" t="s">
        <v>177</v>
      </c>
    </row>
    <row r="1455" spans="2:65" s="317" customFormat="1">
      <c r="B1455" s="316"/>
      <c r="D1455" s="297" t="s">
        <v>185</v>
      </c>
      <c r="E1455" s="318" t="s">
        <v>5</v>
      </c>
      <c r="F1455" s="319" t="s">
        <v>186</v>
      </c>
      <c r="H1455" s="320">
        <v>10.275</v>
      </c>
      <c r="L1455" s="316"/>
      <c r="M1455" s="321"/>
      <c r="N1455" s="322"/>
      <c r="O1455" s="322"/>
      <c r="P1455" s="322"/>
      <c r="Q1455" s="322"/>
      <c r="R1455" s="322"/>
      <c r="S1455" s="322"/>
      <c r="T1455" s="323"/>
      <c r="AT1455" s="318" t="s">
        <v>185</v>
      </c>
      <c r="AU1455" s="318" t="s">
        <v>77</v>
      </c>
      <c r="AV1455" s="317" t="s">
        <v>182</v>
      </c>
      <c r="AW1455" s="317" t="s">
        <v>31</v>
      </c>
      <c r="AX1455" s="317" t="s">
        <v>75</v>
      </c>
      <c r="AY1455" s="318" t="s">
        <v>177</v>
      </c>
    </row>
    <row r="1456" spans="2:65" s="916" customFormat="1" ht="38.25" customHeight="1">
      <c r="B1456" s="207"/>
      <c r="C1456" s="324" t="s">
        <v>1970</v>
      </c>
      <c r="D1456" s="324" t="s">
        <v>425</v>
      </c>
      <c r="E1456" s="325" t="s">
        <v>1971</v>
      </c>
      <c r="F1456" s="326" t="s">
        <v>1972</v>
      </c>
      <c r="G1456" s="327" t="s">
        <v>187</v>
      </c>
      <c r="H1456" s="328">
        <v>1</v>
      </c>
      <c r="I1456" s="923"/>
      <c r="J1456" s="329">
        <f>ROUND(I1456*H1456,2)</f>
        <v>0</v>
      </c>
      <c r="K1456" s="326" t="s">
        <v>5</v>
      </c>
      <c r="L1456" s="330"/>
      <c r="M1456" s="331" t="s">
        <v>5</v>
      </c>
      <c r="N1456" s="332" t="s">
        <v>39</v>
      </c>
      <c r="O1456" s="294">
        <v>0</v>
      </c>
      <c r="P1456" s="294">
        <f>O1456*H1456</f>
        <v>0</v>
      </c>
      <c r="Q1456" s="294">
        <v>3.5999999999999997E-2</v>
      </c>
      <c r="R1456" s="294">
        <f>Q1456*H1456</f>
        <v>3.5999999999999997E-2</v>
      </c>
      <c r="S1456" s="294">
        <v>0</v>
      </c>
      <c r="T1456" s="295">
        <f>S1456*H1456</f>
        <v>0</v>
      </c>
      <c r="AR1456" s="196" t="s">
        <v>336</v>
      </c>
      <c r="AT1456" s="196" t="s">
        <v>425</v>
      </c>
      <c r="AU1456" s="196" t="s">
        <v>77</v>
      </c>
      <c r="AY1456" s="196" t="s">
        <v>177</v>
      </c>
      <c r="BE1456" s="296">
        <f>IF(N1456="základní",J1456,0)</f>
        <v>0</v>
      </c>
      <c r="BF1456" s="296">
        <f>IF(N1456="snížená",J1456,0)</f>
        <v>0</v>
      </c>
      <c r="BG1456" s="296">
        <f>IF(N1456="zákl. přenesená",J1456,0)</f>
        <v>0</v>
      </c>
      <c r="BH1456" s="296">
        <f>IF(N1456="sníž. přenesená",J1456,0)</f>
        <v>0</v>
      </c>
      <c r="BI1456" s="296">
        <f>IF(N1456="nulová",J1456,0)</f>
        <v>0</v>
      </c>
      <c r="BJ1456" s="196" t="s">
        <v>75</v>
      </c>
      <c r="BK1456" s="296">
        <f>ROUND(I1456*H1456,2)</f>
        <v>0</v>
      </c>
      <c r="BL1456" s="196" t="s">
        <v>263</v>
      </c>
      <c r="BM1456" s="196" t="s">
        <v>1973</v>
      </c>
    </row>
    <row r="1457" spans="2:65" s="916" customFormat="1" ht="38.25" customHeight="1">
      <c r="B1457" s="207"/>
      <c r="C1457" s="286" t="s">
        <v>1974</v>
      </c>
      <c r="D1457" s="286" t="s">
        <v>179</v>
      </c>
      <c r="E1457" s="287" t="s">
        <v>1958</v>
      </c>
      <c r="F1457" s="288" t="s">
        <v>1959</v>
      </c>
      <c r="G1457" s="289" t="s">
        <v>180</v>
      </c>
      <c r="H1457" s="290">
        <v>11.4</v>
      </c>
      <c r="I1457" s="921"/>
      <c r="J1457" s="291">
        <f>ROUND(I1457*H1457,2)</f>
        <v>0</v>
      </c>
      <c r="K1457" s="288" t="s">
        <v>181</v>
      </c>
      <c r="L1457" s="207"/>
      <c r="M1457" s="292" t="s">
        <v>5</v>
      </c>
      <c r="N1457" s="293" t="s">
        <v>39</v>
      </c>
      <c r="O1457" s="294">
        <v>1.845</v>
      </c>
      <c r="P1457" s="294">
        <f>O1457*H1457</f>
        <v>21.033000000000001</v>
      </c>
      <c r="Q1457" s="294">
        <v>2.5000000000000001E-4</v>
      </c>
      <c r="R1457" s="294">
        <f>Q1457*H1457</f>
        <v>2.8500000000000001E-3</v>
      </c>
      <c r="S1457" s="294">
        <v>0</v>
      </c>
      <c r="T1457" s="295">
        <f>S1457*H1457</f>
        <v>0</v>
      </c>
      <c r="AR1457" s="196" t="s">
        <v>263</v>
      </c>
      <c r="AT1457" s="196" t="s">
        <v>179</v>
      </c>
      <c r="AU1457" s="196" t="s">
        <v>77</v>
      </c>
      <c r="AY1457" s="196" t="s">
        <v>177</v>
      </c>
      <c r="BE1457" s="296">
        <f>IF(N1457="základní",J1457,0)</f>
        <v>0</v>
      </c>
      <c r="BF1457" s="296">
        <f>IF(N1457="snížená",J1457,0)</f>
        <v>0</v>
      </c>
      <c r="BG1457" s="296">
        <f>IF(N1457="zákl. přenesená",J1457,0)</f>
        <v>0</v>
      </c>
      <c r="BH1457" s="296">
        <f>IF(N1457="sníž. přenesená",J1457,0)</f>
        <v>0</v>
      </c>
      <c r="BI1457" s="296">
        <f>IF(N1457="nulová",J1457,0)</f>
        <v>0</v>
      </c>
      <c r="BJ1457" s="196" t="s">
        <v>75</v>
      </c>
      <c r="BK1457" s="296">
        <f>ROUND(I1457*H1457,2)</f>
        <v>0</v>
      </c>
      <c r="BL1457" s="196" t="s">
        <v>263</v>
      </c>
      <c r="BM1457" s="196" t="s">
        <v>1975</v>
      </c>
    </row>
    <row r="1458" spans="2:65" s="916" customFormat="1" ht="121.5">
      <c r="B1458" s="207"/>
      <c r="D1458" s="297" t="s">
        <v>184</v>
      </c>
      <c r="F1458" s="298" t="s">
        <v>1961</v>
      </c>
      <c r="L1458" s="207"/>
      <c r="M1458" s="299"/>
      <c r="N1458" s="920"/>
      <c r="O1458" s="920"/>
      <c r="P1458" s="920"/>
      <c r="Q1458" s="920"/>
      <c r="R1458" s="920"/>
      <c r="S1458" s="920"/>
      <c r="T1458" s="300"/>
      <c r="AT1458" s="196" t="s">
        <v>184</v>
      </c>
      <c r="AU1458" s="196" t="s">
        <v>77</v>
      </c>
    </row>
    <row r="1459" spans="2:65" s="302" customFormat="1">
      <c r="B1459" s="301"/>
      <c r="D1459" s="297" t="s">
        <v>185</v>
      </c>
      <c r="E1459" s="303" t="s">
        <v>5</v>
      </c>
      <c r="F1459" s="304" t="s">
        <v>1976</v>
      </c>
      <c r="H1459" s="305">
        <v>4.8</v>
      </c>
      <c r="L1459" s="301"/>
      <c r="M1459" s="306"/>
      <c r="N1459" s="307"/>
      <c r="O1459" s="307"/>
      <c r="P1459" s="307"/>
      <c r="Q1459" s="307"/>
      <c r="R1459" s="307"/>
      <c r="S1459" s="307"/>
      <c r="T1459" s="308"/>
      <c r="AT1459" s="303" t="s">
        <v>185</v>
      </c>
      <c r="AU1459" s="303" t="s">
        <v>77</v>
      </c>
      <c r="AV1459" s="302" t="s">
        <v>77</v>
      </c>
      <c r="AW1459" s="302" t="s">
        <v>31</v>
      </c>
      <c r="AX1459" s="302" t="s">
        <v>68</v>
      </c>
      <c r="AY1459" s="303" t="s">
        <v>177</v>
      </c>
    </row>
    <row r="1460" spans="2:65" s="310" customFormat="1">
      <c r="B1460" s="309"/>
      <c r="D1460" s="297" t="s">
        <v>185</v>
      </c>
      <c r="E1460" s="311" t="s">
        <v>5</v>
      </c>
      <c r="F1460" s="312" t="s">
        <v>1977</v>
      </c>
      <c r="H1460" s="311" t="s">
        <v>5</v>
      </c>
      <c r="L1460" s="309"/>
      <c r="M1460" s="313"/>
      <c r="N1460" s="314"/>
      <c r="O1460" s="314"/>
      <c r="P1460" s="314"/>
      <c r="Q1460" s="314"/>
      <c r="R1460" s="314"/>
      <c r="S1460" s="314"/>
      <c r="T1460" s="315"/>
      <c r="AT1460" s="311" t="s">
        <v>185</v>
      </c>
      <c r="AU1460" s="311" t="s">
        <v>77</v>
      </c>
      <c r="AV1460" s="310" t="s">
        <v>75</v>
      </c>
      <c r="AW1460" s="310" t="s">
        <v>31</v>
      </c>
      <c r="AX1460" s="310" t="s">
        <v>68</v>
      </c>
      <c r="AY1460" s="311" t="s">
        <v>177</v>
      </c>
    </row>
    <row r="1461" spans="2:65" s="302" customFormat="1">
      <c r="B1461" s="301"/>
      <c r="D1461" s="297" t="s">
        <v>185</v>
      </c>
      <c r="E1461" s="303" t="s">
        <v>5</v>
      </c>
      <c r="F1461" s="304" t="s">
        <v>1978</v>
      </c>
      <c r="H1461" s="305">
        <v>4.2</v>
      </c>
      <c r="L1461" s="301"/>
      <c r="M1461" s="306"/>
      <c r="N1461" s="307"/>
      <c r="O1461" s="307"/>
      <c r="P1461" s="307"/>
      <c r="Q1461" s="307"/>
      <c r="R1461" s="307"/>
      <c r="S1461" s="307"/>
      <c r="T1461" s="308"/>
      <c r="AT1461" s="303" t="s">
        <v>185</v>
      </c>
      <c r="AU1461" s="303" t="s">
        <v>77</v>
      </c>
      <c r="AV1461" s="302" t="s">
        <v>77</v>
      </c>
      <c r="AW1461" s="302" t="s">
        <v>31</v>
      </c>
      <c r="AX1461" s="302" t="s">
        <v>68</v>
      </c>
      <c r="AY1461" s="303" t="s">
        <v>177</v>
      </c>
    </row>
    <row r="1462" spans="2:65" s="310" customFormat="1">
      <c r="B1462" s="309"/>
      <c r="D1462" s="297" t="s">
        <v>185</v>
      </c>
      <c r="E1462" s="311" t="s">
        <v>5</v>
      </c>
      <c r="F1462" s="312" t="s">
        <v>1979</v>
      </c>
      <c r="H1462" s="311" t="s">
        <v>5</v>
      </c>
      <c r="L1462" s="309"/>
      <c r="M1462" s="313"/>
      <c r="N1462" s="314"/>
      <c r="O1462" s="314"/>
      <c r="P1462" s="314"/>
      <c r="Q1462" s="314"/>
      <c r="R1462" s="314"/>
      <c r="S1462" s="314"/>
      <c r="T1462" s="315"/>
      <c r="AT1462" s="311" t="s">
        <v>185</v>
      </c>
      <c r="AU1462" s="311" t="s">
        <v>77</v>
      </c>
      <c r="AV1462" s="310" t="s">
        <v>75</v>
      </c>
      <c r="AW1462" s="310" t="s">
        <v>31</v>
      </c>
      <c r="AX1462" s="310" t="s">
        <v>68</v>
      </c>
      <c r="AY1462" s="311" t="s">
        <v>177</v>
      </c>
    </row>
    <row r="1463" spans="2:65" s="302" customFormat="1">
      <c r="B1463" s="301"/>
      <c r="D1463" s="297" t="s">
        <v>185</v>
      </c>
      <c r="E1463" s="303" t="s">
        <v>5</v>
      </c>
      <c r="F1463" s="304" t="s">
        <v>1980</v>
      </c>
      <c r="H1463" s="305">
        <v>2.4</v>
      </c>
      <c r="L1463" s="301"/>
      <c r="M1463" s="306"/>
      <c r="N1463" s="307"/>
      <c r="O1463" s="307"/>
      <c r="P1463" s="307"/>
      <c r="Q1463" s="307"/>
      <c r="R1463" s="307"/>
      <c r="S1463" s="307"/>
      <c r="T1463" s="308"/>
      <c r="AT1463" s="303" t="s">
        <v>185</v>
      </c>
      <c r="AU1463" s="303" t="s">
        <v>77</v>
      </c>
      <c r="AV1463" s="302" t="s">
        <v>77</v>
      </c>
      <c r="AW1463" s="302" t="s">
        <v>31</v>
      </c>
      <c r="AX1463" s="302" t="s">
        <v>68</v>
      </c>
      <c r="AY1463" s="303" t="s">
        <v>177</v>
      </c>
    </row>
    <row r="1464" spans="2:65" s="310" customFormat="1">
      <c r="B1464" s="309"/>
      <c r="D1464" s="297" t="s">
        <v>185</v>
      </c>
      <c r="E1464" s="311" t="s">
        <v>5</v>
      </c>
      <c r="F1464" s="312" t="s">
        <v>1981</v>
      </c>
      <c r="H1464" s="311" t="s">
        <v>5</v>
      </c>
      <c r="L1464" s="309"/>
      <c r="M1464" s="313"/>
      <c r="N1464" s="314"/>
      <c r="O1464" s="314"/>
      <c r="P1464" s="314"/>
      <c r="Q1464" s="314"/>
      <c r="R1464" s="314"/>
      <c r="S1464" s="314"/>
      <c r="T1464" s="315"/>
      <c r="AT1464" s="311" t="s">
        <v>185</v>
      </c>
      <c r="AU1464" s="311" t="s">
        <v>77</v>
      </c>
      <c r="AV1464" s="310" t="s">
        <v>75</v>
      </c>
      <c r="AW1464" s="310" t="s">
        <v>31</v>
      </c>
      <c r="AX1464" s="310" t="s">
        <v>68</v>
      </c>
      <c r="AY1464" s="311" t="s">
        <v>177</v>
      </c>
    </row>
    <row r="1465" spans="2:65" s="317" customFormat="1">
      <c r="B1465" s="316"/>
      <c r="D1465" s="297" t="s">
        <v>185</v>
      </c>
      <c r="E1465" s="318" t="s">
        <v>5</v>
      </c>
      <c r="F1465" s="319" t="s">
        <v>186</v>
      </c>
      <c r="H1465" s="320">
        <v>11.4</v>
      </c>
      <c r="L1465" s="316"/>
      <c r="M1465" s="321"/>
      <c r="N1465" s="322"/>
      <c r="O1465" s="322"/>
      <c r="P1465" s="322"/>
      <c r="Q1465" s="322"/>
      <c r="R1465" s="322"/>
      <c r="S1465" s="322"/>
      <c r="T1465" s="323"/>
      <c r="AT1465" s="318" t="s">
        <v>185</v>
      </c>
      <c r="AU1465" s="318" t="s">
        <v>77</v>
      </c>
      <c r="AV1465" s="317" t="s">
        <v>182</v>
      </c>
      <c r="AW1465" s="317" t="s">
        <v>31</v>
      </c>
      <c r="AX1465" s="317" t="s">
        <v>75</v>
      </c>
      <c r="AY1465" s="318" t="s">
        <v>177</v>
      </c>
    </row>
    <row r="1466" spans="2:65" s="916" customFormat="1" ht="25.5" customHeight="1">
      <c r="B1466" s="207"/>
      <c r="C1466" s="324" t="s">
        <v>1982</v>
      </c>
      <c r="D1466" s="324" t="s">
        <v>425</v>
      </c>
      <c r="E1466" s="325" t="s">
        <v>1983</v>
      </c>
      <c r="F1466" s="326" t="s">
        <v>1984</v>
      </c>
      <c r="G1466" s="327" t="s">
        <v>187</v>
      </c>
      <c r="H1466" s="328">
        <v>4</v>
      </c>
      <c r="I1466" s="923"/>
      <c r="J1466" s="329">
        <f>ROUND(I1466*H1466,2)</f>
        <v>0</v>
      </c>
      <c r="K1466" s="326" t="s">
        <v>5</v>
      </c>
      <c r="L1466" s="330"/>
      <c r="M1466" s="331" t="s">
        <v>5</v>
      </c>
      <c r="N1466" s="332" t="s">
        <v>39</v>
      </c>
      <c r="O1466" s="294">
        <v>0</v>
      </c>
      <c r="P1466" s="294">
        <f>O1466*H1466</f>
        <v>0</v>
      </c>
      <c r="Q1466" s="294">
        <v>3.5999999999999997E-2</v>
      </c>
      <c r="R1466" s="294">
        <f>Q1466*H1466</f>
        <v>0.14399999999999999</v>
      </c>
      <c r="S1466" s="294">
        <v>0</v>
      </c>
      <c r="T1466" s="295">
        <f>S1466*H1466</f>
        <v>0</v>
      </c>
      <c r="AR1466" s="196" t="s">
        <v>336</v>
      </c>
      <c r="AT1466" s="196" t="s">
        <v>425</v>
      </c>
      <c r="AU1466" s="196" t="s">
        <v>77</v>
      </c>
      <c r="AY1466" s="196" t="s">
        <v>177</v>
      </c>
      <c r="BE1466" s="296">
        <f>IF(N1466="základní",J1466,0)</f>
        <v>0</v>
      </c>
      <c r="BF1466" s="296">
        <f>IF(N1466="snížená",J1466,0)</f>
        <v>0</v>
      </c>
      <c r="BG1466" s="296">
        <f>IF(N1466="zákl. přenesená",J1466,0)</f>
        <v>0</v>
      </c>
      <c r="BH1466" s="296">
        <f>IF(N1466="sníž. přenesená",J1466,0)</f>
        <v>0</v>
      </c>
      <c r="BI1466" s="296">
        <f>IF(N1466="nulová",J1466,0)</f>
        <v>0</v>
      </c>
      <c r="BJ1466" s="196" t="s">
        <v>75</v>
      </c>
      <c r="BK1466" s="296">
        <f>ROUND(I1466*H1466,2)</f>
        <v>0</v>
      </c>
      <c r="BL1466" s="196" t="s">
        <v>263</v>
      </c>
      <c r="BM1466" s="196" t="s">
        <v>1985</v>
      </c>
    </row>
    <row r="1467" spans="2:65" s="916" customFormat="1" ht="25.5" customHeight="1">
      <c r="B1467" s="207"/>
      <c r="C1467" s="324" t="s">
        <v>1986</v>
      </c>
      <c r="D1467" s="324" t="s">
        <v>425</v>
      </c>
      <c r="E1467" s="325" t="s">
        <v>1987</v>
      </c>
      <c r="F1467" s="326" t="s">
        <v>1988</v>
      </c>
      <c r="G1467" s="327" t="s">
        <v>187</v>
      </c>
      <c r="H1467" s="328">
        <v>2</v>
      </c>
      <c r="I1467" s="923"/>
      <c r="J1467" s="329">
        <f>ROUND(I1467*H1467,2)</f>
        <v>0</v>
      </c>
      <c r="K1467" s="326" t="s">
        <v>5</v>
      </c>
      <c r="L1467" s="330"/>
      <c r="M1467" s="331" t="s">
        <v>5</v>
      </c>
      <c r="N1467" s="332" t="s">
        <v>39</v>
      </c>
      <c r="O1467" s="294">
        <v>0</v>
      </c>
      <c r="P1467" s="294">
        <f>O1467*H1467</f>
        <v>0</v>
      </c>
      <c r="Q1467" s="294">
        <v>3.5999999999999997E-2</v>
      </c>
      <c r="R1467" s="294">
        <f>Q1467*H1467</f>
        <v>7.1999999999999995E-2</v>
      </c>
      <c r="S1467" s="294">
        <v>0</v>
      </c>
      <c r="T1467" s="295">
        <f>S1467*H1467</f>
        <v>0</v>
      </c>
      <c r="AR1467" s="196" t="s">
        <v>336</v>
      </c>
      <c r="AT1467" s="196" t="s">
        <v>425</v>
      </c>
      <c r="AU1467" s="196" t="s">
        <v>77</v>
      </c>
      <c r="AY1467" s="196" t="s">
        <v>177</v>
      </c>
      <c r="BE1467" s="296">
        <f>IF(N1467="základní",J1467,0)</f>
        <v>0</v>
      </c>
      <c r="BF1467" s="296">
        <f>IF(N1467="snížená",J1467,0)</f>
        <v>0</v>
      </c>
      <c r="BG1467" s="296">
        <f>IF(N1467="zákl. přenesená",J1467,0)</f>
        <v>0</v>
      </c>
      <c r="BH1467" s="296">
        <f>IF(N1467="sníž. přenesená",J1467,0)</f>
        <v>0</v>
      </c>
      <c r="BI1467" s="296">
        <f>IF(N1467="nulová",J1467,0)</f>
        <v>0</v>
      </c>
      <c r="BJ1467" s="196" t="s">
        <v>75</v>
      </c>
      <c r="BK1467" s="296">
        <f>ROUND(I1467*H1467,2)</f>
        <v>0</v>
      </c>
      <c r="BL1467" s="196" t="s">
        <v>263</v>
      </c>
      <c r="BM1467" s="196" t="s">
        <v>1989</v>
      </c>
    </row>
    <row r="1468" spans="2:65" s="916" customFormat="1" ht="25.5" customHeight="1">
      <c r="B1468" s="207"/>
      <c r="C1468" s="324" t="s">
        <v>1990</v>
      </c>
      <c r="D1468" s="324" t="s">
        <v>425</v>
      </c>
      <c r="E1468" s="325" t="s">
        <v>1991</v>
      </c>
      <c r="F1468" s="326" t="s">
        <v>1992</v>
      </c>
      <c r="G1468" s="327" t="s">
        <v>187</v>
      </c>
      <c r="H1468" s="328">
        <v>1</v>
      </c>
      <c r="I1468" s="923"/>
      <c r="J1468" s="329">
        <f>ROUND(I1468*H1468,2)</f>
        <v>0</v>
      </c>
      <c r="K1468" s="326" t="s">
        <v>5</v>
      </c>
      <c r="L1468" s="330"/>
      <c r="M1468" s="331" t="s">
        <v>5</v>
      </c>
      <c r="N1468" s="332" t="s">
        <v>39</v>
      </c>
      <c r="O1468" s="294">
        <v>0</v>
      </c>
      <c r="P1468" s="294">
        <f>O1468*H1468</f>
        <v>0</v>
      </c>
      <c r="Q1468" s="294">
        <v>3.5999999999999997E-2</v>
      </c>
      <c r="R1468" s="294">
        <f>Q1468*H1468</f>
        <v>3.5999999999999997E-2</v>
      </c>
      <c r="S1468" s="294">
        <v>0</v>
      </c>
      <c r="T1468" s="295">
        <f>S1468*H1468</f>
        <v>0</v>
      </c>
      <c r="AR1468" s="196" t="s">
        <v>336</v>
      </c>
      <c r="AT1468" s="196" t="s">
        <v>425</v>
      </c>
      <c r="AU1468" s="196" t="s">
        <v>77</v>
      </c>
      <c r="AY1468" s="196" t="s">
        <v>177</v>
      </c>
      <c r="BE1468" s="296">
        <f>IF(N1468="základní",J1468,0)</f>
        <v>0</v>
      </c>
      <c r="BF1468" s="296">
        <f>IF(N1468="snížená",J1468,0)</f>
        <v>0</v>
      </c>
      <c r="BG1468" s="296">
        <f>IF(N1468="zákl. přenesená",J1468,0)</f>
        <v>0</v>
      </c>
      <c r="BH1468" s="296">
        <f>IF(N1468="sníž. přenesená",J1468,0)</f>
        <v>0</v>
      </c>
      <c r="BI1468" s="296">
        <f>IF(N1468="nulová",J1468,0)</f>
        <v>0</v>
      </c>
      <c r="BJ1468" s="196" t="s">
        <v>75</v>
      </c>
      <c r="BK1468" s="296">
        <f>ROUND(I1468*H1468,2)</f>
        <v>0</v>
      </c>
      <c r="BL1468" s="196" t="s">
        <v>263</v>
      </c>
      <c r="BM1468" s="196" t="s">
        <v>1993</v>
      </c>
    </row>
    <row r="1469" spans="2:65" s="916" customFormat="1" ht="38.25" customHeight="1">
      <c r="B1469" s="207"/>
      <c r="C1469" s="286" t="s">
        <v>1994</v>
      </c>
      <c r="D1469" s="286" t="s">
        <v>179</v>
      </c>
      <c r="E1469" s="287" t="s">
        <v>1995</v>
      </c>
      <c r="F1469" s="288" t="s">
        <v>1996</v>
      </c>
      <c r="G1469" s="289" t="s">
        <v>180</v>
      </c>
      <c r="H1469" s="290">
        <v>40.049999999999997</v>
      </c>
      <c r="I1469" s="921"/>
      <c r="J1469" s="291">
        <f>ROUND(I1469*H1469,2)</f>
        <v>0</v>
      </c>
      <c r="K1469" s="288" t="s">
        <v>181</v>
      </c>
      <c r="L1469" s="207"/>
      <c r="M1469" s="292" t="s">
        <v>5</v>
      </c>
      <c r="N1469" s="293" t="s">
        <v>39</v>
      </c>
      <c r="O1469" s="294">
        <v>1.9359999999999999</v>
      </c>
      <c r="P1469" s="294">
        <f>O1469*H1469</f>
        <v>77.536799999999985</v>
      </c>
      <c r="Q1469" s="294">
        <v>2.5000000000000001E-4</v>
      </c>
      <c r="R1469" s="294">
        <f>Q1469*H1469</f>
        <v>1.0012499999999999E-2</v>
      </c>
      <c r="S1469" s="294">
        <v>0</v>
      </c>
      <c r="T1469" s="295">
        <f>S1469*H1469</f>
        <v>0</v>
      </c>
      <c r="AR1469" s="196" t="s">
        <v>263</v>
      </c>
      <c r="AT1469" s="196" t="s">
        <v>179</v>
      </c>
      <c r="AU1469" s="196" t="s">
        <v>77</v>
      </c>
      <c r="AY1469" s="196" t="s">
        <v>177</v>
      </c>
      <c r="BE1469" s="296">
        <f>IF(N1469="základní",J1469,0)</f>
        <v>0</v>
      </c>
      <c r="BF1469" s="296">
        <f>IF(N1469="snížená",J1469,0)</f>
        <v>0</v>
      </c>
      <c r="BG1469" s="296">
        <f>IF(N1469="zákl. přenesená",J1469,0)</f>
        <v>0</v>
      </c>
      <c r="BH1469" s="296">
        <f>IF(N1469="sníž. přenesená",J1469,0)</f>
        <v>0</v>
      </c>
      <c r="BI1469" s="296">
        <f>IF(N1469="nulová",J1469,0)</f>
        <v>0</v>
      </c>
      <c r="BJ1469" s="196" t="s">
        <v>75</v>
      </c>
      <c r="BK1469" s="296">
        <f>ROUND(I1469*H1469,2)</f>
        <v>0</v>
      </c>
      <c r="BL1469" s="196" t="s">
        <v>263</v>
      </c>
      <c r="BM1469" s="196" t="s">
        <v>1997</v>
      </c>
    </row>
    <row r="1470" spans="2:65" s="916" customFormat="1" ht="121.5">
      <c r="B1470" s="207"/>
      <c r="D1470" s="297" t="s">
        <v>184</v>
      </c>
      <c r="F1470" s="298" t="s">
        <v>1961</v>
      </c>
      <c r="L1470" s="207"/>
      <c r="M1470" s="299"/>
      <c r="N1470" s="920"/>
      <c r="O1470" s="920"/>
      <c r="P1470" s="920"/>
      <c r="Q1470" s="920"/>
      <c r="R1470" s="920"/>
      <c r="S1470" s="920"/>
      <c r="T1470" s="300"/>
      <c r="AT1470" s="196" t="s">
        <v>184</v>
      </c>
      <c r="AU1470" s="196" t="s">
        <v>77</v>
      </c>
    </row>
    <row r="1471" spans="2:65" s="302" customFormat="1">
      <c r="B1471" s="301"/>
      <c r="D1471" s="297" t="s">
        <v>185</v>
      </c>
      <c r="E1471" s="303" t="s">
        <v>5</v>
      </c>
      <c r="F1471" s="304" t="s">
        <v>1998</v>
      </c>
      <c r="H1471" s="305">
        <v>40.049999999999997</v>
      </c>
      <c r="L1471" s="301"/>
      <c r="M1471" s="306"/>
      <c r="N1471" s="307"/>
      <c r="O1471" s="307"/>
      <c r="P1471" s="307"/>
      <c r="Q1471" s="307"/>
      <c r="R1471" s="307"/>
      <c r="S1471" s="307"/>
      <c r="T1471" s="308"/>
      <c r="AT1471" s="303" t="s">
        <v>185</v>
      </c>
      <c r="AU1471" s="303" t="s">
        <v>77</v>
      </c>
      <c r="AV1471" s="302" t="s">
        <v>77</v>
      </c>
      <c r="AW1471" s="302" t="s">
        <v>31</v>
      </c>
      <c r="AX1471" s="302" t="s">
        <v>68</v>
      </c>
      <c r="AY1471" s="303" t="s">
        <v>177</v>
      </c>
    </row>
    <row r="1472" spans="2:65" s="317" customFormat="1">
      <c r="B1472" s="316"/>
      <c r="D1472" s="297" t="s">
        <v>185</v>
      </c>
      <c r="E1472" s="318" t="s">
        <v>5</v>
      </c>
      <c r="F1472" s="319" t="s">
        <v>186</v>
      </c>
      <c r="H1472" s="320">
        <v>40.049999999999997</v>
      </c>
      <c r="L1472" s="316"/>
      <c r="M1472" s="321"/>
      <c r="N1472" s="322"/>
      <c r="O1472" s="322"/>
      <c r="P1472" s="322"/>
      <c r="Q1472" s="322"/>
      <c r="R1472" s="322"/>
      <c r="S1472" s="322"/>
      <c r="T1472" s="323"/>
      <c r="AT1472" s="318" t="s">
        <v>185</v>
      </c>
      <c r="AU1472" s="318" t="s">
        <v>77</v>
      </c>
      <c r="AV1472" s="317" t="s">
        <v>182</v>
      </c>
      <c r="AW1472" s="317" t="s">
        <v>31</v>
      </c>
      <c r="AX1472" s="317" t="s">
        <v>75</v>
      </c>
      <c r="AY1472" s="318" t="s">
        <v>177</v>
      </c>
    </row>
    <row r="1473" spans="2:65" s="916" customFormat="1" ht="38.25" customHeight="1">
      <c r="B1473" s="207"/>
      <c r="C1473" s="324" t="s">
        <v>1999</v>
      </c>
      <c r="D1473" s="324" t="s">
        <v>425</v>
      </c>
      <c r="E1473" s="325" t="s">
        <v>2000</v>
      </c>
      <c r="F1473" s="326" t="s">
        <v>2001</v>
      </c>
      <c r="G1473" s="327" t="s">
        <v>187</v>
      </c>
      <c r="H1473" s="328">
        <v>1</v>
      </c>
      <c r="I1473" s="923"/>
      <c r="J1473" s="329">
        <f>ROUND(I1473*H1473,2)</f>
        <v>0</v>
      </c>
      <c r="K1473" s="326" t="s">
        <v>5</v>
      </c>
      <c r="L1473" s="330"/>
      <c r="M1473" s="331" t="s">
        <v>5</v>
      </c>
      <c r="N1473" s="332" t="s">
        <v>39</v>
      </c>
      <c r="O1473" s="294">
        <v>0</v>
      </c>
      <c r="P1473" s="294">
        <f>O1473*H1473</f>
        <v>0</v>
      </c>
      <c r="Q1473" s="294">
        <v>3.5999999999999997E-2</v>
      </c>
      <c r="R1473" s="294">
        <f>Q1473*H1473</f>
        <v>3.5999999999999997E-2</v>
      </c>
      <c r="S1473" s="294">
        <v>0</v>
      </c>
      <c r="T1473" s="295">
        <f>S1473*H1473</f>
        <v>0</v>
      </c>
      <c r="AR1473" s="196" t="s">
        <v>336</v>
      </c>
      <c r="AT1473" s="196" t="s">
        <v>425</v>
      </c>
      <c r="AU1473" s="196" t="s">
        <v>77</v>
      </c>
      <c r="AY1473" s="196" t="s">
        <v>177</v>
      </c>
      <c r="BE1473" s="296">
        <f>IF(N1473="základní",J1473,0)</f>
        <v>0</v>
      </c>
      <c r="BF1473" s="296">
        <f>IF(N1473="snížená",J1473,0)</f>
        <v>0</v>
      </c>
      <c r="BG1473" s="296">
        <f>IF(N1473="zákl. přenesená",J1473,0)</f>
        <v>0</v>
      </c>
      <c r="BH1473" s="296">
        <f>IF(N1473="sníž. přenesená",J1473,0)</f>
        <v>0</v>
      </c>
      <c r="BI1473" s="296">
        <f>IF(N1473="nulová",J1473,0)</f>
        <v>0</v>
      </c>
      <c r="BJ1473" s="196" t="s">
        <v>75</v>
      </c>
      <c r="BK1473" s="296">
        <f>ROUND(I1473*H1473,2)</f>
        <v>0</v>
      </c>
      <c r="BL1473" s="196" t="s">
        <v>263</v>
      </c>
      <c r="BM1473" s="196" t="s">
        <v>2002</v>
      </c>
    </row>
    <row r="1474" spans="2:65" s="916" customFormat="1" ht="38.25" customHeight="1">
      <c r="B1474" s="207"/>
      <c r="C1474" s="286" t="s">
        <v>2003</v>
      </c>
      <c r="D1474" s="286" t="s">
        <v>179</v>
      </c>
      <c r="E1474" s="287" t="s">
        <v>1995</v>
      </c>
      <c r="F1474" s="288" t="s">
        <v>1996</v>
      </c>
      <c r="G1474" s="289" t="s">
        <v>180</v>
      </c>
      <c r="H1474" s="290">
        <v>25.245000000000001</v>
      </c>
      <c r="I1474" s="921"/>
      <c r="J1474" s="291">
        <f>ROUND(I1474*H1474,2)</f>
        <v>0</v>
      </c>
      <c r="K1474" s="288" t="s">
        <v>181</v>
      </c>
      <c r="L1474" s="207"/>
      <c r="M1474" s="292" t="s">
        <v>5</v>
      </c>
      <c r="N1474" s="293" t="s">
        <v>39</v>
      </c>
      <c r="O1474" s="294">
        <v>1.9359999999999999</v>
      </c>
      <c r="P1474" s="294">
        <f>O1474*H1474</f>
        <v>48.874319999999997</v>
      </c>
      <c r="Q1474" s="294">
        <v>2.5000000000000001E-4</v>
      </c>
      <c r="R1474" s="294">
        <f>Q1474*H1474</f>
        <v>6.31125E-3</v>
      </c>
      <c r="S1474" s="294">
        <v>0</v>
      </c>
      <c r="T1474" s="295">
        <f>S1474*H1474</f>
        <v>0</v>
      </c>
      <c r="AR1474" s="196" t="s">
        <v>263</v>
      </c>
      <c r="AT1474" s="196" t="s">
        <v>179</v>
      </c>
      <c r="AU1474" s="196" t="s">
        <v>77</v>
      </c>
      <c r="AY1474" s="196" t="s">
        <v>177</v>
      </c>
      <c r="BE1474" s="296">
        <f>IF(N1474="základní",J1474,0)</f>
        <v>0</v>
      </c>
      <c r="BF1474" s="296">
        <f>IF(N1474="snížená",J1474,0)</f>
        <v>0</v>
      </c>
      <c r="BG1474" s="296">
        <f>IF(N1474="zákl. přenesená",J1474,0)</f>
        <v>0</v>
      </c>
      <c r="BH1474" s="296">
        <f>IF(N1474="sníž. přenesená",J1474,0)</f>
        <v>0</v>
      </c>
      <c r="BI1474" s="296">
        <f>IF(N1474="nulová",J1474,0)</f>
        <v>0</v>
      </c>
      <c r="BJ1474" s="196" t="s">
        <v>75</v>
      </c>
      <c r="BK1474" s="296">
        <f>ROUND(I1474*H1474,2)</f>
        <v>0</v>
      </c>
      <c r="BL1474" s="196" t="s">
        <v>263</v>
      </c>
      <c r="BM1474" s="196" t="s">
        <v>2004</v>
      </c>
    </row>
    <row r="1475" spans="2:65" s="916" customFormat="1" ht="121.5">
      <c r="B1475" s="207"/>
      <c r="D1475" s="297" t="s">
        <v>184</v>
      </c>
      <c r="F1475" s="298" t="s">
        <v>1961</v>
      </c>
      <c r="L1475" s="207"/>
      <c r="M1475" s="299"/>
      <c r="N1475" s="920"/>
      <c r="O1475" s="920"/>
      <c r="P1475" s="920"/>
      <c r="Q1475" s="920"/>
      <c r="R1475" s="920"/>
      <c r="S1475" s="920"/>
      <c r="T1475" s="300"/>
      <c r="AT1475" s="196" t="s">
        <v>184</v>
      </c>
      <c r="AU1475" s="196" t="s">
        <v>77</v>
      </c>
    </row>
    <row r="1476" spans="2:65" s="302" customFormat="1">
      <c r="B1476" s="301"/>
      <c r="D1476" s="297" t="s">
        <v>185</v>
      </c>
      <c r="E1476" s="303" t="s">
        <v>5</v>
      </c>
      <c r="F1476" s="304" t="s">
        <v>2005</v>
      </c>
      <c r="H1476" s="305">
        <v>25.245000000000001</v>
      </c>
      <c r="L1476" s="301"/>
      <c r="M1476" s="306"/>
      <c r="N1476" s="307"/>
      <c r="O1476" s="307"/>
      <c r="P1476" s="307"/>
      <c r="Q1476" s="307"/>
      <c r="R1476" s="307"/>
      <c r="S1476" s="307"/>
      <c r="T1476" s="308"/>
      <c r="AT1476" s="303" t="s">
        <v>185</v>
      </c>
      <c r="AU1476" s="303" t="s">
        <v>77</v>
      </c>
      <c r="AV1476" s="302" t="s">
        <v>77</v>
      </c>
      <c r="AW1476" s="302" t="s">
        <v>31</v>
      </c>
      <c r="AX1476" s="302" t="s">
        <v>68</v>
      </c>
      <c r="AY1476" s="303" t="s">
        <v>177</v>
      </c>
    </row>
    <row r="1477" spans="2:65" s="317" customFormat="1">
      <c r="B1477" s="316"/>
      <c r="D1477" s="297" t="s">
        <v>185</v>
      </c>
      <c r="E1477" s="318" t="s">
        <v>5</v>
      </c>
      <c r="F1477" s="319" t="s">
        <v>186</v>
      </c>
      <c r="H1477" s="320">
        <v>25.245000000000001</v>
      </c>
      <c r="L1477" s="316"/>
      <c r="M1477" s="321"/>
      <c r="N1477" s="322"/>
      <c r="O1477" s="322"/>
      <c r="P1477" s="322"/>
      <c r="Q1477" s="322"/>
      <c r="R1477" s="322"/>
      <c r="S1477" s="322"/>
      <c r="T1477" s="323"/>
      <c r="AT1477" s="318" t="s">
        <v>185</v>
      </c>
      <c r="AU1477" s="318" t="s">
        <v>77</v>
      </c>
      <c r="AV1477" s="317" t="s">
        <v>182</v>
      </c>
      <c r="AW1477" s="317" t="s">
        <v>31</v>
      </c>
      <c r="AX1477" s="317" t="s">
        <v>75</v>
      </c>
      <c r="AY1477" s="318" t="s">
        <v>177</v>
      </c>
    </row>
    <row r="1478" spans="2:65" s="916" customFormat="1" ht="38.25" customHeight="1">
      <c r="B1478" s="207"/>
      <c r="C1478" s="324" t="s">
        <v>2006</v>
      </c>
      <c r="D1478" s="324" t="s">
        <v>425</v>
      </c>
      <c r="E1478" s="325" t="s">
        <v>2007</v>
      </c>
      <c r="F1478" s="326" t="s">
        <v>2008</v>
      </c>
      <c r="G1478" s="327" t="s">
        <v>187</v>
      </c>
      <c r="H1478" s="328">
        <v>1</v>
      </c>
      <c r="I1478" s="923"/>
      <c r="J1478" s="329">
        <f>ROUND(I1478*H1478,2)</f>
        <v>0</v>
      </c>
      <c r="K1478" s="326" t="s">
        <v>5</v>
      </c>
      <c r="L1478" s="330"/>
      <c r="M1478" s="331" t="s">
        <v>5</v>
      </c>
      <c r="N1478" s="332" t="s">
        <v>39</v>
      </c>
      <c r="O1478" s="294">
        <v>0</v>
      </c>
      <c r="P1478" s="294">
        <f>O1478*H1478</f>
        <v>0</v>
      </c>
      <c r="Q1478" s="294">
        <v>3.5999999999999997E-2</v>
      </c>
      <c r="R1478" s="294">
        <f>Q1478*H1478</f>
        <v>3.5999999999999997E-2</v>
      </c>
      <c r="S1478" s="294">
        <v>0</v>
      </c>
      <c r="T1478" s="295">
        <f>S1478*H1478</f>
        <v>0</v>
      </c>
      <c r="AR1478" s="196" t="s">
        <v>336</v>
      </c>
      <c r="AT1478" s="196" t="s">
        <v>425</v>
      </c>
      <c r="AU1478" s="196" t="s">
        <v>77</v>
      </c>
      <c r="AY1478" s="196" t="s">
        <v>177</v>
      </c>
      <c r="BE1478" s="296">
        <f>IF(N1478="základní",J1478,0)</f>
        <v>0</v>
      </c>
      <c r="BF1478" s="296">
        <f>IF(N1478="snížená",J1478,0)</f>
        <v>0</v>
      </c>
      <c r="BG1478" s="296">
        <f>IF(N1478="zákl. přenesená",J1478,0)</f>
        <v>0</v>
      </c>
      <c r="BH1478" s="296">
        <f>IF(N1478="sníž. přenesená",J1478,0)</f>
        <v>0</v>
      </c>
      <c r="BI1478" s="296">
        <f>IF(N1478="nulová",J1478,0)</f>
        <v>0</v>
      </c>
      <c r="BJ1478" s="196" t="s">
        <v>75</v>
      </c>
      <c r="BK1478" s="296">
        <f>ROUND(I1478*H1478,2)</f>
        <v>0</v>
      </c>
      <c r="BL1478" s="196" t="s">
        <v>263</v>
      </c>
      <c r="BM1478" s="196" t="s">
        <v>2009</v>
      </c>
    </row>
    <row r="1479" spans="2:65" s="916" customFormat="1" ht="38.25" customHeight="1">
      <c r="B1479" s="207"/>
      <c r="C1479" s="286" t="s">
        <v>2010</v>
      </c>
      <c r="D1479" s="286" t="s">
        <v>179</v>
      </c>
      <c r="E1479" s="287" t="s">
        <v>1995</v>
      </c>
      <c r="F1479" s="288" t="s">
        <v>1996</v>
      </c>
      <c r="G1479" s="289" t="s">
        <v>180</v>
      </c>
      <c r="H1479" s="290">
        <v>23.300999999999998</v>
      </c>
      <c r="I1479" s="921"/>
      <c r="J1479" s="291">
        <f>ROUND(I1479*H1479,2)</f>
        <v>0</v>
      </c>
      <c r="K1479" s="288" t="s">
        <v>181</v>
      </c>
      <c r="L1479" s="207"/>
      <c r="M1479" s="292" t="s">
        <v>5</v>
      </c>
      <c r="N1479" s="293" t="s">
        <v>39</v>
      </c>
      <c r="O1479" s="294">
        <v>1.9359999999999999</v>
      </c>
      <c r="P1479" s="294">
        <f>O1479*H1479</f>
        <v>45.110735999999996</v>
      </c>
      <c r="Q1479" s="294">
        <v>2.5000000000000001E-4</v>
      </c>
      <c r="R1479" s="294">
        <f>Q1479*H1479</f>
        <v>5.8252499999999997E-3</v>
      </c>
      <c r="S1479" s="294">
        <v>0</v>
      </c>
      <c r="T1479" s="295">
        <f>S1479*H1479</f>
        <v>0</v>
      </c>
      <c r="AR1479" s="196" t="s">
        <v>263</v>
      </c>
      <c r="AT1479" s="196" t="s">
        <v>179</v>
      </c>
      <c r="AU1479" s="196" t="s">
        <v>77</v>
      </c>
      <c r="AY1479" s="196" t="s">
        <v>177</v>
      </c>
      <c r="BE1479" s="296">
        <f>IF(N1479="základní",J1479,0)</f>
        <v>0</v>
      </c>
      <c r="BF1479" s="296">
        <f>IF(N1479="snížená",J1479,0)</f>
        <v>0</v>
      </c>
      <c r="BG1479" s="296">
        <f>IF(N1479="zákl. přenesená",J1479,0)</f>
        <v>0</v>
      </c>
      <c r="BH1479" s="296">
        <f>IF(N1479="sníž. přenesená",J1479,0)</f>
        <v>0</v>
      </c>
      <c r="BI1479" s="296">
        <f>IF(N1479="nulová",J1479,0)</f>
        <v>0</v>
      </c>
      <c r="BJ1479" s="196" t="s">
        <v>75</v>
      </c>
      <c r="BK1479" s="296">
        <f>ROUND(I1479*H1479,2)</f>
        <v>0</v>
      </c>
      <c r="BL1479" s="196" t="s">
        <v>263</v>
      </c>
      <c r="BM1479" s="196" t="s">
        <v>2011</v>
      </c>
    </row>
    <row r="1480" spans="2:65" s="916" customFormat="1" ht="121.5">
      <c r="B1480" s="207"/>
      <c r="D1480" s="297" t="s">
        <v>184</v>
      </c>
      <c r="F1480" s="298" t="s">
        <v>1961</v>
      </c>
      <c r="L1480" s="207"/>
      <c r="M1480" s="299"/>
      <c r="N1480" s="920"/>
      <c r="O1480" s="920"/>
      <c r="P1480" s="920"/>
      <c r="Q1480" s="920"/>
      <c r="R1480" s="920"/>
      <c r="S1480" s="920"/>
      <c r="T1480" s="300"/>
      <c r="AT1480" s="196" t="s">
        <v>184</v>
      </c>
      <c r="AU1480" s="196" t="s">
        <v>77</v>
      </c>
    </row>
    <row r="1481" spans="2:65" s="302" customFormat="1">
      <c r="B1481" s="301"/>
      <c r="D1481" s="297" t="s">
        <v>185</v>
      </c>
      <c r="E1481" s="303" t="s">
        <v>5</v>
      </c>
      <c r="F1481" s="304" t="s">
        <v>2012</v>
      </c>
      <c r="H1481" s="305">
        <v>23.300999999999998</v>
      </c>
      <c r="L1481" s="301"/>
      <c r="M1481" s="306"/>
      <c r="N1481" s="307"/>
      <c r="O1481" s="307"/>
      <c r="P1481" s="307"/>
      <c r="Q1481" s="307"/>
      <c r="R1481" s="307"/>
      <c r="S1481" s="307"/>
      <c r="T1481" s="308"/>
      <c r="AT1481" s="303" t="s">
        <v>185</v>
      </c>
      <c r="AU1481" s="303" t="s">
        <v>77</v>
      </c>
      <c r="AV1481" s="302" t="s">
        <v>77</v>
      </c>
      <c r="AW1481" s="302" t="s">
        <v>31</v>
      </c>
      <c r="AX1481" s="302" t="s">
        <v>68</v>
      </c>
      <c r="AY1481" s="303" t="s">
        <v>177</v>
      </c>
    </row>
    <row r="1482" spans="2:65" s="317" customFormat="1">
      <c r="B1482" s="316"/>
      <c r="D1482" s="297" t="s">
        <v>185</v>
      </c>
      <c r="E1482" s="318" t="s">
        <v>5</v>
      </c>
      <c r="F1482" s="319" t="s">
        <v>186</v>
      </c>
      <c r="H1482" s="320">
        <v>23.300999999999998</v>
      </c>
      <c r="L1482" s="316"/>
      <c r="M1482" s="321"/>
      <c r="N1482" s="322"/>
      <c r="O1482" s="322"/>
      <c r="P1482" s="322"/>
      <c r="Q1482" s="322"/>
      <c r="R1482" s="322"/>
      <c r="S1482" s="322"/>
      <c r="T1482" s="323"/>
      <c r="AT1482" s="318" t="s">
        <v>185</v>
      </c>
      <c r="AU1482" s="318" t="s">
        <v>77</v>
      </c>
      <c r="AV1482" s="317" t="s">
        <v>182</v>
      </c>
      <c r="AW1482" s="317" t="s">
        <v>31</v>
      </c>
      <c r="AX1482" s="317" t="s">
        <v>75</v>
      </c>
      <c r="AY1482" s="318" t="s">
        <v>177</v>
      </c>
    </row>
    <row r="1483" spans="2:65" s="916" customFormat="1" ht="38.25" customHeight="1">
      <c r="B1483" s="207"/>
      <c r="C1483" s="324" t="s">
        <v>2013</v>
      </c>
      <c r="D1483" s="324" t="s">
        <v>425</v>
      </c>
      <c r="E1483" s="325" t="s">
        <v>2014</v>
      </c>
      <c r="F1483" s="326" t="s">
        <v>2015</v>
      </c>
      <c r="G1483" s="327" t="s">
        <v>187</v>
      </c>
      <c r="H1483" s="328">
        <v>1</v>
      </c>
      <c r="I1483" s="923"/>
      <c r="J1483" s="329">
        <f>ROUND(I1483*H1483,2)</f>
        <v>0</v>
      </c>
      <c r="K1483" s="326" t="s">
        <v>5</v>
      </c>
      <c r="L1483" s="330"/>
      <c r="M1483" s="331" t="s">
        <v>5</v>
      </c>
      <c r="N1483" s="332" t="s">
        <v>39</v>
      </c>
      <c r="O1483" s="294">
        <v>0</v>
      </c>
      <c r="P1483" s="294">
        <f>O1483*H1483</f>
        <v>0</v>
      </c>
      <c r="Q1483" s="294">
        <v>3.5999999999999997E-2</v>
      </c>
      <c r="R1483" s="294">
        <f>Q1483*H1483</f>
        <v>3.5999999999999997E-2</v>
      </c>
      <c r="S1483" s="294">
        <v>0</v>
      </c>
      <c r="T1483" s="295">
        <f>S1483*H1483</f>
        <v>0</v>
      </c>
      <c r="AR1483" s="196" t="s">
        <v>336</v>
      </c>
      <c r="AT1483" s="196" t="s">
        <v>425</v>
      </c>
      <c r="AU1483" s="196" t="s">
        <v>77</v>
      </c>
      <c r="AY1483" s="196" t="s">
        <v>177</v>
      </c>
      <c r="BE1483" s="296">
        <f>IF(N1483="základní",J1483,0)</f>
        <v>0</v>
      </c>
      <c r="BF1483" s="296">
        <f>IF(N1483="snížená",J1483,0)</f>
        <v>0</v>
      </c>
      <c r="BG1483" s="296">
        <f>IF(N1483="zákl. přenesená",J1483,0)</f>
        <v>0</v>
      </c>
      <c r="BH1483" s="296">
        <f>IF(N1483="sníž. přenesená",J1483,0)</f>
        <v>0</v>
      </c>
      <c r="BI1483" s="296">
        <f>IF(N1483="nulová",J1483,0)</f>
        <v>0</v>
      </c>
      <c r="BJ1483" s="196" t="s">
        <v>75</v>
      </c>
      <c r="BK1483" s="296">
        <f>ROUND(I1483*H1483,2)</f>
        <v>0</v>
      </c>
      <c r="BL1483" s="196" t="s">
        <v>263</v>
      </c>
      <c r="BM1483" s="196" t="s">
        <v>2016</v>
      </c>
    </row>
    <row r="1484" spans="2:65" s="916" customFormat="1" ht="38.25" customHeight="1">
      <c r="B1484" s="207"/>
      <c r="C1484" s="286" t="s">
        <v>2017</v>
      </c>
      <c r="D1484" s="286" t="s">
        <v>179</v>
      </c>
      <c r="E1484" s="287" t="s">
        <v>1995</v>
      </c>
      <c r="F1484" s="288" t="s">
        <v>1996</v>
      </c>
      <c r="G1484" s="289" t="s">
        <v>180</v>
      </c>
      <c r="H1484" s="290">
        <v>37.979999999999997</v>
      </c>
      <c r="I1484" s="921"/>
      <c r="J1484" s="291">
        <f>ROUND(I1484*H1484,2)</f>
        <v>0</v>
      </c>
      <c r="K1484" s="288" t="s">
        <v>181</v>
      </c>
      <c r="L1484" s="207"/>
      <c r="M1484" s="292" t="s">
        <v>5</v>
      </c>
      <c r="N1484" s="293" t="s">
        <v>39</v>
      </c>
      <c r="O1484" s="294">
        <v>1.9359999999999999</v>
      </c>
      <c r="P1484" s="294">
        <f>O1484*H1484</f>
        <v>73.529279999999986</v>
      </c>
      <c r="Q1484" s="294">
        <v>2.5000000000000001E-4</v>
      </c>
      <c r="R1484" s="294">
        <f>Q1484*H1484</f>
        <v>9.495E-3</v>
      </c>
      <c r="S1484" s="294">
        <v>0</v>
      </c>
      <c r="T1484" s="295">
        <f>S1484*H1484</f>
        <v>0</v>
      </c>
      <c r="AR1484" s="196" t="s">
        <v>263</v>
      </c>
      <c r="AT1484" s="196" t="s">
        <v>179</v>
      </c>
      <c r="AU1484" s="196" t="s">
        <v>77</v>
      </c>
      <c r="AY1484" s="196" t="s">
        <v>177</v>
      </c>
      <c r="BE1484" s="296">
        <f>IF(N1484="základní",J1484,0)</f>
        <v>0</v>
      </c>
      <c r="BF1484" s="296">
        <f>IF(N1484="snížená",J1484,0)</f>
        <v>0</v>
      </c>
      <c r="BG1484" s="296">
        <f>IF(N1484="zákl. přenesená",J1484,0)</f>
        <v>0</v>
      </c>
      <c r="BH1484" s="296">
        <f>IF(N1484="sníž. přenesená",J1484,0)</f>
        <v>0</v>
      </c>
      <c r="BI1484" s="296">
        <f>IF(N1484="nulová",J1484,0)</f>
        <v>0</v>
      </c>
      <c r="BJ1484" s="196" t="s">
        <v>75</v>
      </c>
      <c r="BK1484" s="296">
        <f>ROUND(I1484*H1484,2)</f>
        <v>0</v>
      </c>
      <c r="BL1484" s="196" t="s">
        <v>263</v>
      </c>
      <c r="BM1484" s="196" t="s">
        <v>2018</v>
      </c>
    </row>
    <row r="1485" spans="2:65" s="916" customFormat="1" ht="121.5">
      <c r="B1485" s="207"/>
      <c r="D1485" s="297" t="s">
        <v>184</v>
      </c>
      <c r="F1485" s="298" t="s">
        <v>1961</v>
      </c>
      <c r="L1485" s="207"/>
      <c r="M1485" s="299"/>
      <c r="N1485" s="920"/>
      <c r="O1485" s="920"/>
      <c r="P1485" s="920"/>
      <c r="Q1485" s="920"/>
      <c r="R1485" s="920"/>
      <c r="S1485" s="920"/>
      <c r="T1485" s="300"/>
      <c r="AT1485" s="196" t="s">
        <v>184</v>
      </c>
      <c r="AU1485" s="196" t="s">
        <v>77</v>
      </c>
    </row>
    <row r="1486" spans="2:65" s="302" customFormat="1">
      <c r="B1486" s="301"/>
      <c r="D1486" s="297" t="s">
        <v>185</v>
      </c>
      <c r="E1486" s="303" t="s">
        <v>5</v>
      </c>
      <c r="F1486" s="304" t="s">
        <v>2019</v>
      </c>
      <c r="H1486" s="305">
        <v>37.979999999999997</v>
      </c>
      <c r="L1486" s="301"/>
      <c r="M1486" s="306"/>
      <c r="N1486" s="307"/>
      <c r="O1486" s="307"/>
      <c r="P1486" s="307"/>
      <c r="Q1486" s="307"/>
      <c r="R1486" s="307"/>
      <c r="S1486" s="307"/>
      <c r="T1486" s="308"/>
      <c r="AT1486" s="303" t="s">
        <v>185</v>
      </c>
      <c r="AU1486" s="303" t="s">
        <v>77</v>
      </c>
      <c r="AV1486" s="302" t="s">
        <v>77</v>
      </c>
      <c r="AW1486" s="302" t="s">
        <v>31</v>
      </c>
      <c r="AX1486" s="302" t="s">
        <v>68</v>
      </c>
      <c r="AY1486" s="303" t="s">
        <v>177</v>
      </c>
    </row>
    <row r="1487" spans="2:65" s="317" customFormat="1">
      <c r="B1487" s="316"/>
      <c r="D1487" s="297" t="s">
        <v>185</v>
      </c>
      <c r="E1487" s="318" t="s">
        <v>5</v>
      </c>
      <c r="F1487" s="319" t="s">
        <v>186</v>
      </c>
      <c r="H1487" s="320">
        <v>37.979999999999997</v>
      </c>
      <c r="L1487" s="316"/>
      <c r="M1487" s="321"/>
      <c r="N1487" s="322"/>
      <c r="O1487" s="322"/>
      <c r="P1487" s="322"/>
      <c r="Q1487" s="322"/>
      <c r="R1487" s="322"/>
      <c r="S1487" s="322"/>
      <c r="T1487" s="323"/>
      <c r="AT1487" s="318" t="s">
        <v>185</v>
      </c>
      <c r="AU1487" s="318" t="s">
        <v>77</v>
      </c>
      <c r="AV1487" s="317" t="s">
        <v>182</v>
      </c>
      <c r="AW1487" s="317" t="s">
        <v>31</v>
      </c>
      <c r="AX1487" s="317" t="s">
        <v>75</v>
      </c>
      <c r="AY1487" s="318" t="s">
        <v>177</v>
      </c>
    </row>
    <row r="1488" spans="2:65" s="916" customFormat="1" ht="38.25" customHeight="1">
      <c r="B1488" s="207"/>
      <c r="C1488" s="324" t="s">
        <v>2020</v>
      </c>
      <c r="D1488" s="324" t="s">
        <v>425</v>
      </c>
      <c r="E1488" s="325" t="s">
        <v>2021</v>
      </c>
      <c r="F1488" s="326" t="s">
        <v>2022</v>
      </c>
      <c r="G1488" s="327" t="s">
        <v>187</v>
      </c>
      <c r="H1488" s="328">
        <v>1</v>
      </c>
      <c r="I1488" s="923"/>
      <c r="J1488" s="329">
        <f>ROUND(I1488*H1488,2)</f>
        <v>0</v>
      </c>
      <c r="K1488" s="326" t="s">
        <v>5</v>
      </c>
      <c r="L1488" s="330"/>
      <c r="M1488" s="331" t="s">
        <v>5</v>
      </c>
      <c r="N1488" s="332" t="s">
        <v>39</v>
      </c>
      <c r="O1488" s="294">
        <v>0</v>
      </c>
      <c r="P1488" s="294">
        <f>O1488*H1488</f>
        <v>0</v>
      </c>
      <c r="Q1488" s="294">
        <v>3.5999999999999997E-2</v>
      </c>
      <c r="R1488" s="294">
        <f>Q1488*H1488</f>
        <v>3.5999999999999997E-2</v>
      </c>
      <c r="S1488" s="294">
        <v>0</v>
      </c>
      <c r="T1488" s="295">
        <f>S1488*H1488</f>
        <v>0</v>
      </c>
      <c r="AR1488" s="196" t="s">
        <v>336</v>
      </c>
      <c r="AT1488" s="196" t="s">
        <v>425</v>
      </c>
      <c r="AU1488" s="196" t="s">
        <v>77</v>
      </c>
      <c r="AY1488" s="196" t="s">
        <v>177</v>
      </c>
      <c r="BE1488" s="296">
        <f>IF(N1488="základní",J1488,0)</f>
        <v>0</v>
      </c>
      <c r="BF1488" s="296">
        <f>IF(N1488="snížená",J1488,0)</f>
        <v>0</v>
      </c>
      <c r="BG1488" s="296">
        <f>IF(N1488="zákl. přenesená",J1488,0)</f>
        <v>0</v>
      </c>
      <c r="BH1488" s="296">
        <f>IF(N1488="sníž. přenesená",J1488,0)</f>
        <v>0</v>
      </c>
      <c r="BI1488" s="296">
        <f>IF(N1488="nulová",J1488,0)</f>
        <v>0</v>
      </c>
      <c r="BJ1488" s="196" t="s">
        <v>75</v>
      </c>
      <c r="BK1488" s="296">
        <f>ROUND(I1488*H1488,2)</f>
        <v>0</v>
      </c>
      <c r="BL1488" s="196" t="s">
        <v>263</v>
      </c>
      <c r="BM1488" s="196" t="s">
        <v>2023</v>
      </c>
    </row>
    <row r="1489" spans="2:65" s="916" customFormat="1" ht="38.25" customHeight="1">
      <c r="B1489" s="207"/>
      <c r="C1489" s="286" t="s">
        <v>2024</v>
      </c>
      <c r="D1489" s="286" t="s">
        <v>179</v>
      </c>
      <c r="E1489" s="287" t="s">
        <v>1995</v>
      </c>
      <c r="F1489" s="288" t="s">
        <v>1996</v>
      </c>
      <c r="G1489" s="289" t="s">
        <v>180</v>
      </c>
      <c r="H1489" s="290">
        <v>70.784999999999997</v>
      </c>
      <c r="I1489" s="921"/>
      <c r="J1489" s="291">
        <f>ROUND(I1489*H1489,2)</f>
        <v>0</v>
      </c>
      <c r="K1489" s="288" t="s">
        <v>181</v>
      </c>
      <c r="L1489" s="207"/>
      <c r="M1489" s="292" t="s">
        <v>5</v>
      </c>
      <c r="N1489" s="293" t="s">
        <v>39</v>
      </c>
      <c r="O1489" s="294">
        <v>1.9359999999999999</v>
      </c>
      <c r="P1489" s="294">
        <f>O1489*H1489</f>
        <v>137.03976</v>
      </c>
      <c r="Q1489" s="294">
        <v>2.5000000000000001E-4</v>
      </c>
      <c r="R1489" s="294">
        <f>Q1489*H1489</f>
        <v>1.769625E-2</v>
      </c>
      <c r="S1489" s="294">
        <v>0</v>
      </c>
      <c r="T1489" s="295">
        <f>S1489*H1489</f>
        <v>0</v>
      </c>
      <c r="AR1489" s="196" t="s">
        <v>263</v>
      </c>
      <c r="AT1489" s="196" t="s">
        <v>179</v>
      </c>
      <c r="AU1489" s="196" t="s">
        <v>77</v>
      </c>
      <c r="AY1489" s="196" t="s">
        <v>177</v>
      </c>
      <c r="BE1489" s="296">
        <f>IF(N1489="základní",J1489,0)</f>
        <v>0</v>
      </c>
      <c r="BF1489" s="296">
        <f>IF(N1489="snížená",J1489,0)</f>
        <v>0</v>
      </c>
      <c r="BG1489" s="296">
        <f>IF(N1489="zákl. přenesená",J1489,0)</f>
        <v>0</v>
      </c>
      <c r="BH1489" s="296">
        <f>IF(N1489="sníž. přenesená",J1489,0)</f>
        <v>0</v>
      </c>
      <c r="BI1489" s="296">
        <f>IF(N1489="nulová",J1489,0)</f>
        <v>0</v>
      </c>
      <c r="BJ1489" s="196" t="s">
        <v>75</v>
      </c>
      <c r="BK1489" s="296">
        <f>ROUND(I1489*H1489,2)</f>
        <v>0</v>
      </c>
      <c r="BL1489" s="196" t="s">
        <v>263</v>
      </c>
      <c r="BM1489" s="196" t="s">
        <v>2025</v>
      </c>
    </row>
    <row r="1490" spans="2:65" s="916" customFormat="1" ht="121.5">
      <c r="B1490" s="207"/>
      <c r="D1490" s="297" t="s">
        <v>184</v>
      </c>
      <c r="F1490" s="298" t="s">
        <v>1961</v>
      </c>
      <c r="L1490" s="207"/>
      <c r="M1490" s="299"/>
      <c r="N1490" s="920"/>
      <c r="O1490" s="920"/>
      <c r="P1490" s="920"/>
      <c r="Q1490" s="920"/>
      <c r="R1490" s="920"/>
      <c r="S1490" s="920"/>
      <c r="T1490" s="300"/>
      <c r="AT1490" s="196" t="s">
        <v>184</v>
      </c>
      <c r="AU1490" s="196" t="s">
        <v>77</v>
      </c>
    </row>
    <row r="1491" spans="2:65" s="302" customFormat="1">
      <c r="B1491" s="301"/>
      <c r="D1491" s="297" t="s">
        <v>185</v>
      </c>
      <c r="E1491" s="303" t="s">
        <v>5</v>
      </c>
      <c r="F1491" s="304" t="s">
        <v>2026</v>
      </c>
      <c r="H1491" s="305">
        <v>70.784999999999997</v>
      </c>
      <c r="L1491" s="301"/>
      <c r="M1491" s="306"/>
      <c r="N1491" s="307"/>
      <c r="O1491" s="307"/>
      <c r="P1491" s="307"/>
      <c r="Q1491" s="307"/>
      <c r="R1491" s="307"/>
      <c r="S1491" s="307"/>
      <c r="T1491" s="308"/>
      <c r="AT1491" s="303" t="s">
        <v>185</v>
      </c>
      <c r="AU1491" s="303" t="s">
        <v>77</v>
      </c>
      <c r="AV1491" s="302" t="s">
        <v>77</v>
      </c>
      <c r="AW1491" s="302" t="s">
        <v>31</v>
      </c>
      <c r="AX1491" s="302" t="s">
        <v>68</v>
      </c>
      <c r="AY1491" s="303" t="s">
        <v>177</v>
      </c>
    </row>
    <row r="1492" spans="2:65" s="317" customFormat="1">
      <c r="B1492" s="316"/>
      <c r="D1492" s="297" t="s">
        <v>185</v>
      </c>
      <c r="E1492" s="318" t="s">
        <v>5</v>
      </c>
      <c r="F1492" s="319" t="s">
        <v>186</v>
      </c>
      <c r="H1492" s="320">
        <v>70.784999999999997</v>
      </c>
      <c r="L1492" s="316"/>
      <c r="M1492" s="321"/>
      <c r="N1492" s="322"/>
      <c r="O1492" s="322"/>
      <c r="P1492" s="322"/>
      <c r="Q1492" s="322"/>
      <c r="R1492" s="322"/>
      <c r="S1492" s="322"/>
      <c r="T1492" s="323"/>
      <c r="AT1492" s="318" t="s">
        <v>185</v>
      </c>
      <c r="AU1492" s="318" t="s">
        <v>77</v>
      </c>
      <c r="AV1492" s="317" t="s">
        <v>182</v>
      </c>
      <c r="AW1492" s="317" t="s">
        <v>31</v>
      </c>
      <c r="AX1492" s="317" t="s">
        <v>75</v>
      </c>
      <c r="AY1492" s="318" t="s">
        <v>177</v>
      </c>
    </row>
    <row r="1493" spans="2:65" s="916" customFormat="1" ht="38.25" customHeight="1">
      <c r="B1493" s="207"/>
      <c r="C1493" s="324" t="s">
        <v>2027</v>
      </c>
      <c r="D1493" s="324" t="s">
        <v>425</v>
      </c>
      <c r="E1493" s="325" t="s">
        <v>2028</v>
      </c>
      <c r="F1493" s="326" t="s">
        <v>2029</v>
      </c>
      <c r="G1493" s="327" t="s">
        <v>187</v>
      </c>
      <c r="H1493" s="328">
        <v>1</v>
      </c>
      <c r="I1493" s="923"/>
      <c r="J1493" s="329">
        <f>ROUND(I1493*H1493,2)</f>
        <v>0</v>
      </c>
      <c r="K1493" s="326" t="s">
        <v>5</v>
      </c>
      <c r="L1493" s="330"/>
      <c r="M1493" s="331" t="s">
        <v>5</v>
      </c>
      <c r="N1493" s="332" t="s">
        <v>39</v>
      </c>
      <c r="O1493" s="294">
        <v>0</v>
      </c>
      <c r="P1493" s="294">
        <f>O1493*H1493</f>
        <v>0</v>
      </c>
      <c r="Q1493" s="294">
        <v>0</v>
      </c>
      <c r="R1493" s="294">
        <f>Q1493*H1493</f>
        <v>0</v>
      </c>
      <c r="S1493" s="294">
        <v>0</v>
      </c>
      <c r="T1493" s="295">
        <f>S1493*H1493</f>
        <v>0</v>
      </c>
      <c r="AR1493" s="196" t="s">
        <v>336</v>
      </c>
      <c r="AT1493" s="196" t="s">
        <v>425</v>
      </c>
      <c r="AU1493" s="196" t="s">
        <v>77</v>
      </c>
      <c r="AY1493" s="196" t="s">
        <v>177</v>
      </c>
      <c r="BE1493" s="296">
        <f>IF(N1493="základní",J1493,0)</f>
        <v>0</v>
      </c>
      <c r="BF1493" s="296">
        <f>IF(N1493="snížená",J1493,0)</f>
        <v>0</v>
      </c>
      <c r="BG1493" s="296">
        <f>IF(N1493="zákl. přenesená",J1493,0)</f>
        <v>0</v>
      </c>
      <c r="BH1493" s="296">
        <f>IF(N1493="sníž. přenesená",J1493,0)</f>
        <v>0</v>
      </c>
      <c r="BI1493" s="296">
        <f>IF(N1493="nulová",J1493,0)</f>
        <v>0</v>
      </c>
      <c r="BJ1493" s="196" t="s">
        <v>75</v>
      </c>
      <c r="BK1493" s="296">
        <f>ROUND(I1493*H1493,2)</f>
        <v>0</v>
      </c>
      <c r="BL1493" s="196" t="s">
        <v>263</v>
      </c>
      <c r="BM1493" s="196" t="s">
        <v>2030</v>
      </c>
    </row>
    <row r="1494" spans="2:65" s="916" customFormat="1" ht="38.25" customHeight="1">
      <c r="B1494" s="207"/>
      <c r="C1494" s="286" t="s">
        <v>2031</v>
      </c>
      <c r="D1494" s="286" t="s">
        <v>179</v>
      </c>
      <c r="E1494" s="287" t="s">
        <v>1995</v>
      </c>
      <c r="F1494" s="288" t="s">
        <v>1996</v>
      </c>
      <c r="G1494" s="289" t="s">
        <v>180</v>
      </c>
      <c r="H1494" s="290">
        <v>24.1</v>
      </c>
      <c r="I1494" s="921"/>
      <c r="J1494" s="291">
        <f>ROUND(I1494*H1494,2)</f>
        <v>0</v>
      </c>
      <c r="K1494" s="288" t="s">
        <v>181</v>
      </c>
      <c r="L1494" s="207"/>
      <c r="M1494" s="292" t="s">
        <v>5</v>
      </c>
      <c r="N1494" s="293" t="s">
        <v>39</v>
      </c>
      <c r="O1494" s="294">
        <v>1.9359999999999999</v>
      </c>
      <c r="P1494" s="294">
        <f>O1494*H1494</f>
        <v>46.657600000000002</v>
      </c>
      <c r="Q1494" s="294">
        <v>2.5000000000000001E-4</v>
      </c>
      <c r="R1494" s="294">
        <f>Q1494*H1494</f>
        <v>6.0250000000000008E-3</v>
      </c>
      <c r="S1494" s="294">
        <v>0</v>
      </c>
      <c r="T1494" s="295">
        <f>S1494*H1494</f>
        <v>0</v>
      </c>
      <c r="AR1494" s="196" t="s">
        <v>263</v>
      </c>
      <c r="AT1494" s="196" t="s">
        <v>179</v>
      </c>
      <c r="AU1494" s="196" t="s">
        <v>77</v>
      </c>
      <c r="AY1494" s="196" t="s">
        <v>177</v>
      </c>
      <c r="BE1494" s="296">
        <f>IF(N1494="základní",J1494,0)</f>
        <v>0</v>
      </c>
      <c r="BF1494" s="296">
        <f>IF(N1494="snížená",J1494,0)</f>
        <v>0</v>
      </c>
      <c r="BG1494" s="296">
        <f>IF(N1494="zákl. přenesená",J1494,0)</f>
        <v>0</v>
      </c>
      <c r="BH1494" s="296">
        <f>IF(N1494="sníž. přenesená",J1494,0)</f>
        <v>0</v>
      </c>
      <c r="BI1494" s="296">
        <f>IF(N1494="nulová",J1494,0)</f>
        <v>0</v>
      </c>
      <c r="BJ1494" s="196" t="s">
        <v>75</v>
      </c>
      <c r="BK1494" s="296">
        <f>ROUND(I1494*H1494,2)</f>
        <v>0</v>
      </c>
      <c r="BL1494" s="196" t="s">
        <v>263</v>
      </c>
      <c r="BM1494" s="196" t="s">
        <v>2032</v>
      </c>
    </row>
    <row r="1495" spans="2:65" s="916" customFormat="1" ht="121.5">
      <c r="B1495" s="207"/>
      <c r="D1495" s="297" t="s">
        <v>184</v>
      </c>
      <c r="F1495" s="298" t="s">
        <v>1961</v>
      </c>
      <c r="L1495" s="207"/>
      <c r="M1495" s="299"/>
      <c r="N1495" s="920"/>
      <c r="O1495" s="920"/>
      <c r="P1495" s="920"/>
      <c r="Q1495" s="920"/>
      <c r="R1495" s="920"/>
      <c r="S1495" s="920"/>
      <c r="T1495" s="300"/>
      <c r="AT1495" s="196" t="s">
        <v>184</v>
      </c>
      <c r="AU1495" s="196" t="s">
        <v>77</v>
      </c>
    </row>
    <row r="1496" spans="2:65" s="302" customFormat="1">
      <c r="B1496" s="301"/>
      <c r="D1496" s="297" t="s">
        <v>185</v>
      </c>
      <c r="E1496" s="303" t="s">
        <v>5</v>
      </c>
      <c r="F1496" s="304" t="s">
        <v>2033</v>
      </c>
      <c r="H1496" s="305">
        <v>24.1</v>
      </c>
      <c r="L1496" s="301"/>
      <c r="M1496" s="306"/>
      <c r="N1496" s="307"/>
      <c r="O1496" s="307"/>
      <c r="P1496" s="307"/>
      <c r="Q1496" s="307"/>
      <c r="R1496" s="307"/>
      <c r="S1496" s="307"/>
      <c r="T1496" s="308"/>
      <c r="AT1496" s="303" t="s">
        <v>185</v>
      </c>
      <c r="AU1496" s="303" t="s">
        <v>77</v>
      </c>
      <c r="AV1496" s="302" t="s">
        <v>77</v>
      </c>
      <c r="AW1496" s="302" t="s">
        <v>31</v>
      </c>
      <c r="AX1496" s="302" t="s">
        <v>68</v>
      </c>
      <c r="AY1496" s="303" t="s">
        <v>177</v>
      </c>
    </row>
    <row r="1497" spans="2:65" s="317" customFormat="1">
      <c r="B1497" s="316"/>
      <c r="D1497" s="297" t="s">
        <v>185</v>
      </c>
      <c r="E1497" s="318" t="s">
        <v>5</v>
      </c>
      <c r="F1497" s="319" t="s">
        <v>186</v>
      </c>
      <c r="H1497" s="320">
        <v>24.1</v>
      </c>
      <c r="L1497" s="316"/>
      <c r="M1497" s="321"/>
      <c r="N1497" s="322"/>
      <c r="O1497" s="322"/>
      <c r="P1497" s="322"/>
      <c r="Q1497" s="322"/>
      <c r="R1497" s="322"/>
      <c r="S1497" s="322"/>
      <c r="T1497" s="323"/>
      <c r="AT1497" s="318" t="s">
        <v>185</v>
      </c>
      <c r="AU1497" s="318" t="s">
        <v>77</v>
      </c>
      <c r="AV1497" s="317" t="s">
        <v>182</v>
      </c>
      <c r="AW1497" s="317" t="s">
        <v>31</v>
      </c>
      <c r="AX1497" s="317" t="s">
        <v>75</v>
      </c>
      <c r="AY1497" s="318" t="s">
        <v>177</v>
      </c>
    </row>
    <row r="1498" spans="2:65" s="916" customFormat="1" ht="38.25" customHeight="1">
      <c r="B1498" s="207"/>
      <c r="C1498" s="324" t="s">
        <v>2034</v>
      </c>
      <c r="D1498" s="324" t="s">
        <v>425</v>
      </c>
      <c r="E1498" s="325" t="s">
        <v>2035</v>
      </c>
      <c r="F1498" s="326" t="s">
        <v>2036</v>
      </c>
      <c r="G1498" s="327" t="s">
        <v>187</v>
      </c>
      <c r="H1498" s="328">
        <v>1</v>
      </c>
      <c r="I1498" s="923"/>
      <c r="J1498" s="329">
        <f>ROUND(I1498*H1498,2)</f>
        <v>0</v>
      </c>
      <c r="K1498" s="326" t="s">
        <v>5</v>
      </c>
      <c r="L1498" s="330"/>
      <c r="M1498" s="331" t="s">
        <v>5</v>
      </c>
      <c r="N1498" s="332" t="s">
        <v>39</v>
      </c>
      <c r="O1498" s="294">
        <v>0</v>
      </c>
      <c r="P1498" s="294">
        <f>O1498*H1498</f>
        <v>0</v>
      </c>
      <c r="Q1498" s="294">
        <v>3.5999999999999997E-2</v>
      </c>
      <c r="R1498" s="294">
        <f>Q1498*H1498</f>
        <v>3.5999999999999997E-2</v>
      </c>
      <c r="S1498" s="294">
        <v>0</v>
      </c>
      <c r="T1498" s="295">
        <f>S1498*H1498</f>
        <v>0</v>
      </c>
      <c r="AR1498" s="196" t="s">
        <v>336</v>
      </c>
      <c r="AT1498" s="196" t="s">
        <v>425</v>
      </c>
      <c r="AU1498" s="196" t="s">
        <v>77</v>
      </c>
      <c r="AY1498" s="196" t="s">
        <v>177</v>
      </c>
      <c r="BE1498" s="296">
        <f>IF(N1498="základní",J1498,0)</f>
        <v>0</v>
      </c>
      <c r="BF1498" s="296">
        <f>IF(N1498="snížená",J1498,0)</f>
        <v>0</v>
      </c>
      <c r="BG1498" s="296">
        <f>IF(N1498="zákl. přenesená",J1498,0)</f>
        <v>0</v>
      </c>
      <c r="BH1498" s="296">
        <f>IF(N1498="sníž. přenesená",J1498,0)</f>
        <v>0</v>
      </c>
      <c r="BI1498" s="296">
        <f>IF(N1498="nulová",J1498,0)</f>
        <v>0</v>
      </c>
      <c r="BJ1498" s="196" t="s">
        <v>75</v>
      </c>
      <c r="BK1498" s="296">
        <f>ROUND(I1498*H1498,2)</f>
        <v>0</v>
      </c>
      <c r="BL1498" s="196" t="s">
        <v>263</v>
      </c>
      <c r="BM1498" s="196" t="s">
        <v>2037</v>
      </c>
    </row>
    <row r="1499" spans="2:65" s="916" customFormat="1" ht="38.25" customHeight="1">
      <c r="B1499" s="207"/>
      <c r="C1499" s="286" t="s">
        <v>2038</v>
      </c>
      <c r="D1499" s="286" t="s">
        <v>179</v>
      </c>
      <c r="E1499" s="287" t="s">
        <v>1995</v>
      </c>
      <c r="F1499" s="288" t="s">
        <v>1996</v>
      </c>
      <c r="G1499" s="289" t="s">
        <v>180</v>
      </c>
      <c r="H1499" s="290">
        <v>24.25</v>
      </c>
      <c r="I1499" s="921"/>
      <c r="J1499" s="291">
        <f>ROUND(I1499*H1499,2)</f>
        <v>0</v>
      </c>
      <c r="K1499" s="288" t="s">
        <v>181</v>
      </c>
      <c r="L1499" s="207"/>
      <c r="M1499" s="292" t="s">
        <v>5</v>
      </c>
      <c r="N1499" s="293" t="s">
        <v>39</v>
      </c>
      <c r="O1499" s="294">
        <v>1.9359999999999999</v>
      </c>
      <c r="P1499" s="294">
        <f>O1499*H1499</f>
        <v>46.948</v>
      </c>
      <c r="Q1499" s="294">
        <v>2.5000000000000001E-4</v>
      </c>
      <c r="R1499" s="294">
        <f>Q1499*H1499</f>
        <v>6.0625000000000002E-3</v>
      </c>
      <c r="S1499" s="294">
        <v>0</v>
      </c>
      <c r="T1499" s="295">
        <f>S1499*H1499</f>
        <v>0</v>
      </c>
      <c r="AR1499" s="196" t="s">
        <v>263</v>
      </c>
      <c r="AT1499" s="196" t="s">
        <v>179</v>
      </c>
      <c r="AU1499" s="196" t="s">
        <v>77</v>
      </c>
      <c r="AY1499" s="196" t="s">
        <v>177</v>
      </c>
      <c r="BE1499" s="296">
        <f>IF(N1499="základní",J1499,0)</f>
        <v>0</v>
      </c>
      <c r="BF1499" s="296">
        <f>IF(N1499="snížená",J1499,0)</f>
        <v>0</v>
      </c>
      <c r="BG1499" s="296">
        <f>IF(N1499="zákl. přenesená",J1499,0)</f>
        <v>0</v>
      </c>
      <c r="BH1499" s="296">
        <f>IF(N1499="sníž. přenesená",J1499,0)</f>
        <v>0</v>
      </c>
      <c r="BI1499" s="296">
        <f>IF(N1499="nulová",J1499,0)</f>
        <v>0</v>
      </c>
      <c r="BJ1499" s="196" t="s">
        <v>75</v>
      </c>
      <c r="BK1499" s="296">
        <f>ROUND(I1499*H1499,2)</f>
        <v>0</v>
      </c>
      <c r="BL1499" s="196" t="s">
        <v>263</v>
      </c>
      <c r="BM1499" s="196" t="s">
        <v>2039</v>
      </c>
    </row>
    <row r="1500" spans="2:65" s="916" customFormat="1" ht="121.5">
      <c r="B1500" s="207"/>
      <c r="D1500" s="297" t="s">
        <v>184</v>
      </c>
      <c r="F1500" s="298" t="s">
        <v>1961</v>
      </c>
      <c r="L1500" s="207"/>
      <c r="M1500" s="299"/>
      <c r="N1500" s="920"/>
      <c r="O1500" s="920"/>
      <c r="P1500" s="920"/>
      <c r="Q1500" s="920"/>
      <c r="R1500" s="920"/>
      <c r="S1500" s="920"/>
      <c r="T1500" s="300"/>
      <c r="AT1500" s="196" t="s">
        <v>184</v>
      </c>
      <c r="AU1500" s="196" t="s">
        <v>77</v>
      </c>
    </row>
    <row r="1501" spans="2:65" s="302" customFormat="1">
      <c r="B1501" s="301"/>
      <c r="D1501" s="297" t="s">
        <v>185</v>
      </c>
      <c r="E1501" s="303" t="s">
        <v>5</v>
      </c>
      <c r="F1501" s="304" t="s">
        <v>2040</v>
      </c>
      <c r="H1501" s="305">
        <v>24.25</v>
      </c>
      <c r="L1501" s="301"/>
      <c r="M1501" s="306"/>
      <c r="N1501" s="307"/>
      <c r="O1501" s="307"/>
      <c r="P1501" s="307"/>
      <c r="Q1501" s="307"/>
      <c r="R1501" s="307"/>
      <c r="S1501" s="307"/>
      <c r="T1501" s="308"/>
      <c r="AT1501" s="303" t="s">
        <v>185</v>
      </c>
      <c r="AU1501" s="303" t="s">
        <v>77</v>
      </c>
      <c r="AV1501" s="302" t="s">
        <v>77</v>
      </c>
      <c r="AW1501" s="302" t="s">
        <v>31</v>
      </c>
      <c r="AX1501" s="302" t="s">
        <v>68</v>
      </c>
      <c r="AY1501" s="303" t="s">
        <v>177</v>
      </c>
    </row>
    <row r="1502" spans="2:65" s="317" customFormat="1">
      <c r="B1502" s="316"/>
      <c r="D1502" s="297" t="s">
        <v>185</v>
      </c>
      <c r="E1502" s="318" t="s">
        <v>5</v>
      </c>
      <c r="F1502" s="319" t="s">
        <v>186</v>
      </c>
      <c r="H1502" s="320">
        <v>24.25</v>
      </c>
      <c r="L1502" s="316"/>
      <c r="M1502" s="321"/>
      <c r="N1502" s="322"/>
      <c r="O1502" s="322"/>
      <c r="P1502" s="322"/>
      <c r="Q1502" s="322"/>
      <c r="R1502" s="322"/>
      <c r="S1502" s="322"/>
      <c r="T1502" s="323"/>
      <c r="AT1502" s="318" t="s">
        <v>185</v>
      </c>
      <c r="AU1502" s="318" t="s">
        <v>77</v>
      </c>
      <c r="AV1502" s="317" t="s">
        <v>182</v>
      </c>
      <c r="AW1502" s="317" t="s">
        <v>31</v>
      </c>
      <c r="AX1502" s="317" t="s">
        <v>75</v>
      </c>
      <c r="AY1502" s="318" t="s">
        <v>177</v>
      </c>
    </row>
    <row r="1503" spans="2:65" s="916" customFormat="1" ht="38.25" customHeight="1">
      <c r="B1503" s="207"/>
      <c r="C1503" s="324" t="s">
        <v>2041</v>
      </c>
      <c r="D1503" s="324" t="s">
        <v>425</v>
      </c>
      <c r="E1503" s="325" t="s">
        <v>2042</v>
      </c>
      <c r="F1503" s="326" t="s">
        <v>2043</v>
      </c>
      <c r="G1503" s="327" t="s">
        <v>187</v>
      </c>
      <c r="H1503" s="328">
        <v>1</v>
      </c>
      <c r="I1503" s="923"/>
      <c r="J1503" s="329">
        <f>ROUND(I1503*H1503,2)</f>
        <v>0</v>
      </c>
      <c r="K1503" s="326" t="s">
        <v>5</v>
      </c>
      <c r="L1503" s="330"/>
      <c r="M1503" s="331" t="s">
        <v>5</v>
      </c>
      <c r="N1503" s="332" t="s">
        <v>39</v>
      </c>
      <c r="O1503" s="294">
        <v>0</v>
      </c>
      <c r="P1503" s="294">
        <f>O1503*H1503</f>
        <v>0</v>
      </c>
      <c r="Q1503" s="294">
        <v>0</v>
      </c>
      <c r="R1503" s="294">
        <f>Q1503*H1503</f>
        <v>0</v>
      </c>
      <c r="S1503" s="294">
        <v>0</v>
      </c>
      <c r="T1503" s="295">
        <f>S1503*H1503</f>
        <v>0</v>
      </c>
      <c r="AR1503" s="196" t="s">
        <v>336</v>
      </c>
      <c r="AT1503" s="196" t="s">
        <v>425</v>
      </c>
      <c r="AU1503" s="196" t="s">
        <v>77</v>
      </c>
      <c r="AY1503" s="196" t="s">
        <v>177</v>
      </c>
      <c r="BE1503" s="296">
        <f>IF(N1503="základní",J1503,0)</f>
        <v>0</v>
      </c>
      <c r="BF1503" s="296">
        <f>IF(N1503="snížená",J1503,0)</f>
        <v>0</v>
      </c>
      <c r="BG1503" s="296">
        <f>IF(N1503="zákl. přenesená",J1503,0)</f>
        <v>0</v>
      </c>
      <c r="BH1503" s="296">
        <f>IF(N1503="sníž. přenesená",J1503,0)</f>
        <v>0</v>
      </c>
      <c r="BI1503" s="296">
        <f>IF(N1503="nulová",J1503,0)</f>
        <v>0</v>
      </c>
      <c r="BJ1503" s="196" t="s">
        <v>75</v>
      </c>
      <c r="BK1503" s="296">
        <f>ROUND(I1503*H1503,2)</f>
        <v>0</v>
      </c>
      <c r="BL1503" s="196" t="s">
        <v>263</v>
      </c>
      <c r="BM1503" s="196" t="s">
        <v>2044</v>
      </c>
    </row>
    <row r="1504" spans="2:65" s="916" customFormat="1" ht="38.25" customHeight="1">
      <c r="B1504" s="207"/>
      <c r="C1504" s="286" t="s">
        <v>2045</v>
      </c>
      <c r="D1504" s="286" t="s">
        <v>179</v>
      </c>
      <c r="E1504" s="287" t="s">
        <v>1995</v>
      </c>
      <c r="F1504" s="288" t="s">
        <v>1996</v>
      </c>
      <c r="G1504" s="289" t="s">
        <v>180</v>
      </c>
      <c r="H1504" s="290">
        <v>11.4</v>
      </c>
      <c r="I1504" s="921"/>
      <c r="J1504" s="291">
        <f>ROUND(I1504*H1504,2)</f>
        <v>0</v>
      </c>
      <c r="K1504" s="288" t="s">
        <v>181</v>
      </c>
      <c r="L1504" s="207"/>
      <c r="M1504" s="292" t="s">
        <v>5</v>
      </c>
      <c r="N1504" s="293" t="s">
        <v>39</v>
      </c>
      <c r="O1504" s="294">
        <v>1.9359999999999999</v>
      </c>
      <c r="P1504" s="294">
        <f>O1504*H1504</f>
        <v>22.070399999999999</v>
      </c>
      <c r="Q1504" s="294">
        <v>2.5000000000000001E-4</v>
      </c>
      <c r="R1504" s="294">
        <f>Q1504*H1504</f>
        <v>2.8500000000000001E-3</v>
      </c>
      <c r="S1504" s="294">
        <v>0</v>
      </c>
      <c r="T1504" s="295">
        <f>S1504*H1504</f>
        <v>0</v>
      </c>
      <c r="AR1504" s="196" t="s">
        <v>263</v>
      </c>
      <c r="AT1504" s="196" t="s">
        <v>179</v>
      </c>
      <c r="AU1504" s="196" t="s">
        <v>77</v>
      </c>
      <c r="AY1504" s="196" t="s">
        <v>177</v>
      </c>
      <c r="BE1504" s="296">
        <f>IF(N1504="základní",J1504,0)</f>
        <v>0</v>
      </c>
      <c r="BF1504" s="296">
        <f>IF(N1504="snížená",J1504,0)</f>
        <v>0</v>
      </c>
      <c r="BG1504" s="296">
        <f>IF(N1504="zákl. přenesená",J1504,0)</f>
        <v>0</v>
      </c>
      <c r="BH1504" s="296">
        <f>IF(N1504="sníž. přenesená",J1504,0)</f>
        <v>0</v>
      </c>
      <c r="BI1504" s="296">
        <f>IF(N1504="nulová",J1504,0)</f>
        <v>0</v>
      </c>
      <c r="BJ1504" s="196" t="s">
        <v>75</v>
      </c>
      <c r="BK1504" s="296">
        <f>ROUND(I1504*H1504,2)</f>
        <v>0</v>
      </c>
      <c r="BL1504" s="196" t="s">
        <v>263</v>
      </c>
      <c r="BM1504" s="196" t="s">
        <v>2046</v>
      </c>
    </row>
    <row r="1505" spans="2:65" s="916" customFormat="1" ht="121.5">
      <c r="B1505" s="207"/>
      <c r="D1505" s="297" t="s">
        <v>184</v>
      </c>
      <c r="F1505" s="298" t="s">
        <v>1961</v>
      </c>
      <c r="L1505" s="207"/>
      <c r="M1505" s="299"/>
      <c r="N1505" s="920"/>
      <c r="O1505" s="920"/>
      <c r="P1505" s="920"/>
      <c r="Q1505" s="920"/>
      <c r="R1505" s="920"/>
      <c r="S1505" s="920"/>
      <c r="T1505" s="300"/>
      <c r="AT1505" s="196" t="s">
        <v>184</v>
      </c>
      <c r="AU1505" s="196" t="s">
        <v>77</v>
      </c>
    </row>
    <row r="1506" spans="2:65" s="302" customFormat="1">
      <c r="B1506" s="301"/>
      <c r="D1506" s="297" t="s">
        <v>185</v>
      </c>
      <c r="E1506" s="303" t="s">
        <v>5</v>
      </c>
      <c r="F1506" s="304" t="s">
        <v>2047</v>
      </c>
      <c r="H1506" s="305">
        <v>11.4</v>
      </c>
      <c r="L1506" s="301"/>
      <c r="M1506" s="306"/>
      <c r="N1506" s="307"/>
      <c r="O1506" s="307"/>
      <c r="P1506" s="307"/>
      <c r="Q1506" s="307"/>
      <c r="R1506" s="307"/>
      <c r="S1506" s="307"/>
      <c r="T1506" s="308"/>
      <c r="AT1506" s="303" t="s">
        <v>185</v>
      </c>
      <c r="AU1506" s="303" t="s">
        <v>77</v>
      </c>
      <c r="AV1506" s="302" t="s">
        <v>77</v>
      </c>
      <c r="AW1506" s="302" t="s">
        <v>31</v>
      </c>
      <c r="AX1506" s="302" t="s">
        <v>68</v>
      </c>
      <c r="AY1506" s="303" t="s">
        <v>177</v>
      </c>
    </row>
    <row r="1507" spans="2:65" s="317" customFormat="1">
      <c r="B1507" s="316"/>
      <c r="D1507" s="297" t="s">
        <v>185</v>
      </c>
      <c r="E1507" s="318" t="s">
        <v>5</v>
      </c>
      <c r="F1507" s="319" t="s">
        <v>186</v>
      </c>
      <c r="H1507" s="320">
        <v>11.4</v>
      </c>
      <c r="L1507" s="316"/>
      <c r="M1507" s="321"/>
      <c r="N1507" s="322"/>
      <c r="O1507" s="322"/>
      <c r="P1507" s="322"/>
      <c r="Q1507" s="322"/>
      <c r="R1507" s="322"/>
      <c r="S1507" s="322"/>
      <c r="T1507" s="323"/>
      <c r="AT1507" s="318" t="s">
        <v>185</v>
      </c>
      <c r="AU1507" s="318" t="s">
        <v>77</v>
      </c>
      <c r="AV1507" s="317" t="s">
        <v>182</v>
      </c>
      <c r="AW1507" s="317" t="s">
        <v>31</v>
      </c>
      <c r="AX1507" s="317" t="s">
        <v>75</v>
      </c>
      <c r="AY1507" s="318" t="s">
        <v>177</v>
      </c>
    </row>
    <row r="1508" spans="2:65" s="916" customFormat="1" ht="38.25" customHeight="1">
      <c r="B1508" s="207"/>
      <c r="C1508" s="324" t="s">
        <v>2048</v>
      </c>
      <c r="D1508" s="324" t="s">
        <v>425</v>
      </c>
      <c r="E1508" s="325" t="s">
        <v>2049</v>
      </c>
      <c r="F1508" s="326" t="s">
        <v>2050</v>
      </c>
      <c r="G1508" s="327" t="s">
        <v>187</v>
      </c>
      <c r="H1508" s="328">
        <v>1</v>
      </c>
      <c r="I1508" s="923"/>
      <c r="J1508" s="329">
        <f>ROUND(I1508*H1508,2)</f>
        <v>0</v>
      </c>
      <c r="K1508" s="326" t="s">
        <v>5</v>
      </c>
      <c r="L1508" s="330"/>
      <c r="M1508" s="331" t="s">
        <v>5</v>
      </c>
      <c r="N1508" s="332" t="s">
        <v>39</v>
      </c>
      <c r="O1508" s="294">
        <v>0</v>
      </c>
      <c r="P1508" s="294">
        <f>O1508*H1508</f>
        <v>0</v>
      </c>
      <c r="Q1508" s="294">
        <v>3.5999999999999997E-2</v>
      </c>
      <c r="R1508" s="294">
        <f>Q1508*H1508</f>
        <v>3.5999999999999997E-2</v>
      </c>
      <c r="S1508" s="294">
        <v>0</v>
      </c>
      <c r="T1508" s="295">
        <f>S1508*H1508</f>
        <v>0</v>
      </c>
      <c r="AR1508" s="196" t="s">
        <v>336</v>
      </c>
      <c r="AT1508" s="196" t="s">
        <v>425</v>
      </c>
      <c r="AU1508" s="196" t="s">
        <v>77</v>
      </c>
      <c r="AY1508" s="196" t="s">
        <v>177</v>
      </c>
      <c r="BE1508" s="296">
        <f>IF(N1508="základní",J1508,0)</f>
        <v>0</v>
      </c>
      <c r="BF1508" s="296">
        <f>IF(N1508="snížená",J1508,0)</f>
        <v>0</v>
      </c>
      <c r="BG1508" s="296">
        <f>IF(N1508="zákl. přenesená",J1508,0)</f>
        <v>0</v>
      </c>
      <c r="BH1508" s="296">
        <f>IF(N1508="sníž. přenesená",J1508,0)</f>
        <v>0</v>
      </c>
      <c r="BI1508" s="296">
        <f>IF(N1508="nulová",J1508,0)</f>
        <v>0</v>
      </c>
      <c r="BJ1508" s="196" t="s">
        <v>75</v>
      </c>
      <c r="BK1508" s="296">
        <f>ROUND(I1508*H1508,2)</f>
        <v>0</v>
      </c>
      <c r="BL1508" s="196" t="s">
        <v>263</v>
      </c>
      <c r="BM1508" s="196" t="s">
        <v>2051</v>
      </c>
    </row>
    <row r="1509" spans="2:65" s="916" customFormat="1" ht="38.25" customHeight="1">
      <c r="B1509" s="207"/>
      <c r="C1509" s="286" t="s">
        <v>2052</v>
      </c>
      <c r="D1509" s="286" t="s">
        <v>179</v>
      </c>
      <c r="E1509" s="287" t="s">
        <v>1995</v>
      </c>
      <c r="F1509" s="288" t="s">
        <v>1996</v>
      </c>
      <c r="G1509" s="289" t="s">
        <v>180</v>
      </c>
      <c r="H1509" s="290">
        <v>25.245000000000001</v>
      </c>
      <c r="I1509" s="921"/>
      <c r="J1509" s="291">
        <f>ROUND(I1509*H1509,2)</f>
        <v>0</v>
      </c>
      <c r="K1509" s="288" t="s">
        <v>181</v>
      </c>
      <c r="L1509" s="207"/>
      <c r="M1509" s="292" t="s">
        <v>5</v>
      </c>
      <c r="N1509" s="293" t="s">
        <v>39</v>
      </c>
      <c r="O1509" s="294">
        <v>1.9359999999999999</v>
      </c>
      <c r="P1509" s="294">
        <f>O1509*H1509</f>
        <v>48.874319999999997</v>
      </c>
      <c r="Q1509" s="294">
        <v>2.5000000000000001E-4</v>
      </c>
      <c r="R1509" s="294">
        <f>Q1509*H1509</f>
        <v>6.31125E-3</v>
      </c>
      <c r="S1509" s="294">
        <v>0</v>
      </c>
      <c r="T1509" s="295">
        <f>S1509*H1509</f>
        <v>0</v>
      </c>
      <c r="AR1509" s="196" t="s">
        <v>263</v>
      </c>
      <c r="AT1509" s="196" t="s">
        <v>179</v>
      </c>
      <c r="AU1509" s="196" t="s">
        <v>77</v>
      </c>
      <c r="AY1509" s="196" t="s">
        <v>177</v>
      </c>
      <c r="BE1509" s="296">
        <f>IF(N1509="základní",J1509,0)</f>
        <v>0</v>
      </c>
      <c r="BF1509" s="296">
        <f>IF(N1509="snížená",J1509,0)</f>
        <v>0</v>
      </c>
      <c r="BG1509" s="296">
        <f>IF(N1509="zákl. přenesená",J1509,0)</f>
        <v>0</v>
      </c>
      <c r="BH1509" s="296">
        <f>IF(N1509="sníž. přenesená",J1509,0)</f>
        <v>0</v>
      </c>
      <c r="BI1509" s="296">
        <f>IF(N1509="nulová",J1509,0)</f>
        <v>0</v>
      </c>
      <c r="BJ1509" s="196" t="s">
        <v>75</v>
      </c>
      <c r="BK1509" s="296">
        <f>ROUND(I1509*H1509,2)</f>
        <v>0</v>
      </c>
      <c r="BL1509" s="196" t="s">
        <v>263</v>
      </c>
      <c r="BM1509" s="196" t="s">
        <v>2053</v>
      </c>
    </row>
    <row r="1510" spans="2:65" s="916" customFormat="1" ht="121.5">
      <c r="B1510" s="207"/>
      <c r="D1510" s="297" t="s">
        <v>184</v>
      </c>
      <c r="F1510" s="298" t="s">
        <v>1961</v>
      </c>
      <c r="L1510" s="207"/>
      <c r="M1510" s="299"/>
      <c r="N1510" s="920"/>
      <c r="O1510" s="920"/>
      <c r="P1510" s="920"/>
      <c r="Q1510" s="920"/>
      <c r="R1510" s="920"/>
      <c r="S1510" s="920"/>
      <c r="T1510" s="300"/>
      <c r="AT1510" s="196" t="s">
        <v>184</v>
      </c>
      <c r="AU1510" s="196" t="s">
        <v>77</v>
      </c>
    </row>
    <row r="1511" spans="2:65" s="302" customFormat="1">
      <c r="B1511" s="301"/>
      <c r="D1511" s="297" t="s">
        <v>185</v>
      </c>
      <c r="E1511" s="303" t="s">
        <v>5</v>
      </c>
      <c r="F1511" s="304" t="s">
        <v>2005</v>
      </c>
      <c r="H1511" s="305">
        <v>25.245000000000001</v>
      </c>
      <c r="L1511" s="301"/>
      <c r="M1511" s="306"/>
      <c r="N1511" s="307"/>
      <c r="O1511" s="307"/>
      <c r="P1511" s="307"/>
      <c r="Q1511" s="307"/>
      <c r="R1511" s="307"/>
      <c r="S1511" s="307"/>
      <c r="T1511" s="308"/>
      <c r="AT1511" s="303" t="s">
        <v>185</v>
      </c>
      <c r="AU1511" s="303" t="s">
        <v>77</v>
      </c>
      <c r="AV1511" s="302" t="s">
        <v>77</v>
      </c>
      <c r="AW1511" s="302" t="s">
        <v>31</v>
      </c>
      <c r="AX1511" s="302" t="s">
        <v>68</v>
      </c>
      <c r="AY1511" s="303" t="s">
        <v>177</v>
      </c>
    </row>
    <row r="1512" spans="2:65" s="317" customFormat="1">
      <c r="B1512" s="316"/>
      <c r="D1512" s="297" t="s">
        <v>185</v>
      </c>
      <c r="E1512" s="318" t="s">
        <v>5</v>
      </c>
      <c r="F1512" s="319" t="s">
        <v>186</v>
      </c>
      <c r="H1512" s="320">
        <v>25.245000000000001</v>
      </c>
      <c r="L1512" s="316"/>
      <c r="M1512" s="321"/>
      <c r="N1512" s="322"/>
      <c r="O1512" s="322"/>
      <c r="P1512" s="322"/>
      <c r="Q1512" s="322"/>
      <c r="R1512" s="322"/>
      <c r="S1512" s="322"/>
      <c r="T1512" s="323"/>
      <c r="AT1512" s="318" t="s">
        <v>185</v>
      </c>
      <c r="AU1512" s="318" t="s">
        <v>77</v>
      </c>
      <c r="AV1512" s="317" t="s">
        <v>182</v>
      </c>
      <c r="AW1512" s="317" t="s">
        <v>31</v>
      </c>
      <c r="AX1512" s="317" t="s">
        <v>75</v>
      </c>
      <c r="AY1512" s="318" t="s">
        <v>177</v>
      </c>
    </row>
    <row r="1513" spans="2:65" s="916" customFormat="1" ht="38.25" customHeight="1">
      <c r="B1513" s="207"/>
      <c r="C1513" s="324" t="s">
        <v>2054</v>
      </c>
      <c r="D1513" s="324" t="s">
        <v>425</v>
      </c>
      <c r="E1513" s="325" t="s">
        <v>2055</v>
      </c>
      <c r="F1513" s="326" t="s">
        <v>2056</v>
      </c>
      <c r="G1513" s="327" t="s">
        <v>187</v>
      </c>
      <c r="H1513" s="328">
        <v>1</v>
      </c>
      <c r="I1513" s="923"/>
      <c r="J1513" s="329">
        <f>ROUND(I1513*H1513,2)</f>
        <v>0</v>
      </c>
      <c r="K1513" s="326" t="s">
        <v>5</v>
      </c>
      <c r="L1513" s="330"/>
      <c r="M1513" s="331" t="s">
        <v>5</v>
      </c>
      <c r="N1513" s="332" t="s">
        <v>39</v>
      </c>
      <c r="O1513" s="294">
        <v>0</v>
      </c>
      <c r="P1513" s="294">
        <f>O1513*H1513</f>
        <v>0</v>
      </c>
      <c r="Q1513" s="294">
        <v>0</v>
      </c>
      <c r="R1513" s="294">
        <f>Q1513*H1513</f>
        <v>0</v>
      </c>
      <c r="S1513" s="294">
        <v>0</v>
      </c>
      <c r="T1513" s="295">
        <f>S1513*H1513</f>
        <v>0</v>
      </c>
      <c r="AR1513" s="196" t="s">
        <v>336</v>
      </c>
      <c r="AT1513" s="196" t="s">
        <v>425</v>
      </c>
      <c r="AU1513" s="196" t="s">
        <v>77</v>
      </c>
      <c r="AY1513" s="196" t="s">
        <v>177</v>
      </c>
      <c r="BE1513" s="296">
        <f>IF(N1513="základní",J1513,0)</f>
        <v>0</v>
      </c>
      <c r="BF1513" s="296">
        <f>IF(N1513="snížená",J1513,0)</f>
        <v>0</v>
      </c>
      <c r="BG1513" s="296">
        <f>IF(N1513="zákl. přenesená",J1513,0)</f>
        <v>0</v>
      </c>
      <c r="BH1513" s="296">
        <f>IF(N1513="sníž. přenesená",J1513,0)</f>
        <v>0</v>
      </c>
      <c r="BI1513" s="296">
        <f>IF(N1513="nulová",J1513,0)</f>
        <v>0</v>
      </c>
      <c r="BJ1513" s="196" t="s">
        <v>75</v>
      </c>
      <c r="BK1513" s="296">
        <f>ROUND(I1513*H1513,2)</f>
        <v>0</v>
      </c>
      <c r="BL1513" s="196" t="s">
        <v>263</v>
      </c>
      <c r="BM1513" s="196" t="s">
        <v>2057</v>
      </c>
    </row>
    <row r="1514" spans="2:65" s="916" customFormat="1" ht="38.25" customHeight="1">
      <c r="B1514" s="207"/>
      <c r="C1514" s="286" t="s">
        <v>2058</v>
      </c>
      <c r="D1514" s="286" t="s">
        <v>179</v>
      </c>
      <c r="E1514" s="287" t="s">
        <v>2059</v>
      </c>
      <c r="F1514" s="288" t="s">
        <v>2060</v>
      </c>
      <c r="G1514" s="289" t="s">
        <v>180</v>
      </c>
      <c r="H1514" s="290">
        <v>4.9000000000000004</v>
      </c>
      <c r="I1514" s="921"/>
      <c r="J1514" s="291">
        <f>ROUND(I1514*H1514,2)</f>
        <v>0</v>
      </c>
      <c r="K1514" s="288" t="s">
        <v>181</v>
      </c>
      <c r="L1514" s="207"/>
      <c r="M1514" s="292" t="s">
        <v>5</v>
      </c>
      <c r="N1514" s="293" t="s">
        <v>39</v>
      </c>
      <c r="O1514" s="294">
        <v>2.0710000000000002</v>
      </c>
      <c r="P1514" s="294">
        <f>O1514*H1514</f>
        <v>10.147900000000002</v>
      </c>
      <c r="Q1514" s="294">
        <v>2.5000000000000001E-4</v>
      </c>
      <c r="R1514" s="294">
        <f>Q1514*H1514</f>
        <v>1.2250000000000002E-3</v>
      </c>
      <c r="S1514" s="294">
        <v>0</v>
      </c>
      <c r="T1514" s="295">
        <f>S1514*H1514</f>
        <v>0</v>
      </c>
      <c r="AR1514" s="196" t="s">
        <v>263</v>
      </c>
      <c r="AT1514" s="196" t="s">
        <v>179</v>
      </c>
      <c r="AU1514" s="196" t="s">
        <v>77</v>
      </c>
      <c r="AY1514" s="196" t="s">
        <v>177</v>
      </c>
      <c r="BE1514" s="296">
        <f>IF(N1514="základní",J1514,0)</f>
        <v>0</v>
      </c>
      <c r="BF1514" s="296">
        <f>IF(N1514="snížená",J1514,0)</f>
        <v>0</v>
      </c>
      <c r="BG1514" s="296">
        <f>IF(N1514="zákl. přenesená",J1514,0)</f>
        <v>0</v>
      </c>
      <c r="BH1514" s="296">
        <f>IF(N1514="sníž. přenesená",J1514,0)</f>
        <v>0</v>
      </c>
      <c r="BI1514" s="296">
        <f>IF(N1514="nulová",J1514,0)</f>
        <v>0</v>
      </c>
      <c r="BJ1514" s="196" t="s">
        <v>75</v>
      </c>
      <c r="BK1514" s="296">
        <f>ROUND(I1514*H1514,2)</f>
        <v>0</v>
      </c>
      <c r="BL1514" s="196" t="s">
        <v>263</v>
      </c>
      <c r="BM1514" s="196" t="s">
        <v>2061</v>
      </c>
    </row>
    <row r="1515" spans="2:65" s="916" customFormat="1" ht="121.5">
      <c r="B1515" s="207"/>
      <c r="D1515" s="297" t="s">
        <v>184</v>
      </c>
      <c r="F1515" s="298" t="s">
        <v>1961</v>
      </c>
      <c r="L1515" s="207"/>
      <c r="M1515" s="299"/>
      <c r="N1515" s="920"/>
      <c r="O1515" s="920"/>
      <c r="P1515" s="920"/>
      <c r="Q1515" s="920"/>
      <c r="R1515" s="920"/>
      <c r="S1515" s="920"/>
      <c r="T1515" s="300"/>
      <c r="AT1515" s="196" t="s">
        <v>184</v>
      </c>
      <c r="AU1515" s="196" t="s">
        <v>77</v>
      </c>
    </row>
    <row r="1516" spans="2:65" s="302" customFormat="1">
      <c r="B1516" s="301"/>
      <c r="D1516" s="297" t="s">
        <v>185</v>
      </c>
      <c r="E1516" s="303" t="s">
        <v>5</v>
      </c>
      <c r="F1516" s="304" t="s">
        <v>2062</v>
      </c>
      <c r="H1516" s="305">
        <v>4.9000000000000004</v>
      </c>
      <c r="L1516" s="301"/>
      <c r="M1516" s="306"/>
      <c r="N1516" s="307"/>
      <c r="O1516" s="307"/>
      <c r="P1516" s="307"/>
      <c r="Q1516" s="307"/>
      <c r="R1516" s="307"/>
      <c r="S1516" s="307"/>
      <c r="T1516" s="308"/>
      <c r="AT1516" s="303" t="s">
        <v>185</v>
      </c>
      <c r="AU1516" s="303" t="s">
        <v>77</v>
      </c>
      <c r="AV1516" s="302" t="s">
        <v>77</v>
      </c>
      <c r="AW1516" s="302" t="s">
        <v>31</v>
      </c>
      <c r="AX1516" s="302" t="s">
        <v>68</v>
      </c>
      <c r="AY1516" s="303" t="s">
        <v>177</v>
      </c>
    </row>
    <row r="1517" spans="2:65" s="317" customFormat="1">
      <c r="B1517" s="316"/>
      <c r="D1517" s="297" t="s">
        <v>185</v>
      </c>
      <c r="E1517" s="318" t="s">
        <v>5</v>
      </c>
      <c r="F1517" s="319" t="s">
        <v>186</v>
      </c>
      <c r="H1517" s="320">
        <v>4.9000000000000004</v>
      </c>
      <c r="L1517" s="316"/>
      <c r="M1517" s="321"/>
      <c r="N1517" s="322"/>
      <c r="O1517" s="322"/>
      <c r="P1517" s="322"/>
      <c r="Q1517" s="322"/>
      <c r="R1517" s="322"/>
      <c r="S1517" s="322"/>
      <c r="T1517" s="323"/>
      <c r="AT1517" s="318" t="s">
        <v>185</v>
      </c>
      <c r="AU1517" s="318" t="s">
        <v>77</v>
      </c>
      <c r="AV1517" s="317" t="s">
        <v>182</v>
      </c>
      <c r="AW1517" s="317" t="s">
        <v>31</v>
      </c>
      <c r="AX1517" s="317" t="s">
        <v>75</v>
      </c>
      <c r="AY1517" s="318" t="s">
        <v>177</v>
      </c>
    </row>
    <row r="1518" spans="2:65" s="916" customFormat="1" ht="25.5" customHeight="1">
      <c r="B1518" s="207"/>
      <c r="C1518" s="324" t="s">
        <v>2063</v>
      </c>
      <c r="D1518" s="324" t="s">
        <v>425</v>
      </c>
      <c r="E1518" s="325" t="s">
        <v>2064</v>
      </c>
      <c r="F1518" s="326" t="s">
        <v>2065</v>
      </c>
      <c r="G1518" s="327" t="s">
        <v>187</v>
      </c>
      <c r="H1518" s="328">
        <v>1</v>
      </c>
      <c r="I1518" s="923"/>
      <c r="J1518" s="329">
        <f>ROUND(I1518*H1518,2)</f>
        <v>0</v>
      </c>
      <c r="K1518" s="326" t="s">
        <v>5</v>
      </c>
      <c r="L1518" s="330"/>
      <c r="M1518" s="331" t="s">
        <v>5</v>
      </c>
      <c r="N1518" s="332" t="s">
        <v>39</v>
      </c>
      <c r="O1518" s="294">
        <v>0</v>
      </c>
      <c r="P1518" s="294">
        <f>O1518*H1518</f>
        <v>0</v>
      </c>
      <c r="Q1518" s="294">
        <v>3.5999999999999997E-2</v>
      </c>
      <c r="R1518" s="294">
        <f>Q1518*H1518</f>
        <v>3.5999999999999997E-2</v>
      </c>
      <c r="S1518" s="294">
        <v>0</v>
      </c>
      <c r="T1518" s="295">
        <f>S1518*H1518</f>
        <v>0</v>
      </c>
      <c r="AR1518" s="196" t="s">
        <v>336</v>
      </c>
      <c r="AT1518" s="196" t="s">
        <v>425</v>
      </c>
      <c r="AU1518" s="196" t="s">
        <v>77</v>
      </c>
      <c r="AY1518" s="196" t="s">
        <v>177</v>
      </c>
      <c r="BE1518" s="296">
        <f>IF(N1518="základní",J1518,0)</f>
        <v>0</v>
      </c>
      <c r="BF1518" s="296">
        <f>IF(N1518="snížená",J1518,0)</f>
        <v>0</v>
      </c>
      <c r="BG1518" s="296">
        <f>IF(N1518="zákl. přenesená",J1518,0)</f>
        <v>0</v>
      </c>
      <c r="BH1518" s="296">
        <f>IF(N1518="sníž. přenesená",J1518,0)</f>
        <v>0</v>
      </c>
      <c r="BI1518" s="296">
        <f>IF(N1518="nulová",J1518,0)</f>
        <v>0</v>
      </c>
      <c r="BJ1518" s="196" t="s">
        <v>75</v>
      </c>
      <c r="BK1518" s="296">
        <f>ROUND(I1518*H1518,2)</f>
        <v>0</v>
      </c>
      <c r="BL1518" s="196" t="s">
        <v>263</v>
      </c>
      <c r="BM1518" s="196" t="s">
        <v>2066</v>
      </c>
    </row>
    <row r="1519" spans="2:65" s="916" customFormat="1" ht="38.25" customHeight="1">
      <c r="B1519" s="207"/>
      <c r="C1519" s="286" t="s">
        <v>2067</v>
      </c>
      <c r="D1519" s="286" t="s">
        <v>179</v>
      </c>
      <c r="E1519" s="287" t="s">
        <v>2059</v>
      </c>
      <c r="F1519" s="288" t="s">
        <v>2060</v>
      </c>
      <c r="G1519" s="289" t="s">
        <v>180</v>
      </c>
      <c r="H1519" s="290">
        <v>22.62</v>
      </c>
      <c r="I1519" s="921"/>
      <c r="J1519" s="291">
        <f>ROUND(I1519*H1519,2)</f>
        <v>0</v>
      </c>
      <c r="K1519" s="288" t="s">
        <v>181</v>
      </c>
      <c r="L1519" s="207"/>
      <c r="M1519" s="292" t="s">
        <v>5</v>
      </c>
      <c r="N1519" s="293" t="s">
        <v>39</v>
      </c>
      <c r="O1519" s="294">
        <v>2.0710000000000002</v>
      </c>
      <c r="P1519" s="294">
        <f>O1519*H1519</f>
        <v>46.846020000000003</v>
      </c>
      <c r="Q1519" s="294">
        <v>2.5000000000000001E-4</v>
      </c>
      <c r="R1519" s="294">
        <f>Q1519*H1519</f>
        <v>5.6550000000000003E-3</v>
      </c>
      <c r="S1519" s="294">
        <v>0</v>
      </c>
      <c r="T1519" s="295">
        <f>S1519*H1519</f>
        <v>0</v>
      </c>
      <c r="AR1519" s="196" t="s">
        <v>263</v>
      </c>
      <c r="AT1519" s="196" t="s">
        <v>179</v>
      </c>
      <c r="AU1519" s="196" t="s">
        <v>77</v>
      </c>
      <c r="AY1519" s="196" t="s">
        <v>177</v>
      </c>
      <c r="BE1519" s="296">
        <f>IF(N1519="základní",J1519,0)</f>
        <v>0</v>
      </c>
      <c r="BF1519" s="296">
        <f>IF(N1519="snížená",J1519,0)</f>
        <v>0</v>
      </c>
      <c r="BG1519" s="296">
        <f>IF(N1519="zákl. přenesená",J1519,0)</f>
        <v>0</v>
      </c>
      <c r="BH1519" s="296">
        <f>IF(N1519="sníž. přenesená",J1519,0)</f>
        <v>0</v>
      </c>
      <c r="BI1519" s="296">
        <f>IF(N1519="nulová",J1519,0)</f>
        <v>0</v>
      </c>
      <c r="BJ1519" s="196" t="s">
        <v>75</v>
      </c>
      <c r="BK1519" s="296">
        <f>ROUND(I1519*H1519,2)</f>
        <v>0</v>
      </c>
      <c r="BL1519" s="196" t="s">
        <v>263</v>
      </c>
      <c r="BM1519" s="196" t="s">
        <v>2068</v>
      </c>
    </row>
    <row r="1520" spans="2:65" s="916" customFormat="1" ht="121.5">
      <c r="B1520" s="207"/>
      <c r="D1520" s="297" t="s">
        <v>184</v>
      </c>
      <c r="F1520" s="298" t="s">
        <v>1961</v>
      </c>
      <c r="L1520" s="207"/>
      <c r="M1520" s="299"/>
      <c r="N1520" s="920"/>
      <c r="O1520" s="920"/>
      <c r="P1520" s="920"/>
      <c r="Q1520" s="920"/>
      <c r="R1520" s="920"/>
      <c r="S1520" s="920"/>
      <c r="T1520" s="300"/>
      <c r="AT1520" s="196" t="s">
        <v>184</v>
      </c>
      <c r="AU1520" s="196" t="s">
        <v>77</v>
      </c>
    </row>
    <row r="1521" spans="2:65" s="302" customFormat="1">
      <c r="B1521" s="301"/>
      <c r="D1521" s="297" t="s">
        <v>185</v>
      </c>
      <c r="E1521" s="303" t="s">
        <v>5</v>
      </c>
      <c r="F1521" s="304" t="s">
        <v>2069</v>
      </c>
      <c r="H1521" s="305">
        <v>22.62</v>
      </c>
      <c r="L1521" s="301"/>
      <c r="M1521" s="306"/>
      <c r="N1521" s="307"/>
      <c r="O1521" s="307"/>
      <c r="P1521" s="307"/>
      <c r="Q1521" s="307"/>
      <c r="R1521" s="307"/>
      <c r="S1521" s="307"/>
      <c r="T1521" s="308"/>
      <c r="AT1521" s="303" t="s">
        <v>185</v>
      </c>
      <c r="AU1521" s="303" t="s">
        <v>77</v>
      </c>
      <c r="AV1521" s="302" t="s">
        <v>77</v>
      </c>
      <c r="AW1521" s="302" t="s">
        <v>31</v>
      </c>
      <c r="AX1521" s="302" t="s">
        <v>68</v>
      </c>
      <c r="AY1521" s="303" t="s">
        <v>177</v>
      </c>
    </row>
    <row r="1522" spans="2:65" s="310" customFormat="1">
      <c r="B1522" s="309"/>
      <c r="D1522" s="297" t="s">
        <v>185</v>
      </c>
      <c r="E1522" s="311" t="s">
        <v>5</v>
      </c>
      <c r="F1522" s="312" t="s">
        <v>2070</v>
      </c>
      <c r="H1522" s="311" t="s">
        <v>5</v>
      </c>
      <c r="L1522" s="309"/>
      <c r="M1522" s="313"/>
      <c r="N1522" s="314"/>
      <c r="O1522" s="314"/>
      <c r="P1522" s="314"/>
      <c r="Q1522" s="314"/>
      <c r="R1522" s="314"/>
      <c r="S1522" s="314"/>
      <c r="T1522" s="315"/>
      <c r="AT1522" s="311" t="s">
        <v>185</v>
      </c>
      <c r="AU1522" s="311" t="s">
        <v>77</v>
      </c>
      <c r="AV1522" s="310" t="s">
        <v>75</v>
      </c>
      <c r="AW1522" s="310" t="s">
        <v>31</v>
      </c>
      <c r="AX1522" s="310" t="s">
        <v>68</v>
      </c>
      <c r="AY1522" s="311" t="s">
        <v>177</v>
      </c>
    </row>
    <row r="1523" spans="2:65" s="317" customFormat="1">
      <c r="B1523" s="316"/>
      <c r="D1523" s="297" t="s">
        <v>185</v>
      </c>
      <c r="E1523" s="318" t="s">
        <v>5</v>
      </c>
      <c r="F1523" s="319" t="s">
        <v>186</v>
      </c>
      <c r="H1523" s="320">
        <v>22.62</v>
      </c>
      <c r="L1523" s="316"/>
      <c r="M1523" s="321"/>
      <c r="N1523" s="322"/>
      <c r="O1523" s="322"/>
      <c r="P1523" s="322"/>
      <c r="Q1523" s="322"/>
      <c r="R1523" s="322"/>
      <c r="S1523" s="322"/>
      <c r="T1523" s="323"/>
      <c r="AT1523" s="318" t="s">
        <v>185</v>
      </c>
      <c r="AU1523" s="318" t="s">
        <v>77</v>
      </c>
      <c r="AV1523" s="317" t="s">
        <v>182</v>
      </c>
      <c r="AW1523" s="317" t="s">
        <v>31</v>
      </c>
      <c r="AX1523" s="317" t="s">
        <v>75</v>
      </c>
      <c r="AY1523" s="318" t="s">
        <v>177</v>
      </c>
    </row>
    <row r="1524" spans="2:65" s="916" customFormat="1" ht="38.25" customHeight="1">
      <c r="B1524" s="207"/>
      <c r="C1524" s="324" t="s">
        <v>2071</v>
      </c>
      <c r="D1524" s="324" t="s">
        <v>425</v>
      </c>
      <c r="E1524" s="325" t="s">
        <v>2072</v>
      </c>
      <c r="F1524" s="326" t="s">
        <v>2073</v>
      </c>
      <c r="G1524" s="327" t="s">
        <v>187</v>
      </c>
      <c r="H1524" s="328">
        <v>2</v>
      </c>
      <c r="I1524" s="923"/>
      <c r="J1524" s="329">
        <f>ROUND(I1524*H1524,2)</f>
        <v>0</v>
      </c>
      <c r="K1524" s="326" t="s">
        <v>5</v>
      </c>
      <c r="L1524" s="330"/>
      <c r="M1524" s="331" t="s">
        <v>5</v>
      </c>
      <c r="N1524" s="332" t="s">
        <v>39</v>
      </c>
      <c r="O1524" s="294">
        <v>0</v>
      </c>
      <c r="P1524" s="294">
        <f>O1524*H1524</f>
        <v>0</v>
      </c>
      <c r="Q1524" s="294">
        <v>0</v>
      </c>
      <c r="R1524" s="294">
        <f>Q1524*H1524</f>
        <v>0</v>
      </c>
      <c r="S1524" s="294">
        <v>0</v>
      </c>
      <c r="T1524" s="295">
        <f>S1524*H1524</f>
        <v>0</v>
      </c>
      <c r="AR1524" s="196" t="s">
        <v>336</v>
      </c>
      <c r="AT1524" s="196" t="s">
        <v>425</v>
      </c>
      <c r="AU1524" s="196" t="s">
        <v>77</v>
      </c>
      <c r="AY1524" s="196" t="s">
        <v>177</v>
      </c>
      <c r="BE1524" s="296">
        <f>IF(N1524="základní",J1524,0)</f>
        <v>0</v>
      </c>
      <c r="BF1524" s="296">
        <f>IF(N1524="snížená",J1524,0)</f>
        <v>0</v>
      </c>
      <c r="BG1524" s="296">
        <f>IF(N1524="zákl. přenesená",J1524,0)</f>
        <v>0</v>
      </c>
      <c r="BH1524" s="296">
        <f>IF(N1524="sníž. přenesená",J1524,0)</f>
        <v>0</v>
      </c>
      <c r="BI1524" s="296">
        <f>IF(N1524="nulová",J1524,0)</f>
        <v>0</v>
      </c>
      <c r="BJ1524" s="196" t="s">
        <v>75</v>
      </c>
      <c r="BK1524" s="296">
        <f>ROUND(I1524*H1524,2)</f>
        <v>0</v>
      </c>
      <c r="BL1524" s="196" t="s">
        <v>263</v>
      </c>
      <c r="BM1524" s="196" t="s">
        <v>2074</v>
      </c>
    </row>
    <row r="1525" spans="2:65" s="916" customFormat="1" ht="16.5" customHeight="1">
      <c r="B1525" s="207"/>
      <c r="C1525" s="286" t="s">
        <v>2075</v>
      </c>
      <c r="D1525" s="286" t="s">
        <v>179</v>
      </c>
      <c r="E1525" s="287" t="s">
        <v>2076</v>
      </c>
      <c r="F1525" s="288" t="s">
        <v>2077</v>
      </c>
      <c r="G1525" s="289" t="s">
        <v>187</v>
      </c>
      <c r="H1525" s="290">
        <v>62</v>
      </c>
      <c r="I1525" s="921"/>
      <c r="J1525" s="291">
        <f>ROUND(I1525*H1525,2)</f>
        <v>0</v>
      </c>
      <c r="K1525" s="288" t="s">
        <v>5</v>
      </c>
      <c r="L1525" s="207"/>
      <c r="M1525" s="292" t="s">
        <v>5</v>
      </c>
      <c r="N1525" s="293" t="s">
        <v>39</v>
      </c>
      <c r="O1525" s="294">
        <v>7.62</v>
      </c>
      <c r="P1525" s="294">
        <f>O1525*H1525</f>
        <v>472.44</v>
      </c>
      <c r="Q1525" s="294">
        <v>0</v>
      </c>
      <c r="R1525" s="294">
        <f>Q1525*H1525</f>
        <v>0</v>
      </c>
      <c r="S1525" s="294">
        <v>0</v>
      </c>
      <c r="T1525" s="295">
        <f>S1525*H1525</f>
        <v>0</v>
      </c>
      <c r="AR1525" s="196" t="s">
        <v>263</v>
      </c>
      <c r="AT1525" s="196" t="s">
        <v>179</v>
      </c>
      <c r="AU1525" s="196" t="s">
        <v>77</v>
      </c>
      <c r="AY1525" s="196" t="s">
        <v>177</v>
      </c>
      <c r="BE1525" s="296">
        <f>IF(N1525="základní",J1525,0)</f>
        <v>0</v>
      </c>
      <c r="BF1525" s="296">
        <f>IF(N1525="snížená",J1525,0)</f>
        <v>0</v>
      </c>
      <c r="BG1525" s="296">
        <f>IF(N1525="zákl. přenesená",J1525,0)</f>
        <v>0</v>
      </c>
      <c r="BH1525" s="296">
        <f>IF(N1525="sníž. přenesená",J1525,0)</f>
        <v>0</v>
      </c>
      <c r="BI1525" s="296">
        <f>IF(N1525="nulová",J1525,0)</f>
        <v>0</v>
      </c>
      <c r="BJ1525" s="196" t="s">
        <v>75</v>
      </c>
      <c r="BK1525" s="296">
        <f>ROUND(I1525*H1525,2)</f>
        <v>0</v>
      </c>
      <c r="BL1525" s="196" t="s">
        <v>263</v>
      </c>
      <c r="BM1525" s="196" t="s">
        <v>2078</v>
      </c>
    </row>
    <row r="1526" spans="2:65" s="916" customFormat="1" ht="16.5" customHeight="1">
      <c r="B1526" s="207"/>
      <c r="C1526" s="286" t="s">
        <v>2079</v>
      </c>
      <c r="D1526" s="286" t="s">
        <v>179</v>
      </c>
      <c r="E1526" s="287" t="s">
        <v>2080</v>
      </c>
      <c r="F1526" s="288" t="s">
        <v>4872</v>
      </c>
      <c r="G1526" s="289" t="s">
        <v>187</v>
      </c>
      <c r="H1526" s="290">
        <v>4</v>
      </c>
      <c r="I1526" s="921"/>
      <c r="J1526" s="291">
        <f>ROUND(I1526*H1526,2)</f>
        <v>0</v>
      </c>
      <c r="K1526" s="288" t="s">
        <v>181</v>
      </c>
      <c r="L1526" s="207"/>
      <c r="M1526" s="292" t="s">
        <v>5</v>
      </c>
      <c r="N1526" s="293" t="s">
        <v>39</v>
      </c>
      <c r="O1526" s="294">
        <v>7.62</v>
      </c>
      <c r="P1526" s="294">
        <f>O1526*H1526</f>
        <v>30.48</v>
      </c>
      <c r="Q1526" s="294">
        <v>0</v>
      </c>
      <c r="R1526" s="294">
        <f>Q1526*H1526</f>
        <v>0</v>
      </c>
      <c r="S1526" s="294">
        <v>0</v>
      </c>
      <c r="T1526" s="295">
        <f>S1526*H1526</f>
        <v>0</v>
      </c>
      <c r="AR1526" s="196" t="s">
        <v>263</v>
      </c>
      <c r="AT1526" s="196" t="s">
        <v>179</v>
      </c>
      <c r="AU1526" s="196" t="s">
        <v>77</v>
      </c>
      <c r="AY1526" s="196" t="s">
        <v>177</v>
      </c>
      <c r="BE1526" s="296">
        <f>IF(N1526="základní",J1526,0)</f>
        <v>0</v>
      </c>
      <c r="BF1526" s="296">
        <f>IF(N1526="snížená",J1526,0)</f>
        <v>0</v>
      </c>
      <c r="BG1526" s="296">
        <f>IF(N1526="zákl. přenesená",J1526,0)</f>
        <v>0</v>
      </c>
      <c r="BH1526" s="296">
        <f>IF(N1526="sníž. přenesená",J1526,0)</f>
        <v>0</v>
      </c>
      <c r="BI1526" s="296">
        <f>IF(N1526="nulová",J1526,0)</f>
        <v>0</v>
      </c>
      <c r="BJ1526" s="196" t="s">
        <v>75</v>
      </c>
      <c r="BK1526" s="296">
        <f>ROUND(I1526*H1526,2)</f>
        <v>0</v>
      </c>
      <c r="BL1526" s="196" t="s">
        <v>263</v>
      </c>
      <c r="BM1526" s="196" t="s">
        <v>2081</v>
      </c>
    </row>
    <row r="1527" spans="2:65" s="916" customFormat="1" ht="148.5">
      <c r="B1527" s="207"/>
      <c r="D1527" s="297" t="s">
        <v>184</v>
      </c>
      <c r="F1527" s="298" t="s">
        <v>2082</v>
      </c>
      <c r="L1527" s="207"/>
      <c r="M1527" s="299"/>
      <c r="N1527" s="920"/>
      <c r="O1527" s="920"/>
      <c r="P1527" s="920"/>
      <c r="Q1527" s="920"/>
      <c r="R1527" s="920"/>
      <c r="S1527" s="920"/>
      <c r="T1527" s="300"/>
      <c r="AT1527" s="196" t="s">
        <v>184</v>
      </c>
      <c r="AU1527" s="196" t="s">
        <v>77</v>
      </c>
    </row>
    <row r="1528" spans="2:65" s="302" customFormat="1">
      <c r="B1528" s="301"/>
      <c r="D1528" s="297" t="s">
        <v>185</v>
      </c>
      <c r="E1528" s="303" t="s">
        <v>5</v>
      </c>
      <c r="F1528" s="304" t="s">
        <v>77</v>
      </c>
      <c r="H1528" s="305">
        <v>2</v>
      </c>
      <c r="L1528" s="301"/>
      <c r="M1528" s="306"/>
      <c r="N1528" s="307"/>
      <c r="O1528" s="307"/>
      <c r="P1528" s="307"/>
      <c r="Q1528" s="307"/>
      <c r="R1528" s="307"/>
      <c r="S1528" s="307"/>
      <c r="T1528" s="308"/>
      <c r="AT1528" s="303" t="s">
        <v>185</v>
      </c>
      <c r="AU1528" s="303" t="s">
        <v>77</v>
      </c>
      <c r="AV1528" s="302" t="s">
        <v>77</v>
      </c>
      <c r="AW1528" s="302" t="s">
        <v>31</v>
      </c>
      <c r="AX1528" s="302" t="s">
        <v>68</v>
      </c>
      <c r="AY1528" s="303" t="s">
        <v>177</v>
      </c>
    </row>
    <row r="1529" spans="2:65" s="310" customFormat="1">
      <c r="B1529" s="309"/>
      <c r="D1529" s="297" t="s">
        <v>185</v>
      </c>
      <c r="E1529" s="311" t="s">
        <v>5</v>
      </c>
      <c r="F1529" s="312" t="s">
        <v>2083</v>
      </c>
      <c r="H1529" s="311" t="s">
        <v>5</v>
      </c>
      <c r="L1529" s="309"/>
      <c r="M1529" s="313"/>
      <c r="N1529" s="314"/>
      <c r="O1529" s="314"/>
      <c r="P1529" s="314"/>
      <c r="Q1529" s="314"/>
      <c r="R1529" s="314"/>
      <c r="S1529" s="314"/>
      <c r="T1529" s="315"/>
      <c r="AT1529" s="311" t="s">
        <v>185</v>
      </c>
      <c r="AU1529" s="311" t="s">
        <v>77</v>
      </c>
      <c r="AV1529" s="310" t="s">
        <v>75</v>
      </c>
      <c r="AW1529" s="310" t="s">
        <v>31</v>
      </c>
      <c r="AX1529" s="310" t="s">
        <v>68</v>
      </c>
      <c r="AY1529" s="311" t="s">
        <v>177</v>
      </c>
    </row>
    <row r="1530" spans="2:65" s="302" customFormat="1">
      <c r="B1530" s="301"/>
      <c r="D1530" s="297" t="s">
        <v>185</v>
      </c>
      <c r="E1530" s="303" t="s">
        <v>5</v>
      </c>
      <c r="F1530" s="304" t="s">
        <v>77</v>
      </c>
      <c r="H1530" s="305">
        <v>2</v>
      </c>
      <c r="L1530" s="301"/>
      <c r="M1530" s="306"/>
      <c r="N1530" s="307"/>
      <c r="O1530" s="307"/>
      <c r="P1530" s="307"/>
      <c r="Q1530" s="307"/>
      <c r="R1530" s="307"/>
      <c r="S1530" s="307"/>
      <c r="T1530" s="308"/>
      <c r="AT1530" s="303" t="s">
        <v>185</v>
      </c>
      <c r="AU1530" s="303" t="s">
        <v>77</v>
      </c>
      <c r="AV1530" s="302" t="s">
        <v>77</v>
      </c>
      <c r="AW1530" s="302" t="s">
        <v>31</v>
      </c>
      <c r="AX1530" s="302" t="s">
        <v>68</v>
      </c>
      <c r="AY1530" s="303" t="s">
        <v>177</v>
      </c>
    </row>
    <row r="1531" spans="2:65" s="310" customFormat="1">
      <c r="B1531" s="309"/>
      <c r="D1531" s="297" t="s">
        <v>185</v>
      </c>
      <c r="E1531" s="311" t="s">
        <v>5</v>
      </c>
      <c r="F1531" s="312" t="s">
        <v>2084</v>
      </c>
      <c r="H1531" s="311" t="s">
        <v>5</v>
      </c>
      <c r="L1531" s="309"/>
      <c r="M1531" s="313"/>
      <c r="N1531" s="314"/>
      <c r="O1531" s="314"/>
      <c r="P1531" s="314"/>
      <c r="Q1531" s="314"/>
      <c r="R1531" s="314"/>
      <c r="S1531" s="314"/>
      <c r="T1531" s="315"/>
      <c r="AT1531" s="311" t="s">
        <v>185</v>
      </c>
      <c r="AU1531" s="311" t="s">
        <v>77</v>
      </c>
      <c r="AV1531" s="310" t="s">
        <v>75</v>
      </c>
      <c r="AW1531" s="310" t="s">
        <v>31</v>
      </c>
      <c r="AX1531" s="310" t="s">
        <v>68</v>
      </c>
      <c r="AY1531" s="311" t="s">
        <v>177</v>
      </c>
    </row>
    <row r="1532" spans="2:65" s="317" customFormat="1">
      <c r="B1532" s="316"/>
      <c r="D1532" s="297" t="s">
        <v>185</v>
      </c>
      <c r="E1532" s="318" t="s">
        <v>5</v>
      </c>
      <c r="F1532" s="319" t="s">
        <v>186</v>
      </c>
      <c r="H1532" s="320">
        <v>4</v>
      </c>
      <c r="L1532" s="316"/>
      <c r="M1532" s="321"/>
      <c r="N1532" s="322"/>
      <c r="O1532" s="322"/>
      <c r="P1532" s="322"/>
      <c r="Q1532" s="322"/>
      <c r="R1532" s="322"/>
      <c r="S1532" s="322"/>
      <c r="T1532" s="323"/>
      <c r="AT1532" s="318" t="s">
        <v>185</v>
      </c>
      <c r="AU1532" s="318" t="s">
        <v>77</v>
      </c>
      <c r="AV1532" s="317" t="s">
        <v>182</v>
      </c>
      <c r="AW1532" s="317" t="s">
        <v>31</v>
      </c>
      <c r="AX1532" s="317" t="s">
        <v>75</v>
      </c>
      <c r="AY1532" s="318" t="s">
        <v>177</v>
      </c>
    </row>
    <row r="1533" spans="2:65" s="916" customFormat="1" ht="25.5" customHeight="1">
      <c r="B1533" s="207"/>
      <c r="C1533" s="324" t="s">
        <v>2085</v>
      </c>
      <c r="D1533" s="324" t="s">
        <v>425</v>
      </c>
      <c r="E1533" s="325" t="s">
        <v>2086</v>
      </c>
      <c r="F1533" s="326" t="s">
        <v>2087</v>
      </c>
      <c r="G1533" s="327" t="s">
        <v>187</v>
      </c>
      <c r="H1533" s="328">
        <v>2</v>
      </c>
      <c r="I1533" s="923"/>
      <c r="J1533" s="329">
        <f>ROUND(I1533*H1533,2)</f>
        <v>0</v>
      </c>
      <c r="K1533" s="326" t="s">
        <v>5</v>
      </c>
      <c r="L1533" s="330"/>
      <c r="M1533" s="331" t="s">
        <v>5</v>
      </c>
      <c r="N1533" s="332" t="s">
        <v>39</v>
      </c>
      <c r="O1533" s="294">
        <v>0</v>
      </c>
      <c r="P1533" s="294">
        <f>O1533*H1533</f>
        <v>0</v>
      </c>
      <c r="Q1533" s="294">
        <v>4.4999999999999998E-2</v>
      </c>
      <c r="R1533" s="294">
        <f>Q1533*H1533</f>
        <v>0.09</v>
      </c>
      <c r="S1533" s="294">
        <v>0</v>
      </c>
      <c r="T1533" s="295">
        <f>S1533*H1533</f>
        <v>0</v>
      </c>
      <c r="AR1533" s="196" t="s">
        <v>336</v>
      </c>
      <c r="AT1533" s="196" t="s">
        <v>425</v>
      </c>
      <c r="AU1533" s="196" t="s">
        <v>77</v>
      </c>
      <c r="AY1533" s="196" t="s">
        <v>177</v>
      </c>
      <c r="BE1533" s="296">
        <f>IF(N1533="základní",J1533,0)</f>
        <v>0</v>
      </c>
      <c r="BF1533" s="296">
        <f>IF(N1533="snížená",J1533,0)</f>
        <v>0</v>
      </c>
      <c r="BG1533" s="296">
        <f>IF(N1533="zákl. přenesená",J1533,0)</f>
        <v>0</v>
      </c>
      <c r="BH1533" s="296">
        <f>IF(N1533="sníž. přenesená",J1533,0)</f>
        <v>0</v>
      </c>
      <c r="BI1533" s="296">
        <f>IF(N1533="nulová",J1533,0)</f>
        <v>0</v>
      </c>
      <c r="BJ1533" s="196" t="s">
        <v>75</v>
      </c>
      <c r="BK1533" s="296">
        <f>ROUND(I1533*H1533,2)</f>
        <v>0</v>
      </c>
      <c r="BL1533" s="196" t="s">
        <v>263</v>
      </c>
      <c r="BM1533" s="196" t="s">
        <v>2088</v>
      </c>
    </row>
    <row r="1534" spans="2:65" s="916" customFormat="1" ht="25.5" customHeight="1">
      <c r="B1534" s="207"/>
      <c r="C1534" s="324" t="s">
        <v>2089</v>
      </c>
      <c r="D1534" s="324" t="s">
        <v>425</v>
      </c>
      <c r="E1534" s="325" t="s">
        <v>2090</v>
      </c>
      <c r="F1534" s="326" t="s">
        <v>2091</v>
      </c>
      <c r="G1534" s="327" t="s">
        <v>187</v>
      </c>
      <c r="H1534" s="328">
        <v>2</v>
      </c>
      <c r="I1534" s="923"/>
      <c r="J1534" s="329">
        <f>ROUND(I1534*H1534,2)</f>
        <v>0</v>
      </c>
      <c r="K1534" s="326" t="s">
        <v>5</v>
      </c>
      <c r="L1534" s="330"/>
      <c r="M1534" s="331" t="s">
        <v>5</v>
      </c>
      <c r="N1534" s="332" t="s">
        <v>39</v>
      </c>
      <c r="O1534" s="294">
        <v>0</v>
      </c>
      <c r="P1534" s="294">
        <f>O1534*H1534</f>
        <v>0</v>
      </c>
      <c r="Q1534" s="294">
        <v>4.4999999999999998E-2</v>
      </c>
      <c r="R1534" s="294">
        <f>Q1534*H1534</f>
        <v>0.09</v>
      </c>
      <c r="S1534" s="294">
        <v>0</v>
      </c>
      <c r="T1534" s="295">
        <f>S1534*H1534</f>
        <v>0</v>
      </c>
      <c r="AR1534" s="196" t="s">
        <v>336</v>
      </c>
      <c r="AT1534" s="196" t="s">
        <v>425</v>
      </c>
      <c r="AU1534" s="196" t="s">
        <v>77</v>
      </c>
      <c r="AY1534" s="196" t="s">
        <v>177</v>
      </c>
      <c r="BE1534" s="296">
        <f>IF(N1534="základní",J1534,0)</f>
        <v>0</v>
      </c>
      <c r="BF1534" s="296">
        <f>IF(N1534="snížená",J1534,0)</f>
        <v>0</v>
      </c>
      <c r="BG1534" s="296">
        <f>IF(N1534="zákl. přenesená",J1534,0)</f>
        <v>0</v>
      </c>
      <c r="BH1534" s="296">
        <f>IF(N1534="sníž. přenesená",J1534,0)</f>
        <v>0</v>
      </c>
      <c r="BI1534" s="296">
        <f>IF(N1534="nulová",J1534,0)</f>
        <v>0</v>
      </c>
      <c r="BJ1534" s="196" t="s">
        <v>75</v>
      </c>
      <c r="BK1534" s="296">
        <f>ROUND(I1534*H1534,2)</f>
        <v>0</v>
      </c>
      <c r="BL1534" s="196" t="s">
        <v>263</v>
      </c>
      <c r="BM1534" s="196" t="s">
        <v>2092</v>
      </c>
    </row>
    <row r="1535" spans="2:65" s="916" customFormat="1" ht="16.5" customHeight="1">
      <c r="B1535" s="207"/>
      <c r="C1535" s="286" t="s">
        <v>2093</v>
      </c>
      <c r="D1535" s="286" t="s">
        <v>179</v>
      </c>
      <c r="E1535" s="287" t="s">
        <v>2080</v>
      </c>
      <c r="F1535" s="288" t="s">
        <v>4872</v>
      </c>
      <c r="G1535" s="289" t="s">
        <v>187</v>
      </c>
      <c r="H1535" s="290">
        <v>1</v>
      </c>
      <c r="I1535" s="921"/>
      <c r="J1535" s="291">
        <f>ROUND(I1535*H1535,2)</f>
        <v>0</v>
      </c>
      <c r="K1535" s="288" t="s">
        <v>181</v>
      </c>
      <c r="L1535" s="207"/>
      <c r="M1535" s="292" t="s">
        <v>5</v>
      </c>
      <c r="N1535" s="293" t="s">
        <v>39</v>
      </c>
      <c r="O1535" s="294">
        <v>7.62</v>
      </c>
      <c r="P1535" s="294">
        <f>O1535*H1535</f>
        <v>7.62</v>
      </c>
      <c r="Q1535" s="294">
        <v>0</v>
      </c>
      <c r="R1535" s="294">
        <f>Q1535*H1535</f>
        <v>0</v>
      </c>
      <c r="S1535" s="294">
        <v>0</v>
      </c>
      <c r="T1535" s="295">
        <f>S1535*H1535</f>
        <v>0</v>
      </c>
      <c r="AR1535" s="196" t="s">
        <v>263</v>
      </c>
      <c r="AT1535" s="196" t="s">
        <v>179</v>
      </c>
      <c r="AU1535" s="196" t="s">
        <v>77</v>
      </c>
      <c r="AY1535" s="196" t="s">
        <v>177</v>
      </c>
      <c r="BE1535" s="296">
        <f>IF(N1535="základní",J1535,0)</f>
        <v>0</v>
      </c>
      <c r="BF1535" s="296">
        <f>IF(N1535="snížená",J1535,0)</f>
        <v>0</v>
      </c>
      <c r="BG1535" s="296">
        <f>IF(N1535="zákl. přenesená",J1535,0)</f>
        <v>0</v>
      </c>
      <c r="BH1535" s="296">
        <f>IF(N1535="sníž. přenesená",J1535,0)</f>
        <v>0</v>
      </c>
      <c r="BI1535" s="296">
        <f>IF(N1535="nulová",J1535,0)</f>
        <v>0</v>
      </c>
      <c r="BJ1535" s="196" t="s">
        <v>75</v>
      </c>
      <c r="BK1535" s="296">
        <f>ROUND(I1535*H1535,2)</f>
        <v>0</v>
      </c>
      <c r="BL1535" s="196" t="s">
        <v>263</v>
      </c>
      <c r="BM1535" s="196" t="s">
        <v>2094</v>
      </c>
    </row>
    <row r="1536" spans="2:65" s="916" customFormat="1" ht="148.5">
      <c r="B1536" s="207"/>
      <c r="D1536" s="297" t="s">
        <v>184</v>
      </c>
      <c r="F1536" s="298" t="s">
        <v>2082</v>
      </c>
      <c r="L1536" s="207"/>
      <c r="M1536" s="299"/>
      <c r="N1536" s="920"/>
      <c r="O1536" s="920"/>
      <c r="P1536" s="920"/>
      <c r="Q1536" s="920"/>
      <c r="R1536" s="920"/>
      <c r="S1536" s="920"/>
      <c r="T1536" s="300"/>
      <c r="AT1536" s="196" t="s">
        <v>184</v>
      </c>
      <c r="AU1536" s="196" t="s">
        <v>77</v>
      </c>
    </row>
    <row r="1537" spans="2:65" s="302" customFormat="1">
      <c r="B1537" s="301"/>
      <c r="D1537" s="297" t="s">
        <v>185</v>
      </c>
      <c r="E1537" s="303" t="s">
        <v>5</v>
      </c>
      <c r="F1537" s="304" t="s">
        <v>75</v>
      </c>
      <c r="H1537" s="305">
        <v>1</v>
      </c>
      <c r="L1537" s="301"/>
      <c r="M1537" s="306"/>
      <c r="N1537" s="307"/>
      <c r="O1537" s="307"/>
      <c r="P1537" s="307"/>
      <c r="Q1537" s="307"/>
      <c r="R1537" s="307"/>
      <c r="S1537" s="307"/>
      <c r="T1537" s="308"/>
      <c r="AT1537" s="303" t="s">
        <v>185</v>
      </c>
      <c r="AU1537" s="303" t="s">
        <v>77</v>
      </c>
      <c r="AV1537" s="302" t="s">
        <v>77</v>
      </c>
      <c r="AW1537" s="302" t="s">
        <v>31</v>
      </c>
      <c r="AX1537" s="302" t="s">
        <v>68</v>
      </c>
      <c r="AY1537" s="303" t="s">
        <v>177</v>
      </c>
    </row>
    <row r="1538" spans="2:65" s="310" customFormat="1">
      <c r="B1538" s="309"/>
      <c r="D1538" s="297" t="s">
        <v>185</v>
      </c>
      <c r="E1538" s="311" t="s">
        <v>5</v>
      </c>
      <c r="F1538" s="312" t="s">
        <v>2095</v>
      </c>
      <c r="H1538" s="311" t="s">
        <v>5</v>
      </c>
      <c r="L1538" s="309"/>
      <c r="M1538" s="313"/>
      <c r="N1538" s="314"/>
      <c r="O1538" s="314"/>
      <c r="P1538" s="314"/>
      <c r="Q1538" s="314"/>
      <c r="R1538" s="314"/>
      <c r="S1538" s="314"/>
      <c r="T1538" s="315"/>
      <c r="AT1538" s="311" t="s">
        <v>185</v>
      </c>
      <c r="AU1538" s="311" t="s">
        <v>77</v>
      </c>
      <c r="AV1538" s="310" t="s">
        <v>75</v>
      </c>
      <c r="AW1538" s="310" t="s">
        <v>31</v>
      </c>
      <c r="AX1538" s="310" t="s">
        <v>68</v>
      </c>
      <c r="AY1538" s="311" t="s">
        <v>177</v>
      </c>
    </row>
    <row r="1539" spans="2:65" s="317" customFormat="1">
      <c r="B1539" s="316"/>
      <c r="D1539" s="297" t="s">
        <v>185</v>
      </c>
      <c r="E1539" s="318" t="s">
        <v>5</v>
      </c>
      <c r="F1539" s="319" t="s">
        <v>186</v>
      </c>
      <c r="H1539" s="320">
        <v>1</v>
      </c>
      <c r="L1539" s="316"/>
      <c r="M1539" s="321"/>
      <c r="N1539" s="322"/>
      <c r="O1539" s="322"/>
      <c r="P1539" s="322"/>
      <c r="Q1539" s="322"/>
      <c r="R1539" s="322"/>
      <c r="S1539" s="322"/>
      <c r="T1539" s="323"/>
      <c r="AT1539" s="318" t="s">
        <v>185</v>
      </c>
      <c r="AU1539" s="318" t="s">
        <v>77</v>
      </c>
      <c r="AV1539" s="317" t="s">
        <v>182</v>
      </c>
      <c r="AW1539" s="317" t="s">
        <v>31</v>
      </c>
      <c r="AX1539" s="317" t="s">
        <v>75</v>
      </c>
      <c r="AY1539" s="318" t="s">
        <v>177</v>
      </c>
    </row>
    <row r="1540" spans="2:65" s="916" customFormat="1" ht="25.5" customHeight="1">
      <c r="B1540" s="207"/>
      <c r="C1540" s="324" t="s">
        <v>2096</v>
      </c>
      <c r="D1540" s="324" t="s">
        <v>425</v>
      </c>
      <c r="E1540" s="325" t="s">
        <v>2097</v>
      </c>
      <c r="F1540" s="326" t="s">
        <v>2098</v>
      </c>
      <c r="G1540" s="327" t="s">
        <v>187</v>
      </c>
      <c r="H1540" s="328">
        <v>1</v>
      </c>
      <c r="I1540" s="923"/>
      <c r="J1540" s="329">
        <f>ROUND(I1540*H1540,2)</f>
        <v>0</v>
      </c>
      <c r="K1540" s="326" t="s">
        <v>5</v>
      </c>
      <c r="L1540" s="330"/>
      <c r="M1540" s="331" t="s">
        <v>5</v>
      </c>
      <c r="N1540" s="332" t="s">
        <v>39</v>
      </c>
      <c r="O1540" s="294">
        <v>0</v>
      </c>
      <c r="P1540" s="294">
        <f>O1540*H1540</f>
        <v>0</v>
      </c>
      <c r="Q1540" s="294">
        <v>4.4999999999999998E-2</v>
      </c>
      <c r="R1540" s="294">
        <f>Q1540*H1540</f>
        <v>4.4999999999999998E-2</v>
      </c>
      <c r="S1540" s="294">
        <v>0</v>
      </c>
      <c r="T1540" s="295">
        <f>S1540*H1540</f>
        <v>0</v>
      </c>
      <c r="AR1540" s="196" t="s">
        <v>336</v>
      </c>
      <c r="AT1540" s="196" t="s">
        <v>425</v>
      </c>
      <c r="AU1540" s="196" t="s">
        <v>77</v>
      </c>
      <c r="AY1540" s="196" t="s">
        <v>177</v>
      </c>
      <c r="BE1540" s="296">
        <f>IF(N1540="základní",J1540,0)</f>
        <v>0</v>
      </c>
      <c r="BF1540" s="296">
        <f>IF(N1540="snížená",J1540,0)</f>
        <v>0</v>
      </c>
      <c r="BG1540" s="296">
        <f>IF(N1540="zákl. přenesená",J1540,0)</f>
        <v>0</v>
      </c>
      <c r="BH1540" s="296">
        <f>IF(N1540="sníž. přenesená",J1540,0)</f>
        <v>0</v>
      </c>
      <c r="BI1540" s="296">
        <f>IF(N1540="nulová",J1540,0)</f>
        <v>0</v>
      </c>
      <c r="BJ1540" s="196" t="s">
        <v>75</v>
      </c>
      <c r="BK1540" s="296">
        <f>ROUND(I1540*H1540,2)</f>
        <v>0</v>
      </c>
      <c r="BL1540" s="196" t="s">
        <v>263</v>
      </c>
      <c r="BM1540" s="196" t="s">
        <v>2099</v>
      </c>
    </row>
    <row r="1541" spans="2:65" s="916" customFormat="1" ht="16.5" customHeight="1">
      <c r="B1541" s="207"/>
      <c r="C1541" s="286" t="s">
        <v>2100</v>
      </c>
      <c r="D1541" s="286" t="s">
        <v>179</v>
      </c>
      <c r="E1541" s="287" t="s">
        <v>2101</v>
      </c>
      <c r="F1541" s="288" t="s">
        <v>2102</v>
      </c>
      <c r="G1541" s="289" t="s">
        <v>187</v>
      </c>
      <c r="H1541" s="290">
        <v>1</v>
      </c>
      <c r="I1541" s="921"/>
      <c r="J1541" s="291">
        <f>ROUND(I1541*H1541,2)</f>
        <v>0</v>
      </c>
      <c r="K1541" s="288" t="s">
        <v>181</v>
      </c>
      <c r="L1541" s="207"/>
      <c r="M1541" s="292" t="s">
        <v>5</v>
      </c>
      <c r="N1541" s="293" t="s">
        <v>39</v>
      </c>
      <c r="O1541" s="294">
        <v>13.65</v>
      </c>
      <c r="P1541" s="294">
        <f>O1541*H1541</f>
        <v>13.65</v>
      </c>
      <c r="Q1541" s="294">
        <v>0</v>
      </c>
      <c r="R1541" s="294">
        <f>Q1541*H1541</f>
        <v>0</v>
      </c>
      <c r="S1541" s="294">
        <v>0</v>
      </c>
      <c r="T1541" s="295">
        <f>S1541*H1541</f>
        <v>0</v>
      </c>
      <c r="AR1541" s="196" t="s">
        <v>263</v>
      </c>
      <c r="AT1541" s="196" t="s">
        <v>179</v>
      </c>
      <c r="AU1541" s="196" t="s">
        <v>77</v>
      </c>
      <c r="AY1541" s="196" t="s">
        <v>177</v>
      </c>
      <c r="BE1541" s="296">
        <f>IF(N1541="základní",J1541,0)</f>
        <v>0</v>
      </c>
      <c r="BF1541" s="296">
        <f>IF(N1541="snížená",J1541,0)</f>
        <v>0</v>
      </c>
      <c r="BG1541" s="296">
        <f>IF(N1541="zákl. přenesená",J1541,0)</f>
        <v>0</v>
      </c>
      <c r="BH1541" s="296">
        <f>IF(N1541="sníž. přenesená",J1541,0)</f>
        <v>0</v>
      </c>
      <c r="BI1541" s="296">
        <f>IF(N1541="nulová",J1541,0)</f>
        <v>0</v>
      </c>
      <c r="BJ1541" s="196" t="s">
        <v>75</v>
      </c>
      <c r="BK1541" s="296">
        <f>ROUND(I1541*H1541,2)</f>
        <v>0</v>
      </c>
      <c r="BL1541" s="196" t="s">
        <v>263</v>
      </c>
      <c r="BM1541" s="196" t="s">
        <v>2103</v>
      </c>
    </row>
    <row r="1542" spans="2:65" s="916" customFormat="1" ht="148.5">
      <c r="B1542" s="207"/>
      <c r="D1542" s="297" t="s">
        <v>184</v>
      </c>
      <c r="F1542" s="298" t="s">
        <v>2082</v>
      </c>
      <c r="L1542" s="207"/>
      <c r="M1542" s="299"/>
      <c r="N1542" s="920"/>
      <c r="O1542" s="920"/>
      <c r="P1542" s="920"/>
      <c r="Q1542" s="920"/>
      <c r="R1542" s="920"/>
      <c r="S1542" s="920"/>
      <c r="T1542" s="300"/>
      <c r="AT1542" s="196" t="s">
        <v>184</v>
      </c>
      <c r="AU1542" s="196" t="s">
        <v>77</v>
      </c>
    </row>
    <row r="1543" spans="2:65" s="302" customFormat="1">
      <c r="B1543" s="301"/>
      <c r="D1543" s="297" t="s">
        <v>185</v>
      </c>
      <c r="E1543" s="303" t="s">
        <v>5</v>
      </c>
      <c r="F1543" s="304" t="s">
        <v>75</v>
      </c>
      <c r="H1543" s="305">
        <v>1</v>
      </c>
      <c r="L1543" s="301"/>
      <c r="M1543" s="306"/>
      <c r="N1543" s="307"/>
      <c r="O1543" s="307"/>
      <c r="P1543" s="307"/>
      <c r="Q1543" s="307"/>
      <c r="R1543" s="307"/>
      <c r="S1543" s="307"/>
      <c r="T1543" s="308"/>
      <c r="AT1543" s="303" t="s">
        <v>185</v>
      </c>
      <c r="AU1543" s="303" t="s">
        <v>77</v>
      </c>
      <c r="AV1543" s="302" t="s">
        <v>77</v>
      </c>
      <c r="AW1543" s="302" t="s">
        <v>31</v>
      </c>
      <c r="AX1543" s="302" t="s">
        <v>68</v>
      </c>
      <c r="AY1543" s="303" t="s">
        <v>177</v>
      </c>
    </row>
    <row r="1544" spans="2:65" s="310" customFormat="1">
      <c r="B1544" s="309"/>
      <c r="D1544" s="297" t="s">
        <v>185</v>
      </c>
      <c r="E1544" s="311" t="s">
        <v>5</v>
      </c>
      <c r="F1544" s="312" t="s">
        <v>2104</v>
      </c>
      <c r="H1544" s="311" t="s">
        <v>5</v>
      </c>
      <c r="L1544" s="309"/>
      <c r="M1544" s="313"/>
      <c r="N1544" s="314"/>
      <c r="O1544" s="314"/>
      <c r="P1544" s="314"/>
      <c r="Q1544" s="314"/>
      <c r="R1544" s="314"/>
      <c r="S1544" s="314"/>
      <c r="T1544" s="315"/>
      <c r="AT1544" s="311" t="s">
        <v>185</v>
      </c>
      <c r="AU1544" s="311" t="s">
        <v>77</v>
      </c>
      <c r="AV1544" s="310" t="s">
        <v>75</v>
      </c>
      <c r="AW1544" s="310" t="s">
        <v>31</v>
      </c>
      <c r="AX1544" s="310" t="s">
        <v>68</v>
      </c>
      <c r="AY1544" s="311" t="s">
        <v>177</v>
      </c>
    </row>
    <row r="1545" spans="2:65" s="317" customFormat="1">
      <c r="B1545" s="316"/>
      <c r="D1545" s="297" t="s">
        <v>185</v>
      </c>
      <c r="E1545" s="318" t="s">
        <v>5</v>
      </c>
      <c r="F1545" s="319" t="s">
        <v>186</v>
      </c>
      <c r="H1545" s="320">
        <v>1</v>
      </c>
      <c r="L1545" s="316"/>
      <c r="M1545" s="321"/>
      <c r="N1545" s="322"/>
      <c r="O1545" s="322"/>
      <c r="P1545" s="322"/>
      <c r="Q1545" s="322"/>
      <c r="R1545" s="322"/>
      <c r="S1545" s="322"/>
      <c r="T1545" s="323"/>
      <c r="AT1545" s="318" t="s">
        <v>185</v>
      </c>
      <c r="AU1545" s="318" t="s">
        <v>77</v>
      </c>
      <c r="AV1545" s="317" t="s">
        <v>182</v>
      </c>
      <c r="AW1545" s="317" t="s">
        <v>31</v>
      </c>
      <c r="AX1545" s="317" t="s">
        <v>75</v>
      </c>
      <c r="AY1545" s="318" t="s">
        <v>177</v>
      </c>
    </row>
    <row r="1546" spans="2:65" s="916" customFormat="1" ht="25.5" customHeight="1">
      <c r="B1546" s="207"/>
      <c r="C1546" s="324" t="s">
        <v>2105</v>
      </c>
      <c r="D1546" s="324" t="s">
        <v>425</v>
      </c>
      <c r="E1546" s="325" t="s">
        <v>2106</v>
      </c>
      <c r="F1546" s="326" t="s">
        <v>2107</v>
      </c>
      <c r="G1546" s="327" t="s">
        <v>187</v>
      </c>
      <c r="H1546" s="328">
        <v>1</v>
      </c>
      <c r="I1546" s="923"/>
      <c r="J1546" s="329">
        <f>ROUND(I1546*H1546,2)</f>
        <v>0</v>
      </c>
      <c r="K1546" s="326" t="s">
        <v>181</v>
      </c>
      <c r="L1546" s="330"/>
      <c r="M1546" s="331" t="s">
        <v>5</v>
      </c>
      <c r="N1546" s="332" t="s">
        <v>39</v>
      </c>
      <c r="O1546" s="294">
        <v>0</v>
      </c>
      <c r="P1546" s="294">
        <f>O1546*H1546</f>
        <v>0</v>
      </c>
      <c r="Q1546" s="294">
        <v>0.2</v>
      </c>
      <c r="R1546" s="294">
        <f>Q1546*H1546</f>
        <v>0.2</v>
      </c>
      <c r="S1546" s="294">
        <v>0</v>
      </c>
      <c r="T1546" s="295">
        <f>S1546*H1546</f>
        <v>0</v>
      </c>
      <c r="AR1546" s="196" t="s">
        <v>336</v>
      </c>
      <c r="AT1546" s="196" t="s">
        <v>425</v>
      </c>
      <c r="AU1546" s="196" t="s">
        <v>77</v>
      </c>
      <c r="AY1546" s="196" t="s">
        <v>177</v>
      </c>
      <c r="BE1546" s="296">
        <f>IF(N1546="základní",J1546,0)</f>
        <v>0</v>
      </c>
      <c r="BF1546" s="296">
        <f>IF(N1546="snížená",J1546,0)</f>
        <v>0</v>
      </c>
      <c r="BG1546" s="296">
        <f>IF(N1546="zákl. přenesená",J1546,0)</f>
        <v>0</v>
      </c>
      <c r="BH1546" s="296">
        <f>IF(N1546="sníž. přenesená",J1546,0)</f>
        <v>0</v>
      </c>
      <c r="BI1546" s="296">
        <f>IF(N1546="nulová",J1546,0)</f>
        <v>0</v>
      </c>
      <c r="BJ1546" s="196" t="s">
        <v>75</v>
      </c>
      <c r="BK1546" s="296">
        <f>ROUND(I1546*H1546,2)</f>
        <v>0</v>
      </c>
      <c r="BL1546" s="196" t="s">
        <v>263</v>
      </c>
      <c r="BM1546" s="196" t="s">
        <v>2108</v>
      </c>
    </row>
    <row r="1547" spans="2:65" s="916" customFormat="1" ht="16.5" customHeight="1">
      <c r="B1547" s="207"/>
      <c r="C1547" s="286" t="s">
        <v>2109</v>
      </c>
      <c r="D1547" s="286" t="s">
        <v>179</v>
      </c>
      <c r="E1547" s="287" t="s">
        <v>2110</v>
      </c>
      <c r="F1547" s="288" t="s">
        <v>4873</v>
      </c>
      <c r="G1547" s="289" t="s">
        <v>187</v>
      </c>
      <c r="H1547" s="290">
        <v>5</v>
      </c>
      <c r="I1547" s="921"/>
      <c r="J1547" s="291">
        <f>ROUND(I1547*H1547,2)</f>
        <v>0</v>
      </c>
      <c r="K1547" s="288" t="s">
        <v>181</v>
      </c>
      <c r="L1547" s="207"/>
      <c r="M1547" s="292" t="s">
        <v>5</v>
      </c>
      <c r="N1547" s="293" t="s">
        <v>39</v>
      </c>
      <c r="O1547" s="294">
        <v>16.399999999999999</v>
      </c>
      <c r="P1547" s="294">
        <f>O1547*H1547</f>
        <v>82</v>
      </c>
      <c r="Q1547" s="294">
        <v>0</v>
      </c>
      <c r="R1547" s="294">
        <f>Q1547*H1547</f>
        <v>0</v>
      </c>
      <c r="S1547" s="294">
        <v>0</v>
      </c>
      <c r="T1547" s="295">
        <f>S1547*H1547</f>
        <v>0</v>
      </c>
      <c r="AR1547" s="196" t="s">
        <v>263</v>
      </c>
      <c r="AT1547" s="196" t="s">
        <v>179</v>
      </c>
      <c r="AU1547" s="196" t="s">
        <v>77</v>
      </c>
      <c r="AY1547" s="196" t="s">
        <v>177</v>
      </c>
      <c r="BE1547" s="296">
        <f>IF(N1547="základní",J1547,0)</f>
        <v>0</v>
      </c>
      <c r="BF1547" s="296">
        <f>IF(N1547="snížená",J1547,0)</f>
        <v>0</v>
      </c>
      <c r="BG1547" s="296">
        <f>IF(N1547="zákl. přenesená",J1547,0)</f>
        <v>0</v>
      </c>
      <c r="BH1547" s="296">
        <f>IF(N1547="sníž. přenesená",J1547,0)</f>
        <v>0</v>
      </c>
      <c r="BI1547" s="296">
        <f>IF(N1547="nulová",J1547,0)</f>
        <v>0</v>
      </c>
      <c r="BJ1547" s="196" t="s">
        <v>75</v>
      </c>
      <c r="BK1547" s="296">
        <f>ROUND(I1547*H1547,2)</f>
        <v>0</v>
      </c>
      <c r="BL1547" s="196" t="s">
        <v>263</v>
      </c>
      <c r="BM1547" s="196" t="s">
        <v>2111</v>
      </c>
    </row>
    <row r="1548" spans="2:65" s="916" customFormat="1" ht="148.5">
      <c r="B1548" s="207"/>
      <c r="D1548" s="297" t="s">
        <v>184</v>
      </c>
      <c r="F1548" s="298" t="s">
        <v>2082</v>
      </c>
      <c r="L1548" s="207"/>
      <c r="M1548" s="299"/>
      <c r="N1548" s="920"/>
      <c r="O1548" s="920"/>
      <c r="P1548" s="920"/>
      <c r="Q1548" s="920"/>
      <c r="R1548" s="920"/>
      <c r="S1548" s="920"/>
      <c r="T1548" s="300"/>
      <c r="AT1548" s="196" t="s">
        <v>184</v>
      </c>
      <c r="AU1548" s="196" t="s">
        <v>77</v>
      </c>
    </row>
    <row r="1549" spans="2:65" s="302" customFormat="1">
      <c r="B1549" s="301"/>
      <c r="D1549" s="297" t="s">
        <v>185</v>
      </c>
      <c r="E1549" s="303" t="s">
        <v>5</v>
      </c>
      <c r="F1549" s="304" t="s">
        <v>77</v>
      </c>
      <c r="H1549" s="305">
        <v>2</v>
      </c>
      <c r="L1549" s="301"/>
      <c r="M1549" s="306"/>
      <c r="N1549" s="307"/>
      <c r="O1549" s="307"/>
      <c r="P1549" s="307"/>
      <c r="Q1549" s="307"/>
      <c r="R1549" s="307"/>
      <c r="S1549" s="307"/>
      <c r="T1549" s="308"/>
      <c r="AT1549" s="303" t="s">
        <v>185</v>
      </c>
      <c r="AU1549" s="303" t="s">
        <v>77</v>
      </c>
      <c r="AV1549" s="302" t="s">
        <v>77</v>
      </c>
      <c r="AW1549" s="302" t="s">
        <v>31</v>
      </c>
      <c r="AX1549" s="302" t="s">
        <v>68</v>
      </c>
      <c r="AY1549" s="303" t="s">
        <v>177</v>
      </c>
    </row>
    <row r="1550" spans="2:65" s="310" customFormat="1">
      <c r="B1550" s="309"/>
      <c r="D1550" s="297" t="s">
        <v>185</v>
      </c>
      <c r="E1550" s="311" t="s">
        <v>5</v>
      </c>
      <c r="F1550" s="312" t="s">
        <v>2112</v>
      </c>
      <c r="H1550" s="311" t="s">
        <v>5</v>
      </c>
      <c r="L1550" s="309"/>
      <c r="M1550" s="313"/>
      <c r="N1550" s="314"/>
      <c r="O1550" s="314"/>
      <c r="P1550" s="314"/>
      <c r="Q1550" s="314"/>
      <c r="R1550" s="314"/>
      <c r="S1550" s="314"/>
      <c r="T1550" s="315"/>
      <c r="AT1550" s="311" t="s">
        <v>185</v>
      </c>
      <c r="AU1550" s="311" t="s">
        <v>77</v>
      </c>
      <c r="AV1550" s="310" t="s">
        <v>75</v>
      </c>
      <c r="AW1550" s="310" t="s">
        <v>31</v>
      </c>
      <c r="AX1550" s="310" t="s">
        <v>68</v>
      </c>
      <c r="AY1550" s="311" t="s">
        <v>177</v>
      </c>
    </row>
    <row r="1551" spans="2:65" s="302" customFormat="1">
      <c r="B1551" s="301"/>
      <c r="D1551" s="297" t="s">
        <v>185</v>
      </c>
      <c r="E1551" s="303" t="s">
        <v>5</v>
      </c>
      <c r="F1551" s="304" t="s">
        <v>77</v>
      </c>
      <c r="H1551" s="305">
        <v>2</v>
      </c>
      <c r="L1551" s="301"/>
      <c r="M1551" s="306"/>
      <c r="N1551" s="307"/>
      <c r="O1551" s="307"/>
      <c r="P1551" s="307"/>
      <c r="Q1551" s="307"/>
      <c r="R1551" s="307"/>
      <c r="S1551" s="307"/>
      <c r="T1551" s="308"/>
      <c r="AT1551" s="303" t="s">
        <v>185</v>
      </c>
      <c r="AU1551" s="303" t="s">
        <v>77</v>
      </c>
      <c r="AV1551" s="302" t="s">
        <v>77</v>
      </c>
      <c r="AW1551" s="302" t="s">
        <v>31</v>
      </c>
      <c r="AX1551" s="302" t="s">
        <v>68</v>
      </c>
      <c r="AY1551" s="303" t="s">
        <v>177</v>
      </c>
    </row>
    <row r="1552" spans="2:65" s="310" customFormat="1">
      <c r="B1552" s="309"/>
      <c r="D1552" s="297" t="s">
        <v>185</v>
      </c>
      <c r="E1552" s="311" t="s">
        <v>5</v>
      </c>
      <c r="F1552" s="312" t="s">
        <v>2113</v>
      </c>
      <c r="H1552" s="311" t="s">
        <v>5</v>
      </c>
      <c r="L1552" s="309"/>
      <c r="M1552" s="313"/>
      <c r="N1552" s="314"/>
      <c r="O1552" s="314"/>
      <c r="P1552" s="314"/>
      <c r="Q1552" s="314"/>
      <c r="R1552" s="314"/>
      <c r="S1552" s="314"/>
      <c r="T1552" s="315"/>
      <c r="AT1552" s="311" t="s">
        <v>185</v>
      </c>
      <c r="AU1552" s="311" t="s">
        <v>77</v>
      </c>
      <c r="AV1552" s="310" t="s">
        <v>75</v>
      </c>
      <c r="AW1552" s="310" t="s">
        <v>31</v>
      </c>
      <c r="AX1552" s="310" t="s">
        <v>68</v>
      </c>
      <c r="AY1552" s="311" t="s">
        <v>177</v>
      </c>
    </row>
    <row r="1553" spans="2:65" s="302" customFormat="1">
      <c r="B1553" s="301"/>
      <c r="D1553" s="297" t="s">
        <v>185</v>
      </c>
      <c r="E1553" s="303" t="s">
        <v>5</v>
      </c>
      <c r="F1553" s="304" t="s">
        <v>75</v>
      </c>
      <c r="H1553" s="305">
        <v>1</v>
      </c>
      <c r="L1553" s="301"/>
      <c r="M1553" s="306"/>
      <c r="N1553" s="307"/>
      <c r="O1553" s="307"/>
      <c r="P1553" s="307"/>
      <c r="Q1553" s="307"/>
      <c r="R1553" s="307"/>
      <c r="S1553" s="307"/>
      <c r="T1553" s="308"/>
      <c r="AT1553" s="303" t="s">
        <v>185</v>
      </c>
      <c r="AU1553" s="303" t="s">
        <v>77</v>
      </c>
      <c r="AV1553" s="302" t="s">
        <v>77</v>
      </c>
      <c r="AW1553" s="302" t="s">
        <v>31</v>
      </c>
      <c r="AX1553" s="302" t="s">
        <v>68</v>
      </c>
      <c r="AY1553" s="303" t="s">
        <v>177</v>
      </c>
    </row>
    <row r="1554" spans="2:65" s="310" customFormat="1">
      <c r="B1554" s="309"/>
      <c r="D1554" s="297" t="s">
        <v>185</v>
      </c>
      <c r="E1554" s="311" t="s">
        <v>5</v>
      </c>
      <c r="F1554" s="312" t="s">
        <v>2114</v>
      </c>
      <c r="H1554" s="311" t="s">
        <v>5</v>
      </c>
      <c r="L1554" s="309"/>
      <c r="M1554" s="313"/>
      <c r="N1554" s="314"/>
      <c r="O1554" s="314"/>
      <c r="P1554" s="314"/>
      <c r="Q1554" s="314"/>
      <c r="R1554" s="314"/>
      <c r="S1554" s="314"/>
      <c r="T1554" s="315"/>
      <c r="AT1554" s="311" t="s">
        <v>185</v>
      </c>
      <c r="AU1554" s="311" t="s">
        <v>77</v>
      </c>
      <c r="AV1554" s="310" t="s">
        <v>75</v>
      </c>
      <c r="AW1554" s="310" t="s">
        <v>31</v>
      </c>
      <c r="AX1554" s="310" t="s">
        <v>68</v>
      </c>
      <c r="AY1554" s="311" t="s">
        <v>177</v>
      </c>
    </row>
    <row r="1555" spans="2:65" s="317" customFormat="1">
      <c r="B1555" s="316"/>
      <c r="D1555" s="297" t="s">
        <v>185</v>
      </c>
      <c r="E1555" s="318" t="s">
        <v>5</v>
      </c>
      <c r="F1555" s="319" t="s">
        <v>186</v>
      </c>
      <c r="H1555" s="320">
        <v>5</v>
      </c>
      <c r="L1555" s="316"/>
      <c r="M1555" s="321"/>
      <c r="N1555" s="322"/>
      <c r="O1555" s="322"/>
      <c r="P1555" s="322"/>
      <c r="Q1555" s="322"/>
      <c r="R1555" s="322"/>
      <c r="S1555" s="322"/>
      <c r="T1555" s="323"/>
      <c r="AT1555" s="318" t="s">
        <v>185</v>
      </c>
      <c r="AU1555" s="318" t="s">
        <v>77</v>
      </c>
      <c r="AV1555" s="317" t="s">
        <v>182</v>
      </c>
      <c r="AW1555" s="317" t="s">
        <v>31</v>
      </c>
      <c r="AX1555" s="317" t="s">
        <v>75</v>
      </c>
      <c r="AY1555" s="318" t="s">
        <v>177</v>
      </c>
    </row>
    <row r="1556" spans="2:65" s="916" customFormat="1" ht="38.25" customHeight="1">
      <c r="B1556" s="207"/>
      <c r="C1556" s="324" t="s">
        <v>2115</v>
      </c>
      <c r="D1556" s="324" t="s">
        <v>425</v>
      </c>
      <c r="E1556" s="325" t="s">
        <v>2116</v>
      </c>
      <c r="F1556" s="326" t="s">
        <v>2117</v>
      </c>
      <c r="G1556" s="327" t="s">
        <v>187</v>
      </c>
      <c r="H1556" s="328">
        <v>5</v>
      </c>
      <c r="I1556" s="923"/>
      <c r="J1556" s="329">
        <f>ROUND(I1556*H1556,2)</f>
        <v>0</v>
      </c>
      <c r="K1556" s="326" t="s">
        <v>5</v>
      </c>
      <c r="L1556" s="330"/>
      <c r="M1556" s="331" t="s">
        <v>5</v>
      </c>
      <c r="N1556" s="332" t="s">
        <v>39</v>
      </c>
      <c r="O1556" s="294">
        <v>0</v>
      </c>
      <c r="P1556" s="294">
        <f>O1556*H1556</f>
        <v>0</v>
      </c>
      <c r="Q1556" s="294">
        <v>0.08</v>
      </c>
      <c r="R1556" s="294">
        <f>Q1556*H1556</f>
        <v>0.4</v>
      </c>
      <c r="S1556" s="294">
        <v>0</v>
      </c>
      <c r="T1556" s="295">
        <f>S1556*H1556</f>
        <v>0</v>
      </c>
      <c r="AR1556" s="196" t="s">
        <v>336</v>
      </c>
      <c r="AT1556" s="196" t="s">
        <v>425</v>
      </c>
      <c r="AU1556" s="196" t="s">
        <v>77</v>
      </c>
      <c r="AY1556" s="196" t="s">
        <v>177</v>
      </c>
      <c r="BE1556" s="296">
        <f>IF(N1556="základní",J1556,0)</f>
        <v>0</v>
      </c>
      <c r="BF1556" s="296">
        <f>IF(N1556="snížená",J1556,0)</f>
        <v>0</v>
      </c>
      <c r="BG1556" s="296">
        <f>IF(N1556="zákl. přenesená",J1556,0)</f>
        <v>0</v>
      </c>
      <c r="BH1556" s="296">
        <f>IF(N1556="sníž. přenesená",J1556,0)</f>
        <v>0</v>
      </c>
      <c r="BI1556" s="296">
        <f>IF(N1556="nulová",J1556,0)</f>
        <v>0</v>
      </c>
      <c r="BJ1556" s="196" t="s">
        <v>75</v>
      </c>
      <c r="BK1556" s="296">
        <f>ROUND(I1556*H1556,2)</f>
        <v>0</v>
      </c>
      <c r="BL1556" s="196" t="s">
        <v>263</v>
      </c>
      <c r="BM1556" s="196" t="s">
        <v>2118</v>
      </c>
    </row>
    <row r="1557" spans="2:65" s="916" customFormat="1" ht="25.5" customHeight="1">
      <c r="B1557" s="207"/>
      <c r="C1557" s="286" t="s">
        <v>2119</v>
      </c>
      <c r="D1557" s="286" t="s">
        <v>179</v>
      </c>
      <c r="E1557" s="287" t="s">
        <v>2120</v>
      </c>
      <c r="F1557" s="288" t="s">
        <v>2121</v>
      </c>
      <c r="G1557" s="289" t="s">
        <v>187</v>
      </c>
      <c r="H1557" s="290">
        <v>3</v>
      </c>
      <c r="I1557" s="921"/>
      <c r="J1557" s="291">
        <f>ROUND(I1557*H1557,2)</f>
        <v>0</v>
      </c>
      <c r="K1557" s="288" t="s">
        <v>181</v>
      </c>
      <c r="L1557" s="207"/>
      <c r="M1557" s="292" t="s">
        <v>5</v>
      </c>
      <c r="N1557" s="293" t="s">
        <v>39</v>
      </c>
      <c r="O1557" s="294">
        <v>10.95</v>
      </c>
      <c r="P1557" s="294">
        <f>O1557*H1557</f>
        <v>32.849999999999994</v>
      </c>
      <c r="Q1557" s="294">
        <v>0</v>
      </c>
      <c r="R1557" s="294">
        <f>Q1557*H1557</f>
        <v>0</v>
      </c>
      <c r="S1557" s="294">
        <v>0</v>
      </c>
      <c r="T1557" s="295">
        <f>S1557*H1557</f>
        <v>0</v>
      </c>
      <c r="AR1557" s="196" t="s">
        <v>263</v>
      </c>
      <c r="AT1557" s="196" t="s">
        <v>179</v>
      </c>
      <c r="AU1557" s="196" t="s">
        <v>77</v>
      </c>
      <c r="AY1557" s="196" t="s">
        <v>177</v>
      </c>
      <c r="BE1557" s="296">
        <f>IF(N1557="základní",J1557,0)</f>
        <v>0</v>
      </c>
      <c r="BF1557" s="296">
        <f>IF(N1557="snížená",J1557,0)</f>
        <v>0</v>
      </c>
      <c r="BG1557" s="296">
        <f>IF(N1557="zákl. přenesená",J1557,0)</f>
        <v>0</v>
      </c>
      <c r="BH1557" s="296">
        <f>IF(N1557="sníž. přenesená",J1557,0)</f>
        <v>0</v>
      </c>
      <c r="BI1557" s="296">
        <f>IF(N1557="nulová",J1557,0)</f>
        <v>0</v>
      </c>
      <c r="BJ1557" s="196" t="s">
        <v>75</v>
      </c>
      <c r="BK1557" s="296">
        <f>ROUND(I1557*H1557,2)</f>
        <v>0</v>
      </c>
      <c r="BL1557" s="196" t="s">
        <v>263</v>
      </c>
      <c r="BM1557" s="196" t="s">
        <v>2122</v>
      </c>
    </row>
    <row r="1558" spans="2:65" s="916" customFormat="1" ht="94.5">
      <c r="B1558" s="207"/>
      <c r="D1558" s="297" t="s">
        <v>184</v>
      </c>
      <c r="F1558" s="298" t="s">
        <v>2123</v>
      </c>
      <c r="L1558" s="207"/>
      <c r="M1558" s="299"/>
      <c r="N1558" s="920"/>
      <c r="O1558" s="920"/>
      <c r="P1558" s="920"/>
      <c r="Q1558" s="920"/>
      <c r="R1558" s="920"/>
      <c r="S1558" s="920"/>
      <c r="T1558" s="300"/>
      <c r="AT1558" s="196" t="s">
        <v>184</v>
      </c>
      <c r="AU1558" s="196" t="s">
        <v>77</v>
      </c>
    </row>
    <row r="1559" spans="2:65" s="916" customFormat="1" ht="16.5" customHeight="1">
      <c r="B1559" s="207"/>
      <c r="C1559" s="324" t="s">
        <v>2124</v>
      </c>
      <c r="D1559" s="324" t="s">
        <v>425</v>
      </c>
      <c r="E1559" s="325" t="s">
        <v>2125</v>
      </c>
      <c r="F1559" s="326" t="s">
        <v>2126</v>
      </c>
      <c r="G1559" s="327" t="s">
        <v>187</v>
      </c>
      <c r="H1559" s="328">
        <v>3</v>
      </c>
      <c r="I1559" s="923"/>
      <c r="J1559" s="329">
        <f>ROUND(I1559*H1559,2)</f>
        <v>0</v>
      </c>
      <c r="K1559" s="326" t="s">
        <v>5</v>
      </c>
      <c r="L1559" s="330"/>
      <c r="M1559" s="331" t="s">
        <v>5</v>
      </c>
      <c r="N1559" s="332" t="s">
        <v>39</v>
      </c>
      <c r="O1559" s="294">
        <v>0</v>
      </c>
      <c r="P1559" s="294">
        <f>O1559*H1559</f>
        <v>0</v>
      </c>
      <c r="Q1559" s="294">
        <v>0.1176</v>
      </c>
      <c r="R1559" s="294">
        <f>Q1559*H1559</f>
        <v>0.3528</v>
      </c>
      <c r="S1559" s="294">
        <v>0</v>
      </c>
      <c r="T1559" s="295">
        <f>S1559*H1559</f>
        <v>0</v>
      </c>
      <c r="AR1559" s="196" t="s">
        <v>336</v>
      </c>
      <c r="AT1559" s="196" t="s">
        <v>425</v>
      </c>
      <c r="AU1559" s="196" t="s">
        <v>77</v>
      </c>
      <c r="AY1559" s="196" t="s">
        <v>177</v>
      </c>
      <c r="BE1559" s="296">
        <f>IF(N1559="základní",J1559,0)</f>
        <v>0</v>
      </c>
      <c r="BF1559" s="296">
        <f>IF(N1559="snížená",J1559,0)</f>
        <v>0</v>
      </c>
      <c r="BG1559" s="296">
        <f>IF(N1559="zákl. přenesená",J1559,0)</f>
        <v>0</v>
      </c>
      <c r="BH1559" s="296">
        <f>IF(N1559="sníž. přenesená",J1559,0)</f>
        <v>0</v>
      </c>
      <c r="BI1559" s="296">
        <f>IF(N1559="nulová",J1559,0)</f>
        <v>0</v>
      </c>
      <c r="BJ1559" s="196" t="s">
        <v>75</v>
      </c>
      <c r="BK1559" s="296">
        <f>ROUND(I1559*H1559,2)</f>
        <v>0</v>
      </c>
      <c r="BL1559" s="196" t="s">
        <v>263</v>
      </c>
      <c r="BM1559" s="196" t="s">
        <v>2127</v>
      </c>
    </row>
    <row r="1560" spans="2:65" s="916" customFormat="1" ht="25.5" customHeight="1">
      <c r="B1560" s="207"/>
      <c r="C1560" s="286" t="s">
        <v>2128</v>
      </c>
      <c r="D1560" s="286" t="s">
        <v>179</v>
      </c>
      <c r="E1560" s="287" t="s">
        <v>2129</v>
      </c>
      <c r="F1560" s="288" t="s">
        <v>2130</v>
      </c>
      <c r="G1560" s="289" t="s">
        <v>187</v>
      </c>
      <c r="H1560" s="290">
        <v>3</v>
      </c>
      <c r="I1560" s="921"/>
      <c r="J1560" s="291">
        <f>ROUND(I1560*H1560,2)</f>
        <v>0</v>
      </c>
      <c r="K1560" s="288" t="s">
        <v>181</v>
      </c>
      <c r="L1560" s="207"/>
      <c r="M1560" s="292" t="s">
        <v>5</v>
      </c>
      <c r="N1560" s="293" t="s">
        <v>39</v>
      </c>
      <c r="O1560" s="294">
        <v>3.5</v>
      </c>
      <c r="P1560" s="294">
        <f>O1560*H1560</f>
        <v>10.5</v>
      </c>
      <c r="Q1560" s="294">
        <v>0</v>
      </c>
      <c r="R1560" s="294">
        <f>Q1560*H1560</f>
        <v>0</v>
      </c>
      <c r="S1560" s="294">
        <v>0</v>
      </c>
      <c r="T1560" s="295">
        <f>S1560*H1560</f>
        <v>0</v>
      </c>
      <c r="AR1560" s="196" t="s">
        <v>263</v>
      </c>
      <c r="AT1560" s="196" t="s">
        <v>179</v>
      </c>
      <c r="AU1560" s="196" t="s">
        <v>77</v>
      </c>
      <c r="AY1560" s="196" t="s">
        <v>177</v>
      </c>
      <c r="BE1560" s="296">
        <f>IF(N1560="základní",J1560,0)</f>
        <v>0</v>
      </c>
      <c r="BF1560" s="296">
        <f>IF(N1560="snížená",J1560,0)</f>
        <v>0</v>
      </c>
      <c r="BG1560" s="296">
        <f>IF(N1560="zákl. přenesená",J1560,0)</f>
        <v>0</v>
      </c>
      <c r="BH1560" s="296">
        <f>IF(N1560="sníž. přenesená",J1560,0)</f>
        <v>0</v>
      </c>
      <c r="BI1560" s="296">
        <f>IF(N1560="nulová",J1560,0)</f>
        <v>0</v>
      </c>
      <c r="BJ1560" s="196" t="s">
        <v>75</v>
      </c>
      <c r="BK1560" s="296">
        <f>ROUND(I1560*H1560,2)</f>
        <v>0</v>
      </c>
      <c r="BL1560" s="196" t="s">
        <v>263</v>
      </c>
      <c r="BM1560" s="196" t="s">
        <v>2131</v>
      </c>
    </row>
    <row r="1561" spans="2:65" s="916" customFormat="1" ht="94.5">
      <c r="B1561" s="207"/>
      <c r="D1561" s="297" t="s">
        <v>184</v>
      </c>
      <c r="F1561" s="298" t="s">
        <v>2123</v>
      </c>
      <c r="L1561" s="207"/>
      <c r="M1561" s="299"/>
      <c r="N1561" s="920"/>
      <c r="O1561" s="920"/>
      <c r="P1561" s="920"/>
      <c r="Q1561" s="920"/>
      <c r="R1561" s="920"/>
      <c r="S1561" s="920"/>
      <c r="T1561" s="300"/>
      <c r="AT1561" s="196" t="s">
        <v>184</v>
      </c>
      <c r="AU1561" s="196" t="s">
        <v>77</v>
      </c>
    </row>
    <row r="1562" spans="2:65" s="916" customFormat="1" ht="25.5" customHeight="1">
      <c r="B1562" s="207"/>
      <c r="C1562" s="324" t="s">
        <v>2132</v>
      </c>
      <c r="D1562" s="324" t="s">
        <v>425</v>
      </c>
      <c r="E1562" s="325" t="s">
        <v>2133</v>
      </c>
      <c r="F1562" s="326" t="s">
        <v>2134</v>
      </c>
      <c r="G1562" s="327" t="s">
        <v>187</v>
      </c>
      <c r="H1562" s="328">
        <v>3</v>
      </c>
      <c r="I1562" s="923"/>
      <c r="J1562" s="329">
        <f>ROUND(I1562*H1562,2)</f>
        <v>0</v>
      </c>
      <c r="K1562" s="326" t="s">
        <v>181</v>
      </c>
      <c r="L1562" s="330"/>
      <c r="M1562" s="331" t="s">
        <v>5</v>
      </c>
      <c r="N1562" s="332" t="s">
        <v>39</v>
      </c>
      <c r="O1562" s="294">
        <v>0</v>
      </c>
      <c r="P1562" s="294">
        <f>O1562*H1562</f>
        <v>0</v>
      </c>
      <c r="Q1562" s="294">
        <v>1.2E-2</v>
      </c>
      <c r="R1562" s="294">
        <f>Q1562*H1562</f>
        <v>3.6000000000000004E-2</v>
      </c>
      <c r="S1562" s="294">
        <v>0</v>
      </c>
      <c r="T1562" s="295">
        <f>S1562*H1562</f>
        <v>0</v>
      </c>
      <c r="AR1562" s="196" t="s">
        <v>336</v>
      </c>
      <c r="AT1562" s="196" t="s">
        <v>425</v>
      </c>
      <c r="AU1562" s="196" t="s">
        <v>77</v>
      </c>
      <c r="AY1562" s="196" t="s">
        <v>177</v>
      </c>
      <c r="BE1562" s="296">
        <f>IF(N1562="základní",J1562,0)</f>
        <v>0</v>
      </c>
      <c r="BF1562" s="296">
        <f>IF(N1562="snížená",J1562,0)</f>
        <v>0</v>
      </c>
      <c r="BG1562" s="296">
        <f>IF(N1562="zákl. přenesená",J1562,0)</f>
        <v>0</v>
      </c>
      <c r="BH1562" s="296">
        <f>IF(N1562="sníž. přenesená",J1562,0)</f>
        <v>0</v>
      </c>
      <c r="BI1562" s="296">
        <f>IF(N1562="nulová",J1562,0)</f>
        <v>0</v>
      </c>
      <c r="BJ1562" s="196" t="s">
        <v>75</v>
      </c>
      <c r="BK1562" s="296">
        <f>ROUND(I1562*H1562,2)</f>
        <v>0</v>
      </c>
      <c r="BL1562" s="196" t="s">
        <v>263</v>
      </c>
      <c r="BM1562" s="196" t="s">
        <v>2135</v>
      </c>
    </row>
    <row r="1563" spans="2:65" s="916" customFormat="1" ht="16.5" customHeight="1">
      <c r="B1563" s="207"/>
      <c r="C1563" s="286" t="s">
        <v>2136</v>
      </c>
      <c r="D1563" s="286" t="s">
        <v>179</v>
      </c>
      <c r="E1563" s="287" t="s">
        <v>2137</v>
      </c>
      <c r="F1563" s="288" t="s">
        <v>2138</v>
      </c>
      <c r="G1563" s="289" t="s">
        <v>187</v>
      </c>
      <c r="H1563" s="290">
        <v>2</v>
      </c>
      <c r="I1563" s="921"/>
      <c r="J1563" s="291">
        <f>ROUND(I1563*H1563,2)</f>
        <v>0</v>
      </c>
      <c r="K1563" s="288" t="s">
        <v>181</v>
      </c>
      <c r="L1563" s="207"/>
      <c r="M1563" s="292" t="s">
        <v>5</v>
      </c>
      <c r="N1563" s="293" t="s">
        <v>39</v>
      </c>
      <c r="O1563" s="294">
        <v>7.4749999999999996</v>
      </c>
      <c r="P1563" s="294">
        <f>O1563*H1563</f>
        <v>14.95</v>
      </c>
      <c r="Q1563" s="294">
        <v>1E-4</v>
      </c>
      <c r="R1563" s="294">
        <f>Q1563*H1563</f>
        <v>2.0000000000000001E-4</v>
      </c>
      <c r="S1563" s="294">
        <v>0</v>
      </c>
      <c r="T1563" s="295">
        <f>S1563*H1563</f>
        <v>0</v>
      </c>
      <c r="AR1563" s="196" t="s">
        <v>263</v>
      </c>
      <c r="AT1563" s="196" t="s">
        <v>179</v>
      </c>
      <c r="AU1563" s="196" t="s">
        <v>77</v>
      </c>
      <c r="AY1563" s="196" t="s">
        <v>177</v>
      </c>
      <c r="BE1563" s="296">
        <f>IF(N1563="základní",J1563,0)</f>
        <v>0</v>
      </c>
      <c r="BF1563" s="296">
        <f>IF(N1563="snížená",J1563,0)</f>
        <v>0</v>
      </c>
      <c r="BG1563" s="296">
        <f>IF(N1563="zákl. přenesená",J1563,0)</f>
        <v>0</v>
      </c>
      <c r="BH1563" s="296">
        <f>IF(N1563="sníž. přenesená",J1563,0)</f>
        <v>0</v>
      </c>
      <c r="BI1563" s="296">
        <f>IF(N1563="nulová",J1563,0)</f>
        <v>0</v>
      </c>
      <c r="BJ1563" s="196" t="s">
        <v>75</v>
      </c>
      <c r="BK1563" s="296">
        <f>ROUND(I1563*H1563,2)</f>
        <v>0</v>
      </c>
      <c r="BL1563" s="196" t="s">
        <v>263</v>
      </c>
      <c r="BM1563" s="196" t="s">
        <v>2139</v>
      </c>
    </row>
    <row r="1564" spans="2:65" s="916" customFormat="1" ht="40.5">
      <c r="B1564" s="207"/>
      <c r="D1564" s="297" t="s">
        <v>184</v>
      </c>
      <c r="F1564" s="298" t="s">
        <v>2140</v>
      </c>
      <c r="L1564" s="207"/>
      <c r="M1564" s="299"/>
      <c r="N1564" s="920"/>
      <c r="O1564" s="920"/>
      <c r="P1564" s="920"/>
      <c r="Q1564" s="920"/>
      <c r="R1564" s="920"/>
      <c r="S1564" s="920"/>
      <c r="T1564" s="300"/>
      <c r="AT1564" s="196" t="s">
        <v>184</v>
      </c>
      <c r="AU1564" s="196" t="s">
        <v>77</v>
      </c>
    </row>
    <row r="1565" spans="2:65" s="916" customFormat="1" ht="16.5" customHeight="1">
      <c r="B1565" s="207"/>
      <c r="C1565" s="324" t="s">
        <v>2141</v>
      </c>
      <c r="D1565" s="324" t="s">
        <v>425</v>
      </c>
      <c r="E1565" s="325" t="s">
        <v>2142</v>
      </c>
      <c r="F1565" s="326" t="s">
        <v>2143</v>
      </c>
      <c r="G1565" s="327" t="s">
        <v>187</v>
      </c>
      <c r="H1565" s="328">
        <v>2</v>
      </c>
      <c r="I1565" s="923"/>
      <c r="J1565" s="329">
        <f t="shared" ref="J1565:J1570" si="10">ROUND(I1565*H1565,2)</f>
        <v>0</v>
      </c>
      <c r="K1565" s="326" t="s">
        <v>5</v>
      </c>
      <c r="L1565" s="330"/>
      <c r="M1565" s="331" t="s">
        <v>5</v>
      </c>
      <c r="N1565" s="332" t="s">
        <v>39</v>
      </c>
      <c r="O1565" s="294">
        <v>0</v>
      </c>
      <c r="P1565" s="294">
        <f t="shared" ref="P1565:P1570" si="11">O1565*H1565</f>
        <v>0</v>
      </c>
      <c r="Q1565" s="294">
        <v>1.2E-2</v>
      </c>
      <c r="R1565" s="294">
        <f t="shared" ref="R1565:R1570" si="12">Q1565*H1565</f>
        <v>2.4E-2</v>
      </c>
      <c r="S1565" s="294">
        <v>0</v>
      </c>
      <c r="T1565" s="295">
        <f t="shared" ref="T1565:T1570" si="13">S1565*H1565</f>
        <v>0</v>
      </c>
      <c r="AR1565" s="196" t="s">
        <v>336</v>
      </c>
      <c r="AT1565" s="196" t="s">
        <v>425</v>
      </c>
      <c r="AU1565" s="196" t="s">
        <v>77</v>
      </c>
      <c r="AY1565" s="196" t="s">
        <v>177</v>
      </c>
      <c r="BE1565" s="296">
        <f t="shared" ref="BE1565:BE1570" si="14">IF(N1565="základní",J1565,0)</f>
        <v>0</v>
      </c>
      <c r="BF1565" s="296">
        <f t="shared" ref="BF1565:BF1570" si="15">IF(N1565="snížená",J1565,0)</f>
        <v>0</v>
      </c>
      <c r="BG1565" s="296">
        <f t="shared" ref="BG1565:BG1570" si="16">IF(N1565="zákl. přenesená",J1565,0)</f>
        <v>0</v>
      </c>
      <c r="BH1565" s="296">
        <f t="shared" ref="BH1565:BH1570" si="17">IF(N1565="sníž. přenesená",J1565,0)</f>
        <v>0</v>
      </c>
      <c r="BI1565" s="296">
        <f t="shared" ref="BI1565:BI1570" si="18">IF(N1565="nulová",J1565,0)</f>
        <v>0</v>
      </c>
      <c r="BJ1565" s="196" t="s">
        <v>75</v>
      </c>
      <c r="BK1565" s="296">
        <f t="shared" ref="BK1565:BK1570" si="19">ROUND(I1565*H1565,2)</f>
        <v>0</v>
      </c>
      <c r="BL1565" s="196" t="s">
        <v>263</v>
      </c>
      <c r="BM1565" s="196" t="s">
        <v>2144</v>
      </c>
    </row>
    <row r="1566" spans="2:65" s="916" customFormat="1" ht="25.5" customHeight="1">
      <c r="B1566" s="207"/>
      <c r="C1566" s="286" t="s">
        <v>2145</v>
      </c>
      <c r="D1566" s="286" t="s">
        <v>179</v>
      </c>
      <c r="E1566" s="287" t="s">
        <v>2146</v>
      </c>
      <c r="F1566" s="288" t="s">
        <v>2147</v>
      </c>
      <c r="G1566" s="289" t="s">
        <v>187</v>
      </c>
      <c r="H1566" s="290">
        <v>1</v>
      </c>
      <c r="I1566" s="921"/>
      <c r="J1566" s="291">
        <f t="shared" si="10"/>
        <v>0</v>
      </c>
      <c r="K1566" s="288" t="s">
        <v>5</v>
      </c>
      <c r="L1566" s="207"/>
      <c r="M1566" s="292" t="s">
        <v>5</v>
      </c>
      <c r="N1566" s="293" t="s">
        <v>39</v>
      </c>
      <c r="O1566" s="294">
        <v>0.51600000000000001</v>
      </c>
      <c r="P1566" s="294">
        <f t="shared" si="11"/>
        <v>0.51600000000000001</v>
      </c>
      <c r="Q1566" s="294">
        <v>5.0000000000000002E-5</v>
      </c>
      <c r="R1566" s="294">
        <f t="shared" si="12"/>
        <v>5.0000000000000002E-5</v>
      </c>
      <c r="S1566" s="294">
        <v>0</v>
      </c>
      <c r="T1566" s="295">
        <f t="shared" si="13"/>
        <v>0</v>
      </c>
      <c r="AR1566" s="196" t="s">
        <v>263</v>
      </c>
      <c r="AT1566" s="196" t="s">
        <v>179</v>
      </c>
      <c r="AU1566" s="196" t="s">
        <v>77</v>
      </c>
      <c r="AY1566" s="196" t="s">
        <v>177</v>
      </c>
      <c r="BE1566" s="296">
        <f t="shared" si="14"/>
        <v>0</v>
      </c>
      <c r="BF1566" s="296">
        <f t="shared" si="15"/>
        <v>0</v>
      </c>
      <c r="BG1566" s="296">
        <f t="shared" si="16"/>
        <v>0</v>
      </c>
      <c r="BH1566" s="296">
        <f t="shared" si="17"/>
        <v>0</v>
      </c>
      <c r="BI1566" s="296">
        <f t="shared" si="18"/>
        <v>0</v>
      </c>
      <c r="BJ1566" s="196" t="s">
        <v>75</v>
      </c>
      <c r="BK1566" s="296">
        <f t="shared" si="19"/>
        <v>0</v>
      </c>
      <c r="BL1566" s="196" t="s">
        <v>263</v>
      </c>
      <c r="BM1566" s="196" t="s">
        <v>2148</v>
      </c>
    </row>
    <row r="1567" spans="2:65" s="916" customFormat="1" ht="16.5" customHeight="1">
      <c r="B1567" s="207"/>
      <c r="C1567" s="324" t="s">
        <v>2149</v>
      </c>
      <c r="D1567" s="324" t="s">
        <v>425</v>
      </c>
      <c r="E1567" s="325" t="s">
        <v>2150</v>
      </c>
      <c r="F1567" s="326" t="s">
        <v>2151</v>
      </c>
      <c r="G1567" s="327" t="s">
        <v>187</v>
      </c>
      <c r="H1567" s="328">
        <v>1</v>
      </c>
      <c r="I1567" s="923"/>
      <c r="J1567" s="329">
        <f t="shared" si="10"/>
        <v>0</v>
      </c>
      <c r="K1567" s="326" t="s">
        <v>5</v>
      </c>
      <c r="L1567" s="330"/>
      <c r="M1567" s="331" t="s">
        <v>5</v>
      </c>
      <c r="N1567" s="332" t="s">
        <v>39</v>
      </c>
      <c r="O1567" s="294">
        <v>0</v>
      </c>
      <c r="P1567" s="294">
        <f t="shared" si="11"/>
        <v>0</v>
      </c>
      <c r="Q1567" s="294">
        <v>2.4000000000000001E-4</v>
      </c>
      <c r="R1567" s="294">
        <f t="shared" si="12"/>
        <v>2.4000000000000001E-4</v>
      </c>
      <c r="S1567" s="294">
        <v>0</v>
      </c>
      <c r="T1567" s="295">
        <f t="shared" si="13"/>
        <v>0</v>
      </c>
      <c r="AR1567" s="196" t="s">
        <v>336</v>
      </c>
      <c r="AT1567" s="196" t="s">
        <v>425</v>
      </c>
      <c r="AU1567" s="196" t="s">
        <v>77</v>
      </c>
      <c r="AY1567" s="196" t="s">
        <v>177</v>
      </c>
      <c r="BE1567" s="296">
        <f t="shared" si="14"/>
        <v>0</v>
      </c>
      <c r="BF1567" s="296">
        <f t="shared" si="15"/>
        <v>0</v>
      </c>
      <c r="BG1567" s="296">
        <f t="shared" si="16"/>
        <v>0</v>
      </c>
      <c r="BH1567" s="296">
        <f t="shared" si="17"/>
        <v>0</v>
      </c>
      <c r="BI1567" s="296">
        <f t="shared" si="18"/>
        <v>0</v>
      </c>
      <c r="BJ1567" s="196" t="s">
        <v>75</v>
      </c>
      <c r="BK1567" s="296">
        <f t="shared" si="19"/>
        <v>0</v>
      </c>
      <c r="BL1567" s="196" t="s">
        <v>263</v>
      </c>
      <c r="BM1567" s="196" t="s">
        <v>2152</v>
      </c>
    </row>
    <row r="1568" spans="2:65" s="916" customFormat="1" ht="25.5" customHeight="1">
      <c r="B1568" s="207"/>
      <c r="C1568" s="286" t="s">
        <v>2153</v>
      </c>
      <c r="D1568" s="286" t="s">
        <v>179</v>
      </c>
      <c r="E1568" s="287" t="s">
        <v>2146</v>
      </c>
      <c r="F1568" s="288" t="s">
        <v>2147</v>
      </c>
      <c r="G1568" s="289" t="s">
        <v>187</v>
      </c>
      <c r="H1568" s="290">
        <v>1</v>
      </c>
      <c r="I1568" s="921"/>
      <c r="J1568" s="291">
        <f t="shared" si="10"/>
        <v>0</v>
      </c>
      <c r="K1568" s="288" t="s">
        <v>5</v>
      </c>
      <c r="L1568" s="207"/>
      <c r="M1568" s="292" t="s">
        <v>5</v>
      </c>
      <c r="N1568" s="293" t="s">
        <v>39</v>
      </c>
      <c r="O1568" s="294">
        <v>0.51600000000000001</v>
      </c>
      <c r="P1568" s="294">
        <f t="shared" si="11"/>
        <v>0.51600000000000001</v>
      </c>
      <c r="Q1568" s="294">
        <v>5.0000000000000002E-5</v>
      </c>
      <c r="R1568" s="294">
        <f t="shared" si="12"/>
        <v>5.0000000000000002E-5</v>
      </c>
      <c r="S1568" s="294">
        <v>0</v>
      </c>
      <c r="T1568" s="295">
        <f t="shared" si="13"/>
        <v>0</v>
      </c>
      <c r="AR1568" s="196" t="s">
        <v>263</v>
      </c>
      <c r="AT1568" s="196" t="s">
        <v>179</v>
      </c>
      <c r="AU1568" s="196" t="s">
        <v>77</v>
      </c>
      <c r="AY1568" s="196" t="s">
        <v>177</v>
      </c>
      <c r="BE1568" s="296">
        <f t="shared" si="14"/>
        <v>0</v>
      </c>
      <c r="BF1568" s="296">
        <f t="shared" si="15"/>
        <v>0</v>
      </c>
      <c r="BG1568" s="296">
        <f t="shared" si="16"/>
        <v>0</v>
      </c>
      <c r="BH1568" s="296">
        <f t="shared" si="17"/>
        <v>0</v>
      </c>
      <c r="BI1568" s="296">
        <f t="shared" si="18"/>
        <v>0</v>
      </c>
      <c r="BJ1568" s="196" t="s">
        <v>75</v>
      </c>
      <c r="BK1568" s="296">
        <f t="shared" si="19"/>
        <v>0</v>
      </c>
      <c r="BL1568" s="196" t="s">
        <v>263</v>
      </c>
      <c r="BM1568" s="196" t="s">
        <v>2154</v>
      </c>
    </row>
    <row r="1569" spans="2:65" s="916" customFormat="1" ht="16.5" customHeight="1">
      <c r="B1569" s="207"/>
      <c r="C1569" s="324" t="s">
        <v>2155</v>
      </c>
      <c r="D1569" s="324" t="s">
        <v>425</v>
      </c>
      <c r="E1569" s="325" t="s">
        <v>2156</v>
      </c>
      <c r="F1569" s="326" t="s">
        <v>2157</v>
      </c>
      <c r="G1569" s="327" t="s">
        <v>187</v>
      </c>
      <c r="H1569" s="328">
        <v>1</v>
      </c>
      <c r="I1569" s="923"/>
      <c r="J1569" s="329">
        <f t="shared" si="10"/>
        <v>0</v>
      </c>
      <c r="K1569" s="326" t="s">
        <v>5</v>
      </c>
      <c r="L1569" s="330"/>
      <c r="M1569" s="331" t="s">
        <v>5</v>
      </c>
      <c r="N1569" s="332" t="s">
        <v>39</v>
      </c>
      <c r="O1569" s="294">
        <v>0</v>
      </c>
      <c r="P1569" s="294">
        <f t="shared" si="11"/>
        <v>0</v>
      </c>
      <c r="Q1569" s="294">
        <v>2.4000000000000001E-4</v>
      </c>
      <c r="R1569" s="294">
        <f t="shared" si="12"/>
        <v>2.4000000000000001E-4</v>
      </c>
      <c r="S1569" s="294">
        <v>0</v>
      </c>
      <c r="T1569" s="295">
        <f t="shared" si="13"/>
        <v>0</v>
      </c>
      <c r="AR1569" s="196" t="s">
        <v>336</v>
      </c>
      <c r="AT1569" s="196" t="s">
        <v>425</v>
      </c>
      <c r="AU1569" s="196" t="s">
        <v>77</v>
      </c>
      <c r="AY1569" s="196" t="s">
        <v>177</v>
      </c>
      <c r="BE1569" s="296">
        <f t="shared" si="14"/>
        <v>0</v>
      </c>
      <c r="BF1569" s="296">
        <f t="shared" si="15"/>
        <v>0</v>
      </c>
      <c r="BG1569" s="296">
        <f t="shared" si="16"/>
        <v>0</v>
      </c>
      <c r="BH1569" s="296">
        <f t="shared" si="17"/>
        <v>0</v>
      </c>
      <c r="BI1569" s="296">
        <f t="shared" si="18"/>
        <v>0</v>
      </c>
      <c r="BJ1569" s="196" t="s">
        <v>75</v>
      </c>
      <c r="BK1569" s="296">
        <f t="shared" si="19"/>
        <v>0</v>
      </c>
      <c r="BL1569" s="196" t="s">
        <v>263</v>
      </c>
      <c r="BM1569" s="196" t="s">
        <v>2158</v>
      </c>
    </row>
    <row r="1570" spans="2:65" s="916" customFormat="1" ht="16.5" customHeight="1">
      <c r="B1570" s="207"/>
      <c r="C1570" s="286" t="s">
        <v>2159</v>
      </c>
      <c r="D1570" s="286" t="s">
        <v>179</v>
      </c>
      <c r="E1570" s="287" t="s">
        <v>2160</v>
      </c>
      <c r="F1570" s="288" t="s">
        <v>2161</v>
      </c>
      <c r="G1570" s="289" t="s">
        <v>886</v>
      </c>
      <c r="H1570" s="290">
        <v>3</v>
      </c>
      <c r="I1570" s="921"/>
      <c r="J1570" s="291">
        <f t="shared" si="10"/>
        <v>0</v>
      </c>
      <c r="K1570" s="288" t="s">
        <v>5</v>
      </c>
      <c r="L1570" s="207"/>
      <c r="M1570" s="292" t="s">
        <v>5</v>
      </c>
      <c r="N1570" s="293" t="s">
        <v>39</v>
      </c>
      <c r="O1570" s="294">
        <v>0.112</v>
      </c>
      <c r="P1570" s="294">
        <f t="shared" si="11"/>
        <v>0.33600000000000002</v>
      </c>
      <c r="Q1570" s="294">
        <v>0</v>
      </c>
      <c r="R1570" s="294">
        <f t="shared" si="12"/>
        <v>0</v>
      </c>
      <c r="S1570" s="294">
        <v>0</v>
      </c>
      <c r="T1570" s="295">
        <f t="shared" si="13"/>
        <v>0</v>
      </c>
      <c r="AR1570" s="196" t="s">
        <v>263</v>
      </c>
      <c r="AT1570" s="196" t="s">
        <v>179</v>
      </c>
      <c r="AU1570" s="196" t="s">
        <v>77</v>
      </c>
      <c r="AY1570" s="196" t="s">
        <v>177</v>
      </c>
      <c r="BE1570" s="296">
        <f t="shared" si="14"/>
        <v>0</v>
      </c>
      <c r="BF1570" s="296">
        <f t="shared" si="15"/>
        <v>0</v>
      </c>
      <c r="BG1570" s="296">
        <f t="shared" si="16"/>
        <v>0</v>
      </c>
      <c r="BH1570" s="296">
        <f t="shared" si="17"/>
        <v>0</v>
      </c>
      <c r="BI1570" s="296">
        <f t="shared" si="18"/>
        <v>0</v>
      </c>
      <c r="BJ1570" s="196" t="s">
        <v>75</v>
      </c>
      <c r="BK1570" s="296">
        <f t="shared" si="19"/>
        <v>0</v>
      </c>
      <c r="BL1570" s="196" t="s">
        <v>263</v>
      </c>
      <c r="BM1570" s="196" t="s">
        <v>2162</v>
      </c>
    </row>
    <row r="1571" spans="2:65" s="302" customFormat="1">
      <c r="B1571" s="301"/>
      <c r="D1571" s="297" t="s">
        <v>185</v>
      </c>
      <c r="E1571" s="303" t="s">
        <v>5</v>
      </c>
      <c r="F1571" s="304" t="s">
        <v>189</v>
      </c>
      <c r="H1571" s="305">
        <v>3</v>
      </c>
      <c r="L1571" s="301"/>
      <c r="M1571" s="306"/>
      <c r="N1571" s="307"/>
      <c r="O1571" s="307"/>
      <c r="P1571" s="307"/>
      <c r="Q1571" s="307"/>
      <c r="R1571" s="307"/>
      <c r="S1571" s="307"/>
      <c r="T1571" s="308"/>
      <c r="AT1571" s="303" t="s">
        <v>185</v>
      </c>
      <c r="AU1571" s="303" t="s">
        <v>77</v>
      </c>
      <c r="AV1571" s="302" t="s">
        <v>77</v>
      </c>
      <c r="AW1571" s="302" t="s">
        <v>31</v>
      </c>
      <c r="AX1571" s="302" t="s">
        <v>68</v>
      </c>
      <c r="AY1571" s="303" t="s">
        <v>177</v>
      </c>
    </row>
    <row r="1572" spans="2:65" s="310" customFormat="1">
      <c r="B1572" s="309"/>
      <c r="D1572" s="297" t="s">
        <v>185</v>
      </c>
      <c r="E1572" s="311" t="s">
        <v>5</v>
      </c>
      <c r="F1572" s="312" t="s">
        <v>2163</v>
      </c>
      <c r="H1572" s="311" t="s">
        <v>5</v>
      </c>
      <c r="L1572" s="309"/>
      <c r="M1572" s="313"/>
      <c r="N1572" s="314"/>
      <c r="O1572" s="314"/>
      <c r="P1572" s="314"/>
      <c r="Q1572" s="314"/>
      <c r="R1572" s="314"/>
      <c r="S1572" s="314"/>
      <c r="T1572" s="315"/>
      <c r="AT1572" s="311" t="s">
        <v>185</v>
      </c>
      <c r="AU1572" s="311" t="s">
        <v>77</v>
      </c>
      <c r="AV1572" s="310" t="s">
        <v>75</v>
      </c>
      <c r="AW1572" s="310" t="s">
        <v>31</v>
      </c>
      <c r="AX1572" s="310" t="s">
        <v>68</v>
      </c>
      <c r="AY1572" s="311" t="s">
        <v>177</v>
      </c>
    </row>
    <row r="1573" spans="2:65" s="317" customFormat="1">
      <c r="B1573" s="316"/>
      <c r="D1573" s="297" t="s">
        <v>185</v>
      </c>
      <c r="E1573" s="318" t="s">
        <v>5</v>
      </c>
      <c r="F1573" s="319" t="s">
        <v>186</v>
      </c>
      <c r="H1573" s="320">
        <v>3</v>
      </c>
      <c r="L1573" s="316"/>
      <c r="M1573" s="321"/>
      <c r="N1573" s="322"/>
      <c r="O1573" s="322"/>
      <c r="P1573" s="322"/>
      <c r="Q1573" s="322"/>
      <c r="R1573" s="322"/>
      <c r="S1573" s="322"/>
      <c r="T1573" s="323"/>
      <c r="AT1573" s="318" t="s">
        <v>185</v>
      </c>
      <c r="AU1573" s="318" t="s">
        <v>77</v>
      </c>
      <c r="AV1573" s="317" t="s">
        <v>182</v>
      </c>
      <c r="AW1573" s="317" t="s">
        <v>31</v>
      </c>
      <c r="AX1573" s="317" t="s">
        <v>75</v>
      </c>
      <c r="AY1573" s="318" t="s">
        <v>177</v>
      </c>
    </row>
    <row r="1574" spans="2:65" s="916" customFormat="1" ht="16.5" customHeight="1">
      <c r="B1574" s="207"/>
      <c r="C1574" s="324" t="s">
        <v>2164</v>
      </c>
      <c r="D1574" s="324" t="s">
        <v>425</v>
      </c>
      <c r="E1574" s="325" t="s">
        <v>2165</v>
      </c>
      <c r="F1574" s="326" t="s">
        <v>2166</v>
      </c>
      <c r="G1574" s="327" t="s">
        <v>187</v>
      </c>
      <c r="H1574" s="328">
        <v>3</v>
      </c>
      <c r="I1574" s="923"/>
      <c r="J1574" s="329">
        <f>ROUND(I1574*H1574,2)</f>
        <v>0</v>
      </c>
      <c r="K1574" s="326" t="s">
        <v>5</v>
      </c>
      <c r="L1574" s="330"/>
      <c r="M1574" s="331" t="s">
        <v>5</v>
      </c>
      <c r="N1574" s="332" t="s">
        <v>39</v>
      </c>
      <c r="O1574" s="294">
        <v>0</v>
      </c>
      <c r="P1574" s="294">
        <f>O1574*H1574</f>
        <v>0</v>
      </c>
      <c r="Q1574" s="294">
        <v>3.5999999999999997E-2</v>
      </c>
      <c r="R1574" s="294">
        <f>Q1574*H1574</f>
        <v>0.10799999999999998</v>
      </c>
      <c r="S1574" s="294">
        <v>0</v>
      </c>
      <c r="T1574" s="295">
        <f>S1574*H1574</f>
        <v>0</v>
      </c>
      <c r="AR1574" s="196" t="s">
        <v>336</v>
      </c>
      <c r="AT1574" s="196" t="s">
        <v>425</v>
      </c>
      <c r="AU1574" s="196" t="s">
        <v>77</v>
      </c>
      <c r="AY1574" s="196" t="s">
        <v>177</v>
      </c>
      <c r="BE1574" s="296">
        <f>IF(N1574="základní",J1574,0)</f>
        <v>0</v>
      </c>
      <c r="BF1574" s="296">
        <f>IF(N1574="snížená",J1574,0)</f>
        <v>0</v>
      </c>
      <c r="BG1574" s="296">
        <f>IF(N1574="zákl. přenesená",J1574,0)</f>
        <v>0</v>
      </c>
      <c r="BH1574" s="296">
        <f>IF(N1574="sníž. přenesená",J1574,0)</f>
        <v>0</v>
      </c>
      <c r="BI1574" s="296">
        <f>IF(N1574="nulová",J1574,0)</f>
        <v>0</v>
      </c>
      <c r="BJ1574" s="196" t="s">
        <v>75</v>
      </c>
      <c r="BK1574" s="296">
        <f>ROUND(I1574*H1574,2)</f>
        <v>0</v>
      </c>
      <c r="BL1574" s="196" t="s">
        <v>263</v>
      </c>
      <c r="BM1574" s="196" t="s">
        <v>2167</v>
      </c>
    </row>
    <row r="1575" spans="2:65" s="916" customFormat="1" ht="25.5" customHeight="1">
      <c r="B1575" s="207"/>
      <c r="C1575" s="286" t="s">
        <v>2168</v>
      </c>
      <c r="D1575" s="286" t="s">
        <v>179</v>
      </c>
      <c r="E1575" s="287" t="s">
        <v>2169</v>
      </c>
      <c r="F1575" s="288" t="s">
        <v>2170</v>
      </c>
      <c r="G1575" s="289" t="s">
        <v>2171</v>
      </c>
      <c r="H1575" s="290">
        <f>H1583</f>
        <v>288.47000000000003</v>
      </c>
      <c r="I1575" s="921"/>
      <c r="J1575" s="291">
        <f>ROUND(I1575*H1575,2)</f>
        <v>0</v>
      </c>
      <c r="K1575" s="288" t="s">
        <v>181</v>
      </c>
      <c r="L1575" s="207"/>
      <c r="M1575" s="292" t="s">
        <v>5</v>
      </c>
      <c r="N1575" s="293" t="s">
        <v>39</v>
      </c>
      <c r="O1575" s="294">
        <v>7.4999999999999997E-2</v>
      </c>
      <c r="P1575" s="294">
        <f>O1575*H1575</f>
        <v>21.635250000000003</v>
      </c>
      <c r="Q1575" s="294">
        <v>5.0000000000000002E-5</v>
      </c>
      <c r="R1575" s="294">
        <f>Q1575*H1575</f>
        <v>1.4423500000000002E-2</v>
      </c>
      <c r="S1575" s="294">
        <v>0</v>
      </c>
      <c r="T1575" s="295">
        <f>S1575*H1575</f>
        <v>0</v>
      </c>
      <c r="AR1575" s="196" t="s">
        <v>263</v>
      </c>
      <c r="AT1575" s="196" t="s">
        <v>179</v>
      </c>
      <c r="AU1575" s="196" t="s">
        <v>77</v>
      </c>
      <c r="AY1575" s="196" t="s">
        <v>177</v>
      </c>
      <c r="BE1575" s="296">
        <f>IF(N1575="základní",J1575,0)</f>
        <v>0</v>
      </c>
      <c r="BF1575" s="296">
        <f>IF(N1575="snížená",J1575,0)</f>
        <v>0</v>
      </c>
      <c r="BG1575" s="296">
        <f>IF(N1575="zákl. přenesená",J1575,0)</f>
        <v>0</v>
      </c>
      <c r="BH1575" s="296">
        <f>IF(N1575="sníž. přenesená",J1575,0)</f>
        <v>0</v>
      </c>
      <c r="BI1575" s="296">
        <f>IF(N1575="nulová",J1575,0)</f>
        <v>0</v>
      </c>
      <c r="BJ1575" s="196" t="s">
        <v>75</v>
      </c>
      <c r="BK1575" s="296">
        <f>ROUND(I1575*H1575,2)</f>
        <v>0</v>
      </c>
      <c r="BL1575" s="196" t="s">
        <v>263</v>
      </c>
      <c r="BM1575" s="196" t="s">
        <v>2172</v>
      </c>
    </row>
    <row r="1576" spans="2:65" s="916" customFormat="1" ht="27">
      <c r="B1576" s="207"/>
      <c r="D1576" s="297" t="s">
        <v>184</v>
      </c>
      <c r="F1576" s="298" t="s">
        <v>2173</v>
      </c>
      <c r="L1576" s="207"/>
      <c r="M1576" s="299"/>
      <c r="N1576" s="920"/>
      <c r="O1576" s="920"/>
      <c r="P1576" s="920"/>
      <c r="Q1576" s="920"/>
      <c r="R1576" s="920"/>
      <c r="S1576" s="920"/>
      <c r="T1576" s="300"/>
      <c r="AT1576" s="196" t="s">
        <v>184</v>
      </c>
      <c r="AU1576" s="196" t="s">
        <v>77</v>
      </c>
    </row>
    <row r="1577" spans="2:65" s="302" customFormat="1">
      <c r="B1577" s="301"/>
      <c r="D1577" s="297" t="s">
        <v>185</v>
      </c>
      <c r="E1577" s="303" t="s">
        <v>5</v>
      </c>
      <c r="F1577" s="304" t="s">
        <v>4891</v>
      </c>
      <c r="H1577" s="305">
        <f>44.49*4</f>
        <v>177.96</v>
      </c>
      <c r="L1577" s="301"/>
      <c r="M1577" s="306"/>
      <c r="N1577" s="307"/>
      <c r="O1577" s="307"/>
      <c r="P1577" s="307"/>
      <c r="Q1577" s="307"/>
      <c r="R1577" s="307"/>
      <c r="S1577" s="307"/>
      <c r="T1577" s="308"/>
      <c r="AT1577" s="303" t="s">
        <v>185</v>
      </c>
      <c r="AU1577" s="303" t="s">
        <v>77</v>
      </c>
      <c r="AV1577" s="302" t="s">
        <v>77</v>
      </c>
      <c r="AW1577" s="302" t="s">
        <v>31</v>
      </c>
      <c r="AX1577" s="302" t="s">
        <v>68</v>
      </c>
      <c r="AY1577" s="303" t="s">
        <v>177</v>
      </c>
    </row>
    <row r="1578" spans="2:65" s="310" customFormat="1">
      <c r="B1578" s="309"/>
      <c r="D1578" s="297" t="s">
        <v>185</v>
      </c>
      <c r="E1578" s="311" t="s">
        <v>5</v>
      </c>
      <c r="F1578" s="312" t="s">
        <v>2174</v>
      </c>
      <c r="H1578" s="311" t="s">
        <v>5</v>
      </c>
      <c r="L1578" s="309"/>
      <c r="M1578" s="313"/>
      <c r="N1578" s="314"/>
      <c r="O1578" s="314"/>
      <c r="P1578" s="314"/>
      <c r="Q1578" s="314"/>
      <c r="R1578" s="314"/>
      <c r="S1578" s="314"/>
      <c r="T1578" s="315"/>
      <c r="AT1578" s="311" t="s">
        <v>185</v>
      </c>
      <c r="AU1578" s="311" t="s">
        <v>77</v>
      </c>
      <c r="AV1578" s="310" t="s">
        <v>75</v>
      </c>
      <c r="AW1578" s="310" t="s">
        <v>31</v>
      </c>
      <c r="AX1578" s="310" t="s">
        <v>68</v>
      </c>
      <c r="AY1578" s="311" t="s">
        <v>177</v>
      </c>
    </row>
    <row r="1579" spans="2:65" s="302" customFormat="1">
      <c r="B1579" s="301"/>
      <c r="D1579" s="297" t="s">
        <v>185</v>
      </c>
      <c r="E1579" s="303" t="s">
        <v>5</v>
      </c>
      <c r="F1579" s="304" t="s">
        <v>2175</v>
      </c>
      <c r="H1579" s="305">
        <v>52.39</v>
      </c>
      <c r="L1579" s="301"/>
      <c r="M1579" s="306"/>
      <c r="N1579" s="307"/>
      <c r="O1579" s="307"/>
      <c r="P1579" s="307"/>
      <c r="Q1579" s="307"/>
      <c r="R1579" s="307"/>
      <c r="S1579" s="307"/>
      <c r="T1579" s="308"/>
      <c r="AT1579" s="303" t="s">
        <v>185</v>
      </c>
      <c r="AU1579" s="303" t="s">
        <v>77</v>
      </c>
      <c r="AV1579" s="302" t="s">
        <v>77</v>
      </c>
      <c r="AW1579" s="302" t="s">
        <v>31</v>
      </c>
      <c r="AX1579" s="302" t="s">
        <v>68</v>
      </c>
      <c r="AY1579" s="303" t="s">
        <v>177</v>
      </c>
    </row>
    <row r="1580" spans="2:65" s="310" customFormat="1">
      <c r="B1580" s="309"/>
      <c r="D1580" s="297" t="s">
        <v>185</v>
      </c>
      <c r="E1580" s="311" t="s">
        <v>5</v>
      </c>
      <c r="F1580" s="312" t="s">
        <v>2176</v>
      </c>
      <c r="H1580" s="311" t="s">
        <v>5</v>
      </c>
      <c r="L1580" s="309"/>
      <c r="M1580" s="313"/>
      <c r="N1580" s="314"/>
      <c r="O1580" s="314"/>
      <c r="P1580" s="314"/>
      <c r="Q1580" s="314"/>
      <c r="R1580" s="314"/>
      <c r="S1580" s="314"/>
      <c r="T1580" s="315"/>
      <c r="AT1580" s="311" t="s">
        <v>185</v>
      </c>
      <c r="AU1580" s="311" t="s">
        <v>77</v>
      </c>
      <c r="AV1580" s="310" t="s">
        <v>75</v>
      </c>
      <c r="AW1580" s="310" t="s">
        <v>31</v>
      </c>
      <c r="AX1580" s="310" t="s">
        <v>68</v>
      </c>
      <c r="AY1580" s="311" t="s">
        <v>177</v>
      </c>
    </row>
    <row r="1581" spans="2:65" s="302" customFormat="1">
      <c r="B1581" s="301"/>
      <c r="D1581" s="297" t="s">
        <v>185</v>
      </c>
      <c r="E1581" s="303" t="s">
        <v>5</v>
      </c>
      <c r="F1581" s="304" t="s">
        <v>2177</v>
      </c>
      <c r="H1581" s="305">
        <v>58.12</v>
      </c>
      <c r="L1581" s="301"/>
      <c r="M1581" s="306"/>
      <c r="N1581" s="307"/>
      <c r="O1581" s="307"/>
      <c r="P1581" s="307"/>
      <c r="Q1581" s="307"/>
      <c r="R1581" s="307"/>
      <c r="S1581" s="307"/>
      <c r="T1581" s="308"/>
      <c r="AT1581" s="303" t="s">
        <v>185</v>
      </c>
      <c r="AU1581" s="303" t="s">
        <v>77</v>
      </c>
      <c r="AV1581" s="302" t="s">
        <v>77</v>
      </c>
      <c r="AW1581" s="302" t="s">
        <v>31</v>
      </c>
      <c r="AX1581" s="302" t="s">
        <v>68</v>
      </c>
      <c r="AY1581" s="303" t="s">
        <v>177</v>
      </c>
    </row>
    <row r="1582" spans="2:65" s="310" customFormat="1">
      <c r="B1582" s="309"/>
      <c r="D1582" s="297" t="s">
        <v>185</v>
      </c>
      <c r="E1582" s="311" t="s">
        <v>5</v>
      </c>
      <c r="F1582" s="312" t="s">
        <v>2178</v>
      </c>
      <c r="H1582" s="311" t="s">
        <v>5</v>
      </c>
      <c r="L1582" s="309"/>
      <c r="M1582" s="313"/>
      <c r="N1582" s="314"/>
      <c r="O1582" s="314"/>
      <c r="P1582" s="314"/>
      <c r="Q1582" s="314"/>
      <c r="R1582" s="314"/>
      <c r="S1582" s="314"/>
      <c r="T1582" s="315"/>
      <c r="AT1582" s="311" t="s">
        <v>185</v>
      </c>
      <c r="AU1582" s="311" t="s">
        <v>77</v>
      </c>
      <c r="AV1582" s="310" t="s">
        <v>75</v>
      </c>
      <c r="AW1582" s="310" t="s">
        <v>31</v>
      </c>
      <c r="AX1582" s="310" t="s">
        <v>68</v>
      </c>
      <c r="AY1582" s="311" t="s">
        <v>177</v>
      </c>
    </row>
    <row r="1583" spans="2:65" s="317" customFormat="1">
      <c r="B1583" s="316"/>
      <c r="D1583" s="297" t="s">
        <v>185</v>
      </c>
      <c r="E1583" s="318" t="s">
        <v>5</v>
      </c>
      <c r="F1583" s="319" t="s">
        <v>186</v>
      </c>
      <c r="H1583" s="320">
        <f>H1581+H1579+H1577</f>
        <v>288.47000000000003</v>
      </c>
      <c r="L1583" s="316"/>
      <c r="M1583" s="321"/>
      <c r="N1583" s="322"/>
      <c r="O1583" s="322"/>
      <c r="P1583" s="322"/>
      <c r="Q1583" s="322"/>
      <c r="R1583" s="322"/>
      <c r="S1583" s="322"/>
      <c r="T1583" s="323"/>
      <c r="AT1583" s="318" t="s">
        <v>185</v>
      </c>
      <c r="AU1583" s="318" t="s">
        <v>77</v>
      </c>
      <c r="AV1583" s="317" t="s">
        <v>182</v>
      </c>
      <c r="AW1583" s="317" t="s">
        <v>31</v>
      </c>
      <c r="AX1583" s="317" t="s">
        <v>75</v>
      </c>
      <c r="AY1583" s="318" t="s">
        <v>177</v>
      </c>
    </row>
    <row r="1584" spans="2:65" s="916" customFormat="1" ht="25.5" customHeight="1">
      <c r="B1584" s="207"/>
      <c r="C1584" s="324" t="s">
        <v>2179</v>
      </c>
      <c r="D1584" s="324" t="s">
        <v>425</v>
      </c>
      <c r="E1584" s="325" t="s">
        <v>2180</v>
      </c>
      <c r="F1584" s="326" t="s">
        <v>2181</v>
      </c>
      <c r="G1584" s="327" t="s">
        <v>2171</v>
      </c>
      <c r="H1584" s="328">
        <v>288.47000000000003</v>
      </c>
      <c r="I1584" s="923"/>
      <c r="J1584" s="329">
        <f>ROUND(I1584*H1584,2)</f>
        <v>0</v>
      </c>
      <c r="K1584" s="326" t="s">
        <v>5</v>
      </c>
      <c r="L1584" s="330"/>
      <c r="M1584" s="331" t="s">
        <v>5</v>
      </c>
      <c r="N1584" s="332" t="s">
        <v>39</v>
      </c>
      <c r="O1584" s="294">
        <v>0</v>
      </c>
      <c r="P1584" s="294">
        <f>O1584*H1584</f>
        <v>0</v>
      </c>
      <c r="Q1584" s="294">
        <v>3.5999999999999997E-2</v>
      </c>
      <c r="R1584" s="294">
        <f>Q1584*H1584</f>
        <v>10.384920000000001</v>
      </c>
      <c r="S1584" s="294">
        <v>0</v>
      </c>
      <c r="T1584" s="295">
        <f>S1584*H1584</f>
        <v>0</v>
      </c>
      <c r="AR1584" s="196" t="s">
        <v>336</v>
      </c>
      <c r="AT1584" s="196" t="s">
        <v>425</v>
      </c>
      <c r="AU1584" s="196" t="s">
        <v>77</v>
      </c>
      <c r="AY1584" s="196" t="s">
        <v>177</v>
      </c>
      <c r="BE1584" s="296">
        <f>IF(N1584="základní",J1584,0)</f>
        <v>0</v>
      </c>
      <c r="BF1584" s="296">
        <f>IF(N1584="snížená",J1584,0)</f>
        <v>0</v>
      </c>
      <c r="BG1584" s="296">
        <f>IF(N1584="zákl. přenesená",J1584,0)</f>
        <v>0</v>
      </c>
      <c r="BH1584" s="296">
        <f>IF(N1584="sníž. přenesená",J1584,0)</f>
        <v>0</v>
      </c>
      <c r="BI1584" s="296">
        <f>IF(N1584="nulová",J1584,0)</f>
        <v>0</v>
      </c>
      <c r="BJ1584" s="196" t="s">
        <v>75</v>
      </c>
      <c r="BK1584" s="296">
        <f>ROUND(I1584*H1584,2)</f>
        <v>0</v>
      </c>
      <c r="BL1584" s="196" t="s">
        <v>263</v>
      </c>
      <c r="BM1584" s="196" t="s">
        <v>2182</v>
      </c>
    </row>
    <row r="1585" spans="2:65" s="916" customFormat="1" ht="25.5" customHeight="1">
      <c r="B1585" s="207"/>
      <c r="C1585" s="286" t="s">
        <v>2183</v>
      </c>
      <c r="D1585" s="286" t="s">
        <v>179</v>
      </c>
      <c r="E1585" s="287" t="s">
        <v>2184</v>
      </c>
      <c r="F1585" s="288" t="s">
        <v>2185</v>
      </c>
      <c r="G1585" s="289" t="s">
        <v>2171</v>
      </c>
      <c r="H1585" s="290">
        <v>7397.2550000000001</v>
      </c>
      <c r="I1585" s="921"/>
      <c r="J1585" s="291">
        <f>ROUND(I1585*H1585,2)</f>
        <v>0</v>
      </c>
      <c r="K1585" s="288" t="s">
        <v>181</v>
      </c>
      <c r="L1585" s="207"/>
      <c r="M1585" s="292" t="s">
        <v>5</v>
      </c>
      <c r="N1585" s="293" t="s">
        <v>39</v>
      </c>
      <c r="O1585" s="294">
        <v>4.4999999999999998E-2</v>
      </c>
      <c r="P1585" s="294">
        <f>O1585*H1585</f>
        <v>332.87647499999997</v>
      </c>
      <c r="Q1585" s="294">
        <v>5.0000000000000002E-5</v>
      </c>
      <c r="R1585" s="294">
        <f>Q1585*H1585</f>
        <v>0.36986275000000002</v>
      </c>
      <c r="S1585" s="294">
        <v>0</v>
      </c>
      <c r="T1585" s="295">
        <f>S1585*H1585</f>
        <v>0</v>
      </c>
      <c r="AR1585" s="196" t="s">
        <v>263</v>
      </c>
      <c r="AT1585" s="196" t="s">
        <v>179</v>
      </c>
      <c r="AU1585" s="196" t="s">
        <v>77</v>
      </c>
      <c r="AY1585" s="196" t="s">
        <v>177</v>
      </c>
      <c r="BE1585" s="296">
        <f>IF(N1585="základní",J1585,0)</f>
        <v>0</v>
      </c>
      <c r="BF1585" s="296">
        <f>IF(N1585="snížená",J1585,0)</f>
        <v>0</v>
      </c>
      <c r="BG1585" s="296">
        <f>IF(N1585="zákl. přenesená",J1585,0)</f>
        <v>0</v>
      </c>
      <c r="BH1585" s="296">
        <f>IF(N1585="sníž. přenesená",J1585,0)</f>
        <v>0</v>
      </c>
      <c r="BI1585" s="296">
        <f>IF(N1585="nulová",J1585,0)</f>
        <v>0</v>
      </c>
      <c r="BJ1585" s="196" t="s">
        <v>75</v>
      </c>
      <c r="BK1585" s="296">
        <f>ROUND(I1585*H1585,2)</f>
        <v>0</v>
      </c>
      <c r="BL1585" s="196" t="s">
        <v>263</v>
      </c>
      <c r="BM1585" s="196" t="s">
        <v>2186</v>
      </c>
    </row>
    <row r="1586" spans="2:65" s="916" customFormat="1" ht="27">
      <c r="B1586" s="207"/>
      <c r="D1586" s="297" t="s">
        <v>184</v>
      </c>
      <c r="F1586" s="298" t="s">
        <v>2173</v>
      </c>
      <c r="L1586" s="207"/>
      <c r="M1586" s="299"/>
      <c r="N1586" s="920"/>
      <c r="O1586" s="920"/>
      <c r="P1586" s="920"/>
      <c r="Q1586" s="920"/>
      <c r="R1586" s="920"/>
      <c r="S1586" s="920"/>
      <c r="T1586" s="300"/>
      <c r="AT1586" s="196" t="s">
        <v>184</v>
      </c>
      <c r="AU1586" s="196" t="s">
        <v>77</v>
      </c>
    </row>
    <row r="1587" spans="2:65" s="310" customFormat="1">
      <c r="B1587" s="309"/>
      <c r="D1587" s="297" t="s">
        <v>185</v>
      </c>
      <c r="E1587" s="311" t="s">
        <v>5</v>
      </c>
      <c r="F1587" s="312" t="s">
        <v>2187</v>
      </c>
      <c r="H1587" s="311" t="s">
        <v>5</v>
      </c>
      <c r="L1587" s="309"/>
      <c r="M1587" s="313"/>
      <c r="N1587" s="314"/>
      <c r="O1587" s="314"/>
      <c r="P1587" s="314"/>
      <c r="Q1587" s="314"/>
      <c r="R1587" s="314"/>
      <c r="S1587" s="314"/>
      <c r="T1587" s="315"/>
      <c r="AT1587" s="311" t="s">
        <v>185</v>
      </c>
      <c r="AU1587" s="311" t="s">
        <v>77</v>
      </c>
      <c r="AV1587" s="310" t="s">
        <v>75</v>
      </c>
      <c r="AW1587" s="310" t="s">
        <v>31</v>
      </c>
      <c r="AX1587" s="310" t="s">
        <v>68</v>
      </c>
      <c r="AY1587" s="311" t="s">
        <v>177</v>
      </c>
    </row>
    <row r="1588" spans="2:65" s="302" customFormat="1">
      <c r="B1588" s="301"/>
      <c r="D1588" s="297" t="s">
        <v>185</v>
      </c>
      <c r="E1588" s="303" t="s">
        <v>5</v>
      </c>
      <c r="F1588" s="304" t="s">
        <v>2188</v>
      </c>
      <c r="H1588" s="305">
        <v>1041.163</v>
      </c>
      <c r="L1588" s="301"/>
      <c r="M1588" s="306"/>
      <c r="N1588" s="307"/>
      <c r="O1588" s="307"/>
      <c r="P1588" s="307"/>
      <c r="Q1588" s="307"/>
      <c r="R1588" s="307"/>
      <c r="S1588" s="307"/>
      <c r="T1588" s="308"/>
      <c r="AT1588" s="303" t="s">
        <v>185</v>
      </c>
      <c r="AU1588" s="303" t="s">
        <v>77</v>
      </c>
      <c r="AV1588" s="302" t="s">
        <v>77</v>
      </c>
      <c r="AW1588" s="302" t="s">
        <v>31</v>
      </c>
      <c r="AX1588" s="302" t="s">
        <v>68</v>
      </c>
      <c r="AY1588" s="303" t="s">
        <v>177</v>
      </c>
    </row>
    <row r="1589" spans="2:65" s="302" customFormat="1">
      <c r="B1589" s="301"/>
      <c r="D1589" s="297" t="s">
        <v>185</v>
      </c>
      <c r="E1589" s="303" t="s">
        <v>5</v>
      </c>
      <c r="F1589" s="304" t="s">
        <v>2189</v>
      </c>
      <c r="H1589" s="305">
        <v>630.25699999999995</v>
      </c>
      <c r="L1589" s="301"/>
      <c r="M1589" s="306"/>
      <c r="N1589" s="307"/>
      <c r="O1589" s="307"/>
      <c r="P1589" s="307"/>
      <c r="Q1589" s="307"/>
      <c r="R1589" s="307"/>
      <c r="S1589" s="307"/>
      <c r="T1589" s="308"/>
      <c r="AT1589" s="303" t="s">
        <v>185</v>
      </c>
      <c r="AU1589" s="303" t="s">
        <v>77</v>
      </c>
      <c r="AV1589" s="302" t="s">
        <v>77</v>
      </c>
      <c r="AW1589" s="302" t="s">
        <v>31</v>
      </c>
      <c r="AX1589" s="302" t="s">
        <v>68</v>
      </c>
      <c r="AY1589" s="303" t="s">
        <v>177</v>
      </c>
    </row>
    <row r="1590" spans="2:65" s="302" customFormat="1">
      <c r="B1590" s="301"/>
      <c r="D1590" s="297" t="s">
        <v>185</v>
      </c>
      <c r="E1590" s="303" t="s">
        <v>5</v>
      </c>
      <c r="F1590" s="304" t="s">
        <v>2190</v>
      </c>
      <c r="H1590" s="305">
        <v>1773.02</v>
      </c>
      <c r="L1590" s="301"/>
      <c r="M1590" s="306"/>
      <c r="N1590" s="307"/>
      <c r="O1590" s="307"/>
      <c r="P1590" s="307"/>
      <c r="Q1590" s="307"/>
      <c r="R1590" s="307"/>
      <c r="S1590" s="307"/>
      <c r="T1590" s="308"/>
      <c r="AT1590" s="303" t="s">
        <v>185</v>
      </c>
      <c r="AU1590" s="303" t="s">
        <v>77</v>
      </c>
      <c r="AV1590" s="302" t="s">
        <v>77</v>
      </c>
      <c r="AW1590" s="302" t="s">
        <v>31</v>
      </c>
      <c r="AX1590" s="302" t="s">
        <v>68</v>
      </c>
      <c r="AY1590" s="303" t="s">
        <v>177</v>
      </c>
    </row>
    <row r="1591" spans="2:65" s="302" customFormat="1">
      <c r="B1591" s="301"/>
      <c r="D1591" s="297" t="s">
        <v>185</v>
      </c>
      <c r="E1591" s="303" t="s">
        <v>5</v>
      </c>
      <c r="F1591" s="304" t="s">
        <v>2191</v>
      </c>
      <c r="H1591" s="305">
        <v>1715.741</v>
      </c>
      <c r="L1591" s="301"/>
      <c r="M1591" s="306"/>
      <c r="N1591" s="307"/>
      <c r="O1591" s="307"/>
      <c r="P1591" s="307"/>
      <c r="Q1591" s="307"/>
      <c r="R1591" s="307"/>
      <c r="S1591" s="307"/>
      <c r="T1591" s="308"/>
      <c r="AT1591" s="303" t="s">
        <v>185</v>
      </c>
      <c r="AU1591" s="303" t="s">
        <v>77</v>
      </c>
      <c r="AV1591" s="302" t="s">
        <v>77</v>
      </c>
      <c r="AW1591" s="302" t="s">
        <v>31</v>
      </c>
      <c r="AX1591" s="302" t="s">
        <v>68</v>
      </c>
      <c r="AY1591" s="303" t="s">
        <v>177</v>
      </c>
    </row>
    <row r="1592" spans="2:65" s="302" customFormat="1">
      <c r="B1592" s="301"/>
      <c r="D1592" s="297" t="s">
        <v>185</v>
      </c>
      <c r="E1592" s="303" t="s">
        <v>5</v>
      </c>
      <c r="F1592" s="304" t="s">
        <v>2192</v>
      </c>
      <c r="H1592" s="305">
        <v>615.98400000000004</v>
      </c>
      <c r="L1592" s="301"/>
      <c r="M1592" s="306"/>
      <c r="N1592" s="307"/>
      <c r="O1592" s="307"/>
      <c r="P1592" s="307"/>
      <c r="Q1592" s="307"/>
      <c r="R1592" s="307"/>
      <c r="S1592" s="307"/>
      <c r="T1592" s="308"/>
      <c r="AT1592" s="303" t="s">
        <v>185</v>
      </c>
      <c r="AU1592" s="303" t="s">
        <v>77</v>
      </c>
      <c r="AV1592" s="302" t="s">
        <v>77</v>
      </c>
      <c r="AW1592" s="302" t="s">
        <v>31</v>
      </c>
      <c r="AX1592" s="302" t="s">
        <v>68</v>
      </c>
      <c r="AY1592" s="303" t="s">
        <v>177</v>
      </c>
    </row>
    <row r="1593" spans="2:65" s="302" customFormat="1">
      <c r="B1593" s="301"/>
      <c r="D1593" s="297" t="s">
        <v>185</v>
      </c>
      <c r="E1593" s="303" t="s">
        <v>5</v>
      </c>
      <c r="F1593" s="304" t="s">
        <v>2193</v>
      </c>
      <c r="H1593" s="305">
        <v>522.08399999999995</v>
      </c>
      <c r="L1593" s="301"/>
      <c r="M1593" s="306"/>
      <c r="N1593" s="307"/>
      <c r="O1593" s="307"/>
      <c r="P1593" s="307"/>
      <c r="Q1593" s="307"/>
      <c r="R1593" s="307"/>
      <c r="S1593" s="307"/>
      <c r="T1593" s="308"/>
      <c r="AT1593" s="303" t="s">
        <v>185</v>
      </c>
      <c r="AU1593" s="303" t="s">
        <v>77</v>
      </c>
      <c r="AV1593" s="302" t="s">
        <v>77</v>
      </c>
      <c r="AW1593" s="302" t="s">
        <v>31</v>
      </c>
      <c r="AX1593" s="302" t="s">
        <v>68</v>
      </c>
      <c r="AY1593" s="303" t="s">
        <v>177</v>
      </c>
    </row>
    <row r="1594" spans="2:65" s="302" customFormat="1">
      <c r="B1594" s="301"/>
      <c r="D1594" s="297" t="s">
        <v>185</v>
      </c>
      <c r="E1594" s="303" t="s">
        <v>5</v>
      </c>
      <c r="F1594" s="304" t="s">
        <v>2194</v>
      </c>
      <c r="H1594" s="305">
        <v>570.91200000000003</v>
      </c>
      <c r="L1594" s="301"/>
      <c r="M1594" s="306"/>
      <c r="N1594" s="307"/>
      <c r="O1594" s="307"/>
      <c r="P1594" s="307"/>
      <c r="Q1594" s="307"/>
      <c r="R1594" s="307"/>
      <c r="S1594" s="307"/>
      <c r="T1594" s="308"/>
      <c r="AT1594" s="303" t="s">
        <v>185</v>
      </c>
      <c r="AU1594" s="303" t="s">
        <v>77</v>
      </c>
      <c r="AV1594" s="302" t="s">
        <v>77</v>
      </c>
      <c r="AW1594" s="302" t="s">
        <v>31</v>
      </c>
      <c r="AX1594" s="302" t="s">
        <v>68</v>
      </c>
      <c r="AY1594" s="303" t="s">
        <v>177</v>
      </c>
    </row>
    <row r="1595" spans="2:65" s="302" customFormat="1">
      <c r="B1595" s="301"/>
      <c r="D1595" s="297" t="s">
        <v>185</v>
      </c>
      <c r="E1595" s="303" t="s">
        <v>5</v>
      </c>
      <c r="F1595" s="304" t="s">
        <v>2195</v>
      </c>
      <c r="H1595" s="305">
        <v>528.09400000000005</v>
      </c>
      <c r="L1595" s="301"/>
      <c r="M1595" s="306"/>
      <c r="N1595" s="307"/>
      <c r="O1595" s="307"/>
      <c r="P1595" s="307"/>
      <c r="Q1595" s="307"/>
      <c r="R1595" s="307"/>
      <c r="S1595" s="307"/>
      <c r="T1595" s="308"/>
      <c r="AT1595" s="303" t="s">
        <v>185</v>
      </c>
      <c r="AU1595" s="303" t="s">
        <v>77</v>
      </c>
      <c r="AV1595" s="302" t="s">
        <v>77</v>
      </c>
      <c r="AW1595" s="302" t="s">
        <v>31</v>
      </c>
      <c r="AX1595" s="302" t="s">
        <v>68</v>
      </c>
      <c r="AY1595" s="303" t="s">
        <v>177</v>
      </c>
    </row>
    <row r="1596" spans="2:65" s="302" customFormat="1">
      <c r="B1596" s="301"/>
      <c r="D1596" s="297" t="s">
        <v>185</v>
      </c>
      <c r="E1596" s="303" t="s">
        <v>5</v>
      </c>
      <c r="F1596" s="304" t="s">
        <v>5</v>
      </c>
      <c r="H1596" s="305">
        <v>0</v>
      </c>
      <c r="L1596" s="301"/>
      <c r="M1596" s="306"/>
      <c r="N1596" s="307"/>
      <c r="O1596" s="307"/>
      <c r="P1596" s="307"/>
      <c r="Q1596" s="307"/>
      <c r="R1596" s="307"/>
      <c r="S1596" s="307"/>
      <c r="T1596" s="308"/>
      <c r="AT1596" s="303" t="s">
        <v>185</v>
      </c>
      <c r="AU1596" s="303" t="s">
        <v>77</v>
      </c>
      <c r="AV1596" s="302" t="s">
        <v>77</v>
      </c>
      <c r="AW1596" s="302" t="s">
        <v>31</v>
      </c>
      <c r="AX1596" s="302" t="s">
        <v>68</v>
      </c>
      <c r="AY1596" s="303" t="s">
        <v>177</v>
      </c>
    </row>
    <row r="1597" spans="2:65" s="317" customFormat="1">
      <c r="B1597" s="316"/>
      <c r="D1597" s="297" t="s">
        <v>185</v>
      </c>
      <c r="E1597" s="318" t="s">
        <v>5</v>
      </c>
      <c r="F1597" s="319" t="s">
        <v>186</v>
      </c>
      <c r="H1597" s="320">
        <v>7397.2550000000001</v>
      </c>
      <c r="L1597" s="316"/>
      <c r="M1597" s="321"/>
      <c r="N1597" s="322"/>
      <c r="O1597" s="322"/>
      <c r="P1597" s="322"/>
      <c r="Q1597" s="322"/>
      <c r="R1597" s="322"/>
      <c r="S1597" s="322"/>
      <c r="T1597" s="323"/>
      <c r="AT1597" s="318" t="s">
        <v>185</v>
      </c>
      <c r="AU1597" s="318" t="s">
        <v>77</v>
      </c>
      <c r="AV1597" s="317" t="s">
        <v>182</v>
      </c>
      <c r="AW1597" s="317" t="s">
        <v>31</v>
      </c>
      <c r="AX1597" s="317" t="s">
        <v>75</v>
      </c>
      <c r="AY1597" s="318" t="s">
        <v>177</v>
      </c>
    </row>
    <row r="1598" spans="2:65" s="916" customFormat="1" ht="25.5" customHeight="1">
      <c r="B1598" s="207"/>
      <c r="C1598" s="324" t="s">
        <v>2196</v>
      </c>
      <c r="D1598" s="324" t="s">
        <v>425</v>
      </c>
      <c r="E1598" s="325" t="s">
        <v>2197</v>
      </c>
      <c r="F1598" s="326" t="s">
        <v>2198</v>
      </c>
      <c r="G1598" s="327" t="s">
        <v>407</v>
      </c>
      <c r="H1598" s="328">
        <v>7.3979999999999997</v>
      </c>
      <c r="I1598" s="923"/>
      <c r="J1598" s="329">
        <f>ROUND(I1598*H1598,2)</f>
        <v>0</v>
      </c>
      <c r="K1598" s="326" t="s">
        <v>5</v>
      </c>
      <c r="L1598" s="330"/>
      <c r="M1598" s="331" t="s">
        <v>5</v>
      </c>
      <c r="N1598" s="332" t="s">
        <v>39</v>
      </c>
      <c r="O1598" s="294">
        <v>0</v>
      </c>
      <c r="P1598" s="294">
        <f>O1598*H1598</f>
        <v>0</v>
      </c>
      <c r="Q1598" s="294">
        <v>1</v>
      </c>
      <c r="R1598" s="294">
        <f>Q1598*H1598</f>
        <v>7.3979999999999997</v>
      </c>
      <c r="S1598" s="294">
        <v>0</v>
      </c>
      <c r="T1598" s="295">
        <f>S1598*H1598</f>
        <v>0</v>
      </c>
      <c r="AR1598" s="196" t="s">
        <v>336</v>
      </c>
      <c r="AT1598" s="196" t="s">
        <v>425</v>
      </c>
      <c r="AU1598" s="196" t="s">
        <v>77</v>
      </c>
      <c r="AY1598" s="196" t="s">
        <v>177</v>
      </c>
      <c r="BE1598" s="296">
        <f>IF(N1598="základní",J1598,0)</f>
        <v>0</v>
      </c>
      <c r="BF1598" s="296">
        <f>IF(N1598="snížená",J1598,0)</f>
        <v>0</v>
      </c>
      <c r="BG1598" s="296">
        <f>IF(N1598="zákl. přenesená",J1598,0)</f>
        <v>0</v>
      </c>
      <c r="BH1598" s="296">
        <f>IF(N1598="sníž. přenesená",J1598,0)</f>
        <v>0</v>
      </c>
      <c r="BI1598" s="296">
        <f>IF(N1598="nulová",J1598,0)</f>
        <v>0</v>
      </c>
      <c r="BJ1598" s="196" t="s">
        <v>75</v>
      </c>
      <c r="BK1598" s="296">
        <f>ROUND(I1598*H1598,2)</f>
        <v>0</v>
      </c>
      <c r="BL1598" s="196" t="s">
        <v>263</v>
      </c>
      <c r="BM1598" s="196" t="s">
        <v>2199</v>
      </c>
    </row>
    <row r="1599" spans="2:65" s="916" customFormat="1" ht="38.25" customHeight="1">
      <c r="B1599" s="207"/>
      <c r="C1599" s="286" t="s">
        <v>2200</v>
      </c>
      <c r="D1599" s="286" t="s">
        <v>179</v>
      </c>
      <c r="E1599" s="287" t="s">
        <v>2201</v>
      </c>
      <c r="F1599" s="288" t="s">
        <v>2202</v>
      </c>
      <c r="G1599" s="289" t="s">
        <v>407</v>
      </c>
      <c r="H1599" s="290">
        <v>17.843</v>
      </c>
      <c r="I1599" s="921"/>
      <c r="J1599" s="291">
        <f>ROUND(I1599*H1599,2)</f>
        <v>0</v>
      </c>
      <c r="K1599" s="288" t="s">
        <v>181</v>
      </c>
      <c r="L1599" s="207"/>
      <c r="M1599" s="292" t="s">
        <v>5</v>
      </c>
      <c r="N1599" s="293" t="s">
        <v>39</v>
      </c>
      <c r="O1599" s="294">
        <v>3.016</v>
      </c>
      <c r="P1599" s="294">
        <f>O1599*H1599</f>
        <v>53.814487999999997</v>
      </c>
      <c r="Q1599" s="294">
        <v>0</v>
      </c>
      <c r="R1599" s="294">
        <f>Q1599*H1599</f>
        <v>0</v>
      </c>
      <c r="S1599" s="294">
        <v>0</v>
      </c>
      <c r="T1599" s="295">
        <f>S1599*H1599</f>
        <v>0</v>
      </c>
      <c r="AR1599" s="196" t="s">
        <v>263</v>
      </c>
      <c r="AT1599" s="196" t="s">
        <v>179</v>
      </c>
      <c r="AU1599" s="196" t="s">
        <v>77</v>
      </c>
      <c r="AY1599" s="196" t="s">
        <v>177</v>
      </c>
      <c r="BE1599" s="296">
        <f>IF(N1599="základní",J1599,0)</f>
        <v>0</v>
      </c>
      <c r="BF1599" s="296">
        <f>IF(N1599="snížená",J1599,0)</f>
        <v>0</v>
      </c>
      <c r="BG1599" s="296">
        <f>IF(N1599="zákl. přenesená",J1599,0)</f>
        <v>0</v>
      </c>
      <c r="BH1599" s="296">
        <f>IF(N1599="sníž. přenesená",J1599,0)</f>
        <v>0</v>
      </c>
      <c r="BI1599" s="296">
        <f>IF(N1599="nulová",J1599,0)</f>
        <v>0</v>
      </c>
      <c r="BJ1599" s="196" t="s">
        <v>75</v>
      </c>
      <c r="BK1599" s="296">
        <f>ROUND(I1599*H1599,2)</f>
        <v>0</v>
      </c>
      <c r="BL1599" s="196" t="s">
        <v>263</v>
      </c>
      <c r="BM1599" s="196" t="s">
        <v>2203</v>
      </c>
    </row>
    <row r="1600" spans="2:65" s="916" customFormat="1" ht="121.5">
      <c r="B1600" s="207"/>
      <c r="D1600" s="297" t="s">
        <v>184</v>
      </c>
      <c r="F1600" s="298" t="s">
        <v>2204</v>
      </c>
      <c r="L1600" s="207"/>
      <c r="M1600" s="299"/>
      <c r="N1600" s="920"/>
      <c r="O1600" s="920"/>
      <c r="P1600" s="920"/>
      <c r="Q1600" s="920"/>
      <c r="R1600" s="920"/>
      <c r="S1600" s="920"/>
      <c r="T1600" s="300"/>
      <c r="AT1600" s="196" t="s">
        <v>184</v>
      </c>
      <c r="AU1600" s="196" t="s">
        <v>77</v>
      </c>
    </row>
    <row r="1601" spans="2:65" s="274" customFormat="1" ht="29.85" customHeight="1">
      <c r="B1601" s="273"/>
      <c r="D1601" s="275" t="s">
        <v>67</v>
      </c>
      <c r="E1601" s="284" t="s">
        <v>2205</v>
      </c>
      <c r="F1601" s="284" t="s">
        <v>2206</v>
      </c>
      <c r="J1601" s="285">
        <f>BK1601</f>
        <v>0</v>
      </c>
      <c r="L1601" s="273"/>
      <c r="M1601" s="278"/>
      <c r="N1601" s="279"/>
      <c r="O1601" s="279"/>
      <c r="P1601" s="280">
        <f>SUM(P1602:P1678)</f>
        <v>400.37800500000003</v>
      </c>
      <c r="Q1601" s="279"/>
      <c r="R1601" s="280">
        <f>SUM(R1602:R1678)</f>
        <v>11.6888436</v>
      </c>
      <c r="S1601" s="279"/>
      <c r="T1601" s="281">
        <f>SUM(T1602:T1678)</f>
        <v>0</v>
      </c>
      <c r="AR1601" s="275" t="s">
        <v>77</v>
      </c>
      <c r="AT1601" s="282" t="s">
        <v>67</v>
      </c>
      <c r="AU1601" s="282" t="s">
        <v>75</v>
      </c>
      <c r="AY1601" s="275" t="s">
        <v>177</v>
      </c>
      <c r="BK1601" s="283">
        <f>SUM(BK1602:BK1678)</f>
        <v>0</v>
      </c>
    </row>
    <row r="1602" spans="2:65" s="916" customFormat="1" ht="25.5" customHeight="1">
      <c r="B1602" s="207"/>
      <c r="C1602" s="286" t="s">
        <v>2207</v>
      </c>
      <c r="D1602" s="286" t="s">
        <v>179</v>
      </c>
      <c r="E1602" s="287" t="s">
        <v>2208</v>
      </c>
      <c r="F1602" s="288" t="s">
        <v>2209</v>
      </c>
      <c r="G1602" s="289" t="s">
        <v>886</v>
      </c>
      <c r="H1602" s="290">
        <v>109.2</v>
      </c>
      <c r="I1602" s="921"/>
      <c r="J1602" s="291">
        <f>ROUND(I1602*H1602,2)</f>
        <v>0</v>
      </c>
      <c r="K1602" s="288" t="s">
        <v>181</v>
      </c>
      <c r="L1602" s="207"/>
      <c r="M1602" s="292" t="s">
        <v>5</v>
      </c>
      <c r="N1602" s="293" t="s">
        <v>39</v>
      </c>
      <c r="O1602" s="294">
        <v>0.89900000000000002</v>
      </c>
      <c r="P1602" s="294">
        <f>O1602*H1602</f>
        <v>98.1708</v>
      </c>
      <c r="Q1602" s="294">
        <v>1.2120000000000001E-2</v>
      </c>
      <c r="R1602" s="294">
        <f>Q1602*H1602</f>
        <v>1.323504</v>
      </c>
      <c r="S1602" s="294">
        <v>0</v>
      </c>
      <c r="T1602" s="295">
        <f>S1602*H1602</f>
        <v>0</v>
      </c>
      <c r="AR1602" s="196" t="s">
        <v>263</v>
      </c>
      <c r="AT1602" s="196" t="s">
        <v>179</v>
      </c>
      <c r="AU1602" s="196" t="s">
        <v>77</v>
      </c>
      <c r="AY1602" s="196" t="s">
        <v>177</v>
      </c>
      <c r="BE1602" s="296">
        <f>IF(N1602="základní",J1602,0)</f>
        <v>0</v>
      </c>
      <c r="BF1602" s="296">
        <f>IF(N1602="snížená",J1602,0)</f>
        <v>0</v>
      </c>
      <c r="BG1602" s="296">
        <f>IF(N1602="zákl. přenesená",J1602,0)</f>
        <v>0</v>
      </c>
      <c r="BH1602" s="296">
        <f>IF(N1602="sníž. přenesená",J1602,0)</f>
        <v>0</v>
      </c>
      <c r="BI1602" s="296">
        <f>IF(N1602="nulová",J1602,0)</f>
        <v>0</v>
      </c>
      <c r="BJ1602" s="196" t="s">
        <v>75</v>
      </c>
      <c r="BK1602" s="296">
        <f>ROUND(I1602*H1602,2)</f>
        <v>0</v>
      </c>
      <c r="BL1602" s="196" t="s">
        <v>263</v>
      </c>
      <c r="BM1602" s="196" t="s">
        <v>2210</v>
      </c>
    </row>
    <row r="1603" spans="2:65" s="916" customFormat="1" ht="54">
      <c r="B1603" s="207"/>
      <c r="D1603" s="297" t="s">
        <v>184</v>
      </c>
      <c r="F1603" s="298" t="s">
        <v>2211</v>
      </c>
      <c r="L1603" s="207"/>
      <c r="M1603" s="299"/>
      <c r="N1603" s="920"/>
      <c r="O1603" s="920"/>
      <c r="P1603" s="920"/>
      <c r="Q1603" s="920"/>
      <c r="R1603" s="920"/>
      <c r="S1603" s="920"/>
      <c r="T1603" s="300"/>
      <c r="AT1603" s="196" t="s">
        <v>184</v>
      </c>
      <c r="AU1603" s="196" t="s">
        <v>77</v>
      </c>
    </row>
    <row r="1604" spans="2:65" s="302" customFormat="1">
      <c r="B1604" s="301"/>
      <c r="D1604" s="297" t="s">
        <v>185</v>
      </c>
      <c r="E1604" s="303" t="s">
        <v>5</v>
      </c>
      <c r="F1604" s="304" t="s">
        <v>2212</v>
      </c>
      <c r="H1604" s="305">
        <v>75.599999999999994</v>
      </c>
      <c r="L1604" s="301"/>
      <c r="M1604" s="306"/>
      <c r="N1604" s="307"/>
      <c r="O1604" s="307"/>
      <c r="P1604" s="307"/>
      <c r="Q1604" s="307"/>
      <c r="R1604" s="307"/>
      <c r="S1604" s="307"/>
      <c r="T1604" s="308"/>
      <c r="AT1604" s="303" t="s">
        <v>185</v>
      </c>
      <c r="AU1604" s="303" t="s">
        <v>77</v>
      </c>
      <c r="AV1604" s="302" t="s">
        <v>77</v>
      </c>
      <c r="AW1604" s="302" t="s">
        <v>31</v>
      </c>
      <c r="AX1604" s="302" t="s">
        <v>68</v>
      </c>
      <c r="AY1604" s="303" t="s">
        <v>177</v>
      </c>
    </row>
    <row r="1605" spans="2:65" s="310" customFormat="1">
      <c r="B1605" s="309"/>
      <c r="D1605" s="297" t="s">
        <v>185</v>
      </c>
      <c r="E1605" s="311" t="s">
        <v>5</v>
      </c>
      <c r="F1605" s="312" t="s">
        <v>716</v>
      </c>
      <c r="H1605" s="311" t="s">
        <v>5</v>
      </c>
      <c r="L1605" s="309"/>
      <c r="M1605" s="313"/>
      <c r="N1605" s="314"/>
      <c r="O1605" s="314"/>
      <c r="P1605" s="314"/>
      <c r="Q1605" s="314"/>
      <c r="R1605" s="314"/>
      <c r="S1605" s="314"/>
      <c r="T1605" s="315"/>
      <c r="AT1605" s="311" t="s">
        <v>185</v>
      </c>
      <c r="AU1605" s="311" t="s">
        <v>77</v>
      </c>
      <c r="AV1605" s="310" t="s">
        <v>75</v>
      </c>
      <c r="AW1605" s="310" t="s">
        <v>31</v>
      </c>
      <c r="AX1605" s="310" t="s">
        <v>68</v>
      </c>
      <c r="AY1605" s="311" t="s">
        <v>177</v>
      </c>
    </row>
    <row r="1606" spans="2:65" s="302" customFormat="1">
      <c r="B1606" s="301"/>
      <c r="D1606" s="297" t="s">
        <v>185</v>
      </c>
      <c r="E1606" s="303" t="s">
        <v>5</v>
      </c>
      <c r="F1606" s="304" t="s">
        <v>2213</v>
      </c>
      <c r="H1606" s="305">
        <v>33.6</v>
      </c>
      <c r="L1606" s="301"/>
      <c r="M1606" s="306"/>
      <c r="N1606" s="307"/>
      <c r="O1606" s="307"/>
      <c r="P1606" s="307"/>
      <c r="Q1606" s="307"/>
      <c r="R1606" s="307"/>
      <c r="S1606" s="307"/>
      <c r="T1606" s="308"/>
      <c r="AT1606" s="303" t="s">
        <v>185</v>
      </c>
      <c r="AU1606" s="303" t="s">
        <v>77</v>
      </c>
      <c r="AV1606" s="302" t="s">
        <v>77</v>
      </c>
      <c r="AW1606" s="302" t="s">
        <v>31</v>
      </c>
      <c r="AX1606" s="302" t="s">
        <v>68</v>
      </c>
      <c r="AY1606" s="303" t="s">
        <v>177</v>
      </c>
    </row>
    <row r="1607" spans="2:65" s="310" customFormat="1">
      <c r="B1607" s="309"/>
      <c r="D1607" s="297" t="s">
        <v>185</v>
      </c>
      <c r="E1607" s="311" t="s">
        <v>5</v>
      </c>
      <c r="F1607" s="312" t="s">
        <v>719</v>
      </c>
      <c r="H1607" s="311" t="s">
        <v>5</v>
      </c>
      <c r="L1607" s="309"/>
      <c r="M1607" s="313"/>
      <c r="N1607" s="314"/>
      <c r="O1607" s="314"/>
      <c r="P1607" s="314"/>
      <c r="Q1607" s="314"/>
      <c r="R1607" s="314"/>
      <c r="S1607" s="314"/>
      <c r="T1607" s="315"/>
      <c r="AT1607" s="311" t="s">
        <v>185</v>
      </c>
      <c r="AU1607" s="311" t="s">
        <v>77</v>
      </c>
      <c r="AV1607" s="310" t="s">
        <v>75</v>
      </c>
      <c r="AW1607" s="310" t="s">
        <v>31</v>
      </c>
      <c r="AX1607" s="310" t="s">
        <v>68</v>
      </c>
      <c r="AY1607" s="311" t="s">
        <v>177</v>
      </c>
    </row>
    <row r="1608" spans="2:65" s="317" customFormat="1">
      <c r="B1608" s="316"/>
      <c r="D1608" s="297" t="s">
        <v>185</v>
      </c>
      <c r="E1608" s="318" t="s">
        <v>5</v>
      </c>
      <c r="F1608" s="319" t="s">
        <v>186</v>
      </c>
      <c r="H1608" s="320">
        <v>109.2</v>
      </c>
      <c r="L1608" s="316"/>
      <c r="M1608" s="321"/>
      <c r="N1608" s="322"/>
      <c r="O1608" s="322"/>
      <c r="P1608" s="322"/>
      <c r="Q1608" s="322"/>
      <c r="R1608" s="322"/>
      <c r="S1608" s="322"/>
      <c r="T1608" s="323"/>
      <c r="AT1608" s="318" t="s">
        <v>185</v>
      </c>
      <c r="AU1608" s="318" t="s">
        <v>77</v>
      </c>
      <c r="AV1608" s="317" t="s">
        <v>182</v>
      </c>
      <c r="AW1608" s="317" t="s">
        <v>31</v>
      </c>
      <c r="AX1608" s="317" t="s">
        <v>75</v>
      </c>
      <c r="AY1608" s="318" t="s">
        <v>177</v>
      </c>
    </row>
    <row r="1609" spans="2:65" s="916" customFormat="1" ht="25.5" customHeight="1">
      <c r="B1609" s="207"/>
      <c r="C1609" s="286" t="s">
        <v>2214</v>
      </c>
      <c r="D1609" s="286" t="s">
        <v>179</v>
      </c>
      <c r="E1609" s="287" t="s">
        <v>2215</v>
      </c>
      <c r="F1609" s="288" t="s">
        <v>2216</v>
      </c>
      <c r="G1609" s="289" t="s">
        <v>886</v>
      </c>
      <c r="H1609" s="290">
        <v>109.2</v>
      </c>
      <c r="I1609" s="921"/>
      <c r="J1609" s="291">
        <f>ROUND(I1609*H1609,2)</f>
        <v>0</v>
      </c>
      <c r="K1609" s="288" t="s">
        <v>181</v>
      </c>
      <c r="L1609" s="207"/>
      <c r="M1609" s="292" t="s">
        <v>5</v>
      </c>
      <c r="N1609" s="293" t="s">
        <v>39</v>
      </c>
      <c r="O1609" s="294">
        <v>0.46100000000000002</v>
      </c>
      <c r="P1609" s="294">
        <f>O1609*H1609</f>
        <v>50.341200000000001</v>
      </c>
      <c r="Q1609" s="294">
        <v>6.4099999999999999E-3</v>
      </c>
      <c r="R1609" s="294">
        <f>Q1609*H1609</f>
        <v>0.69997200000000004</v>
      </c>
      <c r="S1609" s="294">
        <v>0</v>
      </c>
      <c r="T1609" s="295">
        <f>S1609*H1609</f>
        <v>0</v>
      </c>
      <c r="AR1609" s="196" t="s">
        <v>263</v>
      </c>
      <c r="AT1609" s="196" t="s">
        <v>179</v>
      </c>
      <c r="AU1609" s="196" t="s">
        <v>77</v>
      </c>
      <c r="AY1609" s="196" t="s">
        <v>177</v>
      </c>
      <c r="BE1609" s="296">
        <f>IF(N1609="základní",J1609,0)</f>
        <v>0</v>
      </c>
      <c r="BF1609" s="296">
        <f>IF(N1609="snížená",J1609,0)</f>
        <v>0</v>
      </c>
      <c r="BG1609" s="296">
        <f>IF(N1609="zákl. přenesená",J1609,0)</f>
        <v>0</v>
      </c>
      <c r="BH1609" s="296">
        <f>IF(N1609="sníž. přenesená",J1609,0)</f>
        <v>0</v>
      </c>
      <c r="BI1609" s="296">
        <f>IF(N1609="nulová",J1609,0)</f>
        <v>0</v>
      </c>
      <c r="BJ1609" s="196" t="s">
        <v>75</v>
      </c>
      <c r="BK1609" s="296">
        <f>ROUND(I1609*H1609,2)</f>
        <v>0</v>
      </c>
      <c r="BL1609" s="196" t="s">
        <v>263</v>
      </c>
      <c r="BM1609" s="196" t="s">
        <v>2217</v>
      </c>
    </row>
    <row r="1610" spans="2:65" s="916" customFormat="1" ht="54">
      <c r="B1610" s="207"/>
      <c r="D1610" s="297" t="s">
        <v>184</v>
      </c>
      <c r="F1610" s="298" t="s">
        <v>2211</v>
      </c>
      <c r="L1610" s="207"/>
      <c r="M1610" s="299"/>
      <c r="N1610" s="920"/>
      <c r="O1610" s="920"/>
      <c r="P1610" s="920"/>
      <c r="Q1610" s="920"/>
      <c r="R1610" s="920"/>
      <c r="S1610" s="920"/>
      <c r="T1610" s="300"/>
      <c r="AT1610" s="196" t="s">
        <v>184</v>
      </c>
      <c r="AU1610" s="196" t="s">
        <v>77</v>
      </c>
    </row>
    <row r="1611" spans="2:65" s="916" customFormat="1" ht="16.5" customHeight="1">
      <c r="B1611" s="207"/>
      <c r="C1611" s="324" t="s">
        <v>2218</v>
      </c>
      <c r="D1611" s="324" t="s">
        <v>425</v>
      </c>
      <c r="E1611" s="325" t="s">
        <v>2219</v>
      </c>
      <c r="F1611" s="326" t="s">
        <v>2220</v>
      </c>
      <c r="G1611" s="327" t="s">
        <v>180</v>
      </c>
      <c r="H1611" s="328">
        <v>72.072000000000003</v>
      </c>
      <c r="I1611" s="923"/>
      <c r="J1611" s="329">
        <f>ROUND(I1611*H1611,2)</f>
        <v>0</v>
      </c>
      <c r="K1611" s="326" t="s">
        <v>5</v>
      </c>
      <c r="L1611" s="330"/>
      <c r="M1611" s="331" t="s">
        <v>5</v>
      </c>
      <c r="N1611" s="332" t="s">
        <v>39</v>
      </c>
      <c r="O1611" s="294">
        <v>0</v>
      </c>
      <c r="P1611" s="294">
        <f>O1611*H1611</f>
        <v>0</v>
      </c>
      <c r="Q1611" s="294">
        <v>2.0199999999999999E-2</v>
      </c>
      <c r="R1611" s="294">
        <f>Q1611*H1611</f>
        <v>1.4558544</v>
      </c>
      <c r="S1611" s="294">
        <v>0</v>
      </c>
      <c r="T1611" s="295">
        <f>S1611*H1611</f>
        <v>0</v>
      </c>
      <c r="AR1611" s="196" t="s">
        <v>336</v>
      </c>
      <c r="AT1611" s="196" t="s">
        <v>425</v>
      </c>
      <c r="AU1611" s="196" t="s">
        <v>77</v>
      </c>
      <c r="AY1611" s="196" t="s">
        <v>177</v>
      </c>
      <c r="BE1611" s="296">
        <f>IF(N1611="základní",J1611,0)</f>
        <v>0</v>
      </c>
      <c r="BF1611" s="296">
        <f>IF(N1611="snížená",J1611,0)</f>
        <v>0</v>
      </c>
      <c r="BG1611" s="296">
        <f>IF(N1611="zákl. přenesená",J1611,0)</f>
        <v>0</v>
      </c>
      <c r="BH1611" s="296">
        <f>IF(N1611="sníž. přenesená",J1611,0)</f>
        <v>0</v>
      </c>
      <c r="BI1611" s="296">
        <f>IF(N1611="nulová",J1611,0)</f>
        <v>0</v>
      </c>
      <c r="BJ1611" s="196" t="s">
        <v>75</v>
      </c>
      <c r="BK1611" s="296">
        <f>ROUND(I1611*H1611,2)</f>
        <v>0</v>
      </c>
      <c r="BL1611" s="196" t="s">
        <v>263</v>
      </c>
      <c r="BM1611" s="196" t="s">
        <v>2221</v>
      </c>
    </row>
    <row r="1612" spans="2:65" s="302" customFormat="1">
      <c r="B1612" s="301"/>
      <c r="D1612" s="297" t="s">
        <v>185</v>
      </c>
      <c r="E1612" s="303" t="s">
        <v>5</v>
      </c>
      <c r="F1612" s="304" t="s">
        <v>2222</v>
      </c>
      <c r="H1612" s="305">
        <v>72.072000000000003</v>
      </c>
      <c r="L1612" s="301"/>
      <c r="M1612" s="306"/>
      <c r="N1612" s="307"/>
      <c r="O1612" s="307"/>
      <c r="P1612" s="307"/>
      <c r="Q1612" s="307"/>
      <c r="R1612" s="307"/>
      <c r="S1612" s="307"/>
      <c r="T1612" s="308"/>
      <c r="AT1612" s="303" t="s">
        <v>185</v>
      </c>
      <c r="AU1612" s="303" t="s">
        <v>77</v>
      </c>
      <c r="AV1612" s="302" t="s">
        <v>77</v>
      </c>
      <c r="AW1612" s="302" t="s">
        <v>31</v>
      </c>
      <c r="AX1612" s="302" t="s">
        <v>68</v>
      </c>
      <c r="AY1612" s="303" t="s">
        <v>177</v>
      </c>
    </row>
    <row r="1613" spans="2:65" s="317" customFormat="1">
      <c r="B1613" s="316"/>
      <c r="D1613" s="297" t="s">
        <v>185</v>
      </c>
      <c r="E1613" s="318" t="s">
        <v>5</v>
      </c>
      <c r="F1613" s="319" t="s">
        <v>186</v>
      </c>
      <c r="H1613" s="320">
        <v>72.072000000000003</v>
      </c>
      <c r="L1613" s="316"/>
      <c r="M1613" s="321"/>
      <c r="N1613" s="322"/>
      <c r="O1613" s="322"/>
      <c r="P1613" s="322"/>
      <c r="Q1613" s="322"/>
      <c r="R1613" s="322"/>
      <c r="S1613" s="322"/>
      <c r="T1613" s="323"/>
      <c r="AT1613" s="318" t="s">
        <v>185</v>
      </c>
      <c r="AU1613" s="318" t="s">
        <v>77</v>
      </c>
      <c r="AV1613" s="317" t="s">
        <v>182</v>
      </c>
      <c r="AW1613" s="317" t="s">
        <v>31</v>
      </c>
      <c r="AX1613" s="317" t="s">
        <v>75</v>
      </c>
      <c r="AY1613" s="318" t="s">
        <v>177</v>
      </c>
    </row>
    <row r="1614" spans="2:65" s="916" customFormat="1" ht="25.5" customHeight="1">
      <c r="B1614" s="207"/>
      <c r="C1614" s="286" t="s">
        <v>2223</v>
      </c>
      <c r="D1614" s="286" t="s">
        <v>179</v>
      </c>
      <c r="E1614" s="287" t="s">
        <v>2224</v>
      </c>
      <c r="F1614" s="288" t="s">
        <v>2225</v>
      </c>
      <c r="G1614" s="289" t="s">
        <v>886</v>
      </c>
      <c r="H1614" s="290">
        <v>156.75</v>
      </c>
      <c r="I1614" s="921"/>
      <c r="J1614" s="291">
        <f>ROUND(I1614*H1614,2)</f>
        <v>0</v>
      </c>
      <c r="K1614" s="288" t="s">
        <v>181</v>
      </c>
      <c r="L1614" s="207"/>
      <c r="M1614" s="292" t="s">
        <v>5</v>
      </c>
      <c r="N1614" s="293" t="s">
        <v>39</v>
      </c>
      <c r="O1614" s="294">
        <v>0.19</v>
      </c>
      <c r="P1614" s="294">
        <f>O1614*H1614</f>
        <v>29.782499999999999</v>
      </c>
      <c r="Q1614" s="294">
        <v>4.6000000000000001E-4</v>
      </c>
      <c r="R1614" s="294">
        <f>Q1614*H1614</f>
        <v>7.2105000000000002E-2</v>
      </c>
      <c r="S1614" s="294">
        <v>0</v>
      </c>
      <c r="T1614" s="295">
        <f>S1614*H1614</f>
        <v>0</v>
      </c>
      <c r="AR1614" s="196" t="s">
        <v>263</v>
      </c>
      <c r="AT1614" s="196" t="s">
        <v>179</v>
      </c>
      <c r="AU1614" s="196" t="s">
        <v>77</v>
      </c>
      <c r="AY1614" s="196" t="s">
        <v>177</v>
      </c>
      <c r="BE1614" s="296">
        <f>IF(N1614="základní",J1614,0)</f>
        <v>0</v>
      </c>
      <c r="BF1614" s="296">
        <f>IF(N1614="snížená",J1614,0)</f>
        <v>0</v>
      </c>
      <c r="BG1614" s="296">
        <f>IF(N1614="zákl. přenesená",J1614,0)</f>
        <v>0</v>
      </c>
      <c r="BH1614" s="296">
        <f>IF(N1614="sníž. přenesená",J1614,0)</f>
        <v>0</v>
      </c>
      <c r="BI1614" s="296">
        <f>IF(N1614="nulová",J1614,0)</f>
        <v>0</v>
      </c>
      <c r="BJ1614" s="196" t="s">
        <v>75</v>
      </c>
      <c r="BK1614" s="296">
        <f>ROUND(I1614*H1614,2)</f>
        <v>0</v>
      </c>
      <c r="BL1614" s="196" t="s">
        <v>263</v>
      </c>
      <c r="BM1614" s="196" t="s">
        <v>2226</v>
      </c>
    </row>
    <row r="1615" spans="2:65" s="302" customFormat="1">
      <c r="B1615" s="301"/>
      <c r="D1615" s="297" t="s">
        <v>185</v>
      </c>
      <c r="E1615" s="303" t="s">
        <v>5</v>
      </c>
      <c r="F1615" s="304" t="s">
        <v>2227</v>
      </c>
      <c r="H1615" s="305">
        <v>12.3</v>
      </c>
      <c r="L1615" s="301"/>
      <c r="M1615" s="306"/>
      <c r="N1615" s="307"/>
      <c r="O1615" s="307"/>
      <c r="P1615" s="307"/>
      <c r="Q1615" s="307"/>
      <c r="R1615" s="307"/>
      <c r="S1615" s="307"/>
      <c r="T1615" s="308"/>
      <c r="AT1615" s="303" t="s">
        <v>185</v>
      </c>
      <c r="AU1615" s="303" t="s">
        <v>77</v>
      </c>
      <c r="AV1615" s="302" t="s">
        <v>77</v>
      </c>
      <c r="AW1615" s="302" t="s">
        <v>31</v>
      </c>
      <c r="AX1615" s="302" t="s">
        <v>68</v>
      </c>
      <c r="AY1615" s="303" t="s">
        <v>177</v>
      </c>
    </row>
    <row r="1616" spans="2:65" s="310" customFormat="1">
      <c r="B1616" s="309"/>
      <c r="D1616" s="297" t="s">
        <v>185</v>
      </c>
      <c r="E1616" s="311" t="s">
        <v>5</v>
      </c>
      <c r="F1616" s="312" t="s">
        <v>2228</v>
      </c>
      <c r="H1616" s="311" t="s">
        <v>5</v>
      </c>
      <c r="L1616" s="309"/>
      <c r="M1616" s="313"/>
      <c r="N1616" s="314"/>
      <c r="O1616" s="314"/>
      <c r="P1616" s="314"/>
      <c r="Q1616" s="314"/>
      <c r="R1616" s="314"/>
      <c r="S1616" s="314"/>
      <c r="T1616" s="315"/>
      <c r="AT1616" s="311" t="s">
        <v>185</v>
      </c>
      <c r="AU1616" s="311" t="s">
        <v>77</v>
      </c>
      <c r="AV1616" s="310" t="s">
        <v>75</v>
      </c>
      <c r="AW1616" s="310" t="s">
        <v>31</v>
      </c>
      <c r="AX1616" s="310" t="s">
        <v>68</v>
      </c>
      <c r="AY1616" s="311" t="s">
        <v>177</v>
      </c>
    </row>
    <row r="1617" spans="2:65" s="302" customFormat="1">
      <c r="B1617" s="301"/>
      <c r="D1617" s="297" t="s">
        <v>185</v>
      </c>
      <c r="E1617" s="303" t="s">
        <v>5</v>
      </c>
      <c r="F1617" s="304" t="s">
        <v>2229</v>
      </c>
      <c r="H1617" s="305">
        <v>27.3</v>
      </c>
      <c r="L1617" s="301"/>
      <c r="M1617" s="306"/>
      <c r="N1617" s="307"/>
      <c r="O1617" s="307"/>
      <c r="P1617" s="307"/>
      <c r="Q1617" s="307"/>
      <c r="R1617" s="307"/>
      <c r="S1617" s="307"/>
      <c r="T1617" s="308"/>
      <c r="AT1617" s="303" t="s">
        <v>185</v>
      </c>
      <c r="AU1617" s="303" t="s">
        <v>77</v>
      </c>
      <c r="AV1617" s="302" t="s">
        <v>77</v>
      </c>
      <c r="AW1617" s="302" t="s">
        <v>31</v>
      </c>
      <c r="AX1617" s="302" t="s">
        <v>68</v>
      </c>
      <c r="AY1617" s="303" t="s">
        <v>177</v>
      </c>
    </row>
    <row r="1618" spans="2:65" s="310" customFormat="1">
      <c r="B1618" s="309"/>
      <c r="D1618" s="297" t="s">
        <v>185</v>
      </c>
      <c r="E1618" s="311" t="s">
        <v>5</v>
      </c>
      <c r="F1618" s="312" t="s">
        <v>2230</v>
      </c>
      <c r="H1618" s="311" t="s">
        <v>5</v>
      </c>
      <c r="L1618" s="309"/>
      <c r="M1618" s="313"/>
      <c r="N1618" s="314"/>
      <c r="O1618" s="314"/>
      <c r="P1618" s="314"/>
      <c r="Q1618" s="314"/>
      <c r="R1618" s="314"/>
      <c r="S1618" s="314"/>
      <c r="T1618" s="315"/>
      <c r="AT1618" s="311" t="s">
        <v>185</v>
      </c>
      <c r="AU1618" s="311" t="s">
        <v>77</v>
      </c>
      <c r="AV1618" s="310" t="s">
        <v>75</v>
      </c>
      <c r="AW1618" s="310" t="s">
        <v>31</v>
      </c>
      <c r="AX1618" s="310" t="s">
        <v>68</v>
      </c>
      <c r="AY1618" s="311" t="s">
        <v>177</v>
      </c>
    </row>
    <row r="1619" spans="2:65" s="302" customFormat="1">
      <c r="B1619" s="301"/>
      <c r="D1619" s="297" t="s">
        <v>185</v>
      </c>
      <c r="E1619" s="303" t="s">
        <v>5</v>
      </c>
      <c r="F1619" s="304" t="s">
        <v>2231</v>
      </c>
      <c r="H1619" s="305">
        <v>11.6</v>
      </c>
      <c r="L1619" s="301"/>
      <c r="M1619" s="306"/>
      <c r="N1619" s="307"/>
      <c r="O1619" s="307"/>
      <c r="P1619" s="307"/>
      <c r="Q1619" s="307"/>
      <c r="R1619" s="307"/>
      <c r="S1619" s="307"/>
      <c r="T1619" s="308"/>
      <c r="AT1619" s="303" t="s">
        <v>185</v>
      </c>
      <c r="AU1619" s="303" t="s">
        <v>77</v>
      </c>
      <c r="AV1619" s="302" t="s">
        <v>77</v>
      </c>
      <c r="AW1619" s="302" t="s">
        <v>31</v>
      </c>
      <c r="AX1619" s="302" t="s">
        <v>68</v>
      </c>
      <c r="AY1619" s="303" t="s">
        <v>177</v>
      </c>
    </row>
    <row r="1620" spans="2:65" s="310" customFormat="1">
      <c r="B1620" s="309"/>
      <c r="D1620" s="297" t="s">
        <v>185</v>
      </c>
      <c r="E1620" s="311" t="s">
        <v>5</v>
      </c>
      <c r="F1620" s="312" t="s">
        <v>2232</v>
      </c>
      <c r="H1620" s="311" t="s">
        <v>5</v>
      </c>
      <c r="L1620" s="309"/>
      <c r="M1620" s="313"/>
      <c r="N1620" s="314"/>
      <c r="O1620" s="314"/>
      <c r="P1620" s="314"/>
      <c r="Q1620" s="314"/>
      <c r="R1620" s="314"/>
      <c r="S1620" s="314"/>
      <c r="T1620" s="315"/>
      <c r="AT1620" s="311" t="s">
        <v>185</v>
      </c>
      <c r="AU1620" s="311" t="s">
        <v>77</v>
      </c>
      <c r="AV1620" s="310" t="s">
        <v>75</v>
      </c>
      <c r="AW1620" s="310" t="s">
        <v>31</v>
      </c>
      <c r="AX1620" s="310" t="s">
        <v>68</v>
      </c>
      <c r="AY1620" s="311" t="s">
        <v>177</v>
      </c>
    </row>
    <row r="1621" spans="2:65" s="302" customFormat="1">
      <c r="B1621" s="301"/>
      <c r="D1621" s="297" t="s">
        <v>185</v>
      </c>
      <c r="E1621" s="303" t="s">
        <v>5</v>
      </c>
      <c r="F1621" s="304" t="s">
        <v>2233</v>
      </c>
      <c r="H1621" s="305">
        <v>33.9</v>
      </c>
      <c r="L1621" s="301"/>
      <c r="M1621" s="306"/>
      <c r="N1621" s="307"/>
      <c r="O1621" s="307"/>
      <c r="P1621" s="307"/>
      <c r="Q1621" s="307"/>
      <c r="R1621" s="307"/>
      <c r="S1621" s="307"/>
      <c r="T1621" s="308"/>
      <c r="AT1621" s="303" t="s">
        <v>185</v>
      </c>
      <c r="AU1621" s="303" t="s">
        <v>77</v>
      </c>
      <c r="AV1621" s="302" t="s">
        <v>77</v>
      </c>
      <c r="AW1621" s="302" t="s">
        <v>31</v>
      </c>
      <c r="AX1621" s="302" t="s">
        <v>68</v>
      </c>
      <c r="AY1621" s="303" t="s">
        <v>177</v>
      </c>
    </row>
    <row r="1622" spans="2:65" s="310" customFormat="1">
      <c r="B1622" s="309"/>
      <c r="D1622" s="297" t="s">
        <v>185</v>
      </c>
      <c r="E1622" s="311" t="s">
        <v>5</v>
      </c>
      <c r="F1622" s="312" t="s">
        <v>2234</v>
      </c>
      <c r="H1622" s="311" t="s">
        <v>5</v>
      </c>
      <c r="L1622" s="309"/>
      <c r="M1622" s="313"/>
      <c r="N1622" s="314"/>
      <c r="O1622" s="314"/>
      <c r="P1622" s="314"/>
      <c r="Q1622" s="314"/>
      <c r="R1622" s="314"/>
      <c r="S1622" s="314"/>
      <c r="T1622" s="315"/>
      <c r="AT1622" s="311" t="s">
        <v>185</v>
      </c>
      <c r="AU1622" s="311" t="s">
        <v>77</v>
      </c>
      <c r="AV1622" s="310" t="s">
        <v>75</v>
      </c>
      <c r="AW1622" s="310" t="s">
        <v>31</v>
      </c>
      <c r="AX1622" s="310" t="s">
        <v>68</v>
      </c>
      <c r="AY1622" s="311" t="s">
        <v>177</v>
      </c>
    </row>
    <row r="1623" spans="2:65" s="302" customFormat="1">
      <c r="B1623" s="301"/>
      <c r="D1623" s="297" t="s">
        <v>185</v>
      </c>
      <c r="E1623" s="303" t="s">
        <v>5</v>
      </c>
      <c r="F1623" s="304" t="s">
        <v>2235</v>
      </c>
      <c r="H1623" s="305">
        <v>36.1</v>
      </c>
      <c r="L1623" s="301"/>
      <c r="M1623" s="306"/>
      <c r="N1623" s="307"/>
      <c r="O1623" s="307"/>
      <c r="P1623" s="307"/>
      <c r="Q1623" s="307"/>
      <c r="R1623" s="307"/>
      <c r="S1623" s="307"/>
      <c r="T1623" s="308"/>
      <c r="AT1623" s="303" t="s">
        <v>185</v>
      </c>
      <c r="AU1623" s="303" t="s">
        <v>77</v>
      </c>
      <c r="AV1623" s="302" t="s">
        <v>77</v>
      </c>
      <c r="AW1623" s="302" t="s">
        <v>31</v>
      </c>
      <c r="AX1623" s="302" t="s">
        <v>68</v>
      </c>
      <c r="AY1623" s="303" t="s">
        <v>177</v>
      </c>
    </row>
    <row r="1624" spans="2:65" s="310" customFormat="1">
      <c r="B1624" s="309"/>
      <c r="D1624" s="297" t="s">
        <v>185</v>
      </c>
      <c r="E1624" s="311" t="s">
        <v>5</v>
      </c>
      <c r="F1624" s="312" t="s">
        <v>2236</v>
      </c>
      <c r="H1624" s="311" t="s">
        <v>5</v>
      </c>
      <c r="L1624" s="309"/>
      <c r="M1624" s="313"/>
      <c r="N1624" s="314"/>
      <c r="O1624" s="314"/>
      <c r="P1624" s="314"/>
      <c r="Q1624" s="314"/>
      <c r="R1624" s="314"/>
      <c r="S1624" s="314"/>
      <c r="T1624" s="315"/>
      <c r="AT1624" s="311" t="s">
        <v>185</v>
      </c>
      <c r="AU1624" s="311" t="s">
        <v>77</v>
      </c>
      <c r="AV1624" s="310" t="s">
        <v>75</v>
      </c>
      <c r="AW1624" s="310" t="s">
        <v>31</v>
      </c>
      <c r="AX1624" s="310" t="s">
        <v>68</v>
      </c>
      <c r="AY1624" s="311" t="s">
        <v>177</v>
      </c>
    </row>
    <row r="1625" spans="2:65" s="302" customFormat="1">
      <c r="B1625" s="301"/>
      <c r="D1625" s="297" t="s">
        <v>185</v>
      </c>
      <c r="E1625" s="303" t="s">
        <v>5</v>
      </c>
      <c r="F1625" s="304" t="s">
        <v>2237</v>
      </c>
      <c r="H1625" s="305">
        <v>13.95</v>
      </c>
      <c r="L1625" s="301"/>
      <c r="M1625" s="306"/>
      <c r="N1625" s="307"/>
      <c r="O1625" s="307"/>
      <c r="P1625" s="307"/>
      <c r="Q1625" s="307"/>
      <c r="R1625" s="307"/>
      <c r="S1625" s="307"/>
      <c r="T1625" s="308"/>
      <c r="AT1625" s="303" t="s">
        <v>185</v>
      </c>
      <c r="AU1625" s="303" t="s">
        <v>77</v>
      </c>
      <c r="AV1625" s="302" t="s">
        <v>77</v>
      </c>
      <c r="AW1625" s="302" t="s">
        <v>31</v>
      </c>
      <c r="AX1625" s="302" t="s">
        <v>68</v>
      </c>
      <c r="AY1625" s="303" t="s">
        <v>177</v>
      </c>
    </row>
    <row r="1626" spans="2:65" s="310" customFormat="1">
      <c r="B1626" s="309"/>
      <c r="D1626" s="297" t="s">
        <v>185</v>
      </c>
      <c r="E1626" s="311" t="s">
        <v>5</v>
      </c>
      <c r="F1626" s="312" t="s">
        <v>2238</v>
      </c>
      <c r="H1626" s="311" t="s">
        <v>5</v>
      </c>
      <c r="L1626" s="309"/>
      <c r="M1626" s="313"/>
      <c r="N1626" s="314"/>
      <c r="O1626" s="314"/>
      <c r="P1626" s="314"/>
      <c r="Q1626" s="314"/>
      <c r="R1626" s="314"/>
      <c r="S1626" s="314"/>
      <c r="T1626" s="315"/>
      <c r="AT1626" s="311" t="s">
        <v>185</v>
      </c>
      <c r="AU1626" s="311" t="s">
        <v>77</v>
      </c>
      <c r="AV1626" s="310" t="s">
        <v>75</v>
      </c>
      <c r="AW1626" s="310" t="s">
        <v>31</v>
      </c>
      <c r="AX1626" s="310" t="s">
        <v>68</v>
      </c>
      <c r="AY1626" s="311" t="s">
        <v>177</v>
      </c>
    </row>
    <row r="1627" spans="2:65" s="302" customFormat="1">
      <c r="B1627" s="301"/>
      <c r="D1627" s="297" t="s">
        <v>185</v>
      </c>
      <c r="E1627" s="303" t="s">
        <v>5</v>
      </c>
      <c r="F1627" s="304" t="s">
        <v>2239</v>
      </c>
      <c r="H1627" s="305">
        <v>21.6</v>
      </c>
      <c r="L1627" s="301"/>
      <c r="M1627" s="306"/>
      <c r="N1627" s="307"/>
      <c r="O1627" s="307"/>
      <c r="P1627" s="307"/>
      <c r="Q1627" s="307"/>
      <c r="R1627" s="307"/>
      <c r="S1627" s="307"/>
      <c r="T1627" s="308"/>
      <c r="AT1627" s="303" t="s">
        <v>185</v>
      </c>
      <c r="AU1627" s="303" t="s">
        <v>77</v>
      </c>
      <c r="AV1627" s="302" t="s">
        <v>77</v>
      </c>
      <c r="AW1627" s="302" t="s">
        <v>31</v>
      </c>
      <c r="AX1627" s="302" t="s">
        <v>68</v>
      </c>
      <c r="AY1627" s="303" t="s">
        <v>177</v>
      </c>
    </row>
    <row r="1628" spans="2:65" s="310" customFormat="1">
      <c r="B1628" s="309"/>
      <c r="D1628" s="297" t="s">
        <v>185</v>
      </c>
      <c r="E1628" s="311" t="s">
        <v>5</v>
      </c>
      <c r="F1628" s="312" t="s">
        <v>2240</v>
      </c>
      <c r="H1628" s="311" t="s">
        <v>5</v>
      </c>
      <c r="L1628" s="309"/>
      <c r="M1628" s="313"/>
      <c r="N1628" s="314"/>
      <c r="O1628" s="314"/>
      <c r="P1628" s="314"/>
      <c r="Q1628" s="314"/>
      <c r="R1628" s="314"/>
      <c r="S1628" s="314"/>
      <c r="T1628" s="315"/>
      <c r="AT1628" s="311" t="s">
        <v>185</v>
      </c>
      <c r="AU1628" s="311" t="s">
        <v>77</v>
      </c>
      <c r="AV1628" s="310" t="s">
        <v>75</v>
      </c>
      <c r="AW1628" s="310" t="s">
        <v>31</v>
      </c>
      <c r="AX1628" s="310" t="s">
        <v>68</v>
      </c>
      <c r="AY1628" s="311" t="s">
        <v>177</v>
      </c>
    </row>
    <row r="1629" spans="2:65" s="317" customFormat="1">
      <c r="B1629" s="316"/>
      <c r="D1629" s="297" t="s">
        <v>185</v>
      </c>
      <c r="E1629" s="318" t="s">
        <v>5</v>
      </c>
      <c r="F1629" s="319" t="s">
        <v>186</v>
      </c>
      <c r="H1629" s="320">
        <v>156.75</v>
      </c>
      <c r="L1629" s="316"/>
      <c r="M1629" s="321"/>
      <c r="N1629" s="322"/>
      <c r="O1629" s="322"/>
      <c r="P1629" s="322"/>
      <c r="Q1629" s="322"/>
      <c r="R1629" s="322"/>
      <c r="S1629" s="322"/>
      <c r="T1629" s="323"/>
      <c r="AT1629" s="318" t="s">
        <v>185</v>
      </c>
      <c r="AU1629" s="318" t="s">
        <v>77</v>
      </c>
      <c r="AV1629" s="317" t="s">
        <v>182</v>
      </c>
      <c r="AW1629" s="317" t="s">
        <v>31</v>
      </c>
      <c r="AX1629" s="317" t="s">
        <v>75</v>
      </c>
      <c r="AY1629" s="318" t="s">
        <v>177</v>
      </c>
    </row>
    <row r="1630" spans="2:65" s="916" customFormat="1" ht="16.5" customHeight="1">
      <c r="B1630" s="207"/>
      <c r="C1630" s="324" t="s">
        <v>2241</v>
      </c>
      <c r="D1630" s="324" t="s">
        <v>425</v>
      </c>
      <c r="E1630" s="325" t="s">
        <v>2242</v>
      </c>
      <c r="F1630" s="326" t="s">
        <v>2243</v>
      </c>
      <c r="G1630" s="327" t="s">
        <v>180</v>
      </c>
      <c r="H1630" s="328">
        <v>18.809999999999999</v>
      </c>
      <c r="I1630" s="923"/>
      <c r="J1630" s="329">
        <f>ROUND(I1630*H1630,2)</f>
        <v>0</v>
      </c>
      <c r="K1630" s="326" t="s">
        <v>5</v>
      </c>
      <c r="L1630" s="330"/>
      <c r="M1630" s="331" t="s">
        <v>5</v>
      </c>
      <c r="N1630" s="332" t="s">
        <v>39</v>
      </c>
      <c r="O1630" s="294">
        <v>0</v>
      </c>
      <c r="P1630" s="294">
        <f>O1630*H1630</f>
        <v>0</v>
      </c>
      <c r="Q1630" s="294">
        <v>1.9199999999999998E-2</v>
      </c>
      <c r="R1630" s="294">
        <f>Q1630*H1630</f>
        <v>0.36115199999999992</v>
      </c>
      <c r="S1630" s="294">
        <v>0</v>
      </c>
      <c r="T1630" s="295">
        <f>S1630*H1630</f>
        <v>0</v>
      </c>
      <c r="AR1630" s="196" t="s">
        <v>336</v>
      </c>
      <c r="AT1630" s="196" t="s">
        <v>425</v>
      </c>
      <c r="AU1630" s="196" t="s">
        <v>77</v>
      </c>
      <c r="AY1630" s="196" t="s">
        <v>177</v>
      </c>
      <c r="BE1630" s="296">
        <f>IF(N1630="základní",J1630,0)</f>
        <v>0</v>
      </c>
      <c r="BF1630" s="296">
        <f>IF(N1630="snížená",J1630,0)</f>
        <v>0</v>
      </c>
      <c r="BG1630" s="296">
        <f>IF(N1630="zákl. přenesená",J1630,0)</f>
        <v>0</v>
      </c>
      <c r="BH1630" s="296">
        <f>IF(N1630="sníž. přenesená",J1630,0)</f>
        <v>0</v>
      </c>
      <c r="BI1630" s="296">
        <f>IF(N1630="nulová",J1630,0)</f>
        <v>0</v>
      </c>
      <c r="BJ1630" s="196" t="s">
        <v>75</v>
      </c>
      <c r="BK1630" s="296">
        <f>ROUND(I1630*H1630,2)</f>
        <v>0</v>
      </c>
      <c r="BL1630" s="196" t="s">
        <v>263</v>
      </c>
      <c r="BM1630" s="196" t="s">
        <v>2244</v>
      </c>
    </row>
    <row r="1631" spans="2:65" s="302" customFormat="1">
      <c r="B1631" s="301"/>
      <c r="D1631" s="297" t="s">
        <v>185</v>
      </c>
      <c r="E1631" s="303" t="s">
        <v>5</v>
      </c>
      <c r="F1631" s="304" t="s">
        <v>2245</v>
      </c>
      <c r="H1631" s="305">
        <v>18.809999999999999</v>
      </c>
      <c r="L1631" s="301"/>
      <c r="M1631" s="306"/>
      <c r="N1631" s="307"/>
      <c r="O1631" s="307"/>
      <c r="P1631" s="307"/>
      <c r="Q1631" s="307"/>
      <c r="R1631" s="307"/>
      <c r="S1631" s="307"/>
      <c r="T1631" s="308"/>
      <c r="AT1631" s="303" t="s">
        <v>185</v>
      </c>
      <c r="AU1631" s="303" t="s">
        <v>77</v>
      </c>
      <c r="AV1631" s="302" t="s">
        <v>77</v>
      </c>
      <c r="AW1631" s="302" t="s">
        <v>31</v>
      </c>
      <c r="AX1631" s="302" t="s">
        <v>68</v>
      </c>
      <c r="AY1631" s="303" t="s">
        <v>177</v>
      </c>
    </row>
    <row r="1632" spans="2:65" s="317" customFormat="1">
      <c r="B1632" s="316"/>
      <c r="D1632" s="297" t="s">
        <v>185</v>
      </c>
      <c r="E1632" s="318" t="s">
        <v>5</v>
      </c>
      <c r="F1632" s="319" t="s">
        <v>186</v>
      </c>
      <c r="H1632" s="320">
        <v>18.809999999999999</v>
      </c>
      <c r="L1632" s="316"/>
      <c r="M1632" s="321"/>
      <c r="N1632" s="322"/>
      <c r="O1632" s="322"/>
      <c r="P1632" s="322"/>
      <c r="Q1632" s="322"/>
      <c r="R1632" s="322"/>
      <c r="S1632" s="322"/>
      <c r="T1632" s="323"/>
      <c r="AT1632" s="318" t="s">
        <v>185</v>
      </c>
      <c r="AU1632" s="318" t="s">
        <v>77</v>
      </c>
      <c r="AV1632" s="317" t="s">
        <v>182</v>
      </c>
      <c r="AW1632" s="317" t="s">
        <v>31</v>
      </c>
      <c r="AX1632" s="317" t="s">
        <v>75</v>
      </c>
      <c r="AY1632" s="318" t="s">
        <v>177</v>
      </c>
    </row>
    <row r="1633" spans="2:65" s="916" customFormat="1" ht="25.5" customHeight="1">
      <c r="B1633" s="207"/>
      <c r="C1633" s="286" t="s">
        <v>2246</v>
      </c>
      <c r="D1633" s="286" t="s">
        <v>179</v>
      </c>
      <c r="E1633" s="287" t="s">
        <v>2247</v>
      </c>
      <c r="F1633" s="288" t="s">
        <v>2248</v>
      </c>
      <c r="G1633" s="289" t="s">
        <v>886</v>
      </c>
      <c r="H1633" s="290">
        <v>85.8</v>
      </c>
      <c r="I1633" s="921"/>
      <c r="J1633" s="291">
        <f>ROUND(I1633*H1633,2)</f>
        <v>0</v>
      </c>
      <c r="K1633" s="288" t="s">
        <v>181</v>
      </c>
      <c r="L1633" s="207"/>
      <c r="M1633" s="292" t="s">
        <v>5</v>
      </c>
      <c r="N1633" s="293" t="s">
        <v>39</v>
      </c>
      <c r="O1633" s="294">
        <v>0.26900000000000002</v>
      </c>
      <c r="P1633" s="294">
        <f>O1633*H1633</f>
        <v>23.080200000000001</v>
      </c>
      <c r="Q1633" s="294">
        <v>4.6000000000000001E-4</v>
      </c>
      <c r="R1633" s="294">
        <f>Q1633*H1633</f>
        <v>3.9468000000000003E-2</v>
      </c>
      <c r="S1633" s="294">
        <v>0</v>
      </c>
      <c r="T1633" s="295">
        <f>S1633*H1633</f>
        <v>0</v>
      </c>
      <c r="AR1633" s="196" t="s">
        <v>263</v>
      </c>
      <c r="AT1633" s="196" t="s">
        <v>179</v>
      </c>
      <c r="AU1633" s="196" t="s">
        <v>77</v>
      </c>
      <c r="AY1633" s="196" t="s">
        <v>177</v>
      </c>
      <c r="BE1633" s="296">
        <f>IF(N1633="základní",J1633,0)</f>
        <v>0</v>
      </c>
      <c r="BF1633" s="296">
        <f>IF(N1633="snížená",J1633,0)</f>
        <v>0</v>
      </c>
      <c r="BG1633" s="296">
        <f>IF(N1633="zákl. přenesená",J1633,0)</f>
        <v>0</v>
      </c>
      <c r="BH1633" s="296">
        <f>IF(N1633="sníž. přenesená",J1633,0)</f>
        <v>0</v>
      </c>
      <c r="BI1633" s="296">
        <f>IF(N1633="nulová",J1633,0)</f>
        <v>0</v>
      </c>
      <c r="BJ1633" s="196" t="s">
        <v>75</v>
      </c>
      <c r="BK1633" s="296">
        <f>ROUND(I1633*H1633,2)</f>
        <v>0</v>
      </c>
      <c r="BL1633" s="196" t="s">
        <v>263</v>
      </c>
      <c r="BM1633" s="196" t="s">
        <v>2249</v>
      </c>
    </row>
    <row r="1634" spans="2:65" s="302" customFormat="1">
      <c r="B1634" s="301"/>
      <c r="D1634" s="297" t="s">
        <v>185</v>
      </c>
      <c r="E1634" s="303" t="s">
        <v>5</v>
      </c>
      <c r="F1634" s="304" t="s">
        <v>2250</v>
      </c>
      <c r="H1634" s="305">
        <v>59.4</v>
      </c>
      <c r="L1634" s="301"/>
      <c r="M1634" s="306"/>
      <c r="N1634" s="307"/>
      <c r="O1634" s="307"/>
      <c r="P1634" s="307"/>
      <c r="Q1634" s="307"/>
      <c r="R1634" s="307"/>
      <c r="S1634" s="307"/>
      <c r="T1634" s="308"/>
      <c r="AT1634" s="303" t="s">
        <v>185</v>
      </c>
      <c r="AU1634" s="303" t="s">
        <v>77</v>
      </c>
      <c r="AV1634" s="302" t="s">
        <v>77</v>
      </c>
      <c r="AW1634" s="302" t="s">
        <v>31</v>
      </c>
      <c r="AX1634" s="302" t="s">
        <v>68</v>
      </c>
      <c r="AY1634" s="303" t="s">
        <v>177</v>
      </c>
    </row>
    <row r="1635" spans="2:65" s="302" customFormat="1">
      <c r="B1635" s="301"/>
      <c r="D1635" s="297" t="s">
        <v>185</v>
      </c>
      <c r="E1635" s="303" t="s">
        <v>5</v>
      </c>
      <c r="F1635" s="304" t="s">
        <v>2251</v>
      </c>
      <c r="H1635" s="305">
        <v>26.4</v>
      </c>
      <c r="L1635" s="301"/>
      <c r="M1635" s="306"/>
      <c r="N1635" s="307"/>
      <c r="O1635" s="307"/>
      <c r="P1635" s="307"/>
      <c r="Q1635" s="307"/>
      <c r="R1635" s="307"/>
      <c r="S1635" s="307"/>
      <c r="T1635" s="308"/>
      <c r="AT1635" s="303" t="s">
        <v>185</v>
      </c>
      <c r="AU1635" s="303" t="s">
        <v>77</v>
      </c>
      <c r="AV1635" s="302" t="s">
        <v>77</v>
      </c>
      <c r="AW1635" s="302" t="s">
        <v>31</v>
      </c>
      <c r="AX1635" s="302" t="s">
        <v>68</v>
      </c>
      <c r="AY1635" s="303" t="s">
        <v>177</v>
      </c>
    </row>
    <row r="1636" spans="2:65" s="317" customFormat="1">
      <c r="B1636" s="316"/>
      <c r="D1636" s="297" t="s">
        <v>185</v>
      </c>
      <c r="E1636" s="318" t="s">
        <v>5</v>
      </c>
      <c r="F1636" s="319" t="s">
        <v>186</v>
      </c>
      <c r="H1636" s="320">
        <v>85.8</v>
      </c>
      <c r="L1636" s="316"/>
      <c r="M1636" s="321"/>
      <c r="N1636" s="322"/>
      <c r="O1636" s="322"/>
      <c r="P1636" s="322"/>
      <c r="Q1636" s="322"/>
      <c r="R1636" s="322"/>
      <c r="S1636" s="322"/>
      <c r="T1636" s="323"/>
      <c r="AT1636" s="318" t="s">
        <v>185</v>
      </c>
      <c r="AU1636" s="318" t="s">
        <v>77</v>
      </c>
      <c r="AV1636" s="317" t="s">
        <v>182</v>
      </c>
      <c r="AW1636" s="317" t="s">
        <v>31</v>
      </c>
      <c r="AX1636" s="317" t="s">
        <v>75</v>
      </c>
      <c r="AY1636" s="318" t="s">
        <v>177</v>
      </c>
    </row>
    <row r="1637" spans="2:65" s="916" customFormat="1" ht="16.5" customHeight="1">
      <c r="B1637" s="207"/>
      <c r="C1637" s="324" t="s">
        <v>2252</v>
      </c>
      <c r="D1637" s="324" t="s">
        <v>425</v>
      </c>
      <c r="E1637" s="325" t="s">
        <v>2253</v>
      </c>
      <c r="F1637" s="326" t="s">
        <v>2254</v>
      </c>
      <c r="G1637" s="327" t="s">
        <v>180</v>
      </c>
      <c r="H1637" s="328">
        <v>10.295999999999999</v>
      </c>
      <c r="I1637" s="923"/>
      <c r="J1637" s="329">
        <f>ROUND(I1637*H1637,2)</f>
        <v>0</v>
      </c>
      <c r="K1637" s="326" t="s">
        <v>181</v>
      </c>
      <c r="L1637" s="330"/>
      <c r="M1637" s="331" t="s">
        <v>5</v>
      </c>
      <c r="N1637" s="332" t="s">
        <v>39</v>
      </c>
      <c r="O1637" s="294">
        <v>0</v>
      </c>
      <c r="P1637" s="294">
        <f>O1637*H1637</f>
        <v>0</v>
      </c>
      <c r="Q1637" s="294">
        <v>1.9199999999999998E-2</v>
      </c>
      <c r="R1637" s="294">
        <f>Q1637*H1637</f>
        <v>0.19768319999999998</v>
      </c>
      <c r="S1637" s="294">
        <v>0</v>
      </c>
      <c r="T1637" s="295">
        <f>S1637*H1637</f>
        <v>0</v>
      </c>
      <c r="AR1637" s="196" t="s">
        <v>336</v>
      </c>
      <c r="AT1637" s="196" t="s">
        <v>425</v>
      </c>
      <c r="AU1637" s="196" t="s">
        <v>77</v>
      </c>
      <c r="AY1637" s="196" t="s">
        <v>177</v>
      </c>
      <c r="BE1637" s="296">
        <f>IF(N1637="základní",J1637,0)</f>
        <v>0</v>
      </c>
      <c r="BF1637" s="296">
        <f>IF(N1637="snížená",J1637,0)</f>
        <v>0</v>
      </c>
      <c r="BG1637" s="296">
        <f>IF(N1637="zákl. přenesená",J1637,0)</f>
        <v>0</v>
      </c>
      <c r="BH1637" s="296">
        <f>IF(N1637="sníž. přenesená",J1637,0)</f>
        <v>0</v>
      </c>
      <c r="BI1637" s="296">
        <f>IF(N1637="nulová",J1637,0)</f>
        <v>0</v>
      </c>
      <c r="BJ1637" s="196" t="s">
        <v>75</v>
      </c>
      <c r="BK1637" s="296">
        <f>ROUND(I1637*H1637,2)</f>
        <v>0</v>
      </c>
      <c r="BL1637" s="196" t="s">
        <v>263</v>
      </c>
      <c r="BM1637" s="196" t="s">
        <v>2255</v>
      </c>
    </row>
    <row r="1638" spans="2:65" s="302" customFormat="1">
      <c r="B1638" s="301"/>
      <c r="D1638" s="297" t="s">
        <v>185</v>
      </c>
      <c r="E1638" s="303" t="s">
        <v>5</v>
      </c>
      <c r="F1638" s="304" t="s">
        <v>2256</v>
      </c>
      <c r="H1638" s="305">
        <v>10.295999999999999</v>
      </c>
      <c r="L1638" s="301"/>
      <c r="M1638" s="306"/>
      <c r="N1638" s="307"/>
      <c r="O1638" s="307"/>
      <c r="P1638" s="307"/>
      <c r="Q1638" s="307"/>
      <c r="R1638" s="307"/>
      <c r="S1638" s="307"/>
      <c r="T1638" s="308"/>
      <c r="AT1638" s="303" t="s">
        <v>185</v>
      </c>
      <c r="AU1638" s="303" t="s">
        <v>77</v>
      </c>
      <c r="AV1638" s="302" t="s">
        <v>77</v>
      </c>
      <c r="AW1638" s="302" t="s">
        <v>31</v>
      </c>
      <c r="AX1638" s="302" t="s">
        <v>68</v>
      </c>
      <c r="AY1638" s="303" t="s">
        <v>177</v>
      </c>
    </row>
    <row r="1639" spans="2:65" s="317" customFormat="1">
      <c r="B1639" s="316"/>
      <c r="D1639" s="297" t="s">
        <v>185</v>
      </c>
      <c r="E1639" s="318" t="s">
        <v>5</v>
      </c>
      <c r="F1639" s="319" t="s">
        <v>186</v>
      </c>
      <c r="H1639" s="320">
        <v>10.295999999999999</v>
      </c>
      <c r="L1639" s="316"/>
      <c r="M1639" s="321"/>
      <c r="N1639" s="322"/>
      <c r="O1639" s="322"/>
      <c r="P1639" s="322"/>
      <c r="Q1639" s="322"/>
      <c r="R1639" s="322"/>
      <c r="S1639" s="322"/>
      <c r="T1639" s="323"/>
      <c r="AT1639" s="318" t="s">
        <v>185</v>
      </c>
      <c r="AU1639" s="318" t="s">
        <v>77</v>
      </c>
      <c r="AV1639" s="317" t="s">
        <v>182</v>
      </c>
      <c r="AW1639" s="317" t="s">
        <v>31</v>
      </c>
      <c r="AX1639" s="317" t="s">
        <v>75</v>
      </c>
      <c r="AY1639" s="318" t="s">
        <v>177</v>
      </c>
    </row>
    <row r="1640" spans="2:65" s="916" customFormat="1" ht="25.5" customHeight="1">
      <c r="B1640" s="207"/>
      <c r="C1640" s="286" t="s">
        <v>2257</v>
      </c>
      <c r="D1640" s="286" t="s">
        <v>179</v>
      </c>
      <c r="E1640" s="287" t="s">
        <v>2258</v>
      </c>
      <c r="F1640" s="288" t="s">
        <v>2259</v>
      </c>
      <c r="G1640" s="289" t="s">
        <v>180</v>
      </c>
      <c r="H1640" s="290">
        <v>299.38</v>
      </c>
      <c r="I1640" s="921"/>
      <c r="J1640" s="291">
        <f>ROUND(I1640*H1640,2)</f>
        <v>0</v>
      </c>
      <c r="K1640" s="288" t="s">
        <v>181</v>
      </c>
      <c r="L1640" s="207"/>
      <c r="M1640" s="292" t="s">
        <v>5</v>
      </c>
      <c r="N1640" s="293" t="s">
        <v>39</v>
      </c>
      <c r="O1640" s="294">
        <v>0.55000000000000004</v>
      </c>
      <c r="P1640" s="294">
        <f>O1640*H1640</f>
        <v>164.65900000000002</v>
      </c>
      <c r="Q1640" s="294">
        <v>3.6700000000000001E-3</v>
      </c>
      <c r="R1640" s="294">
        <f>Q1640*H1640</f>
        <v>1.0987245999999999</v>
      </c>
      <c r="S1640" s="294">
        <v>0</v>
      </c>
      <c r="T1640" s="295">
        <f>S1640*H1640</f>
        <v>0</v>
      </c>
      <c r="AR1640" s="196" t="s">
        <v>263</v>
      </c>
      <c r="AT1640" s="196" t="s">
        <v>179</v>
      </c>
      <c r="AU1640" s="196" t="s">
        <v>77</v>
      </c>
      <c r="AY1640" s="196" t="s">
        <v>177</v>
      </c>
      <c r="BE1640" s="296">
        <f>IF(N1640="základní",J1640,0)</f>
        <v>0</v>
      </c>
      <c r="BF1640" s="296">
        <f>IF(N1640="snížená",J1640,0)</f>
        <v>0</v>
      </c>
      <c r="BG1640" s="296">
        <f>IF(N1640="zákl. přenesená",J1640,0)</f>
        <v>0</v>
      </c>
      <c r="BH1640" s="296">
        <f>IF(N1640="sníž. přenesená",J1640,0)</f>
        <v>0</v>
      </c>
      <c r="BI1640" s="296">
        <f>IF(N1640="nulová",J1640,0)</f>
        <v>0</v>
      </c>
      <c r="BJ1640" s="196" t="s">
        <v>75</v>
      </c>
      <c r="BK1640" s="296">
        <f>ROUND(I1640*H1640,2)</f>
        <v>0</v>
      </c>
      <c r="BL1640" s="196" t="s">
        <v>263</v>
      </c>
      <c r="BM1640" s="196" t="s">
        <v>2260</v>
      </c>
    </row>
    <row r="1641" spans="2:65" s="302" customFormat="1">
      <c r="B1641" s="301"/>
      <c r="D1641" s="297" t="s">
        <v>185</v>
      </c>
      <c r="E1641" s="303" t="s">
        <v>5</v>
      </c>
      <c r="F1641" s="304" t="s">
        <v>2261</v>
      </c>
      <c r="H1641" s="305">
        <v>88.56</v>
      </c>
      <c r="L1641" s="301"/>
      <c r="M1641" s="306"/>
      <c r="N1641" s="307"/>
      <c r="O1641" s="307"/>
      <c r="P1641" s="307"/>
      <c r="Q1641" s="307"/>
      <c r="R1641" s="307"/>
      <c r="S1641" s="307"/>
      <c r="T1641" s="308"/>
      <c r="AT1641" s="303" t="s">
        <v>185</v>
      </c>
      <c r="AU1641" s="303" t="s">
        <v>77</v>
      </c>
      <c r="AV1641" s="302" t="s">
        <v>77</v>
      </c>
      <c r="AW1641" s="302" t="s">
        <v>31</v>
      </c>
      <c r="AX1641" s="302" t="s">
        <v>68</v>
      </c>
      <c r="AY1641" s="303" t="s">
        <v>177</v>
      </c>
    </row>
    <row r="1642" spans="2:65" s="310" customFormat="1">
      <c r="B1642" s="309"/>
      <c r="D1642" s="297" t="s">
        <v>185</v>
      </c>
      <c r="E1642" s="311" t="s">
        <v>5</v>
      </c>
      <c r="F1642" s="312" t="s">
        <v>716</v>
      </c>
      <c r="H1642" s="311" t="s">
        <v>5</v>
      </c>
      <c r="L1642" s="309"/>
      <c r="M1642" s="313"/>
      <c r="N1642" s="314"/>
      <c r="O1642" s="314"/>
      <c r="P1642" s="314"/>
      <c r="Q1642" s="314"/>
      <c r="R1642" s="314"/>
      <c r="S1642" s="314"/>
      <c r="T1642" s="315"/>
      <c r="AT1642" s="311" t="s">
        <v>185</v>
      </c>
      <c r="AU1642" s="311" t="s">
        <v>77</v>
      </c>
      <c r="AV1642" s="310" t="s">
        <v>75</v>
      </c>
      <c r="AW1642" s="310" t="s">
        <v>31</v>
      </c>
      <c r="AX1642" s="310" t="s">
        <v>68</v>
      </c>
      <c r="AY1642" s="311" t="s">
        <v>177</v>
      </c>
    </row>
    <row r="1643" spans="2:65" s="302" customFormat="1">
      <c r="B1643" s="301"/>
      <c r="D1643" s="297" t="s">
        <v>185</v>
      </c>
      <c r="E1643" s="303" t="s">
        <v>5</v>
      </c>
      <c r="F1643" s="304" t="s">
        <v>2262</v>
      </c>
      <c r="H1643" s="305">
        <v>137.88</v>
      </c>
      <c r="L1643" s="301"/>
      <c r="M1643" s="306"/>
      <c r="N1643" s="307"/>
      <c r="O1643" s="307"/>
      <c r="P1643" s="307"/>
      <c r="Q1643" s="307"/>
      <c r="R1643" s="307"/>
      <c r="S1643" s="307"/>
      <c r="T1643" s="308"/>
      <c r="AT1643" s="303" t="s">
        <v>185</v>
      </c>
      <c r="AU1643" s="303" t="s">
        <v>77</v>
      </c>
      <c r="AV1643" s="302" t="s">
        <v>77</v>
      </c>
      <c r="AW1643" s="302" t="s">
        <v>31</v>
      </c>
      <c r="AX1643" s="302" t="s">
        <v>68</v>
      </c>
      <c r="AY1643" s="303" t="s">
        <v>177</v>
      </c>
    </row>
    <row r="1644" spans="2:65" s="310" customFormat="1">
      <c r="B1644" s="309"/>
      <c r="D1644" s="297" t="s">
        <v>185</v>
      </c>
      <c r="E1644" s="311" t="s">
        <v>5</v>
      </c>
      <c r="F1644" s="312" t="s">
        <v>719</v>
      </c>
      <c r="H1644" s="311" t="s">
        <v>5</v>
      </c>
      <c r="L1644" s="309"/>
      <c r="M1644" s="313"/>
      <c r="N1644" s="314"/>
      <c r="O1644" s="314"/>
      <c r="P1644" s="314"/>
      <c r="Q1644" s="314"/>
      <c r="R1644" s="314"/>
      <c r="S1644" s="314"/>
      <c r="T1644" s="315"/>
      <c r="AT1644" s="311" t="s">
        <v>185</v>
      </c>
      <c r="AU1644" s="311" t="s">
        <v>77</v>
      </c>
      <c r="AV1644" s="310" t="s">
        <v>75</v>
      </c>
      <c r="AW1644" s="310" t="s">
        <v>31</v>
      </c>
      <c r="AX1644" s="310" t="s">
        <v>68</v>
      </c>
      <c r="AY1644" s="311" t="s">
        <v>177</v>
      </c>
    </row>
    <row r="1645" spans="2:65" s="302" customFormat="1">
      <c r="B1645" s="301"/>
      <c r="D1645" s="297" t="s">
        <v>185</v>
      </c>
      <c r="E1645" s="303" t="s">
        <v>5</v>
      </c>
      <c r="F1645" s="304" t="s">
        <v>2263</v>
      </c>
      <c r="H1645" s="305">
        <v>72.94</v>
      </c>
      <c r="L1645" s="301"/>
      <c r="M1645" s="306"/>
      <c r="N1645" s="307"/>
      <c r="O1645" s="307"/>
      <c r="P1645" s="307"/>
      <c r="Q1645" s="307"/>
      <c r="R1645" s="307"/>
      <c r="S1645" s="307"/>
      <c r="T1645" s="308"/>
      <c r="AT1645" s="303" t="s">
        <v>185</v>
      </c>
      <c r="AU1645" s="303" t="s">
        <v>77</v>
      </c>
      <c r="AV1645" s="302" t="s">
        <v>77</v>
      </c>
      <c r="AW1645" s="302" t="s">
        <v>31</v>
      </c>
      <c r="AX1645" s="302" t="s">
        <v>68</v>
      </c>
      <c r="AY1645" s="303" t="s">
        <v>177</v>
      </c>
    </row>
    <row r="1646" spans="2:65" s="310" customFormat="1">
      <c r="B1646" s="309"/>
      <c r="D1646" s="297" t="s">
        <v>185</v>
      </c>
      <c r="E1646" s="311" t="s">
        <v>5</v>
      </c>
      <c r="F1646" s="312" t="s">
        <v>593</v>
      </c>
      <c r="H1646" s="311" t="s">
        <v>5</v>
      </c>
      <c r="L1646" s="309"/>
      <c r="M1646" s="313"/>
      <c r="N1646" s="314"/>
      <c r="O1646" s="314"/>
      <c r="P1646" s="314"/>
      <c r="Q1646" s="314"/>
      <c r="R1646" s="314"/>
      <c r="S1646" s="314"/>
      <c r="T1646" s="315"/>
      <c r="AT1646" s="311" t="s">
        <v>185</v>
      </c>
      <c r="AU1646" s="311" t="s">
        <v>77</v>
      </c>
      <c r="AV1646" s="310" t="s">
        <v>75</v>
      </c>
      <c r="AW1646" s="310" t="s">
        <v>31</v>
      </c>
      <c r="AX1646" s="310" t="s">
        <v>68</v>
      </c>
      <c r="AY1646" s="311" t="s">
        <v>177</v>
      </c>
    </row>
    <row r="1647" spans="2:65" s="317" customFormat="1">
      <c r="B1647" s="316"/>
      <c r="D1647" s="297" t="s">
        <v>185</v>
      </c>
      <c r="E1647" s="318" t="s">
        <v>5</v>
      </c>
      <c r="F1647" s="319" t="s">
        <v>186</v>
      </c>
      <c r="H1647" s="320">
        <v>299.38</v>
      </c>
      <c r="L1647" s="316"/>
      <c r="M1647" s="321"/>
      <c r="N1647" s="322"/>
      <c r="O1647" s="322"/>
      <c r="P1647" s="322"/>
      <c r="Q1647" s="322"/>
      <c r="R1647" s="322"/>
      <c r="S1647" s="322"/>
      <c r="T1647" s="323"/>
      <c r="AT1647" s="318" t="s">
        <v>185</v>
      </c>
      <c r="AU1647" s="318" t="s">
        <v>77</v>
      </c>
      <c r="AV1647" s="317" t="s">
        <v>182</v>
      </c>
      <c r="AW1647" s="317" t="s">
        <v>31</v>
      </c>
      <c r="AX1647" s="317" t="s">
        <v>75</v>
      </c>
      <c r="AY1647" s="318" t="s">
        <v>177</v>
      </c>
    </row>
    <row r="1648" spans="2:65" s="916" customFormat="1" ht="16.5" customHeight="1">
      <c r="B1648" s="207"/>
      <c r="C1648" s="324" t="s">
        <v>2264</v>
      </c>
      <c r="D1648" s="324" t="s">
        <v>425</v>
      </c>
      <c r="E1648" s="325" t="s">
        <v>2242</v>
      </c>
      <c r="F1648" s="326" t="s">
        <v>2243</v>
      </c>
      <c r="G1648" s="327" t="s">
        <v>180</v>
      </c>
      <c r="H1648" s="328">
        <v>329.31799999999998</v>
      </c>
      <c r="I1648" s="923"/>
      <c r="J1648" s="329">
        <f>ROUND(I1648*H1648,2)</f>
        <v>0</v>
      </c>
      <c r="K1648" s="326" t="s">
        <v>5</v>
      </c>
      <c r="L1648" s="330"/>
      <c r="M1648" s="331" t="s">
        <v>5</v>
      </c>
      <c r="N1648" s="332" t="s">
        <v>39</v>
      </c>
      <c r="O1648" s="294">
        <v>0</v>
      </c>
      <c r="P1648" s="294">
        <f>O1648*H1648</f>
        <v>0</v>
      </c>
      <c r="Q1648" s="294">
        <v>1.9199999999999998E-2</v>
      </c>
      <c r="R1648" s="294">
        <f>Q1648*H1648</f>
        <v>6.3229055999999995</v>
      </c>
      <c r="S1648" s="294">
        <v>0</v>
      </c>
      <c r="T1648" s="295">
        <f>S1648*H1648</f>
        <v>0</v>
      </c>
      <c r="AR1648" s="196" t="s">
        <v>336</v>
      </c>
      <c r="AT1648" s="196" t="s">
        <v>425</v>
      </c>
      <c r="AU1648" s="196" t="s">
        <v>77</v>
      </c>
      <c r="AY1648" s="196" t="s">
        <v>177</v>
      </c>
      <c r="BE1648" s="296">
        <f>IF(N1648="základní",J1648,0)</f>
        <v>0</v>
      </c>
      <c r="BF1648" s="296">
        <f>IF(N1648="snížená",J1648,0)</f>
        <v>0</v>
      </c>
      <c r="BG1648" s="296">
        <f>IF(N1648="zákl. přenesená",J1648,0)</f>
        <v>0</v>
      </c>
      <c r="BH1648" s="296">
        <f>IF(N1648="sníž. přenesená",J1648,0)</f>
        <v>0</v>
      </c>
      <c r="BI1648" s="296">
        <f>IF(N1648="nulová",J1648,0)</f>
        <v>0</v>
      </c>
      <c r="BJ1648" s="196" t="s">
        <v>75</v>
      </c>
      <c r="BK1648" s="296">
        <f>ROUND(I1648*H1648,2)</f>
        <v>0</v>
      </c>
      <c r="BL1648" s="196" t="s">
        <v>263</v>
      </c>
      <c r="BM1648" s="196" t="s">
        <v>2265</v>
      </c>
    </row>
    <row r="1649" spans="2:65" s="302" customFormat="1">
      <c r="B1649" s="301"/>
      <c r="D1649" s="297" t="s">
        <v>185</v>
      </c>
      <c r="F1649" s="304" t="s">
        <v>2266</v>
      </c>
      <c r="H1649" s="305">
        <v>329.31799999999998</v>
      </c>
      <c r="L1649" s="301"/>
      <c r="M1649" s="306"/>
      <c r="N1649" s="307"/>
      <c r="O1649" s="307"/>
      <c r="P1649" s="307"/>
      <c r="Q1649" s="307"/>
      <c r="R1649" s="307"/>
      <c r="S1649" s="307"/>
      <c r="T1649" s="308"/>
      <c r="AT1649" s="303" t="s">
        <v>185</v>
      </c>
      <c r="AU1649" s="303" t="s">
        <v>77</v>
      </c>
      <c r="AV1649" s="302" t="s">
        <v>77</v>
      </c>
      <c r="AW1649" s="302" t="s">
        <v>6</v>
      </c>
      <c r="AX1649" s="302" t="s">
        <v>75</v>
      </c>
      <c r="AY1649" s="303" t="s">
        <v>177</v>
      </c>
    </row>
    <row r="1650" spans="2:65" s="916" customFormat="1" ht="25.5" customHeight="1">
      <c r="B1650" s="207"/>
      <c r="C1650" s="286" t="s">
        <v>2267</v>
      </c>
      <c r="D1650" s="286" t="s">
        <v>179</v>
      </c>
      <c r="E1650" s="287" t="s">
        <v>2268</v>
      </c>
      <c r="F1650" s="288" t="s">
        <v>2269</v>
      </c>
      <c r="G1650" s="289" t="s">
        <v>180</v>
      </c>
      <c r="H1650" s="290">
        <v>39.5</v>
      </c>
      <c r="I1650" s="921"/>
      <c r="J1650" s="291">
        <f>ROUND(I1650*H1650,2)</f>
        <v>0</v>
      </c>
      <c r="K1650" s="288" t="s">
        <v>181</v>
      </c>
      <c r="L1650" s="207"/>
      <c r="M1650" s="292" t="s">
        <v>5</v>
      </c>
      <c r="N1650" s="293" t="s">
        <v>39</v>
      </c>
      <c r="O1650" s="294">
        <v>0.03</v>
      </c>
      <c r="P1650" s="294">
        <f>O1650*H1650</f>
        <v>1.1850000000000001</v>
      </c>
      <c r="Q1650" s="294">
        <v>0</v>
      </c>
      <c r="R1650" s="294">
        <f>Q1650*H1650</f>
        <v>0</v>
      </c>
      <c r="S1650" s="294">
        <v>0</v>
      </c>
      <c r="T1650" s="295">
        <f>S1650*H1650</f>
        <v>0</v>
      </c>
      <c r="AR1650" s="196" t="s">
        <v>263</v>
      </c>
      <c r="AT1650" s="196" t="s">
        <v>179</v>
      </c>
      <c r="AU1650" s="196" t="s">
        <v>77</v>
      </c>
      <c r="AY1650" s="196" t="s">
        <v>177</v>
      </c>
      <c r="BE1650" s="296">
        <f>IF(N1650="základní",J1650,0)</f>
        <v>0</v>
      </c>
      <c r="BF1650" s="296">
        <f>IF(N1650="snížená",J1650,0)</f>
        <v>0</v>
      </c>
      <c r="BG1650" s="296">
        <f>IF(N1650="zákl. přenesená",J1650,0)</f>
        <v>0</v>
      </c>
      <c r="BH1650" s="296">
        <f>IF(N1650="sníž. přenesená",J1650,0)</f>
        <v>0</v>
      </c>
      <c r="BI1650" s="296">
        <f>IF(N1650="nulová",J1650,0)</f>
        <v>0</v>
      </c>
      <c r="BJ1650" s="196" t="s">
        <v>75</v>
      </c>
      <c r="BK1650" s="296">
        <f>ROUND(I1650*H1650,2)</f>
        <v>0</v>
      </c>
      <c r="BL1650" s="196" t="s">
        <v>263</v>
      </c>
      <c r="BM1650" s="196" t="s">
        <v>2270</v>
      </c>
    </row>
    <row r="1651" spans="2:65" s="302" customFormat="1">
      <c r="B1651" s="301"/>
      <c r="D1651" s="297" t="s">
        <v>185</v>
      </c>
      <c r="E1651" s="303" t="s">
        <v>5</v>
      </c>
      <c r="F1651" s="304" t="s">
        <v>2271</v>
      </c>
      <c r="H1651" s="305">
        <v>13.38</v>
      </c>
      <c r="L1651" s="301"/>
      <c r="M1651" s="306"/>
      <c r="N1651" s="307"/>
      <c r="O1651" s="307"/>
      <c r="P1651" s="307"/>
      <c r="Q1651" s="307"/>
      <c r="R1651" s="307"/>
      <c r="S1651" s="307"/>
      <c r="T1651" s="308"/>
      <c r="AT1651" s="303" t="s">
        <v>185</v>
      </c>
      <c r="AU1651" s="303" t="s">
        <v>77</v>
      </c>
      <c r="AV1651" s="302" t="s">
        <v>77</v>
      </c>
      <c r="AW1651" s="302" t="s">
        <v>31</v>
      </c>
      <c r="AX1651" s="302" t="s">
        <v>68</v>
      </c>
      <c r="AY1651" s="303" t="s">
        <v>177</v>
      </c>
    </row>
    <row r="1652" spans="2:65" s="310" customFormat="1">
      <c r="B1652" s="309"/>
      <c r="D1652" s="297" t="s">
        <v>185</v>
      </c>
      <c r="E1652" s="311" t="s">
        <v>5</v>
      </c>
      <c r="F1652" s="312" t="s">
        <v>716</v>
      </c>
      <c r="H1652" s="311" t="s">
        <v>5</v>
      </c>
      <c r="L1652" s="309"/>
      <c r="M1652" s="313"/>
      <c r="N1652" s="314"/>
      <c r="O1652" s="314"/>
      <c r="P1652" s="314"/>
      <c r="Q1652" s="314"/>
      <c r="R1652" s="314"/>
      <c r="S1652" s="314"/>
      <c r="T1652" s="315"/>
      <c r="AT1652" s="311" t="s">
        <v>185</v>
      </c>
      <c r="AU1652" s="311" t="s">
        <v>77</v>
      </c>
      <c r="AV1652" s="310" t="s">
        <v>75</v>
      </c>
      <c r="AW1652" s="310" t="s">
        <v>31</v>
      </c>
      <c r="AX1652" s="310" t="s">
        <v>68</v>
      </c>
      <c r="AY1652" s="311" t="s">
        <v>177</v>
      </c>
    </row>
    <row r="1653" spans="2:65" s="302" customFormat="1">
      <c r="B1653" s="301"/>
      <c r="D1653" s="297" t="s">
        <v>185</v>
      </c>
      <c r="E1653" s="303" t="s">
        <v>5</v>
      </c>
      <c r="F1653" s="304" t="s">
        <v>2272</v>
      </c>
      <c r="H1653" s="305">
        <v>19.84</v>
      </c>
      <c r="L1653" s="301"/>
      <c r="M1653" s="306"/>
      <c r="N1653" s="307"/>
      <c r="O1653" s="307"/>
      <c r="P1653" s="307"/>
      <c r="Q1653" s="307"/>
      <c r="R1653" s="307"/>
      <c r="S1653" s="307"/>
      <c r="T1653" s="308"/>
      <c r="AT1653" s="303" t="s">
        <v>185</v>
      </c>
      <c r="AU1653" s="303" t="s">
        <v>77</v>
      </c>
      <c r="AV1653" s="302" t="s">
        <v>77</v>
      </c>
      <c r="AW1653" s="302" t="s">
        <v>31</v>
      </c>
      <c r="AX1653" s="302" t="s">
        <v>68</v>
      </c>
      <c r="AY1653" s="303" t="s">
        <v>177</v>
      </c>
    </row>
    <row r="1654" spans="2:65" s="310" customFormat="1">
      <c r="B1654" s="309"/>
      <c r="D1654" s="297" t="s">
        <v>185</v>
      </c>
      <c r="E1654" s="311" t="s">
        <v>5</v>
      </c>
      <c r="F1654" s="312" t="s">
        <v>719</v>
      </c>
      <c r="H1654" s="311" t="s">
        <v>5</v>
      </c>
      <c r="L1654" s="309"/>
      <c r="M1654" s="313"/>
      <c r="N1654" s="314"/>
      <c r="O1654" s="314"/>
      <c r="P1654" s="314"/>
      <c r="Q1654" s="314"/>
      <c r="R1654" s="314"/>
      <c r="S1654" s="314"/>
      <c r="T1654" s="315"/>
      <c r="AT1654" s="311" t="s">
        <v>185</v>
      </c>
      <c r="AU1654" s="311" t="s">
        <v>77</v>
      </c>
      <c r="AV1654" s="310" t="s">
        <v>75</v>
      </c>
      <c r="AW1654" s="310" t="s">
        <v>31</v>
      </c>
      <c r="AX1654" s="310" t="s">
        <v>68</v>
      </c>
      <c r="AY1654" s="311" t="s">
        <v>177</v>
      </c>
    </row>
    <row r="1655" spans="2:65" s="302" customFormat="1">
      <c r="B1655" s="301"/>
      <c r="D1655" s="297" t="s">
        <v>185</v>
      </c>
      <c r="E1655" s="303" t="s">
        <v>5</v>
      </c>
      <c r="F1655" s="304" t="s">
        <v>1256</v>
      </c>
      <c r="H1655" s="305">
        <v>6.28</v>
      </c>
      <c r="L1655" s="301"/>
      <c r="M1655" s="306"/>
      <c r="N1655" s="307"/>
      <c r="O1655" s="307"/>
      <c r="P1655" s="307"/>
      <c r="Q1655" s="307"/>
      <c r="R1655" s="307"/>
      <c r="S1655" s="307"/>
      <c r="T1655" s="308"/>
      <c r="AT1655" s="303" t="s">
        <v>185</v>
      </c>
      <c r="AU1655" s="303" t="s">
        <v>77</v>
      </c>
      <c r="AV1655" s="302" t="s">
        <v>77</v>
      </c>
      <c r="AW1655" s="302" t="s">
        <v>31</v>
      </c>
      <c r="AX1655" s="302" t="s">
        <v>68</v>
      </c>
      <c r="AY1655" s="303" t="s">
        <v>177</v>
      </c>
    </row>
    <row r="1656" spans="2:65" s="310" customFormat="1">
      <c r="B1656" s="309"/>
      <c r="D1656" s="297" t="s">
        <v>185</v>
      </c>
      <c r="E1656" s="311" t="s">
        <v>5</v>
      </c>
      <c r="F1656" s="312" t="s">
        <v>593</v>
      </c>
      <c r="H1656" s="311" t="s">
        <v>5</v>
      </c>
      <c r="L1656" s="309"/>
      <c r="M1656" s="313"/>
      <c r="N1656" s="314"/>
      <c r="O1656" s="314"/>
      <c r="P1656" s="314"/>
      <c r="Q1656" s="314"/>
      <c r="R1656" s="314"/>
      <c r="S1656" s="314"/>
      <c r="T1656" s="315"/>
      <c r="AT1656" s="311" t="s">
        <v>185</v>
      </c>
      <c r="AU1656" s="311" t="s">
        <v>77</v>
      </c>
      <c r="AV1656" s="310" t="s">
        <v>75</v>
      </c>
      <c r="AW1656" s="310" t="s">
        <v>31</v>
      </c>
      <c r="AX1656" s="310" t="s">
        <v>68</v>
      </c>
      <c r="AY1656" s="311" t="s">
        <v>177</v>
      </c>
    </row>
    <row r="1657" spans="2:65" s="317" customFormat="1">
      <c r="B1657" s="316"/>
      <c r="D1657" s="297" t="s">
        <v>185</v>
      </c>
      <c r="E1657" s="318" t="s">
        <v>5</v>
      </c>
      <c r="F1657" s="319" t="s">
        <v>186</v>
      </c>
      <c r="H1657" s="320">
        <v>39.5</v>
      </c>
      <c r="L1657" s="316"/>
      <c r="M1657" s="321"/>
      <c r="N1657" s="322"/>
      <c r="O1657" s="322"/>
      <c r="P1657" s="322"/>
      <c r="Q1657" s="322"/>
      <c r="R1657" s="322"/>
      <c r="S1657" s="322"/>
      <c r="T1657" s="323"/>
      <c r="AT1657" s="318" t="s">
        <v>185</v>
      </c>
      <c r="AU1657" s="318" t="s">
        <v>77</v>
      </c>
      <c r="AV1657" s="317" t="s">
        <v>182</v>
      </c>
      <c r="AW1657" s="317" t="s">
        <v>31</v>
      </c>
      <c r="AX1657" s="317" t="s">
        <v>75</v>
      </c>
      <c r="AY1657" s="318" t="s">
        <v>177</v>
      </c>
    </row>
    <row r="1658" spans="2:65" s="916" customFormat="1" ht="16.5" customHeight="1">
      <c r="B1658" s="207"/>
      <c r="C1658" s="286" t="s">
        <v>2273</v>
      </c>
      <c r="D1658" s="286" t="s">
        <v>179</v>
      </c>
      <c r="E1658" s="287" t="s">
        <v>2274</v>
      </c>
      <c r="F1658" s="288" t="s">
        <v>2275</v>
      </c>
      <c r="G1658" s="289" t="s">
        <v>180</v>
      </c>
      <c r="H1658" s="290">
        <v>299.38</v>
      </c>
      <c r="I1658" s="921"/>
      <c r="J1658" s="291">
        <f>ROUND(I1658*H1658,2)</f>
        <v>0</v>
      </c>
      <c r="K1658" s="288" t="s">
        <v>181</v>
      </c>
      <c r="L1658" s="207"/>
      <c r="M1658" s="292" t="s">
        <v>5</v>
      </c>
      <c r="N1658" s="293" t="s">
        <v>39</v>
      </c>
      <c r="O1658" s="294">
        <v>4.3999999999999997E-2</v>
      </c>
      <c r="P1658" s="294">
        <f>O1658*H1658</f>
        <v>13.172719999999998</v>
      </c>
      <c r="Q1658" s="294">
        <v>2.9999999999999997E-4</v>
      </c>
      <c r="R1658" s="294">
        <f>Q1658*H1658</f>
        <v>8.9813999999999991E-2</v>
      </c>
      <c r="S1658" s="294">
        <v>0</v>
      </c>
      <c r="T1658" s="295">
        <f>S1658*H1658</f>
        <v>0</v>
      </c>
      <c r="AR1658" s="196" t="s">
        <v>263</v>
      </c>
      <c r="AT1658" s="196" t="s">
        <v>179</v>
      </c>
      <c r="AU1658" s="196" t="s">
        <v>77</v>
      </c>
      <c r="AY1658" s="196" t="s">
        <v>177</v>
      </c>
      <c r="BE1658" s="296">
        <f>IF(N1658="základní",J1658,0)</f>
        <v>0</v>
      </c>
      <c r="BF1658" s="296">
        <f>IF(N1658="snížená",J1658,0)</f>
        <v>0</v>
      </c>
      <c r="BG1658" s="296">
        <f>IF(N1658="zákl. přenesená",J1658,0)</f>
        <v>0</v>
      </c>
      <c r="BH1658" s="296">
        <f>IF(N1658="sníž. přenesená",J1658,0)</f>
        <v>0</v>
      </c>
      <c r="BI1658" s="296">
        <f>IF(N1658="nulová",J1658,0)</f>
        <v>0</v>
      </c>
      <c r="BJ1658" s="196" t="s">
        <v>75</v>
      </c>
      <c r="BK1658" s="296">
        <f>ROUND(I1658*H1658,2)</f>
        <v>0</v>
      </c>
      <c r="BL1658" s="196" t="s">
        <v>263</v>
      </c>
      <c r="BM1658" s="196" t="s">
        <v>2276</v>
      </c>
    </row>
    <row r="1659" spans="2:65" s="916" customFormat="1" ht="40.5">
      <c r="B1659" s="207"/>
      <c r="D1659" s="297" t="s">
        <v>184</v>
      </c>
      <c r="F1659" s="298" t="s">
        <v>2277</v>
      </c>
      <c r="L1659" s="207"/>
      <c r="M1659" s="299"/>
      <c r="N1659" s="920"/>
      <c r="O1659" s="920"/>
      <c r="P1659" s="920"/>
      <c r="Q1659" s="920"/>
      <c r="R1659" s="920"/>
      <c r="S1659" s="920"/>
      <c r="T1659" s="300"/>
      <c r="AT1659" s="196" t="s">
        <v>184</v>
      </c>
      <c r="AU1659" s="196" t="s">
        <v>77</v>
      </c>
    </row>
    <row r="1660" spans="2:65" s="916" customFormat="1" ht="16.5" customHeight="1">
      <c r="B1660" s="207"/>
      <c r="C1660" s="286" t="s">
        <v>2278</v>
      </c>
      <c r="D1660" s="286" t="s">
        <v>179</v>
      </c>
      <c r="E1660" s="287" t="s">
        <v>2279</v>
      </c>
      <c r="F1660" s="288" t="s">
        <v>2280</v>
      </c>
      <c r="G1660" s="289" t="s">
        <v>886</v>
      </c>
      <c r="H1660" s="290">
        <v>21.6</v>
      </c>
      <c r="I1660" s="921"/>
      <c r="J1660" s="291">
        <f>ROUND(I1660*H1660,2)</f>
        <v>0</v>
      </c>
      <c r="K1660" s="288" t="s">
        <v>5</v>
      </c>
      <c r="L1660" s="207"/>
      <c r="M1660" s="292" t="s">
        <v>5</v>
      </c>
      <c r="N1660" s="293" t="s">
        <v>39</v>
      </c>
      <c r="O1660" s="294">
        <v>6.5000000000000002E-2</v>
      </c>
      <c r="P1660" s="294">
        <f>O1660*H1660</f>
        <v>1.4040000000000001</v>
      </c>
      <c r="Q1660" s="294">
        <v>5.0000000000000002E-5</v>
      </c>
      <c r="R1660" s="294">
        <f>Q1660*H1660</f>
        <v>1.0800000000000002E-3</v>
      </c>
      <c r="S1660" s="294">
        <v>0</v>
      </c>
      <c r="T1660" s="295">
        <f>S1660*H1660</f>
        <v>0</v>
      </c>
      <c r="AR1660" s="196" t="s">
        <v>263</v>
      </c>
      <c r="AT1660" s="196" t="s">
        <v>179</v>
      </c>
      <c r="AU1660" s="196" t="s">
        <v>77</v>
      </c>
      <c r="AY1660" s="196" t="s">
        <v>177</v>
      </c>
      <c r="BE1660" s="296">
        <f>IF(N1660="základní",J1660,0)</f>
        <v>0</v>
      </c>
      <c r="BF1660" s="296">
        <f>IF(N1660="snížená",J1660,0)</f>
        <v>0</v>
      </c>
      <c r="BG1660" s="296">
        <f>IF(N1660="zákl. přenesená",J1660,0)</f>
        <v>0</v>
      </c>
      <c r="BH1660" s="296">
        <f>IF(N1660="sníž. přenesená",J1660,0)</f>
        <v>0</v>
      </c>
      <c r="BI1660" s="296">
        <f>IF(N1660="nulová",J1660,0)</f>
        <v>0</v>
      </c>
      <c r="BJ1660" s="196" t="s">
        <v>75</v>
      </c>
      <c r="BK1660" s="296">
        <f>ROUND(I1660*H1660,2)</f>
        <v>0</v>
      </c>
      <c r="BL1660" s="196" t="s">
        <v>263</v>
      </c>
      <c r="BM1660" s="196" t="s">
        <v>2281</v>
      </c>
    </row>
    <row r="1661" spans="2:65" s="916" customFormat="1" ht="40.5">
      <c r="B1661" s="207"/>
      <c r="D1661" s="297" t="s">
        <v>184</v>
      </c>
      <c r="F1661" s="298" t="s">
        <v>2277</v>
      </c>
      <c r="L1661" s="207"/>
      <c r="M1661" s="299"/>
      <c r="N1661" s="920"/>
      <c r="O1661" s="920"/>
      <c r="P1661" s="920"/>
      <c r="Q1661" s="920"/>
      <c r="R1661" s="920"/>
      <c r="S1661" s="920"/>
      <c r="T1661" s="300"/>
      <c r="AT1661" s="196" t="s">
        <v>184</v>
      </c>
      <c r="AU1661" s="196" t="s">
        <v>77</v>
      </c>
    </row>
    <row r="1662" spans="2:65" s="302" customFormat="1">
      <c r="B1662" s="301"/>
      <c r="D1662" s="297" t="s">
        <v>185</v>
      </c>
      <c r="E1662" s="303" t="s">
        <v>5</v>
      </c>
      <c r="F1662" s="304" t="s">
        <v>2282</v>
      </c>
      <c r="H1662" s="305">
        <v>21.6</v>
      </c>
      <c r="L1662" s="301"/>
      <c r="M1662" s="306"/>
      <c r="N1662" s="307"/>
      <c r="O1662" s="307"/>
      <c r="P1662" s="307"/>
      <c r="Q1662" s="307"/>
      <c r="R1662" s="307"/>
      <c r="S1662" s="307"/>
      <c r="T1662" s="308"/>
      <c r="AT1662" s="303" t="s">
        <v>185</v>
      </c>
      <c r="AU1662" s="303" t="s">
        <v>77</v>
      </c>
      <c r="AV1662" s="302" t="s">
        <v>77</v>
      </c>
      <c r="AW1662" s="302" t="s">
        <v>31</v>
      </c>
      <c r="AX1662" s="302" t="s">
        <v>68</v>
      </c>
      <c r="AY1662" s="303" t="s">
        <v>177</v>
      </c>
    </row>
    <row r="1663" spans="2:65" s="310" customFormat="1">
      <c r="B1663" s="309"/>
      <c r="D1663" s="297" t="s">
        <v>185</v>
      </c>
      <c r="E1663" s="311" t="s">
        <v>5</v>
      </c>
      <c r="F1663" s="312" t="s">
        <v>2283</v>
      </c>
      <c r="H1663" s="311" t="s">
        <v>5</v>
      </c>
      <c r="L1663" s="309"/>
      <c r="M1663" s="313"/>
      <c r="N1663" s="314"/>
      <c r="O1663" s="314"/>
      <c r="P1663" s="314"/>
      <c r="Q1663" s="314"/>
      <c r="R1663" s="314"/>
      <c r="S1663" s="314"/>
      <c r="T1663" s="315"/>
      <c r="AT1663" s="311" t="s">
        <v>185</v>
      </c>
      <c r="AU1663" s="311" t="s">
        <v>77</v>
      </c>
      <c r="AV1663" s="310" t="s">
        <v>75</v>
      </c>
      <c r="AW1663" s="310" t="s">
        <v>31</v>
      </c>
      <c r="AX1663" s="310" t="s">
        <v>68</v>
      </c>
      <c r="AY1663" s="311" t="s">
        <v>177</v>
      </c>
    </row>
    <row r="1664" spans="2:65" s="317" customFormat="1">
      <c r="B1664" s="316"/>
      <c r="D1664" s="297" t="s">
        <v>185</v>
      </c>
      <c r="E1664" s="318" t="s">
        <v>5</v>
      </c>
      <c r="F1664" s="319" t="s">
        <v>186</v>
      </c>
      <c r="H1664" s="320">
        <v>21.6</v>
      </c>
      <c r="L1664" s="316"/>
      <c r="M1664" s="321"/>
      <c r="N1664" s="322"/>
      <c r="O1664" s="322"/>
      <c r="P1664" s="322"/>
      <c r="Q1664" s="322"/>
      <c r="R1664" s="322"/>
      <c r="S1664" s="322"/>
      <c r="T1664" s="323"/>
      <c r="AT1664" s="318" t="s">
        <v>185</v>
      </c>
      <c r="AU1664" s="318" t="s">
        <v>77</v>
      </c>
      <c r="AV1664" s="317" t="s">
        <v>182</v>
      </c>
      <c r="AW1664" s="317" t="s">
        <v>31</v>
      </c>
      <c r="AX1664" s="317" t="s">
        <v>75</v>
      </c>
      <c r="AY1664" s="318" t="s">
        <v>177</v>
      </c>
    </row>
    <row r="1665" spans="2:65" s="916" customFormat="1" ht="25.5" customHeight="1">
      <c r="B1665" s="207"/>
      <c r="C1665" s="286" t="s">
        <v>2284</v>
      </c>
      <c r="D1665" s="286" t="s">
        <v>179</v>
      </c>
      <c r="E1665" s="287" t="s">
        <v>2285</v>
      </c>
      <c r="F1665" s="288" t="s">
        <v>2286</v>
      </c>
      <c r="G1665" s="289" t="s">
        <v>886</v>
      </c>
      <c r="H1665" s="290">
        <v>78.8</v>
      </c>
      <c r="I1665" s="921"/>
      <c r="J1665" s="291">
        <f>ROUND(I1665*H1665,2)</f>
        <v>0</v>
      </c>
      <c r="K1665" s="288" t="s">
        <v>181</v>
      </c>
      <c r="L1665" s="207"/>
      <c r="M1665" s="292" t="s">
        <v>5</v>
      </c>
      <c r="N1665" s="293" t="s">
        <v>39</v>
      </c>
      <c r="O1665" s="294">
        <v>4.4999999999999998E-2</v>
      </c>
      <c r="P1665" s="294">
        <f>O1665*H1665</f>
        <v>3.5459999999999998</v>
      </c>
      <c r="Q1665" s="294">
        <v>2.0000000000000001E-4</v>
      </c>
      <c r="R1665" s="294">
        <f>Q1665*H1665</f>
        <v>1.576E-2</v>
      </c>
      <c r="S1665" s="294">
        <v>0</v>
      </c>
      <c r="T1665" s="295">
        <f>S1665*H1665</f>
        <v>0</v>
      </c>
      <c r="AR1665" s="196" t="s">
        <v>263</v>
      </c>
      <c r="AT1665" s="196" t="s">
        <v>179</v>
      </c>
      <c r="AU1665" s="196" t="s">
        <v>77</v>
      </c>
      <c r="AY1665" s="196" t="s">
        <v>177</v>
      </c>
      <c r="BE1665" s="296">
        <f>IF(N1665="základní",J1665,0)</f>
        <v>0</v>
      </c>
      <c r="BF1665" s="296">
        <f>IF(N1665="snížená",J1665,0)</f>
        <v>0</v>
      </c>
      <c r="BG1665" s="296">
        <f>IF(N1665="zákl. přenesená",J1665,0)</f>
        <v>0</v>
      </c>
      <c r="BH1665" s="296">
        <f>IF(N1665="sníž. přenesená",J1665,0)</f>
        <v>0</v>
      </c>
      <c r="BI1665" s="296">
        <f>IF(N1665="nulová",J1665,0)</f>
        <v>0</v>
      </c>
      <c r="BJ1665" s="196" t="s">
        <v>75</v>
      </c>
      <c r="BK1665" s="296">
        <f>ROUND(I1665*H1665,2)</f>
        <v>0</v>
      </c>
      <c r="BL1665" s="196" t="s">
        <v>263</v>
      </c>
      <c r="BM1665" s="196" t="s">
        <v>2287</v>
      </c>
    </row>
    <row r="1666" spans="2:65" s="916" customFormat="1" ht="40.5">
      <c r="B1666" s="207"/>
      <c r="D1666" s="297" t="s">
        <v>184</v>
      </c>
      <c r="F1666" s="298" t="s">
        <v>2277</v>
      </c>
      <c r="L1666" s="207"/>
      <c r="M1666" s="299"/>
      <c r="N1666" s="920"/>
      <c r="O1666" s="920"/>
      <c r="P1666" s="920"/>
      <c r="Q1666" s="920"/>
      <c r="R1666" s="920"/>
      <c r="S1666" s="920"/>
      <c r="T1666" s="300"/>
      <c r="AT1666" s="196" t="s">
        <v>184</v>
      </c>
      <c r="AU1666" s="196" t="s">
        <v>77</v>
      </c>
    </row>
    <row r="1667" spans="2:65" s="302" customFormat="1">
      <c r="B1667" s="301"/>
      <c r="D1667" s="297" t="s">
        <v>185</v>
      </c>
      <c r="E1667" s="303" t="s">
        <v>5</v>
      </c>
      <c r="F1667" s="304" t="s">
        <v>2288</v>
      </c>
      <c r="H1667" s="305">
        <v>9.8000000000000007</v>
      </c>
      <c r="L1667" s="301"/>
      <c r="M1667" s="306"/>
      <c r="N1667" s="307"/>
      <c r="O1667" s="307"/>
      <c r="P1667" s="307"/>
      <c r="Q1667" s="307"/>
      <c r="R1667" s="307"/>
      <c r="S1667" s="307"/>
      <c r="T1667" s="308"/>
      <c r="AT1667" s="303" t="s">
        <v>185</v>
      </c>
      <c r="AU1667" s="303" t="s">
        <v>77</v>
      </c>
      <c r="AV1667" s="302" t="s">
        <v>77</v>
      </c>
      <c r="AW1667" s="302" t="s">
        <v>31</v>
      </c>
      <c r="AX1667" s="302" t="s">
        <v>68</v>
      </c>
      <c r="AY1667" s="303" t="s">
        <v>177</v>
      </c>
    </row>
    <row r="1668" spans="2:65" s="302" customFormat="1">
      <c r="B1668" s="301"/>
      <c r="D1668" s="297" t="s">
        <v>185</v>
      </c>
      <c r="E1668" s="303" t="s">
        <v>5</v>
      </c>
      <c r="F1668" s="304" t="s">
        <v>2289</v>
      </c>
      <c r="H1668" s="305">
        <v>9.6</v>
      </c>
      <c r="L1668" s="301"/>
      <c r="M1668" s="306"/>
      <c r="N1668" s="307"/>
      <c r="O1668" s="307"/>
      <c r="P1668" s="307"/>
      <c r="Q1668" s="307"/>
      <c r="R1668" s="307"/>
      <c r="S1668" s="307"/>
      <c r="T1668" s="308"/>
      <c r="AT1668" s="303" t="s">
        <v>185</v>
      </c>
      <c r="AU1668" s="303" t="s">
        <v>77</v>
      </c>
      <c r="AV1668" s="302" t="s">
        <v>77</v>
      </c>
      <c r="AW1668" s="302" t="s">
        <v>31</v>
      </c>
      <c r="AX1668" s="302" t="s">
        <v>68</v>
      </c>
      <c r="AY1668" s="303" t="s">
        <v>177</v>
      </c>
    </row>
    <row r="1669" spans="2:65" s="302" customFormat="1">
      <c r="B1669" s="301"/>
      <c r="D1669" s="297" t="s">
        <v>185</v>
      </c>
      <c r="E1669" s="303" t="s">
        <v>5</v>
      </c>
      <c r="F1669" s="304" t="s">
        <v>2290</v>
      </c>
      <c r="H1669" s="305">
        <v>59.4</v>
      </c>
      <c r="L1669" s="301"/>
      <c r="M1669" s="306"/>
      <c r="N1669" s="307"/>
      <c r="O1669" s="307"/>
      <c r="P1669" s="307"/>
      <c r="Q1669" s="307"/>
      <c r="R1669" s="307"/>
      <c r="S1669" s="307"/>
      <c r="T1669" s="308"/>
      <c r="AT1669" s="303" t="s">
        <v>185</v>
      </c>
      <c r="AU1669" s="303" t="s">
        <v>77</v>
      </c>
      <c r="AV1669" s="302" t="s">
        <v>77</v>
      </c>
      <c r="AW1669" s="302" t="s">
        <v>31</v>
      </c>
      <c r="AX1669" s="302" t="s">
        <v>68</v>
      </c>
      <c r="AY1669" s="303" t="s">
        <v>177</v>
      </c>
    </row>
    <row r="1670" spans="2:65" s="317" customFormat="1">
      <c r="B1670" s="316"/>
      <c r="D1670" s="297" t="s">
        <v>185</v>
      </c>
      <c r="E1670" s="318" t="s">
        <v>5</v>
      </c>
      <c r="F1670" s="319" t="s">
        <v>186</v>
      </c>
      <c r="H1670" s="320">
        <v>78.8</v>
      </c>
      <c r="L1670" s="316"/>
      <c r="M1670" s="321"/>
      <c r="N1670" s="322"/>
      <c r="O1670" s="322"/>
      <c r="P1670" s="322"/>
      <c r="Q1670" s="322"/>
      <c r="R1670" s="322"/>
      <c r="S1670" s="322"/>
      <c r="T1670" s="323"/>
      <c r="AT1670" s="318" t="s">
        <v>185</v>
      </c>
      <c r="AU1670" s="318" t="s">
        <v>77</v>
      </c>
      <c r="AV1670" s="317" t="s">
        <v>182</v>
      </c>
      <c r="AW1670" s="317" t="s">
        <v>31</v>
      </c>
      <c r="AX1670" s="317" t="s">
        <v>75</v>
      </c>
      <c r="AY1670" s="318" t="s">
        <v>177</v>
      </c>
    </row>
    <row r="1671" spans="2:65" s="916" customFormat="1" ht="16.5" customHeight="1">
      <c r="B1671" s="207"/>
      <c r="C1671" s="324" t="s">
        <v>2291</v>
      </c>
      <c r="D1671" s="324" t="s">
        <v>425</v>
      </c>
      <c r="E1671" s="325" t="s">
        <v>2292</v>
      </c>
      <c r="F1671" s="326" t="s">
        <v>2293</v>
      </c>
      <c r="G1671" s="327" t="s">
        <v>886</v>
      </c>
      <c r="H1671" s="328">
        <v>86.68</v>
      </c>
      <c r="I1671" s="923"/>
      <c r="J1671" s="329">
        <f>ROUND(I1671*H1671,2)</f>
        <v>0</v>
      </c>
      <c r="K1671" s="326" t="s">
        <v>181</v>
      </c>
      <c r="L1671" s="330"/>
      <c r="M1671" s="331" t="s">
        <v>5</v>
      </c>
      <c r="N1671" s="332" t="s">
        <v>39</v>
      </c>
      <c r="O1671" s="294">
        <v>0</v>
      </c>
      <c r="P1671" s="294">
        <f>O1671*H1671</f>
        <v>0</v>
      </c>
      <c r="Q1671" s="294">
        <v>6.0000000000000002E-5</v>
      </c>
      <c r="R1671" s="294">
        <f>Q1671*H1671</f>
        <v>5.2008000000000002E-3</v>
      </c>
      <c r="S1671" s="294">
        <v>0</v>
      </c>
      <c r="T1671" s="295">
        <f>S1671*H1671</f>
        <v>0</v>
      </c>
      <c r="AR1671" s="196" t="s">
        <v>336</v>
      </c>
      <c r="AT1671" s="196" t="s">
        <v>425</v>
      </c>
      <c r="AU1671" s="196" t="s">
        <v>77</v>
      </c>
      <c r="AY1671" s="196" t="s">
        <v>177</v>
      </c>
      <c r="BE1671" s="296">
        <f>IF(N1671="základní",J1671,0)</f>
        <v>0</v>
      </c>
      <c r="BF1671" s="296">
        <f>IF(N1671="snížená",J1671,0)</f>
        <v>0</v>
      </c>
      <c r="BG1671" s="296">
        <f>IF(N1671="zákl. přenesená",J1671,0)</f>
        <v>0</v>
      </c>
      <c r="BH1671" s="296">
        <f>IF(N1671="sníž. přenesená",J1671,0)</f>
        <v>0</v>
      </c>
      <c r="BI1671" s="296">
        <f>IF(N1671="nulová",J1671,0)</f>
        <v>0</v>
      </c>
      <c r="BJ1671" s="196" t="s">
        <v>75</v>
      </c>
      <c r="BK1671" s="296">
        <f>ROUND(I1671*H1671,2)</f>
        <v>0</v>
      </c>
      <c r="BL1671" s="196" t="s">
        <v>263</v>
      </c>
      <c r="BM1671" s="196" t="s">
        <v>2294</v>
      </c>
    </row>
    <row r="1672" spans="2:65" s="302" customFormat="1">
      <c r="B1672" s="301"/>
      <c r="D1672" s="297" t="s">
        <v>185</v>
      </c>
      <c r="F1672" s="304" t="s">
        <v>2295</v>
      </c>
      <c r="H1672" s="305">
        <v>86.68</v>
      </c>
      <c r="L1672" s="301"/>
      <c r="M1672" s="306"/>
      <c r="N1672" s="307"/>
      <c r="O1672" s="307"/>
      <c r="P1672" s="307"/>
      <c r="Q1672" s="307"/>
      <c r="R1672" s="307"/>
      <c r="S1672" s="307"/>
      <c r="T1672" s="308"/>
      <c r="AT1672" s="303" t="s">
        <v>185</v>
      </c>
      <c r="AU1672" s="303" t="s">
        <v>77</v>
      </c>
      <c r="AV1672" s="302" t="s">
        <v>77</v>
      </c>
      <c r="AW1672" s="302" t="s">
        <v>6</v>
      </c>
      <c r="AX1672" s="302" t="s">
        <v>75</v>
      </c>
      <c r="AY1672" s="303" t="s">
        <v>177</v>
      </c>
    </row>
    <row r="1673" spans="2:65" s="916" customFormat="1" ht="38.25" customHeight="1">
      <c r="B1673" s="207"/>
      <c r="C1673" s="286" t="s">
        <v>2296</v>
      </c>
      <c r="D1673" s="286" t="s">
        <v>179</v>
      </c>
      <c r="E1673" s="287" t="s">
        <v>2297</v>
      </c>
      <c r="F1673" s="288" t="s">
        <v>2298</v>
      </c>
      <c r="G1673" s="289" t="s">
        <v>187</v>
      </c>
      <c r="H1673" s="290">
        <v>1</v>
      </c>
      <c r="I1673" s="921"/>
      <c r="J1673" s="291">
        <f>ROUND(I1673*H1673,2)</f>
        <v>0</v>
      </c>
      <c r="K1673" s="288" t="s">
        <v>181</v>
      </c>
      <c r="L1673" s="207"/>
      <c r="M1673" s="292" t="s">
        <v>5</v>
      </c>
      <c r="N1673" s="293" t="s">
        <v>39</v>
      </c>
      <c r="O1673" s="294">
        <v>0.25</v>
      </c>
      <c r="P1673" s="294">
        <f>O1673*H1673</f>
        <v>0.25</v>
      </c>
      <c r="Q1673" s="294">
        <v>5.62E-3</v>
      </c>
      <c r="R1673" s="294">
        <f>Q1673*H1673</f>
        <v>5.62E-3</v>
      </c>
      <c r="S1673" s="294">
        <v>0</v>
      </c>
      <c r="T1673" s="295">
        <f>S1673*H1673</f>
        <v>0</v>
      </c>
      <c r="AR1673" s="196" t="s">
        <v>263</v>
      </c>
      <c r="AT1673" s="196" t="s">
        <v>179</v>
      </c>
      <c r="AU1673" s="196" t="s">
        <v>77</v>
      </c>
      <c r="AY1673" s="196" t="s">
        <v>177</v>
      </c>
      <c r="BE1673" s="296">
        <f>IF(N1673="základní",J1673,0)</f>
        <v>0</v>
      </c>
      <c r="BF1673" s="296">
        <f>IF(N1673="snížená",J1673,0)</f>
        <v>0</v>
      </c>
      <c r="BG1673" s="296">
        <f>IF(N1673="zákl. přenesená",J1673,0)</f>
        <v>0</v>
      </c>
      <c r="BH1673" s="296">
        <f>IF(N1673="sníž. přenesená",J1673,0)</f>
        <v>0</v>
      </c>
      <c r="BI1673" s="296">
        <f>IF(N1673="nulová",J1673,0)</f>
        <v>0</v>
      </c>
      <c r="BJ1673" s="196" t="s">
        <v>75</v>
      </c>
      <c r="BK1673" s="296">
        <f>ROUND(I1673*H1673,2)</f>
        <v>0</v>
      </c>
      <c r="BL1673" s="196" t="s">
        <v>263</v>
      </c>
      <c r="BM1673" s="196" t="s">
        <v>2299</v>
      </c>
    </row>
    <row r="1674" spans="2:65" s="302" customFormat="1">
      <c r="B1674" s="301"/>
      <c r="D1674" s="297" t="s">
        <v>185</v>
      </c>
      <c r="E1674" s="303" t="s">
        <v>5</v>
      </c>
      <c r="F1674" s="304" t="s">
        <v>75</v>
      </c>
      <c r="H1674" s="305">
        <v>1</v>
      </c>
      <c r="L1674" s="301"/>
      <c r="M1674" s="306"/>
      <c r="N1674" s="307"/>
      <c r="O1674" s="307"/>
      <c r="P1674" s="307"/>
      <c r="Q1674" s="307"/>
      <c r="R1674" s="307"/>
      <c r="S1674" s="307"/>
      <c r="T1674" s="308"/>
      <c r="AT1674" s="303" t="s">
        <v>185</v>
      </c>
      <c r="AU1674" s="303" t="s">
        <v>77</v>
      </c>
      <c r="AV1674" s="302" t="s">
        <v>77</v>
      </c>
      <c r="AW1674" s="302" t="s">
        <v>31</v>
      </c>
      <c r="AX1674" s="302" t="s">
        <v>68</v>
      </c>
      <c r="AY1674" s="303" t="s">
        <v>177</v>
      </c>
    </row>
    <row r="1675" spans="2:65" s="310" customFormat="1">
      <c r="B1675" s="309"/>
      <c r="D1675" s="297" t="s">
        <v>185</v>
      </c>
      <c r="E1675" s="311" t="s">
        <v>5</v>
      </c>
      <c r="F1675" s="312" t="s">
        <v>593</v>
      </c>
      <c r="H1675" s="311" t="s">
        <v>5</v>
      </c>
      <c r="L1675" s="309"/>
      <c r="M1675" s="313"/>
      <c r="N1675" s="314"/>
      <c r="O1675" s="314"/>
      <c r="P1675" s="314"/>
      <c r="Q1675" s="314"/>
      <c r="R1675" s="314"/>
      <c r="S1675" s="314"/>
      <c r="T1675" s="315"/>
      <c r="AT1675" s="311" t="s">
        <v>185</v>
      </c>
      <c r="AU1675" s="311" t="s">
        <v>77</v>
      </c>
      <c r="AV1675" s="310" t="s">
        <v>75</v>
      </c>
      <c r="AW1675" s="310" t="s">
        <v>31</v>
      </c>
      <c r="AX1675" s="310" t="s">
        <v>68</v>
      </c>
      <c r="AY1675" s="311" t="s">
        <v>177</v>
      </c>
    </row>
    <row r="1676" spans="2:65" s="317" customFormat="1">
      <c r="B1676" s="316"/>
      <c r="D1676" s="297" t="s">
        <v>185</v>
      </c>
      <c r="E1676" s="318" t="s">
        <v>5</v>
      </c>
      <c r="F1676" s="319" t="s">
        <v>186</v>
      </c>
      <c r="H1676" s="320">
        <v>1</v>
      </c>
      <c r="L1676" s="316"/>
      <c r="M1676" s="321"/>
      <c r="N1676" s="322"/>
      <c r="O1676" s="322"/>
      <c r="P1676" s="322"/>
      <c r="Q1676" s="322"/>
      <c r="R1676" s="322"/>
      <c r="S1676" s="322"/>
      <c r="T1676" s="323"/>
      <c r="AT1676" s="318" t="s">
        <v>185</v>
      </c>
      <c r="AU1676" s="318" t="s">
        <v>77</v>
      </c>
      <c r="AV1676" s="317" t="s">
        <v>182</v>
      </c>
      <c r="AW1676" s="317" t="s">
        <v>31</v>
      </c>
      <c r="AX1676" s="317" t="s">
        <v>75</v>
      </c>
      <c r="AY1676" s="318" t="s">
        <v>177</v>
      </c>
    </row>
    <row r="1677" spans="2:65" s="916" customFormat="1" ht="38.25" customHeight="1">
      <c r="B1677" s="207"/>
      <c r="C1677" s="286" t="s">
        <v>2300</v>
      </c>
      <c r="D1677" s="286" t="s">
        <v>179</v>
      </c>
      <c r="E1677" s="287" t="s">
        <v>2301</v>
      </c>
      <c r="F1677" s="288" t="s">
        <v>2302</v>
      </c>
      <c r="G1677" s="289" t="s">
        <v>407</v>
      </c>
      <c r="H1677" s="290">
        <v>11.689</v>
      </c>
      <c r="I1677" s="921"/>
      <c r="J1677" s="291">
        <f>ROUND(I1677*H1677,2)</f>
        <v>0</v>
      </c>
      <c r="K1677" s="288" t="s">
        <v>181</v>
      </c>
      <c r="L1677" s="207"/>
      <c r="M1677" s="292" t="s">
        <v>5</v>
      </c>
      <c r="N1677" s="293" t="s">
        <v>39</v>
      </c>
      <c r="O1677" s="294">
        <v>1.2649999999999999</v>
      </c>
      <c r="P1677" s="294">
        <f>O1677*H1677</f>
        <v>14.786584999999999</v>
      </c>
      <c r="Q1677" s="294">
        <v>0</v>
      </c>
      <c r="R1677" s="294">
        <f>Q1677*H1677</f>
        <v>0</v>
      </c>
      <c r="S1677" s="294">
        <v>0</v>
      </c>
      <c r="T1677" s="295">
        <f>S1677*H1677</f>
        <v>0</v>
      </c>
      <c r="AR1677" s="196" t="s">
        <v>263</v>
      </c>
      <c r="AT1677" s="196" t="s">
        <v>179</v>
      </c>
      <c r="AU1677" s="196" t="s">
        <v>77</v>
      </c>
      <c r="AY1677" s="196" t="s">
        <v>177</v>
      </c>
      <c r="BE1677" s="296">
        <f>IF(N1677="základní",J1677,0)</f>
        <v>0</v>
      </c>
      <c r="BF1677" s="296">
        <f>IF(N1677="snížená",J1677,0)</f>
        <v>0</v>
      </c>
      <c r="BG1677" s="296">
        <f>IF(N1677="zákl. přenesená",J1677,0)</f>
        <v>0</v>
      </c>
      <c r="BH1677" s="296">
        <f>IF(N1677="sníž. přenesená",J1677,0)</f>
        <v>0</v>
      </c>
      <c r="BI1677" s="296">
        <f>IF(N1677="nulová",J1677,0)</f>
        <v>0</v>
      </c>
      <c r="BJ1677" s="196" t="s">
        <v>75</v>
      </c>
      <c r="BK1677" s="296">
        <f>ROUND(I1677*H1677,2)</f>
        <v>0</v>
      </c>
      <c r="BL1677" s="196" t="s">
        <v>263</v>
      </c>
      <c r="BM1677" s="196" t="s">
        <v>2303</v>
      </c>
    </row>
    <row r="1678" spans="2:65" s="916" customFormat="1" ht="121.5">
      <c r="B1678" s="207"/>
      <c r="D1678" s="297" t="s">
        <v>184</v>
      </c>
      <c r="F1678" s="298" t="s">
        <v>1319</v>
      </c>
      <c r="L1678" s="207"/>
      <c r="M1678" s="299"/>
      <c r="N1678" s="920"/>
      <c r="O1678" s="920"/>
      <c r="P1678" s="920"/>
      <c r="Q1678" s="920"/>
      <c r="R1678" s="920"/>
      <c r="S1678" s="920"/>
      <c r="T1678" s="300"/>
      <c r="AT1678" s="196" t="s">
        <v>184</v>
      </c>
      <c r="AU1678" s="196" t="s">
        <v>77</v>
      </c>
    </row>
    <row r="1679" spans="2:65" s="274" customFormat="1" ht="29.85" customHeight="1">
      <c r="B1679" s="273"/>
      <c r="D1679" s="275" t="s">
        <v>67</v>
      </c>
      <c r="E1679" s="284" t="s">
        <v>2304</v>
      </c>
      <c r="F1679" s="284" t="s">
        <v>2305</v>
      </c>
      <c r="J1679" s="285">
        <f>BK1679</f>
        <v>0</v>
      </c>
      <c r="L1679" s="273"/>
      <c r="M1679" s="278"/>
      <c r="N1679" s="279"/>
      <c r="O1679" s="279"/>
      <c r="P1679" s="280">
        <f>SUM(P1680:P1742)</f>
        <v>321.82367400000004</v>
      </c>
      <c r="Q1679" s="279"/>
      <c r="R1679" s="280">
        <f>SUM(R1680:R1742)</f>
        <v>3.6614314700000001</v>
      </c>
      <c r="S1679" s="279"/>
      <c r="T1679" s="281">
        <f>SUM(T1680:T1742)</f>
        <v>0</v>
      </c>
      <c r="AR1679" s="275" t="s">
        <v>77</v>
      </c>
      <c r="AT1679" s="282" t="s">
        <v>67</v>
      </c>
      <c r="AU1679" s="282" t="s">
        <v>75</v>
      </c>
      <c r="AY1679" s="275" t="s">
        <v>177</v>
      </c>
      <c r="BK1679" s="283">
        <f>SUM(BK1680:BK1742)</f>
        <v>0</v>
      </c>
    </row>
    <row r="1680" spans="2:65" s="916" customFormat="1" ht="16.5" customHeight="1">
      <c r="B1680" s="207"/>
      <c r="C1680" s="286" t="s">
        <v>2306</v>
      </c>
      <c r="D1680" s="286" t="s">
        <v>179</v>
      </c>
      <c r="E1680" s="287" t="s">
        <v>2307</v>
      </c>
      <c r="F1680" s="288" t="s">
        <v>2308</v>
      </c>
      <c r="G1680" s="289" t="s">
        <v>180</v>
      </c>
      <c r="H1680" s="290">
        <v>467.84</v>
      </c>
      <c r="I1680" s="921"/>
      <c r="J1680" s="291">
        <f>ROUND(I1680*H1680,2)</f>
        <v>0</v>
      </c>
      <c r="K1680" s="288" t="s">
        <v>181</v>
      </c>
      <c r="L1680" s="207"/>
      <c r="M1680" s="292" t="s">
        <v>5</v>
      </c>
      <c r="N1680" s="293" t="s">
        <v>39</v>
      </c>
      <c r="O1680" s="294">
        <v>3.5000000000000003E-2</v>
      </c>
      <c r="P1680" s="294">
        <f>O1680*H1680</f>
        <v>16.374400000000001</v>
      </c>
      <c r="Q1680" s="294">
        <v>0</v>
      </c>
      <c r="R1680" s="294">
        <f>Q1680*H1680</f>
        <v>0</v>
      </c>
      <c r="S1680" s="294">
        <v>0</v>
      </c>
      <c r="T1680" s="295">
        <f>S1680*H1680</f>
        <v>0</v>
      </c>
      <c r="AR1680" s="196" t="s">
        <v>263</v>
      </c>
      <c r="AT1680" s="196" t="s">
        <v>179</v>
      </c>
      <c r="AU1680" s="196" t="s">
        <v>77</v>
      </c>
      <c r="AY1680" s="196" t="s">
        <v>177</v>
      </c>
      <c r="BE1680" s="296">
        <f>IF(N1680="základní",J1680,0)</f>
        <v>0</v>
      </c>
      <c r="BF1680" s="296">
        <f>IF(N1680="snížená",J1680,0)</f>
        <v>0</v>
      </c>
      <c r="BG1680" s="296">
        <f>IF(N1680="zákl. přenesená",J1680,0)</f>
        <v>0</v>
      </c>
      <c r="BH1680" s="296">
        <f>IF(N1680="sníž. přenesená",J1680,0)</f>
        <v>0</v>
      </c>
      <c r="BI1680" s="296">
        <f>IF(N1680="nulová",J1680,0)</f>
        <v>0</v>
      </c>
      <c r="BJ1680" s="196" t="s">
        <v>75</v>
      </c>
      <c r="BK1680" s="296">
        <f>ROUND(I1680*H1680,2)</f>
        <v>0</v>
      </c>
      <c r="BL1680" s="196" t="s">
        <v>263</v>
      </c>
      <c r="BM1680" s="196" t="s">
        <v>2309</v>
      </c>
    </row>
    <row r="1681" spans="2:65" s="916" customFormat="1" ht="67.5">
      <c r="B1681" s="207"/>
      <c r="D1681" s="297" t="s">
        <v>184</v>
      </c>
      <c r="F1681" s="298" t="s">
        <v>2310</v>
      </c>
      <c r="L1681" s="207"/>
      <c r="M1681" s="299"/>
      <c r="N1681" s="920"/>
      <c r="O1681" s="920"/>
      <c r="P1681" s="920"/>
      <c r="Q1681" s="920"/>
      <c r="R1681" s="920"/>
      <c r="S1681" s="920"/>
      <c r="T1681" s="300"/>
      <c r="AT1681" s="196" t="s">
        <v>184</v>
      </c>
      <c r="AU1681" s="196" t="s">
        <v>77</v>
      </c>
    </row>
    <row r="1682" spans="2:65" s="916" customFormat="1" ht="16.5" customHeight="1">
      <c r="B1682" s="207"/>
      <c r="C1682" s="286" t="s">
        <v>2311</v>
      </c>
      <c r="D1682" s="286" t="s">
        <v>179</v>
      </c>
      <c r="E1682" s="287" t="s">
        <v>2312</v>
      </c>
      <c r="F1682" s="288" t="s">
        <v>2313</v>
      </c>
      <c r="G1682" s="289" t="s">
        <v>180</v>
      </c>
      <c r="H1682" s="290">
        <v>461.66</v>
      </c>
      <c r="I1682" s="921"/>
      <c r="J1682" s="291">
        <f>ROUND(I1682*H1682,2)</f>
        <v>0</v>
      </c>
      <c r="K1682" s="288" t="s">
        <v>181</v>
      </c>
      <c r="L1682" s="207"/>
      <c r="M1682" s="292" t="s">
        <v>5</v>
      </c>
      <c r="N1682" s="293" t="s">
        <v>39</v>
      </c>
      <c r="O1682" s="294">
        <v>2.4E-2</v>
      </c>
      <c r="P1682" s="294">
        <f>O1682*H1682</f>
        <v>11.079840000000001</v>
      </c>
      <c r="Q1682" s="294">
        <v>0</v>
      </c>
      <c r="R1682" s="294">
        <f>Q1682*H1682</f>
        <v>0</v>
      </c>
      <c r="S1682" s="294">
        <v>0</v>
      </c>
      <c r="T1682" s="295">
        <f>S1682*H1682</f>
        <v>0</v>
      </c>
      <c r="AR1682" s="196" t="s">
        <v>263</v>
      </c>
      <c r="AT1682" s="196" t="s">
        <v>179</v>
      </c>
      <c r="AU1682" s="196" t="s">
        <v>77</v>
      </c>
      <c r="AY1682" s="196" t="s">
        <v>177</v>
      </c>
      <c r="BE1682" s="296">
        <f>IF(N1682="základní",J1682,0)</f>
        <v>0</v>
      </c>
      <c r="BF1682" s="296">
        <f>IF(N1682="snížená",J1682,0)</f>
        <v>0</v>
      </c>
      <c r="BG1682" s="296">
        <f>IF(N1682="zákl. přenesená",J1682,0)</f>
        <v>0</v>
      </c>
      <c r="BH1682" s="296">
        <f>IF(N1682="sníž. přenesená",J1682,0)</f>
        <v>0</v>
      </c>
      <c r="BI1682" s="296">
        <f>IF(N1682="nulová",J1682,0)</f>
        <v>0</v>
      </c>
      <c r="BJ1682" s="196" t="s">
        <v>75</v>
      </c>
      <c r="BK1682" s="296">
        <f>ROUND(I1682*H1682,2)</f>
        <v>0</v>
      </c>
      <c r="BL1682" s="196" t="s">
        <v>263</v>
      </c>
      <c r="BM1682" s="196" t="s">
        <v>2314</v>
      </c>
    </row>
    <row r="1683" spans="2:65" s="916" customFormat="1" ht="67.5">
      <c r="B1683" s="207"/>
      <c r="D1683" s="297" t="s">
        <v>184</v>
      </c>
      <c r="F1683" s="298" t="s">
        <v>2310</v>
      </c>
      <c r="L1683" s="207"/>
      <c r="M1683" s="299"/>
      <c r="N1683" s="920"/>
      <c r="O1683" s="920"/>
      <c r="P1683" s="920"/>
      <c r="Q1683" s="920"/>
      <c r="R1683" s="920"/>
      <c r="S1683" s="920"/>
      <c r="T1683" s="300"/>
      <c r="AT1683" s="196" t="s">
        <v>184</v>
      </c>
      <c r="AU1683" s="196" t="s">
        <v>77</v>
      </c>
    </row>
    <row r="1684" spans="2:65" s="302" customFormat="1">
      <c r="B1684" s="301"/>
      <c r="D1684" s="297" t="s">
        <v>185</v>
      </c>
      <c r="E1684" s="303" t="s">
        <v>5</v>
      </c>
      <c r="F1684" s="304" t="s">
        <v>2315</v>
      </c>
      <c r="H1684" s="305">
        <v>461.66</v>
      </c>
      <c r="L1684" s="301"/>
      <c r="M1684" s="306"/>
      <c r="N1684" s="307"/>
      <c r="O1684" s="307"/>
      <c r="P1684" s="307"/>
      <c r="Q1684" s="307"/>
      <c r="R1684" s="307"/>
      <c r="S1684" s="307"/>
      <c r="T1684" s="308"/>
      <c r="AT1684" s="303" t="s">
        <v>185</v>
      </c>
      <c r="AU1684" s="303" t="s">
        <v>77</v>
      </c>
      <c r="AV1684" s="302" t="s">
        <v>77</v>
      </c>
      <c r="AW1684" s="302" t="s">
        <v>31</v>
      </c>
      <c r="AX1684" s="302" t="s">
        <v>68</v>
      </c>
      <c r="AY1684" s="303" t="s">
        <v>177</v>
      </c>
    </row>
    <row r="1685" spans="2:65" s="317" customFormat="1">
      <c r="B1685" s="316"/>
      <c r="D1685" s="297" t="s">
        <v>185</v>
      </c>
      <c r="E1685" s="318" t="s">
        <v>5</v>
      </c>
      <c r="F1685" s="319" t="s">
        <v>186</v>
      </c>
      <c r="H1685" s="320">
        <v>461.66</v>
      </c>
      <c r="L1685" s="316"/>
      <c r="M1685" s="321"/>
      <c r="N1685" s="322"/>
      <c r="O1685" s="322"/>
      <c r="P1685" s="322"/>
      <c r="Q1685" s="322"/>
      <c r="R1685" s="322"/>
      <c r="S1685" s="322"/>
      <c r="T1685" s="323"/>
      <c r="AT1685" s="318" t="s">
        <v>185</v>
      </c>
      <c r="AU1685" s="318" t="s">
        <v>77</v>
      </c>
      <c r="AV1685" s="317" t="s">
        <v>182</v>
      </c>
      <c r="AW1685" s="317" t="s">
        <v>31</v>
      </c>
      <c r="AX1685" s="317" t="s">
        <v>75</v>
      </c>
      <c r="AY1685" s="318" t="s">
        <v>177</v>
      </c>
    </row>
    <row r="1686" spans="2:65" s="916" customFormat="1" ht="25.5" customHeight="1">
      <c r="B1686" s="207"/>
      <c r="C1686" s="286" t="s">
        <v>2316</v>
      </c>
      <c r="D1686" s="286" t="s">
        <v>179</v>
      </c>
      <c r="E1686" s="287" t="s">
        <v>2317</v>
      </c>
      <c r="F1686" s="288" t="s">
        <v>2318</v>
      </c>
      <c r="G1686" s="289" t="s">
        <v>180</v>
      </c>
      <c r="H1686" s="290">
        <v>461.66</v>
      </c>
      <c r="I1686" s="921"/>
      <c r="J1686" s="291">
        <f>ROUND(I1686*H1686,2)</f>
        <v>0</v>
      </c>
      <c r="K1686" s="288" t="s">
        <v>181</v>
      </c>
      <c r="L1686" s="207"/>
      <c r="M1686" s="292" t="s">
        <v>5</v>
      </c>
      <c r="N1686" s="293" t="s">
        <v>39</v>
      </c>
      <c r="O1686" s="294">
        <v>5.8000000000000003E-2</v>
      </c>
      <c r="P1686" s="294">
        <f>O1686*H1686</f>
        <v>26.776280000000003</v>
      </c>
      <c r="Q1686" s="294">
        <v>3.0000000000000001E-5</v>
      </c>
      <c r="R1686" s="294">
        <f>Q1686*H1686</f>
        <v>1.3849800000000001E-2</v>
      </c>
      <c r="S1686" s="294">
        <v>0</v>
      </c>
      <c r="T1686" s="295">
        <f>S1686*H1686</f>
        <v>0</v>
      </c>
      <c r="AR1686" s="196" t="s">
        <v>263</v>
      </c>
      <c r="AT1686" s="196" t="s">
        <v>179</v>
      </c>
      <c r="AU1686" s="196" t="s">
        <v>77</v>
      </c>
      <c r="AY1686" s="196" t="s">
        <v>177</v>
      </c>
      <c r="BE1686" s="296">
        <f>IF(N1686="základní",J1686,0)</f>
        <v>0</v>
      </c>
      <c r="BF1686" s="296">
        <f>IF(N1686="snížená",J1686,0)</f>
        <v>0</v>
      </c>
      <c r="BG1686" s="296">
        <f>IF(N1686="zákl. přenesená",J1686,0)</f>
        <v>0</v>
      </c>
      <c r="BH1686" s="296">
        <f>IF(N1686="sníž. přenesená",J1686,0)</f>
        <v>0</v>
      </c>
      <c r="BI1686" s="296">
        <f>IF(N1686="nulová",J1686,0)</f>
        <v>0</v>
      </c>
      <c r="BJ1686" s="196" t="s">
        <v>75</v>
      </c>
      <c r="BK1686" s="296">
        <f>ROUND(I1686*H1686,2)</f>
        <v>0</v>
      </c>
      <c r="BL1686" s="196" t="s">
        <v>263</v>
      </c>
      <c r="BM1686" s="196" t="s">
        <v>2319</v>
      </c>
    </row>
    <row r="1687" spans="2:65" s="916" customFormat="1" ht="67.5">
      <c r="B1687" s="207"/>
      <c r="D1687" s="297" t="s">
        <v>184</v>
      </c>
      <c r="F1687" s="298" t="s">
        <v>2310</v>
      </c>
      <c r="L1687" s="207"/>
      <c r="M1687" s="299"/>
      <c r="N1687" s="920"/>
      <c r="O1687" s="920"/>
      <c r="P1687" s="920"/>
      <c r="Q1687" s="920"/>
      <c r="R1687" s="920"/>
      <c r="S1687" s="920"/>
      <c r="T1687" s="300"/>
      <c r="AT1687" s="196" t="s">
        <v>184</v>
      </c>
      <c r="AU1687" s="196" t="s">
        <v>77</v>
      </c>
    </row>
    <row r="1688" spans="2:65" s="916" customFormat="1" ht="25.5" customHeight="1">
      <c r="B1688" s="207"/>
      <c r="C1688" s="286" t="s">
        <v>2320</v>
      </c>
      <c r="D1688" s="286" t="s">
        <v>179</v>
      </c>
      <c r="E1688" s="287" t="s">
        <v>2321</v>
      </c>
      <c r="F1688" s="288" t="s">
        <v>2322</v>
      </c>
      <c r="G1688" s="289" t="s">
        <v>180</v>
      </c>
      <c r="H1688" s="290">
        <v>461.66</v>
      </c>
      <c r="I1688" s="921"/>
      <c r="J1688" s="291">
        <f>ROUND(I1688*H1688,2)</f>
        <v>0</v>
      </c>
      <c r="K1688" s="288" t="s">
        <v>181</v>
      </c>
      <c r="L1688" s="207"/>
      <c r="M1688" s="292" t="s">
        <v>5</v>
      </c>
      <c r="N1688" s="293" t="s">
        <v>39</v>
      </c>
      <c r="O1688" s="294">
        <v>0.192</v>
      </c>
      <c r="P1688" s="294">
        <f>O1688*H1688</f>
        <v>88.638720000000006</v>
      </c>
      <c r="Q1688" s="294">
        <v>4.4999999999999997E-3</v>
      </c>
      <c r="R1688" s="294">
        <f>Q1688*H1688</f>
        <v>2.0774699999999999</v>
      </c>
      <c r="S1688" s="294">
        <v>0</v>
      </c>
      <c r="T1688" s="295">
        <f>S1688*H1688</f>
        <v>0</v>
      </c>
      <c r="AR1688" s="196" t="s">
        <v>263</v>
      </c>
      <c r="AT1688" s="196" t="s">
        <v>179</v>
      </c>
      <c r="AU1688" s="196" t="s">
        <v>77</v>
      </c>
      <c r="AY1688" s="196" t="s">
        <v>177</v>
      </c>
      <c r="BE1688" s="296">
        <f>IF(N1688="základní",J1688,0)</f>
        <v>0</v>
      </c>
      <c r="BF1688" s="296">
        <f>IF(N1688="snížená",J1688,0)</f>
        <v>0</v>
      </c>
      <c r="BG1688" s="296">
        <f>IF(N1688="zákl. přenesená",J1688,0)</f>
        <v>0</v>
      </c>
      <c r="BH1688" s="296">
        <f>IF(N1688="sníž. přenesená",J1688,0)</f>
        <v>0</v>
      </c>
      <c r="BI1688" s="296">
        <f>IF(N1688="nulová",J1688,0)</f>
        <v>0</v>
      </c>
      <c r="BJ1688" s="196" t="s">
        <v>75</v>
      </c>
      <c r="BK1688" s="296">
        <f>ROUND(I1688*H1688,2)</f>
        <v>0</v>
      </c>
      <c r="BL1688" s="196" t="s">
        <v>263</v>
      </c>
      <c r="BM1688" s="196" t="s">
        <v>2323</v>
      </c>
    </row>
    <row r="1689" spans="2:65" s="916" customFormat="1" ht="67.5">
      <c r="B1689" s="207"/>
      <c r="D1689" s="297" t="s">
        <v>184</v>
      </c>
      <c r="F1689" s="298" t="s">
        <v>2310</v>
      </c>
      <c r="L1689" s="207"/>
      <c r="M1689" s="299"/>
      <c r="N1689" s="920"/>
      <c r="O1689" s="920"/>
      <c r="P1689" s="920"/>
      <c r="Q1689" s="920"/>
      <c r="R1689" s="920"/>
      <c r="S1689" s="920"/>
      <c r="T1689" s="300"/>
      <c r="AT1689" s="196" t="s">
        <v>184</v>
      </c>
      <c r="AU1689" s="196" t="s">
        <v>77</v>
      </c>
    </row>
    <row r="1690" spans="2:65" s="916" customFormat="1" ht="16.5" customHeight="1">
      <c r="B1690" s="207"/>
      <c r="C1690" s="286" t="s">
        <v>2324</v>
      </c>
      <c r="D1690" s="286" t="s">
        <v>179</v>
      </c>
      <c r="E1690" s="287" t="s">
        <v>2325</v>
      </c>
      <c r="F1690" s="288" t="s">
        <v>2326</v>
      </c>
      <c r="G1690" s="289" t="s">
        <v>180</v>
      </c>
      <c r="H1690" s="290">
        <v>348.69</v>
      </c>
      <c r="I1690" s="921"/>
      <c r="J1690" s="291">
        <f>ROUND(I1690*H1690,2)</f>
        <v>0</v>
      </c>
      <c r="K1690" s="288" t="s">
        <v>181</v>
      </c>
      <c r="L1690" s="207"/>
      <c r="M1690" s="292" t="s">
        <v>5</v>
      </c>
      <c r="N1690" s="293" t="s">
        <v>39</v>
      </c>
      <c r="O1690" s="294">
        <v>0.219</v>
      </c>
      <c r="P1690" s="294">
        <f>O1690*H1690</f>
        <v>76.363110000000006</v>
      </c>
      <c r="Q1690" s="294">
        <v>5.0000000000000001E-4</v>
      </c>
      <c r="R1690" s="294">
        <f>Q1690*H1690</f>
        <v>0.174345</v>
      </c>
      <c r="S1690" s="294">
        <v>0</v>
      </c>
      <c r="T1690" s="295">
        <f>S1690*H1690</f>
        <v>0</v>
      </c>
      <c r="AR1690" s="196" t="s">
        <v>263</v>
      </c>
      <c r="AT1690" s="196" t="s">
        <v>179</v>
      </c>
      <c r="AU1690" s="196" t="s">
        <v>77</v>
      </c>
      <c r="AY1690" s="196" t="s">
        <v>177</v>
      </c>
      <c r="BE1690" s="296">
        <f>IF(N1690="základní",J1690,0)</f>
        <v>0</v>
      </c>
      <c r="BF1690" s="296">
        <f>IF(N1690="snížená",J1690,0)</f>
        <v>0</v>
      </c>
      <c r="BG1690" s="296">
        <f>IF(N1690="zákl. přenesená",J1690,0)</f>
        <v>0</v>
      </c>
      <c r="BH1690" s="296">
        <f>IF(N1690="sníž. přenesená",J1690,0)</f>
        <v>0</v>
      </c>
      <c r="BI1690" s="296">
        <f>IF(N1690="nulová",J1690,0)</f>
        <v>0</v>
      </c>
      <c r="BJ1690" s="196" t="s">
        <v>75</v>
      </c>
      <c r="BK1690" s="296">
        <f>ROUND(I1690*H1690,2)</f>
        <v>0</v>
      </c>
      <c r="BL1690" s="196" t="s">
        <v>263</v>
      </c>
      <c r="BM1690" s="196" t="s">
        <v>2327</v>
      </c>
    </row>
    <row r="1691" spans="2:65" s="916" customFormat="1" ht="40.5">
      <c r="B1691" s="207"/>
      <c r="D1691" s="297" t="s">
        <v>184</v>
      </c>
      <c r="F1691" s="298" t="s">
        <v>2328</v>
      </c>
      <c r="L1691" s="207"/>
      <c r="M1691" s="299"/>
      <c r="N1691" s="920"/>
      <c r="O1691" s="920"/>
      <c r="P1691" s="920"/>
      <c r="Q1691" s="920"/>
      <c r="R1691" s="920"/>
      <c r="S1691" s="920"/>
      <c r="T1691" s="300"/>
      <c r="AT1691" s="196" t="s">
        <v>184</v>
      </c>
      <c r="AU1691" s="196" t="s">
        <v>77</v>
      </c>
    </row>
    <row r="1692" spans="2:65" s="302" customFormat="1">
      <c r="B1692" s="301"/>
      <c r="D1692" s="297" t="s">
        <v>185</v>
      </c>
      <c r="E1692" s="303" t="s">
        <v>5</v>
      </c>
      <c r="F1692" s="304" t="s">
        <v>2329</v>
      </c>
      <c r="H1692" s="305">
        <v>246.54</v>
      </c>
      <c r="L1692" s="301"/>
      <c r="M1692" s="306"/>
      <c r="N1692" s="307"/>
      <c r="O1692" s="307"/>
      <c r="P1692" s="307"/>
      <c r="Q1692" s="307"/>
      <c r="R1692" s="307"/>
      <c r="S1692" s="307"/>
      <c r="T1692" s="308"/>
      <c r="AT1692" s="303" t="s">
        <v>185</v>
      </c>
      <c r="AU1692" s="303" t="s">
        <v>77</v>
      </c>
      <c r="AV1692" s="302" t="s">
        <v>77</v>
      </c>
      <c r="AW1692" s="302" t="s">
        <v>31</v>
      </c>
      <c r="AX1692" s="302" t="s">
        <v>68</v>
      </c>
      <c r="AY1692" s="303" t="s">
        <v>177</v>
      </c>
    </row>
    <row r="1693" spans="2:65" s="310" customFormat="1">
      <c r="B1693" s="309"/>
      <c r="D1693" s="297" t="s">
        <v>185</v>
      </c>
      <c r="E1693" s="311" t="s">
        <v>5</v>
      </c>
      <c r="F1693" s="312" t="s">
        <v>2330</v>
      </c>
      <c r="H1693" s="311" t="s">
        <v>5</v>
      </c>
      <c r="L1693" s="309"/>
      <c r="M1693" s="313"/>
      <c r="N1693" s="314"/>
      <c r="O1693" s="314"/>
      <c r="P1693" s="314"/>
      <c r="Q1693" s="314"/>
      <c r="R1693" s="314"/>
      <c r="S1693" s="314"/>
      <c r="T1693" s="315"/>
      <c r="AT1693" s="311" t="s">
        <v>185</v>
      </c>
      <c r="AU1693" s="311" t="s">
        <v>77</v>
      </c>
      <c r="AV1693" s="310" t="s">
        <v>75</v>
      </c>
      <c r="AW1693" s="310" t="s">
        <v>31</v>
      </c>
      <c r="AX1693" s="310" t="s">
        <v>68</v>
      </c>
      <c r="AY1693" s="311" t="s">
        <v>177</v>
      </c>
    </row>
    <row r="1694" spans="2:65" s="302" customFormat="1">
      <c r="B1694" s="301"/>
      <c r="D1694" s="297" t="s">
        <v>185</v>
      </c>
      <c r="E1694" s="303" t="s">
        <v>5</v>
      </c>
      <c r="F1694" s="304" t="s">
        <v>2331</v>
      </c>
      <c r="H1694" s="305">
        <v>102.15</v>
      </c>
      <c r="L1694" s="301"/>
      <c r="M1694" s="306"/>
      <c r="N1694" s="307"/>
      <c r="O1694" s="307"/>
      <c r="P1694" s="307"/>
      <c r="Q1694" s="307"/>
      <c r="R1694" s="307"/>
      <c r="S1694" s="307"/>
      <c r="T1694" s="308"/>
      <c r="AT1694" s="303" t="s">
        <v>185</v>
      </c>
      <c r="AU1694" s="303" t="s">
        <v>77</v>
      </c>
      <c r="AV1694" s="302" t="s">
        <v>77</v>
      </c>
      <c r="AW1694" s="302" t="s">
        <v>31</v>
      </c>
      <c r="AX1694" s="302" t="s">
        <v>68</v>
      </c>
      <c r="AY1694" s="303" t="s">
        <v>177</v>
      </c>
    </row>
    <row r="1695" spans="2:65" s="310" customFormat="1">
      <c r="B1695" s="309"/>
      <c r="D1695" s="297" t="s">
        <v>185</v>
      </c>
      <c r="E1695" s="311" t="s">
        <v>5</v>
      </c>
      <c r="F1695" s="312" t="s">
        <v>2332</v>
      </c>
      <c r="H1695" s="311" t="s">
        <v>5</v>
      </c>
      <c r="L1695" s="309"/>
      <c r="M1695" s="313"/>
      <c r="N1695" s="314"/>
      <c r="O1695" s="314"/>
      <c r="P1695" s="314"/>
      <c r="Q1695" s="314"/>
      <c r="R1695" s="314"/>
      <c r="S1695" s="314"/>
      <c r="T1695" s="315"/>
      <c r="AT1695" s="311" t="s">
        <v>185</v>
      </c>
      <c r="AU1695" s="311" t="s">
        <v>77</v>
      </c>
      <c r="AV1695" s="310" t="s">
        <v>75</v>
      </c>
      <c r="AW1695" s="310" t="s">
        <v>31</v>
      </c>
      <c r="AX1695" s="310" t="s">
        <v>68</v>
      </c>
      <c r="AY1695" s="311" t="s">
        <v>177</v>
      </c>
    </row>
    <row r="1696" spans="2:65" s="317" customFormat="1">
      <c r="B1696" s="316"/>
      <c r="D1696" s="297" t="s">
        <v>185</v>
      </c>
      <c r="E1696" s="318" t="s">
        <v>5</v>
      </c>
      <c r="F1696" s="319" t="s">
        <v>186</v>
      </c>
      <c r="H1696" s="320">
        <v>348.69</v>
      </c>
      <c r="L1696" s="316"/>
      <c r="M1696" s="321"/>
      <c r="N1696" s="322"/>
      <c r="O1696" s="322"/>
      <c r="P1696" s="322"/>
      <c r="Q1696" s="322"/>
      <c r="R1696" s="322"/>
      <c r="S1696" s="322"/>
      <c r="T1696" s="323"/>
      <c r="AT1696" s="318" t="s">
        <v>185</v>
      </c>
      <c r="AU1696" s="318" t="s">
        <v>77</v>
      </c>
      <c r="AV1696" s="317" t="s">
        <v>182</v>
      </c>
      <c r="AW1696" s="317" t="s">
        <v>31</v>
      </c>
      <c r="AX1696" s="317" t="s">
        <v>75</v>
      </c>
      <c r="AY1696" s="318" t="s">
        <v>177</v>
      </c>
    </row>
    <row r="1697" spans="2:65" s="916" customFormat="1" ht="16.5" customHeight="1">
      <c r="B1697" s="207"/>
      <c r="C1697" s="324" t="s">
        <v>2333</v>
      </c>
      <c r="D1697" s="324" t="s">
        <v>425</v>
      </c>
      <c r="E1697" s="325" t="s">
        <v>2334</v>
      </c>
      <c r="F1697" s="326" t="s">
        <v>2335</v>
      </c>
      <c r="G1697" s="327" t="s">
        <v>180</v>
      </c>
      <c r="H1697" s="328">
        <v>383.55900000000003</v>
      </c>
      <c r="I1697" s="923"/>
      <c r="J1697" s="329">
        <f>ROUND(I1697*H1697,2)</f>
        <v>0</v>
      </c>
      <c r="K1697" s="326" t="s">
        <v>181</v>
      </c>
      <c r="L1697" s="330"/>
      <c r="M1697" s="331" t="s">
        <v>5</v>
      </c>
      <c r="N1697" s="332" t="s">
        <v>39</v>
      </c>
      <c r="O1697" s="294">
        <v>0</v>
      </c>
      <c r="P1697" s="294">
        <f>O1697*H1697</f>
        <v>0</v>
      </c>
      <c r="Q1697" s="294">
        <v>2.3500000000000001E-3</v>
      </c>
      <c r="R1697" s="294">
        <f>Q1697*H1697</f>
        <v>0.90136365000000007</v>
      </c>
      <c r="S1697" s="294">
        <v>0</v>
      </c>
      <c r="T1697" s="295">
        <f>S1697*H1697</f>
        <v>0</v>
      </c>
      <c r="AR1697" s="196" t="s">
        <v>336</v>
      </c>
      <c r="AT1697" s="196" t="s">
        <v>425</v>
      </c>
      <c r="AU1697" s="196" t="s">
        <v>77</v>
      </c>
      <c r="AY1697" s="196" t="s">
        <v>177</v>
      </c>
      <c r="BE1697" s="296">
        <f>IF(N1697="základní",J1697,0)</f>
        <v>0</v>
      </c>
      <c r="BF1697" s="296">
        <f>IF(N1697="snížená",J1697,0)</f>
        <v>0</v>
      </c>
      <c r="BG1697" s="296">
        <f>IF(N1697="zákl. přenesená",J1697,0)</f>
        <v>0</v>
      </c>
      <c r="BH1697" s="296">
        <f>IF(N1697="sníž. přenesená",J1697,0)</f>
        <v>0</v>
      </c>
      <c r="BI1697" s="296">
        <f>IF(N1697="nulová",J1697,0)</f>
        <v>0</v>
      </c>
      <c r="BJ1697" s="196" t="s">
        <v>75</v>
      </c>
      <c r="BK1697" s="296">
        <f>ROUND(I1697*H1697,2)</f>
        <v>0</v>
      </c>
      <c r="BL1697" s="196" t="s">
        <v>263</v>
      </c>
      <c r="BM1697" s="196" t="s">
        <v>2336</v>
      </c>
    </row>
    <row r="1698" spans="2:65" s="302" customFormat="1">
      <c r="B1698" s="301"/>
      <c r="D1698" s="297" t="s">
        <v>185</v>
      </c>
      <c r="F1698" s="304" t="s">
        <v>2337</v>
      </c>
      <c r="H1698" s="305">
        <v>383.55900000000003</v>
      </c>
      <c r="L1698" s="301"/>
      <c r="M1698" s="306"/>
      <c r="N1698" s="307"/>
      <c r="O1698" s="307"/>
      <c r="P1698" s="307"/>
      <c r="Q1698" s="307"/>
      <c r="R1698" s="307"/>
      <c r="S1698" s="307"/>
      <c r="T1698" s="308"/>
      <c r="AT1698" s="303" t="s">
        <v>185</v>
      </c>
      <c r="AU1698" s="303" t="s">
        <v>77</v>
      </c>
      <c r="AV1698" s="302" t="s">
        <v>77</v>
      </c>
      <c r="AW1698" s="302" t="s">
        <v>6</v>
      </c>
      <c r="AX1698" s="302" t="s">
        <v>75</v>
      </c>
      <c r="AY1698" s="303" t="s">
        <v>177</v>
      </c>
    </row>
    <row r="1699" spans="2:65" s="916" customFormat="1" ht="16.5" customHeight="1">
      <c r="B1699" s="207"/>
      <c r="C1699" s="286" t="s">
        <v>2338</v>
      </c>
      <c r="D1699" s="286" t="s">
        <v>179</v>
      </c>
      <c r="E1699" s="287" t="s">
        <v>2339</v>
      </c>
      <c r="F1699" s="288" t="s">
        <v>2340</v>
      </c>
      <c r="G1699" s="289" t="s">
        <v>180</v>
      </c>
      <c r="H1699" s="290">
        <v>112.97</v>
      </c>
      <c r="I1699" s="921"/>
      <c r="J1699" s="291">
        <f>ROUND(I1699*H1699,2)</f>
        <v>0</v>
      </c>
      <c r="K1699" s="288" t="s">
        <v>181</v>
      </c>
      <c r="L1699" s="207"/>
      <c r="M1699" s="292" t="s">
        <v>5</v>
      </c>
      <c r="N1699" s="293" t="s">
        <v>39</v>
      </c>
      <c r="O1699" s="294">
        <v>0.23300000000000001</v>
      </c>
      <c r="P1699" s="294">
        <f>O1699*H1699</f>
        <v>26.322010000000002</v>
      </c>
      <c r="Q1699" s="294">
        <v>2.9999999999999997E-4</v>
      </c>
      <c r="R1699" s="294">
        <f>Q1699*H1699</f>
        <v>3.3890999999999998E-2</v>
      </c>
      <c r="S1699" s="294">
        <v>0</v>
      </c>
      <c r="T1699" s="295">
        <f>S1699*H1699</f>
        <v>0</v>
      </c>
      <c r="AR1699" s="196" t="s">
        <v>263</v>
      </c>
      <c r="AT1699" s="196" t="s">
        <v>179</v>
      </c>
      <c r="AU1699" s="196" t="s">
        <v>77</v>
      </c>
      <c r="AY1699" s="196" t="s">
        <v>177</v>
      </c>
      <c r="BE1699" s="296">
        <f>IF(N1699="základní",J1699,0)</f>
        <v>0</v>
      </c>
      <c r="BF1699" s="296">
        <f>IF(N1699="snížená",J1699,0)</f>
        <v>0</v>
      </c>
      <c r="BG1699" s="296">
        <f>IF(N1699="zákl. přenesená",J1699,0)</f>
        <v>0</v>
      </c>
      <c r="BH1699" s="296">
        <f>IF(N1699="sníž. přenesená",J1699,0)</f>
        <v>0</v>
      </c>
      <c r="BI1699" s="296">
        <f>IF(N1699="nulová",J1699,0)</f>
        <v>0</v>
      </c>
      <c r="BJ1699" s="196" t="s">
        <v>75</v>
      </c>
      <c r="BK1699" s="296">
        <f>ROUND(I1699*H1699,2)</f>
        <v>0</v>
      </c>
      <c r="BL1699" s="196" t="s">
        <v>263</v>
      </c>
      <c r="BM1699" s="196" t="s">
        <v>2341</v>
      </c>
    </row>
    <row r="1700" spans="2:65" s="302" customFormat="1">
      <c r="B1700" s="301"/>
      <c r="D1700" s="297" t="s">
        <v>185</v>
      </c>
      <c r="E1700" s="303" t="s">
        <v>5</v>
      </c>
      <c r="F1700" s="304" t="s">
        <v>2342</v>
      </c>
      <c r="H1700" s="305">
        <v>14.4</v>
      </c>
      <c r="L1700" s="301"/>
      <c r="M1700" s="306"/>
      <c r="N1700" s="307"/>
      <c r="O1700" s="307"/>
      <c r="P1700" s="307"/>
      <c r="Q1700" s="307"/>
      <c r="R1700" s="307"/>
      <c r="S1700" s="307"/>
      <c r="T1700" s="308"/>
      <c r="AT1700" s="303" t="s">
        <v>185</v>
      </c>
      <c r="AU1700" s="303" t="s">
        <v>77</v>
      </c>
      <c r="AV1700" s="302" t="s">
        <v>77</v>
      </c>
      <c r="AW1700" s="302" t="s">
        <v>31</v>
      </c>
      <c r="AX1700" s="302" t="s">
        <v>68</v>
      </c>
      <c r="AY1700" s="303" t="s">
        <v>177</v>
      </c>
    </row>
    <row r="1701" spans="2:65" s="310" customFormat="1">
      <c r="B1701" s="309"/>
      <c r="D1701" s="297" t="s">
        <v>185</v>
      </c>
      <c r="E1701" s="311" t="s">
        <v>5</v>
      </c>
      <c r="F1701" s="312" t="s">
        <v>2343</v>
      </c>
      <c r="H1701" s="311" t="s">
        <v>5</v>
      </c>
      <c r="L1701" s="309"/>
      <c r="M1701" s="313"/>
      <c r="N1701" s="314"/>
      <c r="O1701" s="314"/>
      <c r="P1701" s="314"/>
      <c r="Q1701" s="314"/>
      <c r="R1701" s="314"/>
      <c r="S1701" s="314"/>
      <c r="T1701" s="315"/>
      <c r="AT1701" s="311" t="s">
        <v>185</v>
      </c>
      <c r="AU1701" s="311" t="s">
        <v>77</v>
      </c>
      <c r="AV1701" s="310" t="s">
        <v>75</v>
      </c>
      <c r="AW1701" s="310" t="s">
        <v>31</v>
      </c>
      <c r="AX1701" s="310" t="s">
        <v>68</v>
      </c>
      <c r="AY1701" s="311" t="s">
        <v>177</v>
      </c>
    </row>
    <row r="1702" spans="2:65" s="302" customFormat="1">
      <c r="B1702" s="301"/>
      <c r="D1702" s="297" t="s">
        <v>185</v>
      </c>
      <c r="E1702" s="303" t="s">
        <v>5</v>
      </c>
      <c r="F1702" s="304" t="s">
        <v>2344</v>
      </c>
      <c r="H1702" s="305">
        <v>66.41</v>
      </c>
      <c r="L1702" s="301"/>
      <c r="M1702" s="306"/>
      <c r="N1702" s="307"/>
      <c r="O1702" s="307"/>
      <c r="P1702" s="307"/>
      <c r="Q1702" s="307"/>
      <c r="R1702" s="307"/>
      <c r="S1702" s="307"/>
      <c r="T1702" s="308"/>
      <c r="AT1702" s="303" t="s">
        <v>185</v>
      </c>
      <c r="AU1702" s="303" t="s">
        <v>77</v>
      </c>
      <c r="AV1702" s="302" t="s">
        <v>77</v>
      </c>
      <c r="AW1702" s="302" t="s">
        <v>31</v>
      </c>
      <c r="AX1702" s="302" t="s">
        <v>68</v>
      </c>
      <c r="AY1702" s="303" t="s">
        <v>177</v>
      </c>
    </row>
    <row r="1703" spans="2:65" s="310" customFormat="1">
      <c r="B1703" s="309"/>
      <c r="D1703" s="297" t="s">
        <v>185</v>
      </c>
      <c r="E1703" s="311" t="s">
        <v>5</v>
      </c>
      <c r="F1703" s="312" t="s">
        <v>2345</v>
      </c>
      <c r="H1703" s="311" t="s">
        <v>5</v>
      </c>
      <c r="L1703" s="309"/>
      <c r="M1703" s="313"/>
      <c r="N1703" s="314"/>
      <c r="O1703" s="314"/>
      <c r="P1703" s="314"/>
      <c r="Q1703" s="314"/>
      <c r="R1703" s="314"/>
      <c r="S1703" s="314"/>
      <c r="T1703" s="315"/>
      <c r="AT1703" s="311" t="s">
        <v>185</v>
      </c>
      <c r="AU1703" s="311" t="s">
        <v>77</v>
      </c>
      <c r="AV1703" s="310" t="s">
        <v>75</v>
      </c>
      <c r="AW1703" s="310" t="s">
        <v>31</v>
      </c>
      <c r="AX1703" s="310" t="s">
        <v>68</v>
      </c>
      <c r="AY1703" s="311" t="s">
        <v>177</v>
      </c>
    </row>
    <row r="1704" spans="2:65" s="302" customFormat="1">
      <c r="B1704" s="301"/>
      <c r="D1704" s="297" t="s">
        <v>185</v>
      </c>
      <c r="E1704" s="303" t="s">
        <v>5</v>
      </c>
      <c r="F1704" s="304" t="s">
        <v>2346</v>
      </c>
      <c r="H1704" s="305">
        <v>32.159999999999997</v>
      </c>
      <c r="L1704" s="301"/>
      <c r="M1704" s="306"/>
      <c r="N1704" s="307"/>
      <c r="O1704" s="307"/>
      <c r="P1704" s="307"/>
      <c r="Q1704" s="307"/>
      <c r="R1704" s="307"/>
      <c r="S1704" s="307"/>
      <c r="T1704" s="308"/>
      <c r="AT1704" s="303" t="s">
        <v>185</v>
      </c>
      <c r="AU1704" s="303" t="s">
        <v>77</v>
      </c>
      <c r="AV1704" s="302" t="s">
        <v>77</v>
      </c>
      <c r="AW1704" s="302" t="s">
        <v>31</v>
      </c>
      <c r="AX1704" s="302" t="s">
        <v>68</v>
      </c>
      <c r="AY1704" s="303" t="s">
        <v>177</v>
      </c>
    </row>
    <row r="1705" spans="2:65" s="310" customFormat="1">
      <c r="B1705" s="309"/>
      <c r="D1705" s="297" t="s">
        <v>185</v>
      </c>
      <c r="E1705" s="311" t="s">
        <v>5</v>
      </c>
      <c r="F1705" s="312" t="s">
        <v>2347</v>
      </c>
      <c r="H1705" s="311" t="s">
        <v>5</v>
      </c>
      <c r="L1705" s="309"/>
      <c r="M1705" s="313"/>
      <c r="N1705" s="314"/>
      <c r="O1705" s="314"/>
      <c r="P1705" s="314"/>
      <c r="Q1705" s="314"/>
      <c r="R1705" s="314"/>
      <c r="S1705" s="314"/>
      <c r="T1705" s="315"/>
      <c r="AT1705" s="311" t="s">
        <v>185</v>
      </c>
      <c r="AU1705" s="311" t="s">
        <v>77</v>
      </c>
      <c r="AV1705" s="310" t="s">
        <v>75</v>
      </c>
      <c r="AW1705" s="310" t="s">
        <v>31</v>
      </c>
      <c r="AX1705" s="310" t="s">
        <v>68</v>
      </c>
      <c r="AY1705" s="311" t="s">
        <v>177</v>
      </c>
    </row>
    <row r="1706" spans="2:65" s="317" customFormat="1">
      <c r="B1706" s="316"/>
      <c r="D1706" s="297" t="s">
        <v>185</v>
      </c>
      <c r="E1706" s="318" t="s">
        <v>5</v>
      </c>
      <c r="F1706" s="319" t="s">
        <v>186</v>
      </c>
      <c r="H1706" s="320">
        <v>112.97</v>
      </c>
      <c r="L1706" s="316"/>
      <c r="M1706" s="321"/>
      <c r="N1706" s="322"/>
      <c r="O1706" s="322"/>
      <c r="P1706" s="322"/>
      <c r="Q1706" s="322"/>
      <c r="R1706" s="322"/>
      <c r="S1706" s="322"/>
      <c r="T1706" s="323"/>
      <c r="AT1706" s="318" t="s">
        <v>185</v>
      </c>
      <c r="AU1706" s="318" t="s">
        <v>77</v>
      </c>
      <c r="AV1706" s="317" t="s">
        <v>182</v>
      </c>
      <c r="AW1706" s="317" t="s">
        <v>31</v>
      </c>
      <c r="AX1706" s="317" t="s">
        <v>75</v>
      </c>
      <c r="AY1706" s="318" t="s">
        <v>177</v>
      </c>
    </row>
    <row r="1707" spans="2:65" s="916" customFormat="1" ht="25.5" customHeight="1">
      <c r="B1707" s="207"/>
      <c r="C1707" s="324" t="s">
        <v>2348</v>
      </c>
      <c r="D1707" s="324" t="s">
        <v>425</v>
      </c>
      <c r="E1707" s="325" t="s">
        <v>2349</v>
      </c>
      <c r="F1707" s="326" t="s">
        <v>2350</v>
      </c>
      <c r="G1707" s="327" t="s">
        <v>180</v>
      </c>
      <c r="H1707" s="328">
        <v>124.267</v>
      </c>
      <c r="I1707" s="923"/>
      <c r="J1707" s="329">
        <f>ROUND(I1707*H1707,2)</f>
        <v>0</v>
      </c>
      <c r="K1707" s="326" t="s">
        <v>181</v>
      </c>
      <c r="L1707" s="330"/>
      <c r="M1707" s="331" t="s">
        <v>5</v>
      </c>
      <c r="N1707" s="332" t="s">
        <v>39</v>
      </c>
      <c r="O1707" s="294">
        <v>0</v>
      </c>
      <c r="P1707" s="294">
        <f>O1707*H1707</f>
        <v>0</v>
      </c>
      <c r="Q1707" s="294">
        <v>2.8700000000000002E-3</v>
      </c>
      <c r="R1707" s="294">
        <f>Q1707*H1707</f>
        <v>0.35664629000000003</v>
      </c>
      <c r="S1707" s="294">
        <v>0</v>
      </c>
      <c r="T1707" s="295">
        <f>S1707*H1707</f>
        <v>0</v>
      </c>
      <c r="AR1707" s="196" t="s">
        <v>336</v>
      </c>
      <c r="AT1707" s="196" t="s">
        <v>425</v>
      </c>
      <c r="AU1707" s="196" t="s">
        <v>77</v>
      </c>
      <c r="AY1707" s="196" t="s">
        <v>177</v>
      </c>
      <c r="BE1707" s="296">
        <f>IF(N1707="základní",J1707,0)</f>
        <v>0</v>
      </c>
      <c r="BF1707" s="296">
        <f>IF(N1707="snížená",J1707,0)</f>
        <v>0</v>
      </c>
      <c r="BG1707" s="296">
        <f>IF(N1707="zákl. přenesená",J1707,0)</f>
        <v>0</v>
      </c>
      <c r="BH1707" s="296">
        <f>IF(N1707="sníž. přenesená",J1707,0)</f>
        <v>0</v>
      </c>
      <c r="BI1707" s="296">
        <f>IF(N1707="nulová",J1707,0)</f>
        <v>0</v>
      </c>
      <c r="BJ1707" s="196" t="s">
        <v>75</v>
      </c>
      <c r="BK1707" s="296">
        <f>ROUND(I1707*H1707,2)</f>
        <v>0</v>
      </c>
      <c r="BL1707" s="196" t="s">
        <v>263</v>
      </c>
      <c r="BM1707" s="196" t="s">
        <v>2351</v>
      </c>
    </row>
    <row r="1708" spans="2:65" s="302" customFormat="1">
      <c r="B1708" s="301"/>
      <c r="D1708" s="297" t="s">
        <v>185</v>
      </c>
      <c r="F1708" s="304" t="s">
        <v>2352</v>
      </c>
      <c r="H1708" s="305">
        <v>124.267</v>
      </c>
      <c r="L1708" s="301"/>
      <c r="M1708" s="306"/>
      <c r="N1708" s="307"/>
      <c r="O1708" s="307"/>
      <c r="P1708" s="307"/>
      <c r="Q1708" s="307"/>
      <c r="R1708" s="307"/>
      <c r="S1708" s="307"/>
      <c r="T1708" s="308"/>
      <c r="AT1708" s="303" t="s">
        <v>185</v>
      </c>
      <c r="AU1708" s="303" t="s">
        <v>77</v>
      </c>
      <c r="AV1708" s="302" t="s">
        <v>77</v>
      </c>
      <c r="AW1708" s="302" t="s">
        <v>6</v>
      </c>
      <c r="AX1708" s="302" t="s">
        <v>75</v>
      </c>
      <c r="AY1708" s="303" t="s">
        <v>177</v>
      </c>
    </row>
    <row r="1709" spans="2:65" s="916" customFormat="1" ht="16.5" customHeight="1">
      <c r="B1709" s="207"/>
      <c r="C1709" s="286" t="s">
        <v>2353</v>
      </c>
      <c r="D1709" s="286" t="s">
        <v>179</v>
      </c>
      <c r="E1709" s="287" t="s">
        <v>2354</v>
      </c>
      <c r="F1709" s="288" t="s">
        <v>2355</v>
      </c>
      <c r="G1709" s="289" t="s">
        <v>886</v>
      </c>
      <c r="H1709" s="290">
        <v>91.72</v>
      </c>
      <c r="I1709" s="921"/>
      <c r="J1709" s="291">
        <f>ROUND(I1709*H1709,2)</f>
        <v>0</v>
      </c>
      <c r="K1709" s="288" t="s">
        <v>181</v>
      </c>
      <c r="L1709" s="207"/>
      <c r="M1709" s="292" t="s">
        <v>5</v>
      </c>
      <c r="N1709" s="293" t="s">
        <v>39</v>
      </c>
      <c r="O1709" s="294">
        <v>0.25</v>
      </c>
      <c r="P1709" s="294">
        <f>O1709*H1709</f>
        <v>22.93</v>
      </c>
      <c r="Q1709" s="294">
        <v>2.0000000000000002E-5</v>
      </c>
      <c r="R1709" s="294">
        <f>Q1709*H1709</f>
        <v>1.8344000000000001E-3</v>
      </c>
      <c r="S1709" s="294">
        <v>0</v>
      </c>
      <c r="T1709" s="295">
        <f>S1709*H1709</f>
        <v>0</v>
      </c>
      <c r="AR1709" s="196" t="s">
        <v>263</v>
      </c>
      <c r="AT1709" s="196" t="s">
        <v>179</v>
      </c>
      <c r="AU1709" s="196" t="s">
        <v>77</v>
      </c>
      <c r="AY1709" s="196" t="s">
        <v>177</v>
      </c>
      <c r="BE1709" s="296">
        <f>IF(N1709="základní",J1709,0)</f>
        <v>0</v>
      </c>
      <c r="BF1709" s="296">
        <f>IF(N1709="snížená",J1709,0)</f>
        <v>0</v>
      </c>
      <c r="BG1709" s="296">
        <f>IF(N1709="zákl. přenesená",J1709,0)</f>
        <v>0</v>
      </c>
      <c r="BH1709" s="296">
        <f>IF(N1709="sníž. přenesená",J1709,0)</f>
        <v>0</v>
      </c>
      <c r="BI1709" s="296">
        <f>IF(N1709="nulová",J1709,0)</f>
        <v>0</v>
      </c>
      <c r="BJ1709" s="196" t="s">
        <v>75</v>
      </c>
      <c r="BK1709" s="296">
        <f>ROUND(I1709*H1709,2)</f>
        <v>0</v>
      </c>
      <c r="BL1709" s="196" t="s">
        <v>263</v>
      </c>
      <c r="BM1709" s="196" t="s">
        <v>2356</v>
      </c>
    </row>
    <row r="1710" spans="2:65" s="302" customFormat="1">
      <c r="B1710" s="301"/>
      <c r="D1710" s="297" t="s">
        <v>185</v>
      </c>
      <c r="E1710" s="303" t="s">
        <v>5</v>
      </c>
      <c r="F1710" s="304" t="s">
        <v>2357</v>
      </c>
      <c r="H1710" s="305">
        <v>5.6</v>
      </c>
      <c r="L1710" s="301"/>
      <c r="M1710" s="306"/>
      <c r="N1710" s="307"/>
      <c r="O1710" s="307"/>
      <c r="P1710" s="307"/>
      <c r="Q1710" s="307"/>
      <c r="R1710" s="307"/>
      <c r="S1710" s="307"/>
      <c r="T1710" s="308"/>
      <c r="AT1710" s="303" t="s">
        <v>185</v>
      </c>
      <c r="AU1710" s="303" t="s">
        <v>77</v>
      </c>
      <c r="AV1710" s="302" t="s">
        <v>77</v>
      </c>
      <c r="AW1710" s="302" t="s">
        <v>31</v>
      </c>
      <c r="AX1710" s="302" t="s">
        <v>68</v>
      </c>
      <c r="AY1710" s="303" t="s">
        <v>177</v>
      </c>
    </row>
    <row r="1711" spans="2:65" s="302" customFormat="1">
      <c r="B1711" s="301"/>
      <c r="D1711" s="297" t="s">
        <v>185</v>
      </c>
      <c r="E1711" s="303" t="s">
        <v>5</v>
      </c>
      <c r="F1711" s="304" t="s">
        <v>2358</v>
      </c>
      <c r="H1711" s="305">
        <v>7.7</v>
      </c>
      <c r="L1711" s="301"/>
      <c r="M1711" s="306"/>
      <c r="N1711" s="307"/>
      <c r="O1711" s="307"/>
      <c r="P1711" s="307"/>
      <c r="Q1711" s="307"/>
      <c r="R1711" s="307"/>
      <c r="S1711" s="307"/>
      <c r="T1711" s="308"/>
      <c r="AT1711" s="303" t="s">
        <v>185</v>
      </c>
      <c r="AU1711" s="303" t="s">
        <v>77</v>
      </c>
      <c r="AV1711" s="302" t="s">
        <v>77</v>
      </c>
      <c r="AW1711" s="302" t="s">
        <v>31</v>
      </c>
      <c r="AX1711" s="302" t="s">
        <v>68</v>
      </c>
      <c r="AY1711" s="303" t="s">
        <v>177</v>
      </c>
    </row>
    <row r="1712" spans="2:65" s="302" customFormat="1">
      <c r="B1712" s="301"/>
      <c r="D1712" s="297" t="s">
        <v>185</v>
      </c>
      <c r="E1712" s="303" t="s">
        <v>5</v>
      </c>
      <c r="F1712" s="304" t="s">
        <v>2359</v>
      </c>
      <c r="H1712" s="305">
        <v>7.7</v>
      </c>
      <c r="L1712" s="301"/>
      <c r="M1712" s="306"/>
      <c r="N1712" s="307"/>
      <c r="O1712" s="307"/>
      <c r="P1712" s="307"/>
      <c r="Q1712" s="307"/>
      <c r="R1712" s="307"/>
      <c r="S1712" s="307"/>
      <c r="T1712" s="308"/>
      <c r="AT1712" s="303" t="s">
        <v>185</v>
      </c>
      <c r="AU1712" s="303" t="s">
        <v>77</v>
      </c>
      <c r="AV1712" s="302" t="s">
        <v>77</v>
      </c>
      <c r="AW1712" s="302" t="s">
        <v>31</v>
      </c>
      <c r="AX1712" s="302" t="s">
        <v>68</v>
      </c>
      <c r="AY1712" s="303" t="s">
        <v>177</v>
      </c>
    </row>
    <row r="1713" spans="2:65" s="310" customFormat="1">
      <c r="B1713" s="309"/>
      <c r="D1713" s="297" t="s">
        <v>185</v>
      </c>
      <c r="E1713" s="311" t="s">
        <v>5</v>
      </c>
      <c r="F1713" s="312" t="s">
        <v>716</v>
      </c>
      <c r="H1713" s="311" t="s">
        <v>5</v>
      </c>
      <c r="L1713" s="309"/>
      <c r="M1713" s="313"/>
      <c r="N1713" s="314"/>
      <c r="O1713" s="314"/>
      <c r="P1713" s="314"/>
      <c r="Q1713" s="314"/>
      <c r="R1713" s="314"/>
      <c r="S1713" s="314"/>
      <c r="T1713" s="315"/>
      <c r="AT1713" s="311" t="s">
        <v>185</v>
      </c>
      <c r="AU1713" s="311" t="s">
        <v>77</v>
      </c>
      <c r="AV1713" s="310" t="s">
        <v>75</v>
      </c>
      <c r="AW1713" s="310" t="s">
        <v>31</v>
      </c>
      <c r="AX1713" s="310" t="s">
        <v>68</v>
      </c>
      <c r="AY1713" s="311" t="s">
        <v>177</v>
      </c>
    </row>
    <row r="1714" spans="2:65" s="302" customFormat="1">
      <c r="B1714" s="301"/>
      <c r="D1714" s="297" t="s">
        <v>185</v>
      </c>
      <c r="E1714" s="303" t="s">
        <v>5</v>
      </c>
      <c r="F1714" s="304" t="s">
        <v>2360</v>
      </c>
      <c r="H1714" s="305">
        <v>23.5</v>
      </c>
      <c r="L1714" s="301"/>
      <c r="M1714" s="306"/>
      <c r="N1714" s="307"/>
      <c r="O1714" s="307"/>
      <c r="P1714" s="307"/>
      <c r="Q1714" s="307"/>
      <c r="R1714" s="307"/>
      <c r="S1714" s="307"/>
      <c r="T1714" s="308"/>
      <c r="AT1714" s="303" t="s">
        <v>185</v>
      </c>
      <c r="AU1714" s="303" t="s">
        <v>77</v>
      </c>
      <c r="AV1714" s="302" t="s">
        <v>77</v>
      </c>
      <c r="AW1714" s="302" t="s">
        <v>31</v>
      </c>
      <c r="AX1714" s="302" t="s">
        <v>68</v>
      </c>
      <c r="AY1714" s="303" t="s">
        <v>177</v>
      </c>
    </row>
    <row r="1715" spans="2:65" s="302" customFormat="1">
      <c r="B1715" s="301"/>
      <c r="D1715" s="297" t="s">
        <v>185</v>
      </c>
      <c r="E1715" s="303" t="s">
        <v>5</v>
      </c>
      <c r="F1715" s="304" t="s">
        <v>2361</v>
      </c>
      <c r="H1715" s="305">
        <v>23.55</v>
      </c>
      <c r="L1715" s="301"/>
      <c r="M1715" s="306"/>
      <c r="N1715" s="307"/>
      <c r="O1715" s="307"/>
      <c r="P1715" s="307"/>
      <c r="Q1715" s="307"/>
      <c r="R1715" s="307"/>
      <c r="S1715" s="307"/>
      <c r="T1715" s="308"/>
      <c r="AT1715" s="303" t="s">
        <v>185</v>
      </c>
      <c r="AU1715" s="303" t="s">
        <v>77</v>
      </c>
      <c r="AV1715" s="302" t="s">
        <v>77</v>
      </c>
      <c r="AW1715" s="302" t="s">
        <v>31</v>
      </c>
      <c r="AX1715" s="302" t="s">
        <v>68</v>
      </c>
      <c r="AY1715" s="303" t="s">
        <v>177</v>
      </c>
    </row>
    <row r="1716" spans="2:65" s="310" customFormat="1">
      <c r="B1716" s="309"/>
      <c r="D1716" s="297" t="s">
        <v>185</v>
      </c>
      <c r="E1716" s="311" t="s">
        <v>5</v>
      </c>
      <c r="F1716" s="312" t="s">
        <v>719</v>
      </c>
      <c r="H1716" s="311" t="s">
        <v>5</v>
      </c>
      <c r="L1716" s="309"/>
      <c r="M1716" s="313"/>
      <c r="N1716" s="314"/>
      <c r="O1716" s="314"/>
      <c r="P1716" s="314"/>
      <c r="Q1716" s="314"/>
      <c r="R1716" s="314"/>
      <c r="S1716" s="314"/>
      <c r="T1716" s="315"/>
      <c r="AT1716" s="311" t="s">
        <v>185</v>
      </c>
      <c r="AU1716" s="311" t="s">
        <v>77</v>
      </c>
      <c r="AV1716" s="310" t="s">
        <v>75</v>
      </c>
      <c r="AW1716" s="310" t="s">
        <v>31</v>
      </c>
      <c r="AX1716" s="310" t="s">
        <v>68</v>
      </c>
      <c r="AY1716" s="311" t="s">
        <v>177</v>
      </c>
    </row>
    <row r="1717" spans="2:65" s="302" customFormat="1">
      <c r="B1717" s="301"/>
      <c r="D1717" s="297" t="s">
        <v>185</v>
      </c>
      <c r="E1717" s="303" t="s">
        <v>5</v>
      </c>
      <c r="F1717" s="304" t="s">
        <v>2362</v>
      </c>
      <c r="H1717" s="305">
        <v>23.67</v>
      </c>
      <c r="L1717" s="301"/>
      <c r="M1717" s="306"/>
      <c r="N1717" s="307"/>
      <c r="O1717" s="307"/>
      <c r="P1717" s="307"/>
      <c r="Q1717" s="307"/>
      <c r="R1717" s="307"/>
      <c r="S1717" s="307"/>
      <c r="T1717" s="308"/>
      <c r="AT1717" s="303" t="s">
        <v>185</v>
      </c>
      <c r="AU1717" s="303" t="s">
        <v>77</v>
      </c>
      <c r="AV1717" s="302" t="s">
        <v>77</v>
      </c>
      <c r="AW1717" s="302" t="s">
        <v>31</v>
      </c>
      <c r="AX1717" s="302" t="s">
        <v>68</v>
      </c>
      <c r="AY1717" s="303" t="s">
        <v>177</v>
      </c>
    </row>
    <row r="1718" spans="2:65" s="310" customFormat="1">
      <c r="B1718" s="309"/>
      <c r="D1718" s="297" t="s">
        <v>185</v>
      </c>
      <c r="E1718" s="311" t="s">
        <v>5</v>
      </c>
      <c r="F1718" s="312" t="s">
        <v>593</v>
      </c>
      <c r="H1718" s="311" t="s">
        <v>5</v>
      </c>
      <c r="L1718" s="309"/>
      <c r="M1718" s="313"/>
      <c r="N1718" s="314"/>
      <c r="O1718" s="314"/>
      <c r="P1718" s="314"/>
      <c r="Q1718" s="314"/>
      <c r="R1718" s="314"/>
      <c r="S1718" s="314"/>
      <c r="T1718" s="315"/>
      <c r="AT1718" s="311" t="s">
        <v>185</v>
      </c>
      <c r="AU1718" s="311" t="s">
        <v>77</v>
      </c>
      <c r="AV1718" s="310" t="s">
        <v>75</v>
      </c>
      <c r="AW1718" s="310" t="s">
        <v>31</v>
      </c>
      <c r="AX1718" s="310" t="s">
        <v>68</v>
      </c>
      <c r="AY1718" s="311" t="s">
        <v>177</v>
      </c>
    </row>
    <row r="1719" spans="2:65" s="317" customFormat="1">
      <c r="B1719" s="316"/>
      <c r="D1719" s="297" t="s">
        <v>185</v>
      </c>
      <c r="E1719" s="318" t="s">
        <v>5</v>
      </c>
      <c r="F1719" s="319" t="s">
        <v>186</v>
      </c>
      <c r="H1719" s="320">
        <v>91.72</v>
      </c>
      <c r="L1719" s="316"/>
      <c r="M1719" s="321"/>
      <c r="N1719" s="322"/>
      <c r="O1719" s="322"/>
      <c r="P1719" s="322"/>
      <c r="Q1719" s="322"/>
      <c r="R1719" s="322"/>
      <c r="S1719" s="322"/>
      <c r="T1719" s="323"/>
      <c r="AT1719" s="318" t="s">
        <v>185</v>
      </c>
      <c r="AU1719" s="318" t="s">
        <v>77</v>
      </c>
      <c r="AV1719" s="317" t="s">
        <v>182</v>
      </c>
      <c r="AW1719" s="317" t="s">
        <v>31</v>
      </c>
      <c r="AX1719" s="317" t="s">
        <v>75</v>
      </c>
      <c r="AY1719" s="318" t="s">
        <v>177</v>
      </c>
    </row>
    <row r="1720" spans="2:65" s="916" customFormat="1" ht="25.5" customHeight="1">
      <c r="B1720" s="207"/>
      <c r="C1720" s="324" t="s">
        <v>2363</v>
      </c>
      <c r="D1720" s="324" t="s">
        <v>425</v>
      </c>
      <c r="E1720" s="325" t="s">
        <v>2349</v>
      </c>
      <c r="F1720" s="326" t="s">
        <v>2350</v>
      </c>
      <c r="G1720" s="327" t="s">
        <v>180</v>
      </c>
      <c r="H1720" s="328">
        <v>10.089</v>
      </c>
      <c r="I1720" s="923"/>
      <c r="J1720" s="329">
        <f>ROUND(I1720*H1720,2)</f>
        <v>0</v>
      </c>
      <c r="K1720" s="326" t="s">
        <v>181</v>
      </c>
      <c r="L1720" s="330"/>
      <c r="M1720" s="331" t="s">
        <v>5</v>
      </c>
      <c r="N1720" s="332" t="s">
        <v>39</v>
      </c>
      <c r="O1720" s="294">
        <v>0</v>
      </c>
      <c r="P1720" s="294">
        <f>O1720*H1720</f>
        <v>0</v>
      </c>
      <c r="Q1720" s="294">
        <v>2.8700000000000002E-3</v>
      </c>
      <c r="R1720" s="294">
        <f>Q1720*H1720</f>
        <v>2.8955430000000004E-2</v>
      </c>
      <c r="S1720" s="294">
        <v>0</v>
      </c>
      <c r="T1720" s="295">
        <f>S1720*H1720</f>
        <v>0</v>
      </c>
      <c r="AR1720" s="196" t="s">
        <v>336</v>
      </c>
      <c r="AT1720" s="196" t="s">
        <v>425</v>
      </c>
      <c r="AU1720" s="196" t="s">
        <v>77</v>
      </c>
      <c r="AY1720" s="196" t="s">
        <v>177</v>
      </c>
      <c r="BE1720" s="296">
        <f>IF(N1720="základní",J1720,0)</f>
        <v>0</v>
      </c>
      <c r="BF1720" s="296">
        <f>IF(N1720="snížená",J1720,0)</f>
        <v>0</v>
      </c>
      <c r="BG1720" s="296">
        <f>IF(N1720="zákl. přenesená",J1720,0)</f>
        <v>0</v>
      </c>
      <c r="BH1720" s="296">
        <f>IF(N1720="sníž. přenesená",J1720,0)</f>
        <v>0</v>
      </c>
      <c r="BI1720" s="296">
        <f>IF(N1720="nulová",J1720,0)</f>
        <v>0</v>
      </c>
      <c r="BJ1720" s="196" t="s">
        <v>75</v>
      </c>
      <c r="BK1720" s="296">
        <f>ROUND(I1720*H1720,2)</f>
        <v>0</v>
      </c>
      <c r="BL1720" s="196" t="s">
        <v>263</v>
      </c>
      <c r="BM1720" s="196" t="s">
        <v>2364</v>
      </c>
    </row>
    <row r="1721" spans="2:65" s="302" customFormat="1">
      <c r="B1721" s="301"/>
      <c r="D1721" s="297" t="s">
        <v>185</v>
      </c>
      <c r="E1721" s="303" t="s">
        <v>5</v>
      </c>
      <c r="F1721" s="304" t="s">
        <v>2365</v>
      </c>
      <c r="H1721" s="305">
        <v>10.089</v>
      </c>
      <c r="L1721" s="301"/>
      <c r="M1721" s="306"/>
      <c r="N1721" s="307"/>
      <c r="O1721" s="307"/>
      <c r="P1721" s="307"/>
      <c r="Q1721" s="307"/>
      <c r="R1721" s="307"/>
      <c r="S1721" s="307"/>
      <c r="T1721" s="308"/>
      <c r="AT1721" s="303" t="s">
        <v>185</v>
      </c>
      <c r="AU1721" s="303" t="s">
        <v>77</v>
      </c>
      <c r="AV1721" s="302" t="s">
        <v>77</v>
      </c>
      <c r="AW1721" s="302" t="s">
        <v>31</v>
      </c>
      <c r="AX1721" s="302" t="s">
        <v>68</v>
      </c>
      <c r="AY1721" s="303" t="s">
        <v>177</v>
      </c>
    </row>
    <row r="1722" spans="2:65" s="317" customFormat="1">
      <c r="B1722" s="316"/>
      <c r="D1722" s="297" t="s">
        <v>185</v>
      </c>
      <c r="E1722" s="318" t="s">
        <v>5</v>
      </c>
      <c r="F1722" s="319" t="s">
        <v>186</v>
      </c>
      <c r="H1722" s="320">
        <v>10.089</v>
      </c>
      <c r="L1722" s="316"/>
      <c r="M1722" s="321"/>
      <c r="N1722" s="322"/>
      <c r="O1722" s="322"/>
      <c r="P1722" s="322"/>
      <c r="Q1722" s="322"/>
      <c r="R1722" s="322"/>
      <c r="S1722" s="322"/>
      <c r="T1722" s="323"/>
      <c r="AT1722" s="318" t="s">
        <v>185</v>
      </c>
      <c r="AU1722" s="318" t="s">
        <v>77</v>
      </c>
      <c r="AV1722" s="317" t="s">
        <v>182</v>
      </c>
      <c r="AW1722" s="317" t="s">
        <v>31</v>
      </c>
      <c r="AX1722" s="317" t="s">
        <v>75</v>
      </c>
      <c r="AY1722" s="318" t="s">
        <v>177</v>
      </c>
    </row>
    <row r="1723" spans="2:65" s="916" customFormat="1" ht="16.5" customHeight="1">
      <c r="B1723" s="207"/>
      <c r="C1723" s="286" t="s">
        <v>2366</v>
      </c>
      <c r="D1723" s="286" t="s">
        <v>179</v>
      </c>
      <c r="E1723" s="287" t="s">
        <v>2367</v>
      </c>
      <c r="F1723" s="288" t="s">
        <v>2368</v>
      </c>
      <c r="G1723" s="289" t="s">
        <v>886</v>
      </c>
      <c r="H1723" s="290">
        <v>272.16000000000003</v>
      </c>
      <c r="I1723" s="921"/>
      <c r="J1723" s="291">
        <f>ROUND(I1723*H1723,2)</f>
        <v>0</v>
      </c>
      <c r="K1723" s="288" t="s">
        <v>181</v>
      </c>
      <c r="L1723" s="207"/>
      <c r="M1723" s="292" t="s">
        <v>5</v>
      </c>
      <c r="N1723" s="293" t="s">
        <v>39</v>
      </c>
      <c r="O1723" s="294">
        <v>0.18099999999999999</v>
      </c>
      <c r="P1723" s="294">
        <f>O1723*H1723</f>
        <v>49.260960000000004</v>
      </c>
      <c r="Q1723" s="294">
        <v>1.0000000000000001E-5</v>
      </c>
      <c r="R1723" s="294">
        <f>Q1723*H1723</f>
        <v>2.7216000000000007E-3</v>
      </c>
      <c r="S1723" s="294">
        <v>0</v>
      </c>
      <c r="T1723" s="295">
        <f>S1723*H1723</f>
        <v>0</v>
      </c>
      <c r="AR1723" s="196" t="s">
        <v>263</v>
      </c>
      <c r="AT1723" s="196" t="s">
        <v>179</v>
      </c>
      <c r="AU1723" s="196" t="s">
        <v>77</v>
      </c>
      <c r="AY1723" s="196" t="s">
        <v>177</v>
      </c>
      <c r="BE1723" s="296">
        <f>IF(N1723="základní",J1723,0)</f>
        <v>0</v>
      </c>
      <c r="BF1723" s="296">
        <f>IF(N1723="snížená",J1723,0)</f>
        <v>0</v>
      </c>
      <c r="BG1723" s="296">
        <f>IF(N1723="zákl. přenesená",J1723,0)</f>
        <v>0</v>
      </c>
      <c r="BH1723" s="296">
        <f>IF(N1723="sníž. přenesená",J1723,0)</f>
        <v>0</v>
      </c>
      <c r="BI1723" s="296">
        <f>IF(N1723="nulová",J1723,0)</f>
        <v>0</v>
      </c>
      <c r="BJ1723" s="196" t="s">
        <v>75</v>
      </c>
      <c r="BK1723" s="296">
        <f>ROUND(I1723*H1723,2)</f>
        <v>0</v>
      </c>
      <c r="BL1723" s="196" t="s">
        <v>263</v>
      </c>
      <c r="BM1723" s="196" t="s">
        <v>2369</v>
      </c>
    </row>
    <row r="1724" spans="2:65" s="302" customFormat="1">
      <c r="B1724" s="301"/>
      <c r="D1724" s="297" t="s">
        <v>185</v>
      </c>
      <c r="E1724" s="303" t="s">
        <v>5</v>
      </c>
      <c r="F1724" s="304" t="s">
        <v>2370</v>
      </c>
      <c r="H1724" s="305">
        <v>36.17</v>
      </c>
      <c r="L1724" s="301"/>
      <c r="M1724" s="306"/>
      <c r="N1724" s="307"/>
      <c r="O1724" s="307"/>
      <c r="P1724" s="307"/>
      <c r="Q1724" s="307"/>
      <c r="R1724" s="307"/>
      <c r="S1724" s="307"/>
      <c r="T1724" s="308"/>
      <c r="AT1724" s="303" t="s">
        <v>185</v>
      </c>
      <c r="AU1724" s="303" t="s">
        <v>77</v>
      </c>
      <c r="AV1724" s="302" t="s">
        <v>77</v>
      </c>
      <c r="AW1724" s="302" t="s">
        <v>31</v>
      </c>
      <c r="AX1724" s="302" t="s">
        <v>68</v>
      </c>
      <c r="AY1724" s="303" t="s">
        <v>177</v>
      </c>
    </row>
    <row r="1725" spans="2:65" s="310" customFormat="1">
      <c r="B1725" s="309"/>
      <c r="D1725" s="297" t="s">
        <v>185</v>
      </c>
      <c r="E1725" s="311" t="s">
        <v>5</v>
      </c>
      <c r="F1725" s="312" t="s">
        <v>2371</v>
      </c>
      <c r="H1725" s="311" t="s">
        <v>5</v>
      </c>
      <c r="L1725" s="309"/>
      <c r="M1725" s="313"/>
      <c r="N1725" s="314"/>
      <c r="O1725" s="314"/>
      <c r="P1725" s="314"/>
      <c r="Q1725" s="314"/>
      <c r="R1725" s="314"/>
      <c r="S1725" s="314"/>
      <c r="T1725" s="315"/>
      <c r="AT1725" s="311" t="s">
        <v>185</v>
      </c>
      <c r="AU1725" s="311" t="s">
        <v>77</v>
      </c>
      <c r="AV1725" s="310" t="s">
        <v>75</v>
      </c>
      <c r="AW1725" s="310" t="s">
        <v>31</v>
      </c>
      <c r="AX1725" s="310" t="s">
        <v>68</v>
      </c>
      <c r="AY1725" s="311" t="s">
        <v>177</v>
      </c>
    </row>
    <row r="1726" spans="2:65" s="302" customFormat="1">
      <c r="B1726" s="301"/>
      <c r="D1726" s="297" t="s">
        <v>185</v>
      </c>
      <c r="E1726" s="303" t="s">
        <v>5</v>
      </c>
      <c r="F1726" s="304" t="s">
        <v>2372</v>
      </c>
      <c r="H1726" s="305">
        <v>51.22</v>
      </c>
      <c r="L1726" s="301"/>
      <c r="M1726" s="306"/>
      <c r="N1726" s="307"/>
      <c r="O1726" s="307"/>
      <c r="P1726" s="307"/>
      <c r="Q1726" s="307"/>
      <c r="R1726" s="307"/>
      <c r="S1726" s="307"/>
      <c r="T1726" s="308"/>
      <c r="AT1726" s="303" t="s">
        <v>185</v>
      </c>
      <c r="AU1726" s="303" t="s">
        <v>77</v>
      </c>
      <c r="AV1726" s="302" t="s">
        <v>77</v>
      </c>
      <c r="AW1726" s="302" t="s">
        <v>31</v>
      </c>
      <c r="AX1726" s="302" t="s">
        <v>68</v>
      </c>
      <c r="AY1726" s="303" t="s">
        <v>177</v>
      </c>
    </row>
    <row r="1727" spans="2:65" s="310" customFormat="1">
      <c r="B1727" s="309"/>
      <c r="D1727" s="297" t="s">
        <v>185</v>
      </c>
      <c r="E1727" s="311" t="s">
        <v>5</v>
      </c>
      <c r="F1727" s="312" t="s">
        <v>2373</v>
      </c>
      <c r="H1727" s="311" t="s">
        <v>5</v>
      </c>
      <c r="L1727" s="309"/>
      <c r="M1727" s="313"/>
      <c r="N1727" s="314"/>
      <c r="O1727" s="314"/>
      <c r="P1727" s="314"/>
      <c r="Q1727" s="314"/>
      <c r="R1727" s="314"/>
      <c r="S1727" s="314"/>
      <c r="T1727" s="315"/>
      <c r="AT1727" s="311" t="s">
        <v>185</v>
      </c>
      <c r="AU1727" s="311" t="s">
        <v>77</v>
      </c>
      <c r="AV1727" s="310" t="s">
        <v>75</v>
      </c>
      <c r="AW1727" s="310" t="s">
        <v>31</v>
      </c>
      <c r="AX1727" s="310" t="s">
        <v>68</v>
      </c>
      <c r="AY1727" s="311" t="s">
        <v>177</v>
      </c>
    </row>
    <row r="1728" spans="2:65" s="302" customFormat="1">
      <c r="B1728" s="301"/>
      <c r="D1728" s="297" t="s">
        <v>185</v>
      </c>
      <c r="E1728" s="303" t="s">
        <v>5</v>
      </c>
      <c r="F1728" s="304" t="s">
        <v>2374</v>
      </c>
      <c r="H1728" s="305">
        <v>36.549999999999997</v>
      </c>
      <c r="L1728" s="301"/>
      <c r="M1728" s="306"/>
      <c r="N1728" s="307"/>
      <c r="O1728" s="307"/>
      <c r="P1728" s="307"/>
      <c r="Q1728" s="307"/>
      <c r="R1728" s="307"/>
      <c r="S1728" s="307"/>
      <c r="T1728" s="308"/>
      <c r="AT1728" s="303" t="s">
        <v>185</v>
      </c>
      <c r="AU1728" s="303" t="s">
        <v>77</v>
      </c>
      <c r="AV1728" s="302" t="s">
        <v>77</v>
      </c>
      <c r="AW1728" s="302" t="s">
        <v>31</v>
      </c>
      <c r="AX1728" s="302" t="s">
        <v>68</v>
      </c>
      <c r="AY1728" s="303" t="s">
        <v>177</v>
      </c>
    </row>
    <row r="1729" spans="2:65" s="310" customFormat="1">
      <c r="B1729" s="309"/>
      <c r="D1729" s="297" t="s">
        <v>185</v>
      </c>
      <c r="E1729" s="311" t="s">
        <v>5</v>
      </c>
      <c r="F1729" s="312" t="s">
        <v>2375</v>
      </c>
      <c r="H1729" s="311" t="s">
        <v>5</v>
      </c>
      <c r="L1729" s="309"/>
      <c r="M1729" s="313"/>
      <c r="N1729" s="314"/>
      <c r="O1729" s="314"/>
      <c r="P1729" s="314"/>
      <c r="Q1729" s="314"/>
      <c r="R1729" s="314"/>
      <c r="S1729" s="314"/>
      <c r="T1729" s="315"/>
      <c r="AT1729" s="311" t="s">
        <v>185</v>
      </c>
      <c r="AU1729" s="311" t="s">
        <v>77</v>
      </c>
      <c r="AV1729" s="310" t="s">
        <v>75</v>
      </c>
      <c r="AW1729" s="310" t="s">
        <v>31</v>
      </c>
      <c r="AX1729" s="310" t="s">
        <v>68</v>
      </c>
      <c r="AY1729" s="311" t="s">
        <v>177</v>
      </c>
    </row>
    <row r="1730" spans="2:65" s="302" customFormat="1">
      <c r="B1730" s="301"/>
      <c r="D1730" s="297" t="s">
        <v>185</v>
      </c>
      <c r="E1730" s="303" t="s">
        <v>5</v>
      </c>
      <c r="F1730" s="304" t="s">
        <v>2376</v>
      </c>
      <c r="H1730" s="305">
        <v>62.65</v>
      </c>
      <c r="L1730" s="301"/>
      <c r="M1730" s="306"/>
      <c r="N1730" s="307"/>
      <c r="O1730" s="307"/>
      <c r="P1730" s="307"/>
      <c r="Q1730" s="307"/>
      <c r="R1730" s="307"/>
      <c r="S1730" s="307"/>
      <c r="T1730" s="308"/>
      <c r="AT1730" s="303" t="s">
        <v>185</v>
      </c>
      <c r="AU1730" s="303" t="s">
        <v>77</v>
      </c>
      <c r="AV1730" s="302" t="s">
        <v>77</v>
      </c>
      <c r="AW1730" s="302" t="s">
        <v>31</v>
      </c>
      <c r="AX1730" s="302" t="s">
        <v>68</v>
      </c>
      <c r="AY1730" s="303" t="s">
        <v>177</v>
      </c>
    </row>
    <row r="1731" spans="2:65" s="310" customFormat="1">
      <c r="B1731" s="309"/>
      <c r="D1731" s="297" t="s">
        <v>185</v>
      </c>
      <c r="E1731" s="311" t="s">
        <v>5</v>
      </c>
      <c r="F1731" s="312" t="s">
        <v>2377</v>
      </c>
      <c r="H1731" s="311" t="s">
        <v>5</v>
      </c>
      <c r="L1731" s="309"/>
      <c r="M1731" s="313"/>
      <c r="N1731" s="314"/>
      <c r="O1731" s="314"/>
      <c r="P1731" s="314"/>
      <c r="Q1731" s="314"/>
      <c r="R1731" s="314"/>
      <c r="S1731" s="314"/>
      <c r="T1731" s="315"/>
      <c r="AT1731" s="311" t="s">
        <v>185</v>
      </c>
      <c r="AU1731" s="311" t="s">
        <v>77</v>
      </c>
      <c r="AV1731" s="310" t="s">
        <v>75</v>
      </c>
      <c r="AW1731" s="310" t="s">
        <v>31</v>
      </c>
      <c r="AX1731" s="310" t="s">
        <v>68</v>
      </c>
      <c r="AY1731" s="311" t="s">
        <v>177</v>
      </c>
    </row>
    <row r="1732" spans="2:65" s="310" customFormat="1">
      <c r="B1732" s="309"/>
      <c r="D1732" s="297" t="s">
        <v>185</v>
      </c>
      <c r="E1732" s="311" t="s">
        <v>5</v>
      </c>
      <c r="F1732" s="312" t="s">
        <v>719</v>
      </c>
      <c r="H1732" s="311" t="s">
        <v>5</v>
      </c>
      <c r="L1732" s="309"/>
      <c r="M1732" s="313"/>
      <c r="N1732" s="314"/>
      <c r="O1732" s="314"/>
      <c r="P1732" s="314"/>
      <c r="Q1732" s="314"/>
      <c r="R1732" s="314"/>
      <c r="S1732" s="314"/>
      <c r="T1732" s="315"/>
      <c r="AT1732" s="311" t="s">
        <v>185</v>
      </c>
      <c r="AU1732" s="311" t="s">
        <v>77</v>
      </c>
      <c r="AV1732" s="310" t="s">
        <v>75</v>
      </c>
      <c r="AW1732" s="310" t="s">
        <v>31</v>
      </c>
      <c r="AX1732" s="310" t="s">
        <v>68</v>
      </c>
      <c r="AY1732" s="311" t="s">
        <v>177</v>
      </c>
    </row>
    <row r="1733" spans="2:65" s="302" customFormat="1">
      <c r="B1733" s="301"/>
      <c r="D1733" s="297" t="s">
        <v>185</v>
      </c>
      <c r="E1733" s="303" t="s">
        <v>5</v>
      </c>
      <c r="F1733" s="304" t="s">
        <v>2378</v>
      </c>
      <c r="H1733" s="305">
        <v>52.85</v>
      </c>
      <c r="L1733" s="301"/>
      <c r="M1733" s="306"/>
      <c r="N1733" s="307"/>
      <c r="O1733" s="307"/>
      <c r="P1733" s="307"/>
      <c r="Q1733" s="307"/>
      <c r="R1733" s="307"/>
      <c r="S1733" s="307"/>
      <c r="T1733" s="308"/>
      <c r="AT1733" s="303" t="s">
        <v>185</v>
      </c>
      <c r="AU1733" s="303" t="s">
        <v>77</v>
      </c>
      <c r="AV1733" s="302" t="s">
        <v>77</v>
      </c>
      <c r="AW1733" s="302" t="s">
        <v>31</v>
      </c>
      <c r="AX1733" s="302" t="s">
        <v>68</v>
      </c>
      <c r="AY1733" s="303" t="s">
        <v>177</v>
      </c>
    </row>
    <row r="1734" spans="2:65" s="310" customFormat="1">
      <c r="B1734" s="309"/>
      <c r="D1734" s="297" t="s">
        <v>185</v>
      </c>
      <c r="E1734" s="311" t="s">
        <v>5</v>
      </c>
      <c r="F1734" s="312" t="s">
        <v>2379</v>
      </c>
      <c r="H1734" s="311" t="s">
        <v>5</v>
      </c>
      <c r="L1734" s="309"/>
      <c r="M1734" s="313"/>
      <c r="N1734" s="314"/>
      <c r="O1734" s="314"/>
      <c r="P1734" s="314"/>
      <c r="Q1734" s="314"/>
      <c r="R1734" s="314"/>
      <c r="S1734" s="314"/>
      <c r="T1734" s="315"/>
      <c r="AT1734" s="311" t="s">
        <v>185</v>
      </c>
      <c r="AU1734" s="311" t="s">
        <v>77</v>
      </c>
      <c r="AV1734" s="310" t="s">
        <v>75</v>
      </c>
      <c r="AW1734" s="310" t="s">
        <v>31</v>
      </c>
      <c r="AX1734" s="310" t="s">
        <v>68</v>
      </c>
      <c r="AY1734" s="311" t="s">
        <v>177</v>
      </c>
    </row>
    <row r="1735" spans="2:65" s="302" customFormat="1">
      <c r="B1735" s="301"/>
      <c r="D1735" s="297" t="s">
        <v>185</v>
      </c>
      <c r="E1735" s="303" t="s">
        <v>5</v>
      </c>
      <c r="F1735" s="304" t="s">
        <v>2380</v>
      </c>
      <c r="H1735" s="305">
        <v>32.72</v>
      </c>
      <c r="L1735" s="301"/>
      <c r="M1735" s="306"/>
      <c r="N1735" s="307"/>
      <c r="O1735" s="307"/>
      <c r="P1735" s="307"/>
      <c r="Q1735" s="307"/>
      <c r="R1735" s="307"/>
      <c r="S1735" s="307"/>
      <c r="T1735" s="308"/>
      <c r="AT1735" s="303" t="s">
        <v>185</v>
      </c>
      <c r="AU1735" s="303" t="s">
        <v>77</v>
      </c>
      <c r="AV1735" s="302" t="s">
        <v>77</v>
      </c>
      <c r="AW1735" s="302" t="s">
        <v>31</v>
      </c>
      <c r="AX1735" s="302" t="s">
        <v>68</v>
      </c>
      <c r="AY1735" s="303" t="s">
        <v>177</v>
      </c>
    </row>
    <row r="1736" spans="2:65" s="310" customFormat="1">
      <c r="B1736" s="309"/>
      <c r="D1736" s="297" t="s">
        <v>185</v>
      </c>
      <c r="E1736" s="311" t="s">
        <v>5</v>
      </c>
      <c r="F1736" s="312" t="s">
        <v>2381</v>
      </c>
      <c r="H1736" s="311" t="s">
        <v>5</v>
      </c>
      <c r="L1736" s="309"/>
      <c r="M1736" s="313"/>
      <c r="N1736" s="314"/>
      <c r="O1736" s="314"/>
      <c r="P1736" s="314"/>
      <c r="Q1736" s="314"/>
      <c r="R1736" s="314"/>
      <c r="S1736" s="314"/>
      <c r="T1736" s="315"/>
      <c r="AT1736" s="311" t="s">
        <v>185</v>
      </c>
      <c r="AU1736" s="311" t="s">
        <v>77</v>
      </c>
      <c r="AV1736" s="310" t="s">
        <v>75</v>
      </c>
      <c r="AW1736" s="310" t="s">
        <v>31</v>
      </c>
      <c r="AX1736" s="310" t="s">
        <v>68</v>
      </c>
      <c r="AY1736" s="311" t="s">
        <v>177</v>
      </c>
    </row>
    <row r="1737" spans="2:65" s="317" customFormat="1">
      <c r="B1737" s="316"/>
      <c r="D1737" s="297" t="s">
        <v>185</v>
      </c>
      <c r="E1737" s="318" t="s">
        <v>5</v>
      </c>
      <c r="F1737" s="319" t="s">
        <v>186</v>
      </c>
      <c r="H1737" s="320">
        <v>272.16000000000003</v>
      </c>
      <c r="L1737" s="316"/>
      <c r="M1737" s="321"/>
      <c r="N1737" s="322"/>
      <c r="O1737" s="322"/>
      <c r="P1737" s="322"/>
      <c r="Q1737" s="322"/>
      <c r="R1737" s="322"/>
      <c r="S1737" s="322"/>
      <c r="T1737" s="323"/>
      <c r="AT1737" s="318" t="s">
        <v>185</v>
      </c>
      <c r="AU1737" s="318" t="s">
        <v>77</v>
      </c>
      <c r="AV1737" s="317" t="s">
        <v>182</v>
      </c>
      <c r="AW1737" s="317" t="s">
        <v>31</v>
      </c>
      <c r="AX1737" s="317" t="s">
        <v>75</v>
      </c>
      <c r="AY1737" s="318" t="s">
        <v>177</v>
      </c>
    </row>
    <row r="1738" spans="2:65" s="916" customFormat="1" ht="16.5" customHeight="1">
      <c r="B1738" s="207"/>
      <c r="C1738" s="324" t="s">
        <v>2382</v>
      </c>
      <c r="D1738" s="324" t="s">
        <v>425</v>
      </c>
      <c r="E1738" s="325" t="s">
        <v>2334</v>
      </c>
      <c r="F1738" s="326" t="s">
        <v>2335</v>
      </c>
      <c r="G1738" s="327" t="s">
        <v>180</v>
      </c>
      <c r="H1738" s="328">
        <v>29.937999999999999</v>
      </c>
      <c r="I1738" s="923"/>
      <c r="J1738" s="329">
        <f>ROUND(I1738*H1738,2)</f>
        <v>0</v>
      </c>
      <c r="K1738" s="326" t="s">
        <v>181</v>
      </c>
      <c r="L1738" s="330"/>
      <c r="M1738" s="331" t="s">
        <v>5</v>
      </c>
      <c r="N1738" s="332" t="s">
        <v>39</v>
      </c>
      <c r="O1738" s="294">
        <v>0</v>
      </c>
      <c r="P1738" s="294">
        <f>O1738*H1738</f>
        <v>0</v>
      </c>
      <c r="Q1738" s="294">
        <v>2.3500000000000001E-3</v>
      </c>
      <c r="R1738" s="294">
        <f>Q1738*H1738</f>
        <v>7.0354299999999995E-2</v>
      </c>
      <c r="S1738" s="294">
        <v>0</v>
      </c>
      <c r="T1738" s="295">
        <f>S1738*H1738</f>
        <v>0</v>
      </c>
      <c r="AR1738" s="196" t="s">
        <v>336</v>
      </c>
      <c r="AT1738" s="196" t="s">
        <v>425</v>
      </c>
      <c r="AU1738" s="196" t="s">
        <v>77</v>
      </c>
      <c r="AY1738" s="196" t="s">
        <v>177</v>
      </c>
      <c r="BE1738" s="296">
        <f>IF(N1738="základní",J1738,0)</f>
        <v>0</v>
      </c>
      <c r="BF1738" s="296">
        <f>IF(N1738="snížená",J1738,0)</f>
        <v>0</v>
      </c>
      <c r="BG1738" s="296">
        <f>IF(N1738="zákl. přenesená",J1738,0)</f>
        <v>0</v>
      </c>
      <c r="BH1738" s="296">
        <f>IF(N1738="sníž. přenesená",J1738,0)</f>
        <v>0</v>
      </c>
      <c r="BI1738" s="296">
        <f>IF(N1738="nulová",J1738,0)</f>
        <v>0</v>
      </c>
      <c r="BJ1738" s="196" t="s">
        <v>75</v>
      </c>
      <c r="BK1738" s="296">
        <f>ROUND(I1738*H1738,2)</f>
        <v>0</v>
      </c>
      <c r="BL1738" s="196" t="s">
        <v>263</v>
      </c>
      <c r="BM1738" s="196" t="s">
        <v>2383</v>
      </c>
    </row>
    <row r="1739" spans="2:65" s="302" customFormat="1">
      <c r="B1739" s="301"/>
      <c r="D1739" s="297" t="s">
        <v>185</v>
      </c>
      <c r="E1739" s="303" t="s">
        <v>5</v>
      </c>
      <c r="F1739" s="304" t="s">
        <v>2384</v>
      </c>
      <c r="H1739" s="305">
        <v>29.937999999999999</v>
      </c>
      <c r="L1739" s="301"/>
      <c r="M1739" s="306"/>
      <c r="N1739" s="307"/>
      <c r="O1739" s="307"/>
      <c r="P1739" s="307"/>
      <c r="Q1739" s="307"/>
      <c r="R1739" s="307"/>
      <c r="S1739" s="307"/>
      <c r="T1739" s="308"/>
      <c r="AT1739" s="303" t="s">
        <v>185</v>
      </c>
      <c r="AU1739" s="303" t="s">
        <v>77</v>
      </c>
      <c r="AV1739" s="302" t="s">
        <v>77</v>
      </c>
      <c r="AW1739" s="302" t="s">
        <v>31</v>
      </c>
      <c r="AX1739" s="302" t="s">
        <v>68</v>
      </c>
      <c r="AY1739" s="303" t="s">
        <v>177</v>
      </c>
    </row>
    <row r="1740" spans="2:65" s="317" customFormat="1">
      <c r="B1740" s="316"/>
      <c r="D1740" s="297" t="s">
        <v>185</v>
      </c>
      <c r="E1740" s="318" t="s">
        <v>5</v>
      </c>
      <c r="F1740" s="319" t="s">
        <v>186</v>
      </c>
      <c r="H1740" s="320">
        <v>29.937999999999999</v>
      </c>
      <c r="L1740" s="316"/>
      <c r="M1740" s="321"/>
      <c r="N1740" s="322"/>
      <c r="O1740" s="322"/>
      <c r="P1740" s="322"/>
      <c r="Q1740" s="322"/>
      <c r="R1740" s="322"/>
      <c r="S1740" s="322"/>
      <c r="T1740" s="323"/>
      <c r="AT1740" s="318" t="s">
        <v>185</v>
      </c>
      <c r="AU1740" s="318" t="s">
        <v>77</v>
      </c>
      <c r="AV1740" s="317" t="s">
        <v>182</v>
      </c>
      <c r="AW1740" s="317" t="s">
        <v>31</v>
      </c>
      <c r="AX1740" s="317" t="s">
        <v>75</v>
      </c>
      <c r="AY1740" s="318" t="s">
        <v>177</v>
      </c>
    </row>
    <row r="1741" spans="2:65" s="916" customFormat="1" ht="38.25" customHeight="1">
      <c r="B1741" s="207"/>
      <c r="C1741" s="286" t="s">
        <v>2385</v>
      </c>
      <c r="D1741" s="286" t="s">
        <v>179</v>
      </c>
      <c r="E1741" s="287" t="s">
        <v>2386</v>
      </c>
      <c r="F1741" s="288" t="s">
        <v>2387</v>
      </c>
      <c r="G1741" s="289" t="s">
        <v>407</v>
      </c>
      <c r="H1741" s="290">
        <v>3.661</v>
      </c>
      <c r="I1741" s="921"/>
      <c r="J1741" s="291">
        <f>ROUND(I1741*H1741,2)</f>
        <v>0</v>
      </c>
      <c r="K1741" s="288" t="s">
        <v>181</v>
      </c>
      <c r="L1741" s="207"/>
      <c r="M1741" s="292" t="s">
        <v>5</v>
      </c>
      <c r="N1741" s="293" t="s">
        <v>39</v>
      </c>
      <c r="O1741" s="294">
        <v>1.1140000000000001</v>
      </c>
      <c r="P1741" s="294">
        <f>O1741*H1741</f>
        <v>4.078354</v>
      </c>
      <c r="Q1741" s="294">
        <v>0</v>
      </c>
      <c r="R1741" s="294">
        <f>Q1741*H1741</f>
        <v>0</v>
      </c>
      <c r="S1741" s="294">
        <v>0</v>
      </c>
      <c r="T1741" s="295">
        <f>S1741*H1741</f>
        <v>0</v>
      </c>
      <c r="AR1741" s="196" t="s">
        <v>263</v>
      </c>
      <c r="AT1741" s="196" t="s">
        <v>179</v>
      </c>
      <c r="AU1741" s="196" t="s">
        <v>77</v>
      </c>
      <c r="AY1741" s="196" t="s">
        <v>177</v>
      </c>
      <c r="BE1741" s="296">
        <f>IF(N1741="základní",J1741,0)</f>
        <v>0</v>
      </c>
      <c r="BF1741" s="296">
        <f>IF(N1741="snížená",J1741,0)</f>
        <v>0</v>
      </c>
      <c r="BG1741" s="296">
        <f>IF(N1741="zákl. přenesená",J1741,0)</f>
        <v>0</v>
      </c>
      <c r="BH1741" s="296">
        <f>IF(N1741="sníž. přenesená",J1741,0)</f>
        <v>0</v>
      </c>
      <c r="BI1741" s="296">
        <f>IF(N1741="nulová",J1741,0)</f>
        <v>0</v>
      </c>
      <c r="BJ1741" s="196" t="s">
        <v>75</v>
      </c>
      <c r="BK1741" s="296">
        <f>ROUND(I1741*H1741,2)</f>
        <v>0</v>
      </c>
      <c r="BL1741" s="196" t="s">
        <v>263</v>
      </c>
      <c r="BM1741" s="196" t="s">
        <v>2388</v>
      </c>
    </row>
    <row r="1742" spans="2:65" s="916" customFormat="1" ht="121.5">
      <c r="B1742" s="207"/>
      <c r="D1742" s="297" t="s">
        <v>184</v>
      </c>
      <c r="F1742" s="298" t="s">
        <v>1846</v>
      </c>
      <c r="L1742" s="207"/>
      <c r="M1742" s="299"/>
      <c r="N1742" s="920"/>
      <c r="O1742" s="920"/>
      <c r="P1742" s="920"/>
      <c r="Q1742" s="920"/>
      <c r="R1742" s="920"/>
      <c r="S1742" s="920"/>
      <c r="T1742" s="300"/>
      <c r="AT1742" s="196" t="s">
        <v>184</v>
      </c>
      <c r="AU1742" s="196" t="s">
        <v>77</v>
      </c>
    </row>
    <row r="1743" spans="2:65" s="274" customFormat="1" ht="29.85" customHeight="1">
      <c r="B1743" s="273"/>
      <c r="D1743" s="275" t="s">
        <v>67</v>
      </c>
      <c r="E1743" s="284" t="s">
        <v>2389</v>
      </c>
      <c r="F1743" s="284" t="s">
        <v>2390</v>
      </c>
      <c r="J1743" s="285">
        <f>BK1743</f>
        <v>0</v>
      </c>
      <c r="L1743" s="273"/>
      <c r="M1743" s="278"/>
      <c r="N1743" s="279"/>
      <c r="O1743" s="279"/>
      <c r="P1743" s="280">
        <f>SUM(P1744:P1754)</f>
        <v>152.20544499999997</v>
      </c>
      <c r="Q1743" s="279"/>
      <c r="R1743" s="280">
        <f>SUM(R1744:R1754)</f>
        <v>0.79532800000000003</v>
      </c>
      <c r="S1743" s="279"/>
      <c r="T1743" s="281">
        <f>SUM(T1744:T1754)</f>
        <v>0</v>
      </c>
      <c r="AR1743" s="275" t="s">
        <v>77</v>
      </c>
      <c r="AT1743" s="282" t="s">
        <v>67</v>
      </c>
      <c r="AU1743" s="282" t="s">
        <v>75</v>
      </c>
      <c r="AY1743" s="275" t="s">
        <v>177</v>
      </c>
      <c r="BK1743" s="283">
        <f>SUM(BK1744:BK1754)</f>
        <v>0</v>
      </c>
    </row>
    <row r="1744" spans="2:65" s="916" customFormat="1" ht="16.5" customHeight="1">
      <c r="B1744" s="207"/>
      <c r="C1744" s="286" t="s">
        <v>2391</v>
      </c>
      <c r="D1744" s="286" t="s">
        <v>179</v>
      </c>
      <c r="E1744" s="287" t="s">
        <v>2392</v>
      </c>
      <c r="F1744" s="288" t="s">
        <v>2393</v>
      </c>
      <c r="G1744" s="289" t="s">
        <v>180</v>
      </c>
      <c r="H1744" s="290">
        <v>467.84</v>
      </c>
      <c r="I1744" s="921"/>
      <c r="J1744" s="291">
        <f>ROUND(I1744*H1744,2)</f>
        <v>0</v>
      </c>
      <c r="K1744" s="288" t="s">
        <v>181</v>
      </c>
      <c r="L1744" s="207"/>
      <c r="M1744" s="292" t="s">
        <v>5</v>
      </c>
      <c r="N1744" s="293" t="s">
        <v>39</v>
      </c>
      <c r="O1744" s="294">
        <v>0.113</v>
      </c>
      <c r="P1744" s="294">
        <f>O1744*H1744</f>
        <v>52.865919999999996</v>
      </c>
      <c r="Q1744" s="294">
        <v>2.9999999999999997E-4</v>
      </c>
      <c r="R1744" s="294">
        <f>Q1744*H1744</f>
        <v>0.14035199999999998</v>
      </c>
      <c r="S1744" s="294">
        <v>0</v>
      </c>
      <c r="T1744" s="295">
        <f>S1744*H1744</f>
        <v>0</v>
      </c>
      <c r="AR1744" s="196" t="s">
        <v>263</v>
      </c>
      <c r="AT1744" s="196" t="s">
        <v>179</v>
      </c>
      <c r="AU1744" s="196" t="s">
        <v>77</v>
      </c>
      <c r="AY1744" s="196" t="s">
        <v>177</v>
      </c>
      <c r="BE1744" s="296">
        <f>IF(N1744="základní",J1744,0)</f>
        <v>0</v>
      </c>
      <c r="BF1744" s="296">
        <f>IF(N1744="snížená",J1744,0)</f>
        <v>0</v>
      </c>
      <c r="BG1744" s="296">
        <f>IF(N1744="zákl. přenesená",J1744,0)</f>
        <v>0</v>
      </c>
      <c r="BH1744" s="296">
        <f>IF(N1744="sníž. přenesená",J1744,0)</f>
        <v>0</v>
      </c>
      <c r="BI1744" s="296">
        <f>IF(N1744="nulová",J1744,0)</f>
        <v>0</v>
      </c>
      <c r="BJ1744" s="196" t="s">
        <v>75</v>
      </c>
      <c r="BK1744" s="296">
        <f>ROUND(I1744*H1744,2)</f>
        <v>0</v>
      </c>
      <c r="BL1744" s="196" t="s">
        <v>263</v>
      </c>
      <c r="BM1744" s="196" t="s">
        <v>2394</v>
      </c>
    </row>
    <row r="1745" spans="2:65" s="916" customFormat="1" ht="16.5" customHeight="1">
      <c r="B1745" s="207"/>
      <c r="C1745" s="286" t="s">
        <v>2395</v>
      </c>
      <c r="D1745" s="286" t="s">
        <v>179</v>
      </c>
      <c r="E1745" s="287" t="s">
        <v>2396</v>
      </c>
      <c r="F1745" s="288" t="s">
        <v>4880</v>
      </c>
      <c r="G1745" s="289" t="s">
        <v>180</v>
      </c>
      <c r="H1745" s="290">
        <v>467.84</v>
      </c>
      <c r="I1745" s="921"/>
      <c r="J1745" s="291">
        <f>ROUND(I1745*H1745,2)</f>
        <v>0</v>
      </c>
      <c r="K1745" s="288" t="s">
        <v>181</v>
      </c>
      <c r="L1745" s="207"/>
      <c r="M1745" s="292" t="s">
        <v>5</v>
      </c>
      <c r="N1745" s="293" t="s">
        <v>39</v>
      </c>
      <c r="O1745" s="294">
        <v>0.21</v>
      </c>
      <c r="P1745" s="294">
        <f>O1745*H1745</f>
        <v>98.246399999999994</v>
      </c>
      <c r="Q1745" s="294">
        <v>1.4E-3</v>
      </c>
      <c r="R1745" s="294">
        <f>Q1745*H1745</f>
        <v>0.654976</v>
      </c>
      <c r="S1745" s="294">
        <v>0</v>
      </c>
      <c r="T1745" s="295">
        <f>S1745*H1745</f>
        <v>0</v>
      </c>
      <c r="AR1745" s="196" t="s">
        <v>263</v>
      </c>
      <c r="AT1745" s="196" t="s">
        <v>179</v>
      </c>
      <c r="AU1745" s="196" t="s">
        <v>77</v>
      </c>
      <c r="AY1745" s="196" t="s">
        <v>177</v>
      </c>
      <c r="BE1745" s="296">
        <f>IF(N1745="základní",J1745,0)</f>
        <v>0</v>
      </c>
      <c r="BF1745" s="296">
        <f>IF(N1745="snížená",J1745,0)</f>
        <v>0</v>
      </c>
      <c r="BG1745" s="296">
        <f>IF(N1745="zákl. přenesená",J1745,0)</f>
        <v>0</v>
      </c>
      <c r="BH1745" s="296">
        <f>IF(N1745="sníž. přenesená",J1745,0)</f>
        <v>0</v>
      </c>
      <c r="BI1745" s="296">
        <f>IF(N1745="nulová",J1745,0)</f>
        <v>0</v>
      </c>
      <c r="BJ1745" s="196" t="s">
        <v>75</v>
      </c>
      <c r="BK1745" s="296">
        <f>ROUND(I1745*H1745,2)</f>
        <v>0</v>
      </c>
      <c r="BL1745" s="196" t="s">
        <v>263</v>
      </c>
      <c r="BM1745" s="196" t="s">
        <v>2397</v>
      </c>
    </row>
    <row r="1746" spans="2:65" s="302" customFormat="1">
      <c r="B1746" s="301"/>
      <c r="D1746" s="297" t="s">
        <v>185</v>
      </c>
      <c r="E1746" s="303" t="s">
        <v>5</v>
      </c>
      <c r="F1746" s="304" t="s">
        <v>1395</v>
      </c>
      <c r="H1746" s="305">
        <v>432.83</v>
      </c>
      <c r="L1746" s="301"/>
      <c r="M1746" s="306"/>
      <c r="N1746" s="307"/>
      <c r="O1746" s="307"/>
      <c r="P1746" s="307"/>
      <c r="Q1746" s="307"/>
      <c r="R1746" s="307"/>
      <c r="S1746" s="307"/>
      <c r="T1746" s="308"/>
      <c r="AT1746" s="303" t="s">
        <v>185</v>
      </c>
      <c r="AU1746" s="303" t="s">
        <v>77</v>
      </c>
      <c r="AV1746" s="302" t="s">
        <v>77</v>
      </c>
      <c r="AW1746" s="302" t="s">
        <v>31</v>
      </c>
      <c r="AX1746" s="302" t="s">
        <v>68</v>
      </c>
      <c r="AY1746" s="303" t="s">
        <v>177</v>
      </c>
    </row>
    <row r="1747" spans="2:65" s="310" customFormat="1">
      <c r="B1747" s="309"/>
      <c r="D1747" s="297" t="s">
        <v>185</v>
      </c>
      <c r="E1747" s="311" t="s">
        <v>5</v>
      </c>
      <c r="F1747" s="312" t="s">
        <v>716</v>
      </c>
      <c r="H1747" s="311" t="s">
        <v>5</v>
      </c>
      <c r="L1747" s="309"/>
      <c r="M1747" s="313"/>
      <c r="N1747" s="314"/>
      <c r="O1747" s="314"/>
      <c r="P1747" s="314"/>
      <c r="Q1747" s="314"/>
      <c r="R1747" s="314"/>
      <c r="S1747" s="314"/>
      <c r="T1747" s="315"/>
      <c r="AT1747" s="311" t="s">
        <v>185</v>
      </c>
      <c r="AU1747" s="311" t="s">
        <v>77</v>
      </c>
      <c r="AV1747" s="310" t="s">
        <v>75</v>
      </c>
      <c r="AW1747" s="310" t="s">
        <v>31</v>
      </c>
      <c r="AX1747" s="310" t="s">
        <v>68</v>
      </c>
      <c r="AY1747" s="311" t="s">
        <v>177</v>
      </c>
    </row>
    <row r="1748" spans="2:65" s="302" customFormat="1">
      <c r="B1748" s="301"/>
      <c r="D1748" s="297" t="s">
        <v>185</v>
      </c>
      <c r="E1748" s="303" t="s">
        <v>5</v>
      </c>
      <c r="F1748" s="304" t="s">
        <v>2398</v>
      </c>
      <c r="H1748" s="305">
        <v>25.93</v>
      </c>
      <c r="L1748" s="301"/>
      <c r="M1748" s="306"/>
      <c r="N1748" s="307"/>
      <c r="O1748" s="307"/>
      <c r="P1748" s="307"/>
      <c r="Q1748" s="307"/>
      <c r="R1748" s="307"/>
      <c r="S1748" s="307"/>
      <c r="T1748" s="308"/>
      <c r="AT1748" s="303" t="s">
        <v>185</v>
      </c>
      <c r="AU1748" s="303" t="s">
        <v>77</v>
      </c>
      <c r="AV1748" s="302" t="s">
        <v>77</v>
      </c>
      <c r="AW1748" s="302" t="s">
        <v>31</v>
      </c>
      <c r="AX1748" s="302" t="s">
        <v>68</v>
      </c>
      <c r="AY1748" s="303" t="s">
        <v>177</v>
      </c>
    </row>
    <row r="1749" spans="2:65" s="310" customFormat="1">
      <c r="B1749" s="309"/>
      <c r="D1749" s="297" t="s">
        <v>185</v>
      </c>
      <c r="E1749" s="311" t="s">
        <v>5</v>
      </c>
      <c r="F1749" s="312" t="s">
        <v>719</v>
      </c>
      <c r="H1749" s="311" t="s">
        <v>5</v>
      </c>
      <c r="L1749" s="309"/>
      <c r="M1749" s="313"/>
      <c r="N1749" s="314"/>
      <c r="O1749" s="314"/>
      <c r="P1749" s="314"/>
      <c r="Q1749" s="314"/>
      <c r="R1749" s="314"/>
      <c r="S1749" s="314"/>
      <c r="T1749" s="315"/>
      <c r="AT1749" s="311" t="s">
        <v>185</v>
      </c>
      <c r="AU1749" s="311" t="s">
        <v>77</v>
      </c>
      <c r="AV1749" s="310" t="s">
        <v>75</v>
      </c>
      <c r="AW1749" s="310" t="s">
        <v>31</v>
      </c>
      <c r="AX1749" s="310" t="s">
        <v>68</v>
      </c>
      <c r="AY1749" s="311" t="s">
        <v>177</v>
      </c>
    </row>
    <row r="1750" spans="2:65" s="302" customFormat="1">
      <c r="B1750" s="301"/>
      <c r="D1750" s="297" t="s">
        <v>185</v>
      </c>
      <c r="E1750" s="303" t="s">
        <v>5</v>
      </c>
      <c r="F1750" s="304" t="s">
        <v>2399</v>
      </c>
      <c r="H1750" s="305">
        <v>9.08</v>
      </c>
      <c r="L1750" s="301"/>
      <c r="M1750" s="306"/>
      <c r="N1750" s="307"/>
      <c r="O1750" s="307"/>
      <c r="P1750" s="307"/>
      <c r="Q1750" s="307"/>
      <c r="R1750" s="307"/>
      <c r="S1750" s="307"/>
      <c r="T1750" s="308"/>
      <c r="AT1750" s="303" t="s">
        <v>185</v>
      </c>
      <c r="AU1750" s="303" t="s">
        <v>77</v>
      </c>
      <c r="AV1750" s="302" t="s">
        <v>77</v>
      </c>
      <c r="AW1750" s="302" t="s">
        <v>31</v>
      </c>
      <c r="AX1750" s="302" t="s">
        <v>68</v>
      </c>
      <c r="AY1750" s="303" t="s">
        <v>177</v>
      </c>
    </row>
    <row r="1751" spans="2:65" s="310" customFormat="1">
      <c r="B1751" s="309"/>
      <c r="D1751" s="297" t="s">
        <v>185</v>
      </c>
      <c r="E1751" s="311" t="s">
        <v>5</v>
      </c>
      <c r="F1751" s="312" t="s">
        <v>593</v>
      </c>
      <c r="H1751" s="311" t="s">
        <v>5</v>
      </c>
      <c r="L1751" s="309"/>
      <c r="M1751" s="313"/>
      <c r="N1751" s="314"/>
      <c r="O1751" s="314"/>
      <c r="P1751" s="314"/>
      <c r="Q1751" s="314"/>
      <c r="R1751" s="314"/>
      <c r="S1751" s="314"/>
      <c r="T1751" s="315"/>
      <c r="AT1751" s="311" t="s">
        <v>185</v>
      </c>
      <c r="AU1751" s="311" t="s">
        <v>77</v>
      </c>
      <c r="AV1751" s="310" t="s">
        <v>75</v>
      </c>
      <c r="AW1751" s="310" t="s">
        <v>31</v>
      </c>
      <c r="AX1751" s="310" t="s">
        <v>68</v>
      </c>
      <c r="AY1751" s="311" t="s">
        <v>177</v>
      </c>
    </row>
    <row r="1752" spans="2:65" s="317" customFormat="1">
      <c r="B1752" s="316"/>
      <c r="D1752" s="297" t="s">
        <v>185</v>
      </c>
      <c r="E1752" s="318" t="s">
        <v>5</v>
      </c>
      <c r="F1752" s="319" t="s">
        <v>186</v>
      </c>
      <c r="H1752" s="320">
        <v>467.84</v>
      </c>
      <c r="L1752" s="316"/>
      <c r="M1752" s="321"/>
      <c r="N1752" s="322"/>
      <c r="O1752" s="322"/>
      <c r="P1752" s="322"/>
      <c r="Q1752" s="322"/>
      <c r="R1752" s="322"/>
      <c r="S1752" s="322"/>
      <c r="T1752" s="323"/>
      <c r="AT1752" s="318" t="s">
        <v>185</v>
      </c>
      <c r="AU1752" s="318" t="s">
        <v>77</v>
      </c>
      <c r="AV1752" s="317" t="s">
        <v>182</v>
      </c>
      <c r="AW1752" s="317" t="s">
        <v>31</v>
      </c>
      <c r="AX1752" s="317" t="s">
        <v>75</v>
      </c>
      <c r="AY1752" s="318" t="s">
        <v>177</v>
      </c>
    </row>
    <row r="1753" spans="2:65" s="916" customFormat="1" ht="38.25" customHeight="1">
      <c r="B1753" s="207"/>
      <c r="C1753" s="286" t="s">
        <v>2400</v>
      </c>
      <c r="D1753" s="286" t="s">
        <v>179</v>
      </c>
      <c r="E1753" s="287" t="s">
        <v>2401</v>
      </c>
      <c r="F1753" s="288" t="s">
        <v>2402</v>
      </c>
      <c r="G1753" s="289" t="s">
        <v>407</v>
      </c>
      <c r="H1753" s="290">
        <v>0.79500000000000004</v>
      </c>
      <c r="I1753" s="921"/>
      <c r="J1753" s="291">
        <f>ROUND(I1753*H1753,2)</f>
        <v>0</v>
      </c>
      <c r="K1753" s="288" t="s">
        <v>181</v>
      </c>
      <c r="L1753" s="207"/>
      <c r="M1753" s="292" t="s">
        <v>5</v>
      </c>
      <c r="N1753" s="293" t="s">
        <v>39</v>
      </c>
      <c r="O1753" s="294">
        <v>1.375</v>
      </c>
      <c r="P1753" s="294">
        <f>O1753*H1753</f>
        <v>1.0931250000000001</v>
      </c>
      <c r="Q1753" s="294">
        <v>0</v>
      </c>
      <c r="R1753" s="294">
        <f>Q1753*H1753</f>
        <v>0</v>
      </c>
      <c r="S1753" s="294">
        <v>0</v>
      </c>
      <c r="T1753" s="295">
        <f>S1753*H1753</f>
        <v>0</v>
      </c>
      <c r="AR1753" s="196" t="s">
        <v>263</v>
      </c>
      <c r="AT1753" s="196" t="s">
        <v>179</v>
      </c>
      <c r="AU1753" s="196" t="s">
        <v>77</v>
      </c>
      <c r="AY1753" s="196" t="s">
        <v>177</v>
      </c>
      <c r="BE1753" s="296">
        <f>IF(N1753="základní",J1753,0)</f>
        <v>0</v>
      </c>
      <c r="BF1753" s="296">
        <f>IF(N1753="snížená",J1753,0)</f>
        <v>0</v>
      </c>
      <c r="BG1753" s="296">
        <f>IF(N1753="zákl. přenesená",J1753,0)</f>
        <v>0</v>
      </c>
      <c r="BH1753" s="296">
        <f>IF(N1753="sníž. přenesená",J1753,0)</f>
        <v>0</v>
      </c>
      <c r="BI1753" s="296">
        <f>IF(N1753="nulová",J1753,0)</f>
        <v>0</v>
      </c>
      <c r="BJ1753" s="196" t="s">
        <v>75</v>
      </c>
      <c r="BK1753" s="296">
        <f>ROUND(I1753*H1753,2)</f>
        <v>0</v>
      </c>
      <c r="BL1753" s="196" t="s">
        <v>263</v>
      </c>
      <c r="BM1753" s="196" t="s">
        <v>2403</v>
      </c>
    </row>
    <row r="1754" spans="2:65" s="916" customFormat="1" ht="121.5">
      <c r="B1754" s="207"/>
      <c r="D1754" s="297" t="s">
        <v>184</v>
      </c>
      <c r="F1754" s="298" t="s">
        <v>2204</v>
      </c>
      <c r="L1754" s="207"/>
      <c r="M1754" s="299"/>
      <c r="N1754" s="920"/>
      <c r="O1754" s="920"/>
      <c r="P1754" s="920"/>
      <c r="Q1754" s="920"/>
      <c r="R1754" s="920"/>
      <c r="S1754" s="920"/>
      <c r="T1754" s="300"/>
      <c r="AT1754" s="196" t="s">
        <v>184</v>
      </c>
      <c r="AU1754" s="196" t="s">
        <v>77</v>
      </c>
    </row>
    <row r="1755" spans="2:65" s="274" customFormat="1" ht="29.85" customHeight="1">
      <c r="B1755" s="273"/>
      <c r="D1755" s="275" t="s">
        <v>67</v>
      </c>
      <c r="E1755" s="284" t="s">
        <v>2404</v>
      </c>
      <c r="F1755" s="284" t="s">
        <v>2405</v>
      </c>
      <c r="J1755" s="285">
        <f>BK1755</f>
        <v>0</v>
      </c>
      <c r="L1755" s="273"/>
      <c r="M1755" s="278"/>
      <c r="N1755" s="279"/>
      <c r="O1755" s="279"/>
      <c r="P1755" s="280">
        <f>SUM(P1756:P1811)</f>
        <v>391.37560400000001</v>
      </c>
      <c r="Q1755" s="279"/>
      <c r="R1755" s="280">
        <f>SUM(R1756:R1811)</f>
        <v>7.1750170999999998</v>
      </c>
      <c r="S1755" s="279"/>
      <c r="T1755" s="281">
        <f>SUM(T1756:T1811)</f>
        <v>0</v>
      </c>
      <c r="AR1755" s="275" t="s">
        <v>77</v>
      </c>
      <c r="AT1755" s="282" t="s">
        <v>67</v>
      </c>
      <c r="AU1755" s="282" t="s">
        <v>75</v>
      </c>
      <c r="AY1755" s="275" t="s">
        <v>177</v>
      </c>
      <c r="BK1755" s="283">
        <f>SUM(BK1756:BK1811)</f>
        <v>0</v>
      </c>
    </row>
    <row r="1756" spans="2:65" s="916" customFormat="1" ht="25.5" customHeight="1">
      <c r="B1756" s="207"/>
      <c r="C1756" s="286" t="s">
        <v>2406</v>
      </c>
      <c r="D1756" s="286" t="s">
        <v>179</v>
      </c>
      <c r="E1756" s="287" t="s">
        <v>2407</v>
      </c>
      <c r="F1756" s="288" t="s">
        <v>2408</v>
      </c>
      <c r="G1756" s="289" t="s">
        <v>180</v>
      </c>
      <c r="H1756" s="290">
        <v>416.59699999999998</v>
      </c>
      <c r="I1756" s="921"/>
      <c r="J1756" s="291">
        <f>ROUND(I1756*H1756,2)</f>
        <v>0</v>
      </c>
      <c r="K1756" s="288" t="s">
        <v>181</v>
      </c>
      <c r="L1756" s="207"/>
      <c r="M1756" s="292" t="s">
        <v>5</v>
      </c>
      <c r="N1756" s="293" t="s">
        <v>39</v>
      </c>
      <c r="O1756" s="294">
        <v>0.79300000000000004</v>
      </c>
      <c r="P1756" s="294">
        <f>O1756*H1756</f>
        <v>330.36142100000001</v>
      </c>
      <c r="Q1756" s="294">
        <v>3.0000000000000001E-3</v>
      </c>
      <c r="R1756" s="294">
        <f>Q1756*H1756</f>
        <v>1.2497909999999999</v>
      </c>
      <c r="S1756" s="294">
        <v>0</v>
      </c>
      <c r="T1756" s="295">
        <f>S1756*H1756</f>
        <v>0</v>
      </c>
      <c r="AR1756" s="196" t="s">
        <v>263</v>
      </c>
      <c r="AT1756" s="196" t="s">
        <v>179</v>
      </c>
      <c r="AU1756" s="196" t="s">
        <v>77</v>
      </c>
      <c r="AY1756" s="196" t="s">
        <v>177</v>
      </c>
      <c r="BE1756" s="296">
        <f>IF(N1756="základní",J1756,0)</f>
        <v>0</v>
      </c>
      <c r="BF1756" s="296">
        <f>IF(N1756="snížená",J1756,0)</f>
        <v>0</v>
      </c>
      <c r="BG1756" s="296">
        <f>IF(N1756="zákl. přenesená",J1756,0)</f>
        <v>0</v>
      </c>
      <c r="BH1756" s="296">
        <f>IF(N1756="sníž. přenesená",J1756,0)</f>
        <v>0</v>
      </c>
      <c r="BI1756" s="296">
        <f>IF(N1756="nulová",J1756,0)</f>
        <v>0</v>
      </c>
      <c r="BJ1756" s="196" t="s">
        <v>75</v>
      </c>
      <c r="BK1756" s="296">
        <f>ROUND(I1756*H1756,2)</f>
        <v>0</v>
      </c>
      <c r="BL1756" s="196" t="s">
        <v>263</v>
      </c>
      <c r="BM1756" s="196" t="s">
        <v>2409</v>
      </c>
    </row>
    <row r="1757" spans="2:65" s="302" customFormat="1">
      <c r="B1757" s="301"/>
      <c r="D1757" s="297" t="s">
        <v>185</v>
      </c>
      <c r="E1757" s="303" t="s">
        <v>5</v>
      </c>
      <c r="F1757" s="304" t="s">
        <v>2410</v>
      </c>
      <c r="H1757" s="305">
        <v>33.700000000000003</v>
      </c>
      <c r="L1757" s="301"/>
      <c r="M1757" s="306"/>
      <c r="N1757" s="307"/>
      <c r="O1757" s="307"/>
      <c r="P1757" s="307"/>
      <c r="Q1757" s="307"/>
      <c r="R1757" s="307"/>
      <c r="S1757" s="307"/>
      <c r="T1757" s="308"/>
      <c r="AT1757" s="303" t="s">
        <v>185</v>
      </c>
      <c r="AU1757" s="303" t="s">
        <v>77</v>
      </c>
      <c r="AV1757" s="302" t="s">
        <v>77</v>
      </c>
      <c r="AW1757" s="302" t="s">
        <v>31</v>
      </c>
      <c r="AX1757" s="302" t="s">
        <v>68</v>
      </c>
      <c r="AY1757" s="303" t="s">
        <v>177</v>
      </c>
    </row>
    <row r="1758" spans="2:65" s="310" customFormat="1">
      <c r="B1758" s="309"/>
      <c r="D1758" s="297" t="s">
        <v>185</v>
      </c>
      <c r="E1758" s="311" t="s">
        <v>5</v>
      </c>
      <c r="F1758" s="312" t="s">
        <v>2411</v>
      </c>
      <c r="H1758" s="311" t="s">
        <v>5</v>
      </c>
      <c r="L1758" s="309"/>
      <c r="M1758" s="313"/>
      <c r="N1758" s="314"/>
      <c r="O1758" s="314"/>
      <c r="P1758" s="314"/>
      <c r="Q1758" s="314"/>
      <c r="R1758" s="314"/>
      <c r="S1758" s="314"/>
      <c r="T1758" s="315"/>
      <c r="AT1758" s="311" t="s">
        <v>185</v>
      </c>
      <c r="AU1758" s="311" t="s">
        <v>77</v>
      </c>
      <c r="AV1758" s="310" t="s">
        <v>75</v>
      </c>
      <c r="AW1758" s="310" t="s">
        <v>31</v>
      </c>
      <c r="AX1758" s="310" t="s">
        <v>68</v>
      </c>
      <c r="AY1758" s="311" t="s">
        <v>177</v>
      </c>
    </row>
    <row r="1759" spans="2:65" s="302" customFormat="1">
      <c r="B1759" s="301"/>
      <c r="D1759" s="297" t="s">
        <v>185</v>
      </c>
      <c r="E1759" s="303" t="s">
        <v>5</v>
      </c>
      <c r="F1759" s="304" t="s">
        <v>2412</v>
      </c>
      <c r="H1759" s="305">
        <v>34.299999999999997</v>
      </c>
      <c r="L1759" s="301"/>
      <c r="M1759" s="306"/>
      <c r="N1759" s="307"/>
      <c r="O1759" s="307"/>
      <c r="P1759" s="307"/>
      <c r="Q1759" s="307"/>
      <c r="R1759" s="307"/>
      <c r="S1759" s="307"/>
      <c r="T1759" s="308"/>
      <c r="AT1759" s="303" t="s">
        <v>185</v>
      </c>
      <c r="AU1759" s="303" t="s">
        <v>77</v>
      </c>
      <c r="AV1759" s="302" t="s">
        <v>77</v>
      </c>
      <c r="AW1759" s="302" t="s">
        <v>31</v>
      </c>
      <c r="AX1759" s="302" t="s">
        <v>68</v>
      </c>
      <c r="AY1759" s="303" t="s">
        <v>177</v>
      </c>
    </row>
    <row r="1760" spans="2:65" s="310" customFormat="1">
      <c r="B1760" s="309"/>
      <c r="D1760" s="297" t="s">
        <v>185</v>
      </c>
      <c r="E1760" s="311" t="s">
        <v>5</v>
      </c>
      <c r="F1760" s="312" t="s">
        <v>2413</v>
      </c>
      <c r="H1760" s="311" t="s">
        <v>5</v>
      </c>
      <c r="L1760" s="309"/>
      <c r="M1760" s="313"/>
      <c r="N1760" s="314"/>
      <c r="O1760" s="314"/>
      <c r="P1760" s="314"/>
      <c r="Q1760" s="314"/>
      <c r="R1760" s="314"/>
      <c r="S1760" s="314"/>
      <c r="T1760" s="315"/>
      <c r="AT1760" s="311" t="s">
        <v>185</v>
      </c>
      <c r="AU1760" s="311" t="s">
        <v>77</v>
      </c>
      <c r="AV1760" s="310" t="s">
        <v>75</v>
      </c>
      <c r="AW1760" s="310" t="s">
        <v>31</v>
      </c>
      <c r="AX1760" s="310" t="s">
        <v>68</v>
      </c>
      <c r="AY1760" s="311" t="s">
        <v>177</v>
      </c>
    </row>
    <row r="1761" spans="2:51" s="302" customFormat="1">
      <c r="B1761" s="301"/>
      <c r="D1761" s="297" t="s">
        <v>185</v>
      </c>
      <c r="E1761" s="303" t="s">
        <v>5</v>
      </c>
      <c r="F1761" s="304" t="s">
        <v>2414</v>
      </c>
      <c r="H1761" s="305">
        <v>33.6</v>
      </c>
      <c r="L1761" s="301"/>
      <c r="M1761" s="306"/>
      <c r="N1761" s="307"/>
      <c r="O1761" s="307"/>
      <c r="P1761" s="307"/>
      <c r="Q1761" s="307"/>
      <c r="R1761" s="307"/>
      <c r="S1761" s="307"/>
      <c r="T1761" s="308"/>
      <c r="AT1761" s="303" t="s">
        <v>185</v>
      </c>
      <c r="AU1761" s="303" t="s">
        <v>77</v>
      </c>
      <c r="AV1761" s="302" t="s">
        <v>77</v>
      </c>
      <c r="AW1761" s="302" t="s">
        <v>31</v>
      </c>
      <c r="AX1761" s="302" t="s">
        <v>68</v>
      </c>
      <c r="AY1761" s="303" t="s">
        <v>177</v>
      </c>
    </row>
    <row r="1762" spans="2:51" s="310" customFormat="1">
      <c r="B1762" s="309"/>
      <c r="D1762" s="297" t="s">
        <v>185</v>
      </c>
      <c r="E1762" s="311" t="s">
        <v>5</v>
      </c>
      <c r="F1762" s="312" t="s">
        <v>2415</v>
      </c>
      <c r="H1762" s="311" t="s">
        <v>5</v>
      </c>
      <c r="L1762" s="309"/>
      <c r="M1762" s="313"/>
      <c r="N1762" s="314"/>
      <c r="O1762" s="314"/>
      <c r="P1762" s="314"/>
      <c r="Q1762" s="314"/>
      <c r="R1762" s="314"/>
      <c r="S1762" s="314"/>
      <c r="T1762" s="315"/>
      <c r="AT1762" s="311" t="s">
        <v>185</v>
      </c>
      <c r="AU1762" s="311" t="s">
        <v>77</v>
      </c>
      <c r="AV1762" s="310" t="s">
        <v>75</v>
      </c>
      <c r="AW1762" s="310" t="s">
        <v>31</v>
      </c>
      <c r="AX1762" s="310" t="s">
        <v>68</v>
      </c>
      <c r="AY1762" s="311" t="s">
        <v>177</v>
      </c>
    </row>
    <row r="1763" spans="2:51" s="302" customFormat="1">
      <c r="B1763" s="301"/>
      <c r="D1763" s="297" t="s">
        <v>185</v>
      </c>
      <c r="E1763" s="303" t="s">
        <v>5</v>
      </c>
      <c r="F1763" s="304" t="s">
        <v>2416</v>
      </c>
      <c r="H1763" s="305">
        <v>14.8</v>
      </c>
      <c r="L1763" s="301"/>
      <c r="M1763" s="306"/>
      <c r="N1763" s="307"/>
      <c r="O1763" s="307"/>
      <c r="P1763" s="307"/>
      <c r="Q1763" s="307"/>
      <c r="R1763" s="307"/>
      <c r="S1763" s="307"/>
      <c r="T1763" s="308"/>
      <c r="AT1763" s="303" t="s">
        <v>185</v>
      </c>
      <c r="AU1763" s="303" t="s">
        <v>77</v>
      </c>
      <c r="AV1763" s="302" t="s">
        <v>77</v>
      </c>
      <c r="AW1763" s="302" t="s">
        <v>31</v>
      </c>
      <c r="AX1763" s="302" t="s">
        <v>68</v>
      </c>
      <c r="AY1763" s="303" t="s">
        <v>177</v>
      </c>
    </row>
    <row r="1764" spans="2:51" s="310" customFormat="1">
      <c r="B1764" s="309"/>
      <c r="D1764" s="297" t="s">
        <v>185</v>
      </c>
      <c r="E1764" s="311" t="s">
        <v>5</v>
      </c>
      <c r="F1764" s="312" t="s">
        <v>2417</v>
      </c>
      <c r="H1764" s="311" t="s">
        <v>5</v>
      </c>
      <c r="L1764" s="309"/>
      <c r="M1764" s="313"/>
      <c r="N1764" s="314"/>
      <c r="O1764" s="314"/>
      <c r="P1764" s="314"/>
      <c r="Q1764" s="314"/>
      <c r="R1764" s="314"/>
      <c r="S1764" s="314"/>
      <c r="T1764" s="315"/>
      <c r="AT1764" s="311" t="s">
        <v>185</v>
      </c>
      <c r="AU1764" s="311" t="s">
        <v>77</v>
      </c>
      <c r="AV1764" s="310" t="s">
        <v>75</v>
      </c>
      <c r="AW1764" s="310" t="s">
        <v>31</v>
      </c>
      <c r="AX1764" s="310" t="s">
        <v>68</v>
      </c>
      <c r="AY1764" s="311" t="s">
        <v>177</v>
      </c>
    </row>
    <row r="1765" spans="2:51" s="310" customFormat="1">
      <c r="B1765" s="309"/>
      <c r="D1765" s="297" t="s">
        <v>185</v>
      </c>
      <c r="E1765" s="311" t="s">
        <v>5</v>
      </c>
      <c r="F1765" s="312" t="s">
        <v>716</v>
      </c>
      <c r="H1765" s="311" t="s">
        <v>5</v>
      </c>
      <c r="L1765" s="309"/>
      <c r="M1765" s="313"/>
      <c r="N1765" s="314"/>
      <c r="O1765" s="314"/>
      <c r="P1765" s="314"/>
      <c r="Q1765" s="314"/>
      <c r="R1765" s="314"/>
      <c r="S1765" s="314"/>
      <c r="T1765" s="315"/>
      <c r="AT1765" s="311" t="s">
        <v>185</v>
      </c>
      <c r="AU1765" s="311" t="s">
        <v>77</v>
      </c>
      <c r="AV1765" s="310" t="s">
        <v>75</v>
      </c>
      <c r="AW1765" s="310" t="s">
        <v>31</v>
      </c>
      <c r="AX1765" s="310" t="s">
        <v>68</v>
      </c>
      <c r="AY1765" s="311" t="s">
        <v>177</v>
      </c>
    </row>
    <row r="1766" spans="2:51" s="302" customFormat="1">
      <c r="B1766" s="301"/>
      <c r="D1766" s="297" t="s">
        <v>185</v>
      </c>
      <c r="E1766" s="303" t="s">
        <v>5</v>
      </c>
      <c r="F1766" s="304" t="s">
        <v>2418</v>
      </c>
      <c r="H1766" s="305">
        <v>41.3</v>
      </c>
      <c r="L1766" s="301"/>
      <c r="M1766" s="306"/>
      <c r="N1766" s="307"/>
      <c r="O1766" s="307"/>
      <c r="P1766" s="307"/>
      <c r="Q1766" s="307"/>
      <c r="R1766" s="307"/>
      <c r="S1766" s="307"/>
      <c r="T1766" s="308"/>
      <c r="AT1766" s="303" t="s">
        <v>185</v>
      </c>
      <c r="AU1766" s="303" t="s">
        <v>77</v>
      </c>
      <c r="AV1766" s="302" t="s">
        <v>77</v>
      </c>
      <c r="AW1766" s="302" t="s">
        <v>31</v>
      </c>
      <c r="AX1766" s="302" t="s">
        <v>68</v>
      </c>
      <c r="AY1766" s="303" t="s">
        <v>177</v>
      </c>
    </row>
    <row r="1767" spans="2:51" s="310" customFormat="1">
      <c r="B1767" s="309"/>
      <c r="D1767" s="297" t="s">
        <v>185</v>
      </c>
      <c r="E1767" s="311" t="s">
        <v>5</v>
      </c>
      <c r="F1767" s="312" t="s">
        <v>2419</v>
      </c>
      <c r="H1767" s="311" t="s">
        <v>5</v>
      </c>
      <c r="L1767" s="309"/>
      <c r="M1767" s="313"/>
      <c r="N1767" s="314"/>
      <c r="O1767" s="314"/>
      <c r="P1767" s="314"/>
      <c r="Q1767" s="314"/>
      <c r="R1767" s="314"/>
      <c r="S1767" s="314"/>
      <c r="T1767" s="315"/>
      <c r="AT1767" s="311" t="s">
        <v>185</v>
      </c>
      <c r="AU1767" s="311" t="s">
        <v>77</v>
      </c>
      <c r="AV1767" s="310" t="s">
        <v>75</v>
      </c>
      <c r="AW1767" s="310" t="s">
        <v>31</v>
      </c>
      <c r="AX1767" s="310" t="s">
        <v>68</v>
      </c>
      <c r="AY1767" s="311" t="s">
        <v>177</v>
      </c>
    </row>
    <row r="1768" spans="2:51" s="302" customFormat="1">
      <c r="B1768" s="301"/>
      <c r="D1768" s="297" t="s">
        <v>185</v>
      </c>
      <c r="E1768" s="303" t="s">
        <v>5</v>
      </c>
      <c r="F1768" s="304" t="s">
        <v>2420</v>
      </c>
      <c r="H1768" s="305">
        <v>54.307000000000002</v>
      </c>
      <c r="L1768" s="301"/>
      <c r="M1768" s="306"/>
      <c r="N1768" s="307"/>
      <c r="O1768" s="307"/>
      <c r="P1768" s="307"/>
      <c r="Q1768" s="307"/>
      <c r="R1768" s="307"/>
      <c r="S1768" s="307"/>
      <c r="T1768" s="308"/>
      <c r="AT1768" s="303" t="s">
        <v>185</v>
      </c>
      <c r="AU1768" s="303" t="s">
        <v>77</v>
      </c>
      <c r="AV1768" s="302" t="s">
        <v>77</v>
      </c>
      <c r="AW1768" s="302" t="s">
        <v>31</v>
      </c>
      <c r="AX1768" s="302" t="s">
        <v>68</v>
      </c>
      <c r="AY1768" s="303" t="s">
        <v>177</v>
      </c>
    </row>
    <row r="1769" spans="2:51" s="310" customFormat="1">
      <c r="B1769" s="309"/>
      <c r="D1769" s="297" t="s">
        <v>185</v>
      </c>
      <c r="E1769" s="311" t="s">
        <v>5</v>
      </c>
      <c r="F1769" s="312" t="s">
        <v>2421</v>
      </c>
      <c r="H1769" s="311" t="s">
        <v>5</v>
      </c>
      <c r="L1769" s="309"/>
      <c r="M1769" s="313"/>
      <c r="N1769" s="314"/>
      <c r="O1769" s="314"/>
      <c r="P1769" s="314"/>
      <c r="Q1769" s="314"/>
      <c r="R1769" s="314"/>
      <c r="S1769" s="314"/>
      <c r="T1769" s="315"/>
      <c r="AT1769" s="311" t="s">
        <v>185</v>
      </c>
      <c r="AU1769" s="311" t="s">
        <v>77</v>
      </c>
      <c r="AV1769" s="310" t="s">
        <v>75</v>
      </c>
      <c r="AW1769" s="310" t="s">
        <v>31</v>
      </c>
      <c r="AX1769" s="310" t="s">
        <v>68</v>
      </c>
      <c r="AY1769" s="311" t="s">
        <v>177</v>
      </c>
    </row>
    <row r="1770" spans="2:51" s="302" customFormat="1">
      <c r="B1770" s="301"/>
      <c r="D1770" s="297" t="s">
        <v>185</v>
      </c>
      <c r="E1770" s="303" t="s">
        <v>5</v>
      </c>
      <c r="F1770" s="304" t="s">
        <v>2422</v>
      </c>
      <c r="H1770" s="305">
        <v>14.4</v>
      </c>
      <c r="L1770" s="301"/>
      <c r="M1770" s="306"/>
      <c r="N1770" s="307"/>
      <c r="O1770" s="307"/>
      <c r="P1770" s="307"/>
      <c r="Q1770" s="307"/>
      <c r="R1770" s="307"/>
      <c r="S1770" s="307"/>
      <c r="T1770" s="308"/>
      <c r="AT1770" s="303" t="s">
        <v>185</v>
      </c>
      <c r="AU1770" s="303" t="s">
        <v>77</v>
      </c>
      <c r="AV1770" s="302" t="s">
        <v>77</v>
      </c>
      <c r="AW1770" s="302" t="s">
        <v>31</v>
      </c>
      <c r="AX1770" s="302" t="s">
        <v>68</v>
      </c>
      <c r="AY1770" s="303" t="s">
        <v>177</v>
      </c>
    </row>
    <row r="1771" spans="2:51" s="310" customFormat="1">
      <c r="B1771" s="309"/>
      <c r="D1771" s="297" t="s">
        <v>185</v>
      </c>
      <c r="E1771" s="311" t="s">
        <v>5</v>
      </c>
      <c r="F1771" s="312" t="s">
        <v>2423</v>
      </c>
      <c r="H1771" s="311" t="s">
        <v>5</v>
      </c>
      <c r="L1771" s="309"/>
      <c r="M1771" s="313"/>
      <c r="N1771" s="314"/>
      <c r="O1771" s="314"/>
      <c r="P1771" s="314"/>
      <c r="Q1771" s="314"/>
      <c r="R1771" s="314"/>
      <c r="S1771" s="314"/>
      <c r="T1771" s="315"/>
      <c r="AT1771" s="311" t="s">
        <v>185</v>
      </c>
      <c r="AU1771" s="311" t="s">
        <v>77</v>
      </c>
      <c r="AV1771" s="310" t="s">
        <v>75</v>
      </c>
      <c r="AW1771" s="310" t="s">
        <v>31</v>
      </c>
      <c r="AX1771" s="310" t="s">
        <v>68</v>
      </c>
      <c r="AY1771" s="311" t="s">
        <v>177</v>
      </c>
    </row>
    <row r="1772" spans="2:51" s="302" customFormat="1">
      <c r="B1772" s="301"/>
      <c r="D1772" s="297" t="s">
        <v>185</v>
      </c>
      <c r="E1772" s="303" t="s">
        <v>5</v>
      </c>
      <c r="F1772" s="304" t="s">
        <v>2424</v>
      </c>
      <c r="H1772" s="305">
        <v>45.89</v>
      </c>
      <c r="L1772" s="301"/>
      <c r="M1772" s="306"/>
      <c r="N1772" s="307"/>
      <c r="O1772" s="307"/>
      <c r="P1772" s="307"/>
      <c r="Q1772" s="307"/>
      <c r="R1772" s="307"/>
      <c r="S1772" s="307"/>
      <c r="T1772" s="308"/>
      <c r="AT1772" s="303" t="s">
        <v>185</v>
      </c>
      <c r="AU1772" s="303" t="s">
        <v>77</v>
      </c>
      <c r="AV1772" s="302" t="s">
        <v>77</v>
      </c>
      <c r="AW1772" s="302" t="s">
        <v>31</v>
      </c>
      <c r="AX1772" s="302" t="s">
        <v>68</v>
      </c>
      <c r="AY1772" s="303" t="s">
        <v>177</v>
      </c>
    </row>
    <row r="1773" spans="2:51" s="310" customFormat="1">
      <c r="B1773" s="309"/>
      <c r="D1773" s="297" t="s">
        <v>185</v>
      </c>
      <c r="E1773" s="311" t="s">
        <v>5</v>
      </c>
      <c r="F1773" s="312" t="s">
        <v>2425</v>
      </c>
      <c r="H1773" s="311" t="s">
        <v>5</v>
      </c>
      <c r="L1773" s="309"/>
      <c r="M1773" s="313"/>
      <c r="N1773" s="314"/>
      <c r="O1773" s="314"/>
      <c r="P1773" s="314"/>
      <c r="Q1773" s="314"/>
      <c r="R1773" s="314"/>
      <c r="S1773" s="314"/>
      <c r="T1773" s="315"/>
      <c r="AT1773" s="311" t="s">
        <v>185</v>
      </c>
      <c r="AU1773" s="311" t="s">
        <v>77</v>
      </c>
      <c r="AV1773" s="310" t="s">
        <v>75</v>
      </c>
      <c r="AW1773" s="310" t="s">
        <v>31</v>
      </c>
      <c r="AX1773" s="310" t="s">
        <v>68</v>
      </c>
      <c r="AY1773" s="311" t="s">
        <v>177</v>
      </c>
    </row>
    <row r="1774" spans="2:51" s="302" customFormat="1">
      <c r="B1774" s="301"/>
      <c r="D1774" s="297" t="s">
        <v>185</v>
      </c>
      <c r="E1774" s="303" t="s">
        <v>5</v>
      </c>
      <c r="F1774" s="304" t="s">
        <v>2426</v>
      </c>
      <c r="H1774" s="305">
        <v>17</v>
      </c>
      <c r="L1774" s="301"/>
      <c r="M1774" s="306"/>
      <c r="N1774" s="307"/>
      <c r="O1774" s="307"/>
      <c r="P1774" s="307"/>
      <c r="Q1774" s="307"/>
      <c r="R1774" s="307"/>
      <c r="S1774" s="307"/>
      <c r="T1774" s="308"/>
      <c r="AT1774" s="303" t="s">
        <v>185</v>
      </c>
      <c r="AU1774" s="303" t="s">
        <v>77</v>
      </c>
      <c r="AV1774" s="302" t="s">
        <v>77</v>
      </c>
      <c r="AW1774" s="302" t="s">
        <v>31</v>
      </c>
      <c r="AX1774" s="302" t="s">
        <v>68</v>
      </c>
      <c r="AY1774" s="303" t="s">
        <v>177</v>
      </c>
    </row>
    <row r="1775" spans="2:51" s="310" customFormat="1">
      <c r="B1775" s="309"/>
      <c r="D1775" s="297" t="s">
        <v>185</v>
      </c>
      <c r="E1775" s="311" t="s">
        <v>5</v>
      </c>
      <c r="F1775" s="312" t="s">
        <v>2427</v>
      </c>
      <c r="H1775" s="311" t="s">
        <v>5</v>
      </c>
      <c r="L1775" s="309"/>
      <c r="M1775" s="313"/>
      <c r="N1775" s="314"/>
      <c r="O1775" s="314"/>
      <c r="P1775" s="314"/>
      <c r="Q1775" s="314"/>
      <c r="R1775" s="314"/>
      <c r="S1775" s="314"/>
      <c r="T1775" s="315"/>
      <c r="AT1775" s="311" t="s">
        <v>185</v>
      </c>
      <c r="AU1775" s="311" t="s">
        <v>77</v>
      </c>
      <c r="AV1775" s="310" t="s">
        <v>75</v>
      </c>
      <c r="AW1775" s="310" t="s">
        <v>31</v>
      </c>
      <c r="AX1775" s="310" t="s">
        <v>68</v>
      </c>
      <c r="AY1775" s="311" t="s">
        <v>177</v>
      </c>
    </row>
    <row r="1776" spans="2:51" s="302" customFormat="1">
      <c r="B1776" s="301"/>
      <c r="D1776" s="297" t="s">
        <v>185</v>
      </c>
      <c r="E1776" s="303" t="s">
        <v>5</v>
      </c>
      <c r="F1776" s="304" t="s">
        <v>2428</v>
      </c>
      <c r="H1776" s="305">
        <v>44</v>
      </c>
      <c r="L1776" s="301"/>
      <c r="M1776" s="306"/>
      <c r="N1776" s="307"/>
      <c r="O1776" s="307"/>
      <c r="P1776" s="307"/>
      <c r="Q1776" s="307"/>
      <c r="R1776" s="307"/>
      <c r="S1776" s="307"/>
      <c r="T1776" s="308"/>
      <c r="AT1776" s="303" t="s">
        <v>185</v>
      </c>
      <c r="AU1776" s="303" t="s">
        <v>77</v>
      </c>
      <c r="AV1776" s="302" t="s">
        <v>77</v>
      </c>
      <c r="AW1776" s="302" t="s">
        <v>31</v>
      </c>
      <c r="AX1776" s="302" t="s">
        <v>68</v>
      </c>
      <c r="AY1776" s="303" t="s">
        <v>177</v>
      </c>
    </row>
    <row r="1777" spans="2:65" s="310" customFormat="1">
      <c r="B1777" s="309"/>
      <c r="D1777" s="297" t="s">
        <v>185</v>
      </c>
      <c r="E1777" s="311" t="s">
        <v>5</v>
      </c>
      <c r="F1777" s="312" t="s">
        <v>2429</v>
      </c>
      <c r="H1777" s="311" t="s">
        <v>5</v>
      </c>
      <c r="L1777" s="309"/>
      <c r="M1777" s="313"/>
      <c r="N1777" s="314"/>
      <c r="O1777" s="314"/>
      <c r="P1777" s="314"/>
      <c r="Q1777" s="314"/>
      <c r="R1777" s="314"/>
      <c r="S1777" s="314"/>
      <c r="T1777" s="315"/>
      <c r="AT1777" s="311" t="s">
        <v>185</v>
      </c>
      <c r="AU1777" s="311" t="s">
        <v>77</v>
      </c>
      <c r="AV1777" s="310" t="s">
        <v>75</v>
      </c>
      <c r="AW1777" s="310" t="s">
        <v>31</v>
      </c>
      <c r="AX1777" s="310" t="s">
        <v>68</v>
      </c>
      <c r="AY1777" s="311" t="s">
        <v>177</v>
      </c>
    </row>
    <row r="1778" spans="2:65" s="310" customFormat="1">
      <c r="B1778" s="309"/>
      <c r="D1778" s="297" t="s">
        <v>185</v>
      </c>
      <c r="E1778" s="311" t="s">
        <v>5</v>
      </c>
      <c r="F1778" s="312" t="s">
        <v>719</v>
      </c>
      <c r="H1778" s="311" t="s">
        <v>5</v>
      </c>
      <c r="L1778" s="309"/>
      <c r="M1778" s="313"/>
      <c r="N1778" s="314"/>
      <c r="O1778" s="314"/>
      <c r="P1778" s="314"/>
      <c r="Q1778" s="314"/>
      <c r="R1778" s="314"/>
      <c r="S1778" s="314"/>
      <c r="T1778" s="315"/>
      <c r="AT1778" s="311" t="s">
        <v>185</v>
      </c>
      <c r="AU1778" s="311" t="s">
        <v>77</v>
      </c>
      <c r="AV1778" s="310" t="s">
        <v>75</v>
      </c>
      <c r="AW1778" s="310" t="s">
        <v>31</v>
      </c>
      <c r="AX1778" s="310" t="s">
        <v>68</v>
      </c>
      <c r="AY1778" s="311" t="s">
        <v>177</v>
      </c>
    </row>
    <row r="1779" spans="2:65" s="302" customFormat="1">
      <c r="B1779" s="301"/>
      <c r="D1779" s="297" t="s">
        <v>185</v>
      </c>
      <c r="E1779" s="303" t="s">
        <v>5</v>
      </c>
      <c r="F1779" s="304" t="s">
        <v>2430</v>
      </c>
      <c r="H1779" s="305">
        <v>29.8</v>
      </c>
      <c r="L1779" s="301"/>
      <c r="M1779" s="306"/>
      <c r="N1779" s="307"/>
      <c r="O1779" s="307"/>
      <c r="P1779" s="307"/>
      <c r="Q1779" s="307"/>
      <c r="R1779" s="307"/>
      <c r="S1779" s="307"/>
      <c r="T1779" s="308"/>
      <c r="AT1779" s="303" t="s">
        <v>185</v>
      </c>
      <c r="AU1779" s="303" t="s">
        <v>77</v>
      </c>
      <c r="AV1779" s="302" t="s">
        <v>77</v>
      </c>
      <c r="AW1779" s="302" t="s">
        <v>31</v>
      </c>
      <c r="AX1779" s="302" t="s">
        <v>68</v>
      </c>
      <c r="AY1779" s="303" t="s">
        <v>177</v>
      </c>
    </row>
    <row r="1780" spans="2:65" s="310" customFormat="1">
      <c r="B1780" s="309"/>
      <c r="D1780" s="297" t="s">
        <v>185</v>
      </c>
      <c r="E1780" s="311" t="s">
        <v>5</v>
      </c>
      <c r="F1780" s="312" t="s">
        <v>2431</v>
      </c>
      <c r="H1780" s="311" t="s">
        <v>5</v>
      </c>
      <c r="L1780" s="309"/>
      <c r="M1780" s="313"/>
      <c r="N1780" s="314"/>
      <c r="O1780" s="314"/>
      <c r="P1780" s="314"/>
      <c r="Q1780" s="314"/>
      <c r="R1780" s="314"/>
      <c r="S1780" s="314"/>
      <c r="T1780" s="315"/>
      <c r="AT1780" s="311" t="s">
        <v>185</v>
      </c>
      <c r="AU1780" s="311" t="s">
        <v>77</v>
      </c>
      <c r="AV1780" s="310" t="s">
        <v>75</v>
      </c>
      <c r="AW1780" s="310" t="s">
        <v>31</v>
      </c>
      <c r="AX1780" s="310" t="s">
        <v>68</v>
      </c>
      <c r="AY1780" s="311" t="s">
        <v>177</v>
      </c>
    </row>
    <row r="1781" spans="2:65" s="302" customFormat="1">
      <c r="B1781" s="301"/>
      <c r="D1781" s="297" t="s">
        <v>185</v>
      </c>
      <c r="E1781" s="303" t="s">
        <v>5</v>
      </c>
      <c r="F1781" s="304" t="s">
        <v>2432</v>
      </c>
      <c r="H1781" s="305">
        <v>53.5</v>
      </c>
      <c r="L1781" s="301"/>
      <c r="M1781" s="306"/>
      <c r="N1781" s="307"/>
      <c r="O1781" s="307"/>
      <c r="P1781" s="307"/>
      <c r="Q1781" s="307"/>
      <c r="R1781" s="307"/>
      <c r="S1781" s="307"/>
      <c r="T1781" s="308"/>
      <c r="AT1781" s="303" t="s">
        <v>185</v>
      </c>
      <c r="AU1781" s="303" t="s">
        <v>77</v>
      </c>
      <c r="AV1781" s="302" t="s">
        <v>77</v>
      </c>
      <c r="AW1781" s="302" t="s">
        <v>31</v>
      </c>
      <c r="AX1781" s="302" t="s">
        <v>68</v>
      </c>
      <c r="AY1781" s="303" t="s">
        <v>177</v>
      </c>
    </row>
    <row r="1782" spans="2:65" s="310" customFormat="1">
      <c r="B1782" s="309"/>
      <c r="D1782" s="297" t="s">
        <v>185</v>
      </c>
      <c r="E1782" s="311" t="s">
        <v>5</v>
      </c>
      <c r="F1782" s="312" t="s">
        <v>2433</v>
      </c>
      <c r="H1782" s="311" t="s">
        <v>5</v>
      </c>
      <c r="L1782" s="309"/>
      <c r="M1782" s="313"/>
      <c r="N1782" s="314"/>
      <c r="O1782" s="314"/>
      <c r="P1782" s="314"/>
      <c r="Q1782" s="314"/>
      <c r="R1782" s="314"/>
      <c r="S1782" s="314"/>
      <c r="T1782" s="315"/>
      <c r="AT1782" s="311" t="s">
        <v>185</v>
      </c>
      <c r="AU1782" s="311" t="s">
        <v>77</v>
      </c>
      <c r="AV1782" s="310" t="s">
        <v>75</v>
      </c>
      <c r="AW1782" s="310" t="s">
        <v>31</v>
      </c>
      <c r="AX1782" s="310" t="s">
        <v>68</v>
      </c>
      <c r="AY1782" s="311" t="s">
        <v>177</v>
      </c>
    </row>
    <row r="1783" spans="2:65" s="310" customFormat="1">
      <c r="B1783" s="309"/>
      <c r="D1783" s="297" t="s">
        <v>185</v>
      </c>
      <c r="E1783" s="311" t="s">
        <v>5</v>
      </c>
      <c r="F1783" s="312" t="s">
        <v>593</v>
      </c>
      <c r="H1783" s="311" t="s">
        <v>5</v>
      </c>
      <c r="L1783" s="309"/>
      <c r="M1783" s="313"/>
      <c r="N1783" s="314"/>
      <c r="O1783" s="314"/>
      <c r="P1783" s="314"/>
      <c r="Q1783" s="314"/>
      <c r="R1783" s="314"/>
      <c r="S1783" s="314"/>
      <c r="T1783" s="315"/>
      <c r="AT1783" s="311" t="s">
        <v>185</v>
      </c>
      <c r="AU1783" s="311" t="s">
        <v>77</v>
      </c>
      <c r="AV1783" s="310" t="s">
        <v>75</v>
      </c>
      <c r="AW1783" s="310" t="s">
        <v>31</v>
      </c>
      <c r="AX1783" s="310" t="s">
        <v>68</v>
      </c>
      <c r="AY1783" s="311" t="s">
        <v>177</v>
      </c>
    </row>
    <row r="1784" spans="2:65" s="317" customFormat="1">
      <c r="B1784" s="316"/>
      <c r="D1784" s="297" t="s">
        <v>185</v>
      </c>
      <c r="E1784" s="318" t="s">
        <v>5</v>
      </c>
      <c r="F1784" s="319" t="s">
        <v>186</v>
      </c>
      <c r="H1784" s="320">
        <v>416.59699999999998</v>
      </c>
      <c r="L1784" s="316"/>
      <c r="M1784" s="321"/>
      <c r="N1784" s="322"/>
      <c r="O1784" s="322"/>
      <c r="P1784" s="322"/>
      <c r="Q1784" s="322"/>
      <c r="R1784" s="322"/>
      <c r="S1784" s="322"/>
      <c r="T1784" s="323"/>
      <c r="AT1784" s="318" t="s">
        <v>185</v>
      </c>
      <c r="AU1784" s="318" t="s">
        <v>77</v>
      </c>
      <c r="AV1784" s="317" t="s">
        <v>182</v>
      </c>
      <c r="AW1784" s="317" t="s">
        <v>31</v>
      </c>
      <c r="AX1784" s="317" t="s">
        <v>75</v>
      </c>
      <c r="AY1784" s="318" t="s">
        <v>177</v>
      </c>
    </row>
    <row r="1785" spans="2:65" s="916" customFormat="1" ht="16.5" customHeight="1">
      <c r="B1785" s="207"/>
      <c r="C1785" s="324" t="s">
        <v>2434</v>
      </c>
      <c r="D1785" s="324" t="s">
        <v>425</v>
      </c>
      <c r="E1785" s="325" t="s">
        <v>2435</v>
      </c>
      <c r="F1785" s="326" t="s">
        <v>2436</v>
      </c>
      <c r="G1785" s="327" t="s">
        <v>180</v>
      </c>
      <c r="H1785" s="328">
        <v>458.25700000000001</v>
      </c>
      <c r="I1785" s="923"/>
      <c r="J1785" s="329">
        <f>ROUND(I1785*H1785,2)</f>
        <v>0</v>
      </c>
      <c r="K1785" s="326" t="s">
        <v>181</v>
      </c>
      <c r="L1785" s="330"/>
      <c r="M1785" s="331" t="s">
        <v>5</v>
      </c>
      <c r="N1785" s="332" t="s">
        <v>39</v>
      </c>
      <c r="O1785" s="294">
        <v>0</v>
      </c>
      <c r="P1785" s="294">
        <f>O1785*H1785</f>
        <v>0</v>
      </c>
      <c r="Q1785" s="294">
        <v>1.26E-2</v>
      </c>
      <c r="R1785" s="294">
        <f>Q1785*H1785</f>
        <v>5.7740381999999997</v>
      </c>
      <c r="S1785" s="294">
        <v>0</v>
      </c>
      <c r="T1785" s="295">
        <f>S1785*H1785</f>
        <v>0</v>
      </c>
      <c r="AR1785" s="196" t="s">
        <v>336</v>
      </c>
      <c r="AT1785" s="196" t="s">
        <v>425</v>
      </c>
      <c r="AU1785" s="196" t="s">
        <v>77</v>
      </c>
      <c r="AY1785" s="196" t="s">
        <v>177</v>
      </c>
      <c r="BE1785" s="296">
        <f>IF(N1785="základní",J1785,0)</f>
        <v>0</v>
      </c>
      <c r="BF1785" s="296">
        <f>IF(N1785="snížená",J1785,0)</f>
        <v>0</v>
      </c>
      <c r="BG1785" s="296">
        <f>IF(N1785="zákl. přenesená",J1785,0)</f>
        <v>0</v>
      </c>
      <c r="BH1785" s="296">
        <f>IF(N1785="sníž. přenesená",J1785,0)</f>
        <v>0</v>
      </c>
      <c r="BI1785" s="296">
        <f>IF(N1785="nulová",J1785,0)</f>
        <v>0</v>
      </c>
      <c r="BJ1785" s="196" t="s">
        <v>75</v>
      </c>
      <c r="BK1785" s="296">
        <f>ROUND(I1785*H1785,2)</f>
        <v>0</v>
      </c>
      <c r="BL1785" s="196" t="s">
        <v>263</v>
      </c>
      <c r="BM1785" s="196" t="s">
        <v>2437</v>
      </c>
    </row>
    <row r="1786" spans="2:65" s="302" customFormat="1">
      <c r="B1786" s="301"/>
      <c r="D1786" s="297" t="s">
        <v>185</v>
      </c>
      <c r="F1786" s="304" t="s">
        <v>2438</v>
      </c>
      <c r="H1786" s="305">
        <v>458.25700000000001</v>
      </c>
      <c r="L1786" s="301"/>
      <c r="M1786" s="306"/>
      <c r="N1786" s="307"/>
      <c r="O1786" s="307"/>
      <c r="P1786" s="307"/>
      <c r="Q1786" s="307"/>
      <c r="R1786" s="307"/>
      <c r="S1786" s="307"/>
      <c r="T1786" s="308"/>
      <c r="AT1786" s="303" t="s">
        <v>185</v>
      </c>
      <c r="AU1786" s="303" t="s">
        <v>77</v>
      </c>
      <c r="AV1786" s="302" t="s">
        <v>77</v>
      </c>
      <c r="AW1786" s="302" t="s">
        <v>6</v>
      </c>
      <c r="AX1786" s="302" t="s">
        <v>75</v>
      </c>
      <c r="AY1786" s="303" t="s">
        <v>177</v>
      </c>
    </row>
    <row r="1787" spans="2:65" s="916" customFormat="1" ht="25.5" customHeight="1">
      <c r="B1787" s="207"/>
      <c r="C1787" s="286" t="s">
        <v>2439</v>
      </c>
      <c r="D1787" s="286" t="s">
        <v>179</v>
      </c>
      <c r="E1787" s="287" t="s">
        <v>2440</v>
      </c>
      <c r="F1787" s="288" t="s">
        <v>2441</v>
      </c>
      <c r="G1787" s="289" t="s">
        <v>886</v>
      </c>
      <c r="H1787" s="290">
        <v>45.98</v>
      </c>
      <c r="I1787" s="921"/>
      <c r="J1787" s="291">
        <f>ROUND(I1787*H1787,2)</f>
        <v>0</v>
      </c>
      <c r="K1787" s="288" t="s">
        <v>181</v>
      </c>
      <c r="L1787" s="207"/>
      <c r="M1787" s="292" t="s">
        <v>5</v>
      </c>
      <c r="N1787" s="293" t="s">
        <v>39</v>
      </c>
      <c r="O1787" s="294">
        <v>0.248</v>
      </c>
      <c r="P1787" s="294">
        <f>O1787*H1787</f>
        <v>11.403039999999999</v>
      </c>
      <c r="Q1787" s="294">
        <v>3.1E-4</v>
      </c>
      <c r="R1787" s="294">
        <f>Q1787*H1787</f>
        <v>1.4253799999999999E-2</v>
      </c>
      <c r="S1787" s="294">
        <v>0</v>
      </c>
      <c r="T1787" s="295">
        <f>S1787*H1787</f>
        <v>0</v>
      </c>
      <c r="AR1787" s="196" t="s">
        <v>263</v>
      </c>
      <c r="AT1787" s="196" t="s">
        <v>179</v>
      </c>
      <c r="AU1787" s="196" t="s">
        <v>77</v>
      </c>
      <c r="AY1787" s="196" t="s">
        <v>177</v>
      </c>
      <c r="BE1787" s="296">
        <f>IF(N1787="základní",J1787,0)</f>
        <v>0</v>
      </c>
      <c r="BF1787" s="296">
        <f>IF(N1787="snížená",J1787,0)</f>
        <v>0</v>
      </c>
      <c r="BG1787" s="296">
        <f>IF(N1787="zákl. přenesená",J1787,0)</f>
        <v>0</v>
      </c>
      <c r="BH1787" s="296">
        <f>IF(N1787="sníž. přenesená",J1787,0)</f>
        <v>0</v>
      </c>
      <c r="BI1787" s="296">
        <f>IF(N1787="nulová",J1787,0)</f>
        <v>0</v>
      </c>
      <c r="BJ1787" s="196" t="s">
        <v>75</v>
      </c>
      <c r="BK1787" s="296">
        <f>ROUND(I1787*H1787,2)</f>
        <v>0</v>
      </c>
      <c r="BL1787" s="196" t="s">
        <v>263</v>
      </c>
      <c r="BM1787" s="196" t="s">
        <v>2442</v>
      </c>
    </row>
    <row r="1788" spans="2:65" s="916" customFormat="1" ht="40.5">
      <c r="B1788" s="207"/>
      <c r="D1788" s="297" t="s">
        <v>184</v>
      </c>
      <c r="F1788" s="298" t="s">
        <v>2443</v>
      </c>
      <c r="L1788" s="207"/>
      <c r="M1788" s="299"/>
      <c r="N1788" s="920"/>
      <c r="O1788" s="920"/>
      <c r="P1788" s="920"/>
      <c r="Q1788" s="920"/>
      <c r="R1788" s="920"/>
      <c r="S1788" s="920"/>
      <c r="T1788" s="300"/>
      <c r="AT1788" s="196" t="s">
        <v>184</v>
      </c>
      <c r="AU1788" s="196" t="s">
        <v>77</v>
      </c>
    </row>
    <row r="1789" spans="2:65" s="302" customFormat="1">
      <c r="B1789" s="301"/>
      <c r="D1789" s="297" t="s">
        <v>185</v>
      </c>
      <c r="E1789" s="303" t="s">
        <v>5</v>
      </c>
      <c r="F1789" s="304" t="s">
        <v>2444</v>
      </c>
      <c r="H1789" s="305">
        <v>13.9</v>
      </c>
      <c r="L1789" s="301"/>
      <c r="M1789" s="306"/>
      <c r="N1789" s="307"/>
      <c r="O1789" s="307"/>
      <c r="P1789" s="307"/>
      <c r="Q1789" s="307"/>
      <c r="R1789" s="307"/>
      <c r="S1789" s="307"/>
      <c r="T1789" s="308"/>
      <c r="AT1789" s="303" t="s">
        <v>185</v>
      </c>
      <c r="AU1789" s="303" t="s">
        <v>77</v>
      </c>
      <c r="AV1789" s="302" t="s">
        <v>77</v>
      </c>
      <c r="AW1789" s="302" t="s">
        <v>31</v>
      </c>
      <c r="AX1789" s="302" t="s">
        <v>68</v>
      </c>
      <c r="AY1789" s="303" t="s">
        <v>177</v>
      </c>
    </row>
    <row r="1790" spans="2:65" s="310" customFormat="1">
      <c r="B1790" s="309"/>
      <c r="D1790" s="297" t="s">
        <v>185</v>
      </c>
      <c r="E1790" s="311" t="s">
        <v>5</v>
      </c>
      <c r="F1790" s="312" t="s">
        <v>716</v>
      </c>
      <c r="H1790" s="311" t="s">
        <v>5</v>
      </c>
      <c r="L1790" s="309"/>
      <c r="M1790" s="313"/>
      <c r="N1790" s="314"/>
      <c r="O1790" s="314"/>
      <c r="P1790" s="314"/>
      <c r="Q1790" s="314"/>
      <c r="R1790" s="314"/>
      <c r="S1790" s="314"/>
      <c r="T1790" s="315"/>
      <c r="AT1790" s="311" t="s">
        <v>185</v>
      </c>
      <c r="AU1790" s="311" t="s">
        <v>77</v>
      </c>
      <c r="AV1790" s="310" t="s">
        <v>75</v>
      </c>
      <c r="AW1790" s="310" t="s">
        <v>31</v>
      </c>
      <c r="AX1790" s="310" t="s">
        <v>68</v>
      </c>
      <c r="AY1790" s="311" t="s">
        <v>177</v>
      </c>
    </row>
    <row r="1791" spans="2:65" s="302" customFormat="1">
      <c r="B1791" s="301"/>
      <c r="D1791" s="297" t="s">
        <v>185</v>
      </c>
      <c r="E1791" s="303" t="s">
        <v>5</v>
      </c>
      <c r="F1791" s="304" t="s">
        <v>2445</v>
      </c>
      <c r="H1791" s="305">
        <v>25.48</v>
      </c>
      <c r="L1791" s="301"/>
      <c r="M1791" s="306"/>
      <c r="N1791" s="307"/>
      <c r="O1791" s="307"/>
      <c r="P1791" s="307"/>
      <c r="Q1791" s="307"/>
      <c r="R1791" s="307"/>
      <c r="S1791" s="307"/>
      <c r="T1791" s="308"/>
      <c r="AT1791" s="303" t="s">
        <v>185</v>
      </c>
      <c r="AU1791" s="303" t="s">
        <v>77</v>
      </c>
      <c r="AV1791" s="302" t="s">
        <v>77</v>
      </c>
      <c r="AW1791" s="302" t="s">
        <v>31</v>
      </c>
      <c r="AX1791" s="302" t="s">
        <v>68</v>
      </c>
      <c r="AY1791" s="303" t="s">
        <v>177</v>
      </c>
    </row>
    <row r="1792" spans="2:65" s="310" customFormat="1">
      <c r="B1792" s="309"/>
      <c r="D1792" s="297" t="s">
        <v>185</v>
      </c>
      <c r="E1792" s="311" t="s">
        <v>5</v>
      </c>
      <c r="F1792" s="312" t="s">
        <v>719</v>
      </c>
      <c r="H1792" s="311" t="s">
        <v>5</v>
      </c>
      <c r="L1792" s="309"/>
      <c r="M1792" s="313"/>
      <c r="N1792" s="314"/>
      <c r="O1792" s="314"/>
      <c r="P1792" s="314"/>
      <c r="Q1792" s="314"/>
      <c r="R1792" s="314"/>
      <c r="S1792" s="314"/>
      <c r="T1792" s="315"/>
      <c r="AT1792" s="311" t="s">
        <v>185</v>
      </c>
      <c r="AU1792" s="311" t="s">
        <v>77</v>
      </c>
      <c r="AV1792" s="310" t="s">
        <v>75</v>
      </c>
      <c r="AW1792" s="310" t="s">
        <v>31</v>
      </c>
      <c r="AX1792" s="310" t="s">
        <v>68</v>
      </c>
      <c r="AY1792" s="311" t="s">
        <v>177</v>
      </c>
    </row>
    <row r="1793" spans="2:65" s="302" customFormat="1">
      <c r="B1793" s="301"/>
      <c r="D1793" s="297" t="s">
        <v>185</v>
      </c>
      <c r="E1793" s="303" t="s">
        <v>5</v>
      </c>
      <c r="F1793" s="304" t="s">
        <v>2446</v>
      </c>
      <c r="H1793" s="305">
        <v>6.6</v>
      </c>
      <c r="L1793" s="301"/>
      <c r="M1793" s="306"/>
      <c r="N1793" s="307"/>
      <c r="O1793" s="307"/>
      <c r="P1793" s="307"/>
      <c r="Q1793" s="307"/>
      <c r="R1793" s="307"/>
      <c r="S1793" s="307"/>
      <c r="T1793" s="308"/>
      <c r="AT1793" s="303" t="s">
        <v>185</v>
      </c>
      <c r="AU1793" s="303" t="s">
        <v>77</v>
      </c>
      <c r="AV1793" s="302" t="s">
        <v>77</v>
      </c>
      <c r="AW1793" s="302" t="s">
        <v>31</v>
      </c>
      <c r="AX1793" s="302" t="s">
        <v>68</v>
      </c>
      <c r="AY1793" s="303" t="s">
        <v>177</v>
      </c>
    </row>
    <row r="1794" spans="2:65" s="310" customFormat="1">
      <c r="B1794" s="309"/>
      <c r="D1794" s="297" t="s">
        <v>185</v>
      </c>
      <c r="E1794" s="311" t="s">
        <v>5</v>
      </c>
      <c r="F1794" s="312" t="s">
        <v>593</v>
      </c>
      <c r="H1794" s="311" t="s">
        <v>5</v>
      </c>
      <c r="L1794" s="309"/>
      <c r="M1794" s="313"/>
      <c r="N1794" s="314"/>
      <c r="O1794" s="314"/>
      <c r="P1794" s="314"/>
      <c r="Q1794" s="314"/>
      <c r="R1794" s="314"/>
      <c r="S1794" s="314"/>
      <c r="T1794" s="315"/>
      <c r="AT1794" s="311" t="s">
        <v>185</v>
      </c>
      <c r="AU1794" s="311" t="s">
        <v>77</v>
      </c>
      <c r="AV1794" s="310" t="s">
        <v>75</v>
      </c>
      <c r="AW1794" s="310" t="s">
        <v>31</v>
      </c>
      <c r="AX1794" s="310" t="s">
        <v>68</v>
      </c>
      <c r="AY1794" s="311" t="s">
        <v>177</v>
      </c>
    </row>
    <row r="1795" spans="2:65" s="317" customFormat="1">
      <c r="B1795" s="316"/>
      <c r="D1795" s="297" t="s">
        <v>185</v>
      </c>
      <c r="E1795" s="318" t="s">
        <v>5</v>
      </c>
      <c r="F1795" s="319" t="s">
        <v>186</v>
      </c>
      <c r="H1795" s="320">
        <v>45.98</v>
      </c>
      <c r="L1795" s="316"/>
      <c r="M1795" s="321"/>
      <c r="N1795" s="322"/>
      <c r="O1795" s="322"/>
      <c r="P1795" s="322"/>
      <c r="Q1795" s="322"/>
      <c r="R1795" s="322"/>
      <c r="S1795" s="322"/>
      <c r="T1795" s="323"/>
      <c r="AT1795" s="318" t="s">
        <v>185</v>
      </c>
      <c r="AU1795" s="318" t="s">
        <v>77</v>
      </c>
      <c r="AV1795" s="317" t="s">
        <v>182</v>
      </c>
      <c r="AW1795" s="317" t="s">
        <v>31</v>
      </c>
      <c r="AX1795" s="317" t="s">
        <v>75</v>
      </c>
      <c r="AY1795" s="318" t="s">
        <v>177</v>
      </c>
    </row>
    <row r="1796" spans="2:65" s="916" customFormat="1" ht="16.5" customHeight="1">
      <c r="B1796" s="207"/>
      <c r="C1796" s="286" t="s">
        <v>2447</v>
      </c>
      <c r="D1796" s="286" t="s">
        <v>179</v>
      </c>
      <c r="E1796" s="287" t="s">
        <v>2448</v>
      </c>
      <c r="F1796" s="288" t="s">
        <v>2449</v>
      </c>
      <c r="G1796" s="289" t="s">
        <v>180</v>
      </c>
      <c r="H1796" s="290">
        <v>416.59699999999998</v>
      </c>
      <c r="I1796" s="921"/>
      <c r="J1796" s="291">
        <f>ROUND(I1796*H1796,2)</f>
        <v>0</v>
      </c>
      <c r="K1796" s="288" t="s">
        <v>181</v>
      </c>
      <c r="L1796" s="207"/>
      <c r="M1796" s="292" t="s">
        <v>5</v>
      </c>
      <c r="N1796" s="293" t="s">
        <v>39</v>
      </c>
      <c r="O1796" s="294">
        <v>4.3999999999999997E-2</v>
      </c>
      <c r="P1796" s="294">
        <f>O1796*H1796</f>
        <v>18.330267999999997</v>
      </c>
      <c r="Q1796" s="294">
        <v>2.9999999999999997E-4</v>
      </c>
      <c r="R1796" s="294">
        <f>Q1796*H1796</f>
        <v>0.12497909999999998</v>
      </c>
      <c r="S1796" s="294">
        <v>0</v>
      </c>
      <c r="T1796" s="295">
        <f>S1796*H1796</f>
        <v>0</v>
      </c>
      <c r="AR1796" s="196" t="s">
        <v>263</v>
      </c>
      <c r="AT1796" s="196" t="s">
        <v>179</v>
      </c>
      <c r="AU1796" s="196" t="s">
        <v>77</v>
      </c>
      <c r="AY1796" s="196" t="s">
        <v>177</v>
      </c>
      <c r="BE1796" s="296">
        <f>IF(N1796="základní",J1796,0)</f>
        <v>0</v>
      </c>
      <c r="BF1796" s="296">
        <f>IF(N1796="snížená",J1796,0)</f>
        <v>0</v>
      </c>
      <c r="BG1796" s="296">
        <f>IF(N1796="zákl. přenesená",J1796,0)</f>
        <v>0</v>
      </c>
      <c r="BH1796" s="296">
        <f>IF(N1796="sníž. přenesená",J1796,0)</f>
        <v>0</v>
      </c>
      <c r="BI1796" s="296">
        <f>IF(N1796="nulová",J1796,0)</f>
        <v>0</v>
      </c>
      <c r="BJ1796" s="196" t="s">
        <v>75</v>
      </c>
      <c r="BK1796" s="296">
        <f>ROUND(I1796*H1796,2)</f>
        <v>0</v>
      </c>
      <c r="BL1796" s="196" t="s">
        <v>263</v>
      </c>
      <c r="BM1796" s="196" t="s">
        <v>2450</v>
      </c>
    </row>
    <row r="1797" spans="2:65" s="916" customFormat="1" ht="40.5">
      <c r="B1797" s="207"/>
      <c r="D1797" s="297" t="s">
        <v>184</v>
      </c>
      <c r="F1797" s="298" t="s">
        <v>2443</v>
      </c>
      <c r="L1797" s="207"/>
      <c r="M1797" s="299"/>
      <c r="N1797" s="920"/>
      <c r="O1797" s="920"/>
      <c r="P1797" s="920"/>
      <c r="Q1797" s="920"/>
      <c r="R1797" s="920"/>
      <c r="S1797" s="920"/>
      <c r="T1797" s="300"/>
      <c r="AT1797" s="196" t="s">
        <v>184</v>
      </c>
      <c r="AU1797" s="196" t="s">
        <v>77</v>
      </c>
    </row>
    <row r="1798" spans="2:65" s="916" customFormat="1" ht="16.5" customHeight="1">
      <c r="B1798" s="207"/>
      <c r="C1798" s="286" t="s">
        <v>2451</v>
      </c>
      <c r="D1798" s="286" t="s">
        <v>179</v>
      </c>
      <c r="E1798" s="287" t="s">
        <v>2452</v>
      </c>
      <c r="F1798" s="288" t="s">
        <v>2453</v>
      </c>
      <c r="G1798" s="289" t="s">
        <v>886</v>
      </c>
      <c r="H1798" s="290">
        <v>398.5</v>
      </c>
      <c r="I1798" s="921"/>
      <c r="J1798" s="291">
        <f>ROUND(I1798*H1798,2)</f>
        <v>0</v>
      </c>
      <c r="K1798" s="288" t="s">
        <v>181</v>
      </c>
      <c r="L1798" s="207"/>
      <c r="M1798" s="292" t="s">
        <v>5</v>
      </c>
      <c r="N1798" s="293" t="s">
        <v>39</v>
      </c>
      <c r="O1798" s="294">
        <v>5.5E-2</v>
      </c>
      <c r="P1798" s="294">
        <f>O1798*H1798</f>
        <v>21.9175</v>
      </c>
      <c r="Q1798" s="294">
        <v>3.0000000000000001E-5</v>
      </c>
      <c r="R1798" s="294">
        <f>Q1798*H1798</f>
        <v>1.1955E-2</v>
      </c>
      <c r="S1798" s="294">
        <v>0</v>
      </c>
      <c r="T1798" s="295">
        <f>S1798*H1798</f>
        <v>0</v>
      </c>
      <c r="AR1798" s="196" t="s">
        <v>263</v>
      </c>
      <c r="AT1798" s="196" t="s">
        <v>179</v>
      </c>
      <c r="AU1798" s="196" t="s">
        <v>77</v>
      </c>
      <c r="AY1798" s="196" t="s">
        <v>177</v>
      </c>
      <c r="BE1798" s="296">
        <f>IF(N1798="základní",J1798,0)</f>
        <v>0</v>
      </c>
      <c r="BF1798" s="296">
        <f>IF(N1798="snížená",J1798,0)</f>
        <v>0</v>
      </c>
      <c r="BG1798" s="296">
        <f>IF(N1798="zákl. přenesená",J1798,0)</f>
        <v>0</v>
      </c>
      <c r="BH1798" s="296">
        <f>IF(N1798="sníž. přenesená",J1798,0)</f>
        <v>0</v>
      </c>
      <c r="BI1798" s="296">
        <f>IF(N1798="nulová",J1798,0)</f>
        <v>0</v>
      </c>
      <c r="BJ1798" s="196" t="s">
        <v>75</v>
      </c>
      <c r="BK1798" s="296">
        <f>ROUND(I1798*H1798,2)</f>
        <v>0</v>
      </c>
      <c r="BL1798" s="196" t="s">
        <v>263</v>
      </c>
      <c r="BM1798" s="196" t="s">
        <v>2454</v>
      </c>
    </row>
    <row r="1799" spans="2:65" s="916" customFormat="1" ht="40.5">
      <c r="B1799" s="207"/>
      <c r="D1799" s="297" t="s">
        <v>184</v>
      </c>
      <c r="F1799" s="298" t="s">
        <v>2443</v>
      </c>
      <c r="L1799" s="207"/>
      <c r="M1799" s="299"/>
      <c r="N1799" s="920"/>
      <c r="O1799" s="920"/>
      <c r="P1799" s="920"/>
      <c r="Q1799" s="920"/>
      <c r="R1799" s="920"/>
      <c r="S1799" s="920"/>
      <c r="T1799" s="300"/>
      <c r="AT1799" s="196" t="s">
        <v>184</v>
      </c>
      <c r="AU1799" s="196" t="s">
        <v>77</v>
      </c>
    </row>
    <row r="1800" spans="2:65" s="302" customFormat="1">
      <c r="B1800" s="301"/>
      <c r="D1800" s="297" t="s">
        <v>185</v>
      </c>
      <c r="E1800" s="303" t="s">
        <v>5</v>
      </c>
      <c r="F1800" s="304" t="s">
        <v>2455</v>
      </c>
      <c r="H1800" s="305">
        <v>70</v>
      </c>
      <c r="L1800" s="301"/>
      <c r="M1800" s="306"/>
      <c r="N1800" s="307"/>
      <c r="O1800" s="307"/>
      <c r="P1800" s="307"/>
      <c r="Q1800" s="307"/>
      <c r="R1800" s="307"/>
      <c r="S1800" s="307"/>
      <c r="T1800" s="308"/>
      <c r="AT1800" s="303" t="s">
        <v>185</v>
      </c>
      <c r="AU1800" s="303" t="s">
        <v>77</v>
      </c>
      <c r="AV1800" s="302" t="s">
        <v>77</v>
      </c>
      <c r="AW1800" s="302" t="s">
        <v>31</v>
      </c>
      <c r="AX1800" s="302" t="s">
        <v>68</v>
      </c>
      <c r="AY1800" s="303" t="s">
        <v>177</v>
      </c>
    </row>
    <row r="1801" spans="2:65" s="302" customFormat="1">
      <c r="B1801" s="301"/>
      <c r="D1801" s="297" t="s">
        <v>185</v>
      </c>
      <c r="E1801" s="303" t="s">
        <v>5</v>
      </c>
      <c r="F1801" s="304" t="s">
        <v>2456</v>
      </c>
      <c r="H1801" s="305">
        <v>71.3</v>
      </c>
      <c r="L1801" s="301"/>
      <c r="M1801" s="306"/>
      <c r="N1801" s="307"/>
      <c r="O1801" s="307"/>
      <c r="P1801" s="307"/>
      <c r="Q1801" s="307"/>
      <c r="R1801" s="307"/>
      <c r="S1801" s="307"/>
      <c r="T1801" s="308"/>
      <c r="AT1801" s="303" t="s">
        <v>185</v>
      </c>
      <c r="AU1801" s="303" t="s">
        <v>77</v>
      </c>
      <c r="AV1801" s="302" t="s">
        <v>77</v>
      </c>
      <c r="AW1801" s="302" t="s">
        <v>31</v>
      </c>
      <c r="AX1801" s="302" t="s">
        <v>68</v>
      </c>
      <c r="AY1801" s="303" t="s">
        <v>177</v>
      </c>
    </row>
    <row r="1802" spans="2:65" s="310" customFormat="1">
      <c r="B1802" s="309"/>
      <c r="D1802" s="297" t="s">
        <v>185</v>
      </c>
      <c r="E1802" s="311" t="s">
        <v>5</v>
      </c>
      <c r="F1802" s="312" t="s">
        <v>716</v>
      </c>
      <c r="H1802" s="311" t="s">
        <v>5</v>
      </c>
      <c r="L1802" s="309"/>
      <c r="M1802" s="313"/>
      <c r="N1802" s="314"/>
      <c r="O1802" s="314"/>
      <c r="P1802" s="314"/>
      <c r="Q1802" s="314"/>
      <c r="R1802" s="314"/>
      <c r="S1802" s="314"/>
      <c r="T1802" s="315"/>
      <c r="AT1802" s="311" t="s">
        <v>185</v>
      </c>
      <c r="AU1802" s="311" t="s">
        <v>77</v>
      </c>
      <c r="AV1802" s="310" t="s">
        <v>75</v>
      </c>
      <c r="AW1802" s="310" t="s">
        <v>31</v>
      </c>
      <c r="AX1802" s="310" t="s">
        <v>68</v>
      </c>
      <c r="AY1802" s="311" t="s">
        <v>177</v>
      </c>
    </row>
    <row r="1803" spans="2:65" s="302" customFormat="1">
      <c r="B1803" s="301"/>
      <c r="D1803" s="297" t="s">
        <v>185</v>
      </c>
      <c r="E1803" s="303" t="s">
        <v>5</v>
      </c>
      <c r="F1803" s="304" t="s">
        <v>2457</v>
      </c>
      <c r="H1803" s="305">
        <v>86</v>
      </c>
      <c r="L1803" s="301"/>
      <c r="M1803" s="306"/>
      <c r="N1803" s="307"/>
      <c r="O1803" s="307"/>
      <c r="P1803" s="307"/>
      <c r="Q1803" s="307"/>
      <c r="R1803" s="307"/>
      <c r="S1803" s="307"/>
      <c r="T1803" s="308"/>
      <c r="AT1803" s="303" t="s">
        <v>185</v>
      </c>
      <c r="AU1803" s="303" t="s">
        <v>77</v>
      </c>
      <c r="AV1803" s="302" t="s">
        <v>77</v>
      </c>
      <c r="AW1803" s="302" t="s">
        <v>31</v>
      </c>
      <c r="AX1803" s="302" t="s">
        <v>68</v>
      </c>
      <c r="AY1803" s="303" t="s">
        <v>177</v>
      </c>
    </row>
    <row r="1804" spans="2:65" s="302" customFormat="1" ht="27">
      <c r="B1804" s="301"/>
      <c r="D1804" s="297" t="s">
        <v>185</v>
      </c>
      <c r="E1804" s="303" t="s">
        <v>5</v>
      </c>
      <c r="F1804" s="304" t="s">
        <v>2458</v>
      </c>
      <c r="H1804" s="305">
        <v>80.900000000000006</v>
      </c>
      <c r="L1804" s="301"/>
      <c r="M1804" s="306"/>
      <c r="N1804" s="307"/>
      <c r="O1804" s="307"/>
      <c r="P1804" s="307"/>
      <c r="Q1804" s="307"/>
      <c r="R1804" s="307"/>
      <c r="S1804" s="307"/>
      <c r="T1804" s="308"/>
      <c r="AT1804" s="303" t="s">
        <v>185</v>
      </c>
      <c r="AU1804" s="303" t="s">
        <v>77</v>
      </c>
      <c r="AV1804" s="302" t="s">
        <v>77</v>
      </c>
      <c r="AW1804" s="302" t="s">
        <v>31</v>
      </c>
      <c r="AX1804" s="302" t="s">
        <v>68</v>
      </c>
      <c r="AY1804" s="303" t="s">
        <v>177</v>
      </c>
    </row>
    <row r="1805" spans="2:65" s="310" customFormat="1">
      <c r="B1805" s="309"/>
      <c r="D1805" s="297" t="s">
        <v>185</v>
      </c>
      <c r="E1805" s="311" t="s">
        <v>5</v>
      </c>
      <c r="F1805" s="312" t="s">
        <v>719</v>
      </c>
      <c r="H1805" s="311" t="s">
        <v>5</v>
      </c>
      <c r="L1805" s="309"/>
      <c r="M1805" s="313"/>
      <c r="N1805" s="314"/>
      <c r="O1805" s="314"/>
      <c r="P1805" s="314"/>
      <c r="Q1805" s="314"/>
      <c r="R1805" s="314"/>
      <c r="S1805" s="314"/>
      <c r="T1805" s="315"/>
      <c r="AT1805" s="311" t="s">
        <v>185</v>
      </c>
      <c r="AU1805" s="311" t="s">
        <v>77</v>
      </c>
      <c r="AV1805" s="310" t="s">
        <v>75</v>
      </c>
      <c r="AW1805" s="310" t="s">
        <v>31</v>
      </c>
      <c r="AX1805" s="310" t="s">
        <v>68</v>
      </c>
      <c r="AY1805" s="311" t="s">
        <v>177</v>
      </c>
    </row>
    <row r="1806" spans="2:65" s="302" customFormat="1">
      <c r="B1806" s="301"/>
      <c r="D1806" s="297" t="s">
        <v>185</v>
      </c>
      <c r="E1806" s="303" t="s">
        <v>5</v>
      </c>
      <c r="F1806" s="304" t="s">
        <v>2459</v>
      </c>
      <c r="H1806" s="305">
        <v>44</v>
      </c>
      <c r="L1806" s="301"/>
      <c r="M1806" s="306"/>
      <c r="N1806" s="307"/>
      <c r="O1806" s="307"/>
      <c r="P1806" s="307"/>
      <c r="Q1806" s="307"/>
      <c r="R1806" s="307"/>
      <c r="S1806" s="307"/>
      <c r="T1806" s="308"/>
      <c r="AT1806" s="303" t="s">
        <v>185</v>
      </c>
      <c r="AU1806" s="303" t="s">
        <v>77</v>
      </c>
      <c r="AV1806" s="302" t="s">
        <v>77</v>
      </c>
      <c r="AW1806" s="302" t="s">
        <v>31</v>
      </c>
      <c r="AX1806" s="302" t="s">
        <v>68</v>
      </c>
      <c r="AY1806" s="303" t="s">
        <v>177</v>
      </c>
    </row>
    <row r="1807" spans="2:65" s="302" customFormat="1">
      <c r="B1807" s="301"/>
      <c r="D1807" s="297" t="s">
        <v>185</v>
      </c>
      <c r="E1807" s="303" t="s">
        <v>5</v>
      </c>
      <c r="F1807" s="304" t="s">
        <v>2460</v>
      </c>
      <c r="H1807" s="305">
        <v>46.3</v>
      </c>
      <c r="L1807" s="301"/>
      <c r="M1807" s="306"/>
      <c r="N1807" s="307"/>
      <c r="O1807" s="307"/>
      <c r="P1807" s="307"/>
      <c r="Q1807" s="307"/>
      <c r="R1807" s="307"/>
      <c r="S1807" s="307"/>
      <c r="T1807" s="308"/>
      <c r="AT1807" s="303" t="s">
        <v>185</v>
      </c>
      <c r="AU1807" s="303" t="s">
        <v>77</v>
      </c>
      <c r="AV1807" s="302" t="s">
        <v>77</v>
      </c>
      <c r="AW1807" s="302" t="s">
        <v>31</v>
      </c>
      <c r="AX1807" s="302" t="s">
        <v>68</v>
      </c>
      <c r="AY1807" s="303" t="s">
        <v>177</v>
      </c>
    </row>
    <row r="1808" spans="2:65" s="310" customFormat="1">
      <c r="B1808" s="309"/>
      <c r="D1808" s="297" t="s">
        <v>185</v>
      </c>
      <c r="E1808" s="311" t="s">
        <v>5</v>
      </c>
      <c r="F1808" s="312" t="s">
        <v>593</v>
      </c>
      <c r="H1808" s="311" t="s">
        <v>5</v>
      </c>
      <c r="L1808" s="309"/>
      <c r="M1808" s="313"/>
      <c r="N1808" s="314"/>
      <c r="O1808" s="314"/>
      <c r="P1808" s="314"/>
      <c r="Q1808" s="314"/>
      <c r="R1808" s="314"/>
      <c r="S1808" s="314"/>
      <c r="T1808" s="315"/>
      <c r="AT1808" s="311" t="s">
        <v>185</v>
      </c>
      <c r="AU1808" s="311" t="s">
        <v>77</v>
      </c>
      <c r="AV1808" s="310" t="s">
        <v>75</v>
      </c>
      <c r="AW1808" s="310" t="s">
        <v>31</v>
      </c>
      <c r="AX1808" s="310" t="s">
        <v>68</v>
      </c>
      <c r="AY1808" s="311" t="s">
        <v>177</v>
      </c>
    </row>
    <row r="1809" spans="2:65" s="317" customFormat="1">
      <c r="B1809" s="316"/>
      <c r="D1809" s="297" t="s">
        <v>185</v>
      </c>
      <c r="E1809" s="318" t="s">
        <v>5</v>
      </c>
      <c r="F1809" s="319" t="s">
        <v>186</v>
      </c>
      <c r="H1809" s="320">
        <v>398.5</v>
      </c>
      <c r="L1809" s="316"/>
      <c r="M1809" s="321"/>
      <c r="N1809" s="322"/>
      <c r="O1809" s="322"/>
      <c r="P1809" s="322"/>
      <c r="Q1809" s="322"/>
      <c r="R1809" s="322"/>
      <c r="S1809" s="322"/>
      <c r="T1809" s="323"/>
      <c r="AT1809" s="318" t="s">
        <v>185</v>
      </c>
      <c r="AU1809" s="318" t="s">
        <v>77</v>
      </c>
      <c r="AV1809" s="317" t="s">
        <v>182</v>
      </c>
      <c r="AW1809" s="317" t="s">
        <v>31</v>
      </c>
      <c r="AX1809" s="317" t="s">
        <v>75</v>
      </c>
      <c r="AY1809" s="318" t="s">
        <v>177</v>
      </c>
    </row>
    <row r="1810" spans="2:65" s="916" customFormat="1" ht="38.25" customHeight="1">
      <c r="B1810" s="207"/>
      <c r="C1810" s="286" t="s">
        <v>2461</v>
      </c>
      <c r="D1810" s="286" t="s">
        <v>179</v>
      </c>
      <c r="E1810" s="287" t="s">
        <v>2462</v>
      </c>
      <c r="F1810" s="288" t="s">
        <v>2463</v>
      </c>
      <c r="G1810" s="289" t="s">
        <v>407</v>
      </c>
      <c r="H1810" s="290">
        <v>7.1749999999999998</v>
      </c>
      <c r="I1810" s="921"/>
      <c r="J1810" s="291">
        <f>ROUND(I1810*H1810,2)</f>
        <v>0</v>
      </c>
      <c r="K1810" s="288" t="s">
        <v>181</v>
      </c>
      <c r="L1810" s="207"/>
      <c r="M1810" s="292" t="s">
        <v>5</v>
      </c>
      <c r="N1810" s="293" t="s">
        <v>39</v>
      </c>
      <c r="O1810" s="294">
        <v>1.3049999999999999</v>
      </c>
      <c r="P1810" s="294">
        <f>O1810*H1810</f>
        <v>9.3633749999999996</v>
      </c>
      <c r="Q1810" s="294">
        <v>0</v>
      </c>
      <c r="R1810" s="294">
        <f>Q1810*H1810</f>
        <v>0</v>
      </c>
      <c r="S1810" s="294">
        <v>0</v>
      </c>
      <c r="T1810" s="295">
        <f>S1810*H1810</f>
        <v>0</v>
      </c>
      <c r="AR1810" s="196" t="s">
        <v>263</v>
      </c>
      <c r="AT1810" s="196" t="s">
        <v>179</v>
      </c>
      <c r="AU1810" s="196" t="s">
        <v>77</v>
      </c>
      <c r="AY1810" s="196" t="s">
        <v>177</v>
      </c>
      <c r="BE1810" s="296">
        <f>IF(N1810="základní",J1810,0)</f>
        <v>0</v>
      </c>
      <c r="BF1810" s="296">
        <f>IF(N1810="snížená",J1810,0)</f>
        <v>0</v>
      </c>
      <c r="BG1810" s="296">
        <f>IF(N1810="zákl. přenesená",J1810,0)</f>
        <v>0</v>
      </c>
      <c r="BH1810" s="296">
        <f>IF(N1810="sníž. přenesená",J1810,0)</f>
        <v>0</v>
      </c>
      <c r="BI1810" s="296">
        <f>IF(N1810="nulová",J1810,0)</f>
        <v>0</v>
      </c>
      <c r="BJ1810" s="196" t="s">
        <v>75</v>
      </c>
      <c r="BK1810" s="296">
        <f>ROUND(I1810*H1810,2)</f>
        <v>0</v>
      </c>
      <c r="BL1810" s="196" t="s">
        <v>263</v>
      </c>
      <c r="BM1810" s="196" t="s">
        <v>2464</v>
      </c>
    </row>
    <row r="1811" spans="2:65" s="916" customFormat="1" ht="121.5">
      <c r="B1811" s="207"/>
      <c r="D1811" s="297" t="s">
        <v>184</v>
      </c>
      <c r="F1811" s="298" t="s">
        <v>1319</v>
      </c>
      <c r="L1811" s="207"/>
      <c r="M1811" s="299"/>
      <c r="N1811" s="920"/>
      <c r="O1811" s="920"/>
      <c r="P1811" s="920"/>
      <c r="Q1811" s="920"/>
      <c r="R1811" s="920"/>
      <c r="S1811" s="920"/>
      <c r="T1811" s="300"/>
      <c r="AT1811" s="196" t="s">
        <v>184</v>
      </c>
      <c r="AU1811" s="196" t="s">
        <v>77</v>
      </c>
    </row>
    <row r="1812" spans="2:65" s="274" customFormat="1" ht="29.85" customHeight="1">
      <c r="B1812" s="273"/>
      <c r="D1812" s="275" t="s">
        <v>67</v>
      </c>
      <c r="E1812" s="284" t="s">
        <v>2465</v>
      </c>
      <c r="F1812" s="284" t="s">
        <v>2466</v>
      </c>
      <c r="J1812" s="285">
        <f>BK1812</f>
        <v>0</v>
      </c>
      <c r="L1812" s="273"/>
      <c r="M1812" s="278"/>
      <c r="N1812" s="279"/>
      <c r="O1812" s="279"/>
      <c r="P1812" s="280">
        <f>SUM(P1813:P1822)</f>
        <v>20.158856</v>
      </c>
      <c r="Q1812" s="279"/>
      <c r="R1812" s="280">
        <f>SUM(R1813:R1822)</f>
        <v>1.6421539999999998E-2</v>
      </c>
      <c r="S1812" s="279"/>
      <c r="T1812" s="281">
        <f>SUM(T1813:T1822)</f>
        <v>0</v>
      </c>
      <c r="AR1812" s="275" t="s">
        <v>77</v>
      </c>
      <c r="AT1812" s="282" t="s">
        <v>67</v>
      </c>
      <c r="AU1812" s="282" t="s">
        <v>75</v>
      </c>
      <c r="AY1812" s="275" t="s">
        <v>177</v>
      </c>
      <c r="BK1812" s="283">
        <f>SUM(BK1813:BK1822)</f>
        <v>0</v>
      </c>
    </row>
    <row r="1813" spans="2:65" s="916" customFormat="1" ht="16.5" customHeight="1">
      <c r="B1813" s="207"/>
      <c r="C1813" s="286" t="s">
        <v>2467</v>
      </c>
      <c r="D1813" s="286" t="s">
        <v>179</v>
      </c>
      <c r="E1813" s="287" t="s">
        <v>2468</v>
      </c>
      <c r="F1813" s="288" t="s">
        <v>2469</v>
      </c>
      <c r="G1813" s="289" t="s">
        <v>180</v>
      </c>
      <c r="H1813" s="290">
        <v>56.625999999999998</v>
      </c>
      <c r="I1813" s="921"/>
      <c r="J1813" s="291">
        <f>ROUND(I1813*H1813,2)</f>
        <v>0</v>
      </c>
      <c r="K1813" s="288" t="s">
        <v>181</v>
      </c>
      <c r="L1813" s="207"/>
      <c r="M1813" s="292" t="s">
        <v>5</v>
      </c>
      <c r="N1813" s="293" t="s">
        <v>39</v>
      </c>
      <c r="O1813" s="294">
        <v>0.184</v>
      </c>
      <c r="P1813" s="294">
        <f>O1813*H1813</f>
        <v>10.419184</v>
      </c>
      <c r="Q1813" s="294">
        <v>1.7000000000000001E-4</v>
      </c>
      <c r="R1813" s="294">
        <f>Q1813*H1813</f>
        <v>9.6264200000000001E-3</v>
      </c>
      <c r="S1813" s="294">
        <v>0</v>
      </c>
      <c r="T1813" s="295">
        <f>S1813*H1813</f>
        <v>0</v>
      </c>
      <c r="AR1813" s="196" t="s">
        <v>263</v>
      </c>
      <c r="AT1813" s="196" t="s">
        <v>179</v>
      </c>
      <c r="AU1813" s="196" t="s">
        <v>77</v>
      </c>
      <c r="AY1813" s="196" t="s">
        <v>177</v>
      </c>
      <c r="BE1813" s="296">
        <f>IF(N1813="základní",J1813,0)</f>
        <v>0</v>
      </c>
      <c r="BF1813" s="296">
        <f>IF(N1813="snížená",J1813,0)</f>
        <v>0</v>
      </c>
      <c r="BG1813" s="296">
        <f>IF(N1813="zákl. přenesená",J1813,0)</f>
        <v>0</v>
      </c>
      <c r="BH1813" s="296">
        <f>IF(N1813="sníž. přenesená",J1813,0)</f>
        <v>0</v>
      </c>
      <c r="BI1813" s="296">
        <f>IF(N1813="nulová",J1813,0)</f>
        <v>0</v>
      </c>
      <c r="BJ1813" s="196" t="s">
        <v>75</v>
      </c>
      <c r="BK1813" s="296">
        <f>ROUND(I1813*H1813,2)</f>
        <v>0</v>
      </c>
      <c r="BL1813" s="196" t="s">
        <v>263</v>
      </c>
      <c r="BM1813" s="196" t="s">
        <v>2470</v>
      </c>
    </row>
    <row r="1814" spans="2:65" s="916" customFormat="1" ht="25.5" customHeight="1">
      <c r="B1814" s="207"/>
      <c r="C1814" s="286" t="s">
        <v>2471</v>
      </c>
      <c r="D1814" s="286" t="s">
        <v>179</v>
      </c>
      <c r="E1814" s="287" t="s">
        <v>2472</v>
      </c>
      <c r="F1814" s="288" t="s">
        <v>2473</v>
      </c>
      <c r="G1814" s="289" t="s">
        <v>180</v>
      </c>
      <c r="H1814" s="290">
        <v>56.625999999999998</v>
      </c>
      <c r="I1814" s="921"/>
      <c r="J1814" s="291">
        <f>ROUND(I1814*H1814,2)</f>
        <v>0</v>
      </c>
      <c r="K1814" s="288" t="s">
        <v>181</v>
      </c>
      <c r="L1814" s="207"/>
      <c r="M1814" s="292" t="s">
        <v>5</v>
      </c>
      <c r="N1814" s="293" t="s">
        <v>39</v>
      </c>
      <c r="O1814" s="294">
        <v>0.17199999999999999</v>
      </c>
      <c r="P1814" s="294">
        <f>O1814*H1814</f>
        <v>9.7396719999999988</v>
      </c>
      <c r="Q1814" s="294">
        <v>1.2E-4</v>
      </c>
      <c r="R1814" s="294">
        <f>Q1814*H1814</f>
        <v>6.79512E-3</v>
      </c>
      <c r="S1814" s="294">
        <v>0</v>
      </c>
      <c r="T1814" s="295">
        <f>S1814*H1814</f>
        <v>0</v>
      </c>
      <c r="AR1814" s="196" t="s">
        <v>263</v>
      </c>
      <c r="AT1814" s="196" t="s">
        <v>179</v>
      </c>
      <c r="AU1814" s="196" t="s">
        <v>77</v>
      </c>
      <c r="AY1814" s="196" t="s">
        <v>177</v>
      </c>
      <c r="BE1814" s="296">
        <f>IF(N1814="základní",J1814,0)</f>
        <v>0</v>
      </c>
      <c r="BF1814" s="296">
        <f>IF(N1814="snížená",J1814,0)</f>
        <v>0</v>
      </c>
      <c r="BG1814" s="296">
        <f>IF(N1814="zákl. přenesená",J1814,0)</f>
        <v>0</v>
      </c>
      <c r="BH1814" s="296">
        <f>IF(N1814="sníž. přenesená",J1814,0)</f>
        <v>0</v>
      </c>
      <c r="BI1814" s="296">
        <f>IF(N1814="nulová",J1814,0)</f>
        <v>0</v>
      </c>
      <c r="BJ1814" s="196" t="s">
        <v>75</v>
      </c>
      <c r="BK1814" s="296">
        <f>ROUND(I1814*H1814,2)</f>
        <v>0</v>
      </c>
      <c r="BL1814" s="196" t="s">
        <v>263</v>
      </c>
      <c r="BM1814" s="196" t="s">
        <v>2474</v>
      </c>
    </row>
    <row r="1815" spans="2:65" s="302" customFormat="1">
      <c r="B1815" s="301"/>
      <c r="D1815" s="297" t="s">
        <v>185</v>
      </c>
      <c r="E1815" s="303" t="s">
        <v>5</v>
      </c>
      <c r="F1815" s="304" t="s">
        <v>2475</v>
      </c>
      <c r="H1815" s="305">
        <v>1.056</v>
      </c>
      <c r="L1815" s="301"/>
      <c r="M1815" s="306"/>
      <c r="N1815" s="307"/>
      <c r="O1815" s="307"/>
      <c r="P1815" s="307"/>
      <c r="Q1815" s="307"/>
      <c r="R1815" s="307"/>
      <c r="S1815" s="307"/>
      <c r="T1815" s="308"/>
      <c r="AT1815" s="303" t="s">
        <v>185</v>
      </c>
      <c r="AU1815" s="303" t="s">
        <v>77</v>
      </c>
      <c r="AV1815" s="302" t="s">
        <v>77</v>
      </c>
      <c r="AW1815" s="302" t="s">
        <v>31</v>
      </c>
      <c r="AX1815" s="302" t="s">
        <v>68</v>
      </c>
      <c r="AY1815" s="303" t="s">
        <v>177</v>
      </c>
    </row>
    <row r="1816" spans="2:65" s="302" customFormat="1">
      <c r="B1816" s="301"/>
      <c r="D1816" s="297" t="s">
        <v>185</v>
      </c>
      <c r="E1816" s="303" t="s">
        <v>5</v>
      </c>
      <c r="F1816" s="304" t="s">
        <v>2476</v>
      </c>
      <c r="H1816" s="305">
        <v>4.9000000000000004</v>
      </c>
      <c r="L1816" s="301"/>
      <c r="M1816" s="306"/>
      <c r="N1816" s="307"/>
      <c r="O1816" s="307"/>
      <c r="P1816" s="307"/>
      <c r="Q1816" s="307"/>
      <c r="R1816" s="307"/>
      <c r="S1816" s="307"/>
      <c r="T1816" s="308"/>
      <c r="AT1816" s="303" t="s">
        <v>185</v>
      </c>
      <c r="AU1816" s="303" t="s">
        <v>77</v>
      </c>
      <c r="AV1816" s="302" t="s">
        <v>77</v>
      </c>
      <c r="AW1816" s="302" t="s">
        <v>31</v>
      </c>
      <c r="AX1816" s="302" t="s">
        <v>68</v>
      </c>
      <c r="AY1816" s="303" t="s">
        <v>177</v>
      </c>
    </row>
    <row r="1817" spans="2:65" s="310" customFormat="1">
      <c r="B1817" s="309"/>
      <c r="D1817" s="297" t="s">
        <v>185</v>
      </c>
      <c r="E1817" s="311" t="s">
        <v>5</v>
      </c>
      <c r="F1817" s="312" t="s">
        <v>2477</v>
      </c>
      <c r="H1817" s="311" t="s">
        <v>5</v>
      </c>
      <c r="L1817" s="309"/>
      <c r="M1817" s="313"/>
      <c r="N1817" s="314"/>
      <c r="O1817" s="314"/>
      <c r="P1817" s="314"/>
      <c r="Q1817" s="314"/>
      <c r="R1817" s="314"/>
      <c r="S1817" s="314"/>
      <c r="T1817" s="315"/>
      <c r="AT1817" s="311" t="s">
        <v>185</v>
      </c>
      <c r="AU1817" s="311" t="s">
        <v>77</v>
      </c>
      <c r="AV1817" s="310" t="s">
        <v>75</v>
      </c>
      <c r="AW1817" s="310" t="s">
        <v>31</v>
      </c>
      <c r="AX1817" s="310" t="s">
        <v>68</v>
      </c>
      <c r="AY1817" s="311" t="s">
        <v>177</v>
      </c>
    </row>
    <row r="1818" spans="2:65" s="302" customFormat="1">
      <c r="B1818" s="301"/>
      <c r="D1818" s="297" t="s">
        <v>185</v>
      </c>
      <c r="E1818" s="303" t="s">
        <v>5</v>
      </c>
      <c r="F1818" s="304" t="s">
        <v>2478</v>
      </c>
      <c r="H1818" s="305">
        <v>13.16</v>
      </c>
      <c r="L1818" s="301"/>
      <c r="M1818" s="306"/>
      <c r="N1818" s="307"/>
      <c r="O1818" s="307"/>
      <c r="P1818" s="307"/>
      <c r="Q1818" s="307"/>
      <c r="R1818" s="307"/>
      <c r="S1818" s="307"/>
      <c r="T1818" s="308"/>
      <c r="AT1818" s="303" t="s">
        <v>185</v>
      </c>
      <c r="AU1818" s="303" t="s">
        <v>77</v>
      </c>
      <c r="AV1818" s="302" t="s">
        <v>77</v>
      </c>
      <c r="AW1818" s="302" t="s">
        <v>31</v>
      </c>
      <c r="AX1818" s="302" t="s">
        <v>68</v>
      </c>
      <c r="AY1818" s="303" t="s">
        <v>177</v>
      </c>
    </row>
    <row r="1819" spans="2:65" s="302" customFormat="1">
      <c r="B1819" s="301"/>
      <c r="D1819" s="297" t="s">
        <v>185</v>
      </c>
      <c r="E1819" s="303" t="s">
        <v>5</v>
      </c>
      <c r="F1819" s="304" t="s">
        <v>2479</v>
      </c>
      <c r="H1819" s="305">
        <v>10.56</v>
      </c>
      <c r="L1819" s="301"/>
      <c r="M1819" s="306"/>
      <c r="N1819" s="307"/>
      <c r="O1819" s="307"/>
      <c r="P1819" s="307"/>
      <c r="Q1819" s="307"/>
      <c r="R1819" s="307"/>
      <c r="S1819" s="307"/>
      <c r="T1819" s="308"/>
      <c r="AT1819" s="303" t="s">
        <v>185</v>
      </c>
      <c r="AU1819" s="303" t="s">
        <v>77</v>
      </c>
      <c r="AV1819" s="302" t="s">
        <v>77</v>
      </c>
      <c r="AW1819" s="302" t="s">
        <v>31</v>
      </c>
      <c r="AX1819" s="302" t="s">
        <v>68</v>
      </c>
      <c r="AY1819" s="303" t="s">
        <v>177</v>
      </c>
    </row>
    <row r="1820" spans="2:65" s="302" customFormat="1">
      <c r="B1820" s="301"/>
      <c r="D1820" s="297" t="s">
        <v>185</v>
      </c>
      <c r="E1820" s="303" t="s">
        <v>5</v>
      </c>
      <c r="F1820" s="304" t="s">
        <v>2480</v>
      </c>
      <c r="H1820" s="305">
        <v>26.95</v>
      </c>
      <c r="L1820" s="301"/>
      <c r="M1820" s="306"/>
      <c r="N1820" s="307"/>
      <c r="O1820" s="307"/>
      <c r="P1820" s="307"/>
      <c r="Q1820" s="307"/>
      <c r="R1820" s="307"/>
      <c r="S1820" s="307"/>
      <c r="T1820" s="308"/>
      <c r="AT1820" s="303" t="s">
        <v>185</v>
      </c>
      <c r="AU1820" s="303" t="s">
        <v>77</v>
      </c>
      <c r="AV1820" s="302" t="s">
        <v>77</v>
      </c>
      <c r="AW1820" s="302" t="s">
        <v>31</v>
      </c>
      <c r="AX1820" s="302" t="s">
        <v>68</v>
      </c>
      <c r="AY1820" s="303" t="s">
        <v>177</v>
      </c>
    </row>
    <row r="1821" spans="2:65" s="310" customFormat="1">
      <c r="B1821" s="309"/>
      <c r="D1821" s="297" t="s">
        <v>185</v>
      </c>
      <c r="E1821" s="311" t="s">
        <v>5</v>
      </c>
      <c r="F1821" s="312" t="s">
        <v>2481</v>
      </c>
      <c r="H1821" s="311" t="s">
        <v>5</v>
      </c>
      <c r="L1821" s="309"/>
      <c r="M1821" s="313"/>
      <c r="N1821" s="314"/>
      <c r="O1821" s="314"/>
      <c r="P1821" s="314"/>
      <c r="Q1821" s="314"/>
      <c r="R1821" s="314"/>
      <c r="S1821" s="314"/>
      <c r="T1821" s="315"/>
      <c r="AT1821" s="311" t="s">
        <v>185</v>
      </c>
      <c r="AU1821" s="311" t="s">
        <v>77</v>
      </c>
      <c r="AV1821" s="310" t="s">
        <v>75</v>
      </c>
      <c r="AW1821" s="310" t="s">
        <v>31</v>
      </c>
      <c r="AX1821" s="310" t="s">
        <v>68</v>
      </c>
      <c r="AY1821" s="311" t="s">
        <v>177</v>
      </c>
    </row>
    <row r="1822" spans="2:65" s="317" customFormat="1">
      <c r="B1822" s="316"/>
      <c r="D1822" s="297" t="s">
        <v>185</v>
      </c>
      <c r="E1822" s="318" t="s">
        <v>5</v>
      </c>
      <c r="F1822" s="319" t="s">
        <v>186</v>
      </c>
      <c r="H1822" s="320">
        <v>56.625999999999998</v>
      </c>
      <c r="L1822" s="316"/>
      <c r="M1822" s="321"/>
      <c r="N1822" s="322"/>
      <c r="O1822" s="322"/>
      <c r="P1822" s="322"/>
      <c r="Q1822" s="322"/>
      <c r="R1822" s="322"/>
      <c r="S1822" s="322"/>
      <c r="T1822" s="323"/>
      <c r="AT1822" s="318" t="s">
        <v>185</v>
      </c>
      <c r="AU1822" s="318" t="s">
        <v>77</v>
      </c>
      <c r="AV1822" s="317" t="s">
        <v>182</v>
      </c>
      <c r="AW1822" s="317" t="s">
        <v>31</v>
      </c>
      <c r="AX1822" s="317" t="s">
        <v>75</v>
      </c>
      <c r="AY1822" s="318" t="s">
        <v>177</v>
      </c>
    </row>
    <row r="1823" spans="2:65" s="274" customFormat="1" ht="29.85" customHeight="1">
      <c r="B1823" s="273"/>
      <c r="D1823" s="275" t="s">
        <v>67</v>
      </c>
      <c r="E1823" s="284" t="s">
        <v>2482</v>
      </c>
      <c r="F1823" s="284" t="s">
        <v>2483</v>
      </c>
      <c r="J1823" s="285">
        <f>BK1823</f>
        <v>0</v>
      </c>
      <c r="L1823" s="273"/>
      <c r="M1823" s="278"/>
      <c r="N1823" s="279"/>
      <c r="O1823" s="279"/>
      <c r="P1823" s="280">
        <f>SUM(P1824:P1833)</f>
        <v>400.48526799999996</v>
      </c>
      <c r="Q1823" s="279"/>
      <c r="R1823" s="280">
        <f>SUM(R1824:R1833)</f>
        <v>1.4274091599999998</v>
      </c>
      <c r="S1823" s="279"/>
      <c r="T1823" s="281">
        <f>SUM(T1824:T1833)</f>
        <v>0</v>
      </c>
      <c r="AR1823" s="275" t="s">
        <v>77</v>
      </c>
      <c r="AT1823" s="282" t="s">
        <v>67</v>
      </c>
      <c r="AU1823" s="282" t="s">
        <v>75</v>
      </c>
      <c r="AY1823" s="275" t="s">
        <v>177</v>
      </c>
      <c r="BK1823" s="283">
        <f>SUM(BK1824:BK1833)</f>
        <v>0</v>
      </c>
    </row>
    <row r="1824" spans="2:65" s="916" customFormat="1" ht="25.5" customHeight="1">
      <c r="B1824" s="207"/>
      <c r="C1824" s="286" t="s">
        <v>2484</v>
      </c>
      <c r="D1824" s="286" t="s">
        <v>179</v>
      </c>
      <c r="E1824" s="287" t="s">
        <v>2485</v>
      </c>
      <c r="F1824" s="288" t="s">
        <v>2486</v>
      </c>
      <c r="G1824" s="289" t="s">
        <v>180</v>
      </c>
      <c r="H1824" s="290">
        <v>1722.0039999999999</v>
      </c>
      <c r="I1824" s="921"/>
      <c r="J1824" s="291">
        <f>ROUND(I1824*H1824,2)</f>
        <v>0</v>
      </c>
      <c r="K1824" s="288" t="s">
        <v>181</v>
      </c>
      <c r="L1824" s="207"/>
      <c r="M1824" s="292" t="s">
        <v>5</v>
      </c>
      <c r="N1824" s="293" t="s">
        <v>39</v>
      </c>
      <c r="O1824" s="294">
        <v>3.3000000000000002E-2</v>
      </c>
      <c r="P1824" s="294">
        <f>O1824*H1824</f>
        <v>56.826132000000001</v>
      </c>
      <c r="Q1824" s="294">
        <v>2.0000000000000001E-4</v>
      </c>
      <c r="R1824" s="294">
        <f>Q1824*H1824</f>
        <v>0.34440080000000001</v>
      </c>
      <c r="S1824" s="294">
        <v>0</v>
      </c>
      <c r="T1824" s="295">
        <f>S1824*H1824</f>
        <v>0</v>
      </c>
      <c r="AR1824" s="196" t="s">
        <v>263</v>
      </c>
      <c r="AT1824" s="196" t="s">
        <v>179</v>
      </c>
      <c r="AU1824" s="196" t="s">
        <v>77</v>
      </c>
      <c r="AY1824" s="196" t="s">
        <v>177</v>
      </c>
      <c r="BE1824" s="296">
        <f>IF(N1824="základní",J1824,0)</f>
        <v>0</v>
      </c>
      <c r="BF1824" s="296">
        <f>IF(N1824="snížená",J1824,0)</f>
        <v>0</v>
      </c>
      <c r="BG1824" s="296">
        <f>IF(N1824="zákl. přenesená",J1824,0)</f>
        <v>0</v>
      </c>
      <c r="BH1824" s="296">
        <f>IF(N1824="sníž. přenesená",J1824,0)</f>
        <v>0</v>
      </c>
      <c r="BI1824" s="296">
        <f>IF(N1824="nulová",J1824,0)</f>
        <v>0</v>
      </c>
      <c r="BJ1824" s="196" t="s">
        <v>75</v>
      </c>
      <c r="BK1824" s="296">
        <f>ROUND(I1824*H1824,2)</f>
        <v>0</v>
      </c>
      <c r="BL1824" s="196" t="s">
        <v>263</v>
      </c>
      <c r="BM1824" s="196" t="s">
        <v>2487</v>
      </c>
    </row>
    <row r="1825" spans="2:65" s="302" customFormat="1">
      <c r="B1825" s="301"/>
      <c r="D1825" s="297" t="s">
        <v>185</v>
      </c>
      <c r="E1825" s="303" t="s">
        <v>5</v>
      </c>
      <c r="F1825" s="304" t="s">
        <v>2488</v>
      </c>
      <c r="H1825" s="305">
        <v>1722.0039999999999</v>
      </c>
      <c r="L1825" s="301"/>
      <c r="M1825" s="306"/>
      <c r="N1825" s="307"/>
      <c r="O1825" s="307"/>
      <c r="P1825" s="307"/>
      <c r="Q1825" s="307"/>
      <c r="R1825" s="307"/>
      <c r="S1825" s="307"/>
      <c r="T1825" s="308"/>
      <c r="AT1825" s="303" t="s">
        <v>185</v>
      </c>
      <c r="AU1825" s="303" t="s">
        <v>77</v>
      </c>
      <c r="AV1825" s="302" t="s">
        <v>77</v>
      </c>
      <c r="AW1825" s="302" t="s">
        <v>31</v>
      </c>
      <c r="AX1825" s="302" t="s">
        <v>68</v>
      </c>
      <c r="AY1825" s="303" t="s">
        <v>177</v>
      </c>
    </row>
    <row r="1826" spans="2:65" s="317" customFormat="1">
      <c r="B1826" s="316"/>
      <c r="D1826" s="297" t="s">
        <v>185</v>
      </c>
      <c r="E1826" s="318" t="s">
        <v>5</v>
      </c>
      <c r="F1826" s="319" t="s">
        <v>186</v>
      </c>
      <c r="H1826" s="320">
        <v>1722.0039999999999</v>
      </c>
      <c r="L1826" s="316"/>
      <c r="M1826" s="321"/>
      <c r="N1826" s="322"/>
      <c r="O1826" s="322"/>
      <c r="P1826" s="322"/>
      <c r="Q1826" s="322"/>
      <c r="R1826" s="322"/>
      <c r="S1826" s="322"/>
      <c r="T1826" s="323"/>
      <c r="AT1826" s="318" t="s">
        <v>185</v>
      </c>
      <c r="AU1826" s="318" t="s">
        <v>77</v>
      </c>
      <c r="AV1826" s="317" t="s">
        <v>182</v>
      </c>
      <c r="AW1826" s="317" t="s">
        <v>31</v>
      </c>
      <c r="AX1826" s="317" t="s">
        <v>75</v>
      </c>
      <c r="AY1826" s="318" t="s">
        <v>177</v>
      </c>
    </row>
    <row r="1827" spans="2:65" s="916" customFormat="1" ht="25.5" customHeight="1">
      <c r="B1827" s="207"/>
      <c r="C1827" s="286" t="s">
        <v>2489</v>
      </c>
      <c r="D1827" s="286" t="s">
        <v>179</v>
      </c>
      <c r="E1827" s="287" t="s">
        <v>2490</v>
      </c>
      <c r="F1827" s="288" t="s">
        <v>2491</v>
      </c>
      <c r="G1827" s="289" t="s">
        <v>180</v>
      </c>
      <c r="H1827" s="290">
        <v>2244.7199999999998</v>
      </c>
      <c r="I1827" s="921"/>
      <c r="J1827" s="291">
        <f>ROUND(I1827*H1827,2)</f>
        <v>0</v>
      </c>
      <c r="K1827" s="288" t="s">
        <v>181</v>
      </c>
      <c r="L1827" s="207"/>
      <c r="M1827" s="292" t="s">
        <v>5</v>
      </c>
      <c r="N1827" s="293" t="s">
        <v>39</v>
      </c>
      <c r="O1827" s="294">
        <v>0.104</v>
      </c>
      <c r="P1827" s="294">
        <f>O1827*H1827</f>
        <v>233.45087999999996</v>
      </c>
      <c r="Q1827" s="294">
        <v>2.5999999999999998E-4</v>
      </c>
      <c r="R1827" s="294">
        <f>Q1827*H1827</f>
        <v>0.5836271999999999</v>
      </c>
      <c r="S1827" s="294">
        <v>0</v>
      </c>
      <c r="T1827" s="295">
        <f>S1827*H1827</f>
        <v>0</v>
      </c>
      <c r="AR1827" s="196" t="s">
        <v>263</v>
      </c>
      <c r="AT1827" s="196" t="s">
        <v>179</v>
      </c>
      <c r="AU1827" s="196" t="s">
        <v>77</v>
      </c>
      <c r="AY1827" s="196" t="s">
        <v>177</v>
      </c>
      <c r="BE1827" s="296">
        <f>IF(N1827="základní",J1827,0)</f>
        <v>0</v>
      </c>
      <c r="BF1827" s="296">
        <f>IF(N1827="snížená",J1827,0)</f>
        <v>0</v>
      </c>
      <c r="BG1827" s="296">
        <f>IF(N1827="zákl. přenesená",J1827,0)</f>
        <v>0</v>
      </c>
      <c r="BH1827" s="296">
        <f>IF(N1827="sníž. přenesená",J1827,0)</f>
        <v>0</v>
      </c>
      <c r="BI1827" s="296">
        <f>IF(N1827="nulová",J1827,0)</f>
        <v>0</v>
      </c>
      <c r="BJ1827" s="196" t="s">
        <v>75</v>
      </c>
      <c r="BK1827" s="296">
        <f>ROUND(I1827*H1827,2)</f>
        <v>0</v>
      </c>
      <c r="BL1827" s="196" t="s">
        <v>263</v>
      </c>
      <c r="BM1827" s="196" t="s">
        <v>2492</v>
      </c>
    </row>
    <row r="1828" spans="2:65" s="302" customFormat="1">
      <c r="B1828" s="301"/>
      <c r="D1828" s="297" t="s">
        <v>185</v>
      </c>
      <c r="E1828" s="303" t="s">
        <v>5</v>
      </c>
      <c r="F1828" s="304" t="s">
        <v>2493</v>
      </c>
      <c r="H1828" s="305">
        <v>2244.7199999999998</v>
      </c>
      <c r="L1828" s="301"/>
      <c r="M1828" s="306"/>
      <c r="N1828" s="307"/>
      <c r="O1828" s="307"/>
      <c r="P1828" s="307"/>
      <c r="Q1828" s="307"/>
      <c r="R1828" s="307"/>
      <c r="S1828" s="307"/>
      <c r="T1828" s="308"/>
      <c r="AT1828" s="303" t="s">
        <v>185</v>
      </c>
      <c r="AU1828" s="303" t="s">
        <v>77</v>
      </c>
      <c r="AV1828" s="302" t="s">
        <v>77</v>
      </c>
      <c r="AW1828" s="302" t="s">
        <v>31</v>
      </c>
      <c r="AX1828" s="302" t="s">
        <v>68</v>
      </c>
      <c r="AY1828" s="303" t="s">
        <v>177</v>
      </c>
    </row>
    <row r="1829" spans="2:65" s="310" customFormat="1">
      <c r="B1829" s="309"/>
      <c r="D1829" s="297" t="s">
        <v>185</v>
      </c>
      <c r="E1829" s="311" t="s">
        <v>5</v>
      </c>
      <c r="F1829" s="312" t="s">
        <v>2494</v>
      </c>
      <c r="H1829" s="311" t="s">
        <v>5</v>
      </c>
      <c r="L1829" s="309"/>
      <c r="M1829" s="313"/>
      <c r="N1829" s="314"/>
      <c r="O1829" s="314"/>
      <c r="P1829" s="314"/>
      <c r="Q1829" s="314"/>
      <c r="R1829" s="314"/>
      <c r="S1829" s="314"/>
      <c r="T1829" s="315"/>
      <c r="AT1829" s="311" t="s">
        <v>185</v>
      </c>
      <c r="AU1829" s="311" t="s">
        <v>77</v>
      </c>
      <c r="AV1829" s="310" t="s">
        <v>75</v>
      </c>
      <c r="AW1829" s="310" t="s">
        <v>31</v>
      </c>
      <c r="AX1829" s="310" t="s">
        <v>68</v>
      </c>
      <c r="AY1829" s="311" t="s">
        <v>177</v>
      </c>
    </row>
    <row r="1830" spans="2:65" s="317" customFormat="1">
      <c r="B1830" s="316"/>
      <c r="D1830" s="297" t="s">
        <v>185</v>
      </c>
      <c r="E1830" s="318" t="s">
        <v>5</v>
      </c>
      <c r="F1830" s="319" t="s">
        <v>186</v>
      </c>
      <c r="H1830" s="320">
        <v>2244.7199999999998</v>
      </c>
      <c r="L1830" s="316"/>
      <c r="M1830" s="321"/>
      <c r="N1830" s="322"/>
      <c r="O1830" s="322"/>
      <c r="P1830" s="322"/>
      <c r="Q1830" s="322"/>
      <c r="R1830" s="322"/>
      <c r="S1830" s="322"/>
      <c r="T1830" s="323"/>
      <c r="AT1830" s="318" t="s">
        <v>185</v>
      </c>
      <c r="AU1830" s="318" t="s">
        <v>77</v>
      </c>
      <c r="AV1830" s="317" t="s">
        <v>182</v>
      </c>
      <c r="AW1830" s="317" t="s">
        <v>31</v>
      </c>
      <c r="AX1830" s="317" t="s">
        <v>75</v>
      </c>
      <c r="AY1830" s="318" t="s">
        <v>177</v>
      </c>
    </row>
    <row r="1831" spans="2:65" s="916" customFormat="1" ht="25.5" customHeight="1">
      <c r="B1831" s="207"/>
      <c r="C1831" s="286" t="s">
        <v>2495</v>
      </c>
      <c r="D1831" s="286" t="s">
        <v>179</v>
      </c>
      <c r="E1831" s="287" t="s">
        <v>2496</v>
      </c>
      <c r="F1831" s="288" t="s">
        <v>2497</v>
      </c>
      <c r="G1831" s="289" t="s">
        <v>180</v>
      </c>
      <c r="H1831" s="290">
        <v>1722.0039999999999</v>
      </c>
      <c r="I1831" s="921"/>
      <c r="J1831" s="291">
        <f>ROUND(I1831*H1831,2)</f>
        <v>0</v>
      </c>
      <c r="K1831" s="288" t="s">
        <v>181</v>
      </c>
      <c r="L1831" s="207"/>
      <c r="M1831" s="292" t="s">
        <v>5</v>
      </c>
      <c r="N1831" s="293" t="s">
        <v>39</v>
      </c>
      <c r="O1831" s="294">
        <v>6.4000000000000001E-2</v>
      </c>
      <c r="P1831" s="294">
        <f>O1831*H1831</f>
        <v>110.20825599999999</v>
      </c>
      <c r="Q1831" s="294">
        <v>2.9E-4</v>
      </c>
      <c r="R1831" s="294">
        <f>Q1831*H1831</f>
        <v>0.49938115999999999</v>
      </c>
      <c r="S1831" s="294">
        <v>0</v>
      </c>
      <c r="T1831" s="295">
        <f>S1831*H1831</f>
        <v>0</v>
      </c>
      <c r="AR1831" s="196" t="s">
        <v>263</v>
      </c>
      <c r="AT1831" s="196" t="s">
        <v>179</v>
      </c>
      <c r="AU1831" s="196" t="s">
        <v>77</v>
      </c>
      <c r="AY1831" s="196" t="s">
        <v>177</v>
      </c>
      <c r="BE1831" s="296">
        <f>IF(N1831="základní",J1831,0)</f>
        <v>0</v>
      </c>
      <c r="BF1831" s="296">
        <f>IF(N1831="snížená",J1831,0)</f>
        <v>0</v>
      </c>
      <c r="BG1831" s="296">
        <f>IF(N1831="zákl. přenesená",J1831,0)</f>
        <v>0</v>
      </c>
      <c r="BH1831" s="296">
        <f>IF(N1831="sníž. přenesená",J1831,0)</f>
        <v>0</v>
      </c>
      <c r="BI1831" s="296">
        <f>IF(N1831="nulová",J1831,0)</f>
        <v>0</v>
      </c>
      <c r="BJ1831" s="196" t="s">
        <v>75</v>
      </c>
      <c r="BK1831" s="296">
        <f>ROUND(I1831*H1831,2)</f>
        <v>0</v>
      </c>
      <c r="BL1831" s="196" t="s">
        <v>263</v>
      </c>
      <c r="BM1831" s="196" t="s">
        <v>2498</v>
      </c>
    </row>
    <row r="1832" spans="2:65" s="302" customFormat="1">
      <c r="B1832" s="301"/>
      <c r="D1832" s="297" t="s">
        <v>185</v>
      </c>
      <c r="E1832" s="303" t="s">
        <v>5</v>
      </c>
      <c r="F1832" s="304" t="s">
        <v>2499</v>
      </c>
      <c r="H1832" s="305">
        <v>1722.0039999999999</v>
      </c>
      <c r="L1832" s="301"/>
      <c r="M1832" s="306"/>
      <c r="N1832" s="307"/>
      <c r="O1832" s="307"/>
      <c r="P1832" s="307"/>
      <c r="Q1832" s="307"/>
      <c r="R1832" s="307"/>
      <c r="S1832" s="307"/>
      <c r="T1832" s="308"/>
      <c r="AT1832" s="303" t="s">
        <v>185</v>
      </c>
      <c r="AU1832" s="303" t="s">
        <v>77</v>
      </c>
      <c r="AV1832" s="302" t="s">
        <v>77</v>
      </c>
      <c r="AW1832" s="302" t="s">
        <v>31</v>
      </c>
      <c r="AX1832" s="302" t="s">
        <v>68</v>
      </c>
      <c r="AY1832" s="303" t="s">
        <v>177</v>
      </c>
    </row>
    <row r="1833" spans="2:65" s="317" customFormat="1">
      <c r="B1833" s="316"/>
      <c r="D1833" s="297" t="s">
        <v>185</v>
      </c>
      <c r="E1833" s="318" t="s">
        <v>5</v>
      </c>
      <c r="F1833" s="319" t="s">
        <v>186</v>
      </c>
      <c r="H1833" s="320">
        <v>1722.0039999999999</v>
      </c>
      <c r="L1833" s="316"/>
      <c r="M1833" s="321"/>
      <c r="N1833" s="322"/>
      <c r="O1833" s="322"/>
      <c r="P1833" s="322"/>
      <c r="Q1833" s="322"/>
      <c r="R1833" s="322"/>
      <c r="S1833" s="322"/>
      <c r="T1833" s="323"/>
      <c r="AT1833" s="318" t="s">
        <v>185</v>
      </c>
      <c r="AU1833" s="318" t="s">
        <v>77</v>
      </c>
      <c r="AV1833" s="317" t="s">
        <v>182</v>
      </c>
      <c r="AW1833" s="317" t="s">
        <v>31</v>
      </c>
      <c r="AX1833" s="317" t="s">
        <v>75</v>
      </c>
      <c r="AY1833" s="318" t="s">
        <v>177</v>
      </c>
    </row>
    <row r="1834" spans="2:65" s="274" customFormat="1" ht="29.85" customHeight="1">
      <c r="B1834" s="273"/>
      <c r="D1834" s="275" t="s">
        <v>67</v>
      </c>
      <c r="E1834" s="284" t="s">
        <v>2500</v>
      </c>
      <c r="F1834" s="284" t="s">
        <v>2501</v>
      </c>
      <c r="J1834" s="285">
        <f>BK1834</f>
        <v>0</v>
      </c>
      <c r="L1834" s="273"/>
      <c r="M1834" s="278"/>
      <c r="N1834" s="279"/>
      <c r="O1834" s="279"/>
      <c r="P1834" s="280">
        <f>SUM(P1835:P1836)</f>
        <v>0.59399999999999997</v>
      </c>
      <c r="Q1834" s="279"/>
      <c r="R1834" s="280">
        <f>SUM(R1835:R1836)</f>
        <v>0</v>
      </c>
      <c r="S1834" s="279"/>
      <c r="T1834" s="281">
        <f>SUM(T1835:T1836)</f>
        <v>0</v>
      </c>
      <c r="AR1834" s="275" t="s">
        <v>77</v>
      </c>
      <c r="AT1834" s="282" t="s">
        <v>67</v>
      </c>
      <c r="AU1834" s="282" t="s">
        <v>75</v>
      </c>
      <c r="AY1834" s="275" t="s">
        <v>177</v>
      </c>
      <c r="BK1834" s="283">
        <f>SUM(BK1835:BK1836)</f>
        <v>0</v>
      </c>
    </row>
    <row r="1835" spans="2:65" s="916" customFormat="1" ht="16.5" customHeight="1">
      <c r="B1835" s="207"/>
      <c r="C1835" s="286" t="s">
        <v>2502</v>
      </c>
      <c r="D1835" s="286" t="s">
        <v>179</v>
      </c>
      <c r="E1835" s="287" t="s">
        <v>2503</v>
      </c>
      <c r="F1835" s="288" t="s">
        <v>2504</v>
      </c>
      <c r="G1835" s="289" t="s">
        <v>187</v>
      </c>
      <c r="H1835" s="290">
        <v>1</v>
      </c>
      <c r="I1835" s="921"/>
      <c r="J1835" s="291">
        <f>ROUND(I1835*H1835,2)</f>
        <v>0</v>
      </c>
      <c r="K1835" s="288" t="s">
        <v>5</v>
      </c>
      <c r="L1835" s="207"/>
      <c r="M1835" s="292" t="s">
        <v>5</v>
      </c>
      <c r="N1835" s="293" t="s">
        <v>39</v>
      </c>
      <c r="O1835" s="294">
        <v>0.29699999999999999</v>
      </c>
      <c r="P1835" s="294">
        <f>O1835*H1835</f>
        <v>0.29699999999999999</v>
      </c>
      <c r="Q1835" s="294">
        <v>0</v>
      </c>
      <c r="R1835" s="294">
        <f>Q1835*H1835</f>
        <v>0</v>
      </c>
      <c r="S1835" s="294">
        <v>0</v>
      </c>
      <c r="T1835" s="295">
        <f>S1835*H1835</f>
        <v>0</v>
      </c>
      <c r="AR1835" s="196" t="s">
        <v>263</v>
      </c>
      <c r="AT1835" s="196" t="s">
        <v>179</v>
      </c>
      <c r="AU1835" s="196" t="s">
        <v>77</v>
      </c>
      <c r="AY1835" s="196" t="s">
        <v>177</v>
      </c>
      <c r="BE1835" s="296">
        <f>IF(N1835="základní",J1835,0)</f>
        <v>0</v>
      </c>
      <c r="BF1835" s="296">
        <f>IF(N1835="snížená",J1835,0)</f>
        <v>0</v>
      </c>
      <c r="BG1835" s="296">
        <f>IF(N1835="zákl. přenesená",J1835,0)</f>
        <v>0</v>
      </c>
      <c r="BH1835" s="296">
        <f>IF(N1835="sníž. přenesená",J1835,0)</f>
        <v>0</v>
      </c>
      <c r="BI1835" s="296">
        <f>IF(N1835="nulová",J1835,0)</f>
        <v>0</v>
      </c>
      <c r="BJ1835" s="196" t="s">
        <v>75</v>
      </c>
      <c r="BK1835" s="296">
        <f>ROUND(I1835*H1835,2)</f>
        <v>0</v>
      </c>
      <c r="BL1835" s="196" t="s">
        <v>263</v>
      </c>
      <c r="BM1835" s="196" t="s">
        <v>2505</v>
      </c>
    </row>
    <row r="1836" spans="2:65" s="916" customFormat="1" ht="16.5" customHeight="1">
      <c r="B1836" s="207"/>
      <c r="C1836" s="286" t="s">
        <v>2506</v>
      </c>
      <c r="D1836" s="286" t="s">
        <v>179</v>
      </c>
      <c r="E1836" s="287" t="s">
        <v>2507</v>
      </c>
      <c r="F1836" s="288" t="s">
        <v>2508</v>
      </c>
      <c r="G1836" s="289" t="s">
        <v>187</v>
      </c>
      <c r="H1836" s="290">
        <v>1</v>
      </c>
      <c r="I1836" s="921"/>
      <c r="J1836" s="291">
        <f>ROUND(I1836*H1836,2)</f>
        <v>0</v>
      </c>
      <c r="K1836" s="288" t="s">
        <v>5</v>
      </c>
      <c r="L1836" s="207"/>
      <c r="M1836" s="292" t="s">
        <v>5</v>
      </c>
      <c r="N1836" s="341" t="s">
        <v>39</v>
      </c>
      <c r="O1836" s="342">
        <v>0.29699999999999999</v>
      </c>
      <c r="P1836" s="342">
        <f>O1836*H1836</f>
        <v>0.29699999999999999</v>
      </c>
      <c r="Q1836" s="342">
        <v>0</v>
      </c>
      <c r="R1836" s="342">
        <f>Q1836*H1836</f>
        <v>0</v>
      </c>
      <c r="S1836" s="342">
        <v>0</v>
      </c>
      <c r="T1836" s="343">
        <f>S1836*H1836</f>
        <v>0</v>
      </c>
      <c r="AR1836" s="196" t="s">
        <v>263</v>
      </c>
      <c r="AT1836" s="196" t="s">
        <v>179</v>
      </c>
      <c r="AU1836" s="196" t="s">
        <v>77</v>
      </c>
      <c r="AY1836" s="196" t="s">
        <v>177</v>
      </c>
      <c r="BE1836" s="296">
        <f>IF(N1836="základní",J1836,0)</f>
        <v>0</v>
      </c>
      <c r="BF1836" s="296">
        <f>IF(N1836="snížená",J1836,0)</f>
        <v>0</v>
      </c>
      <c r="BG1836" s="296">
        <f>IF(N1836="zákl. přenesená",J1836,0)</f>
        <v>0</v>
      </c>
      <c r="BH1836" s="296">
        <f>IF(N1836="sníž. přenesená",J1836,0)</f>
        <v>0</v>
      </c>
      <c r="BI1836" s="296">
        <f>IF(N1836="nulová",J1836,0)</f>
        <v>0</v>
      </c>
      <c r="BJ1836" s="196" t="s">
        <v>75</v>
      </c>
      <c r="BK1836" s="296">
        <f>ROUND(I1836*H1836,2)</f>
        <v>0</v>
      </c>
      <c r="BL1836" s="196" t="s">
        <v>263</v>
      </c>
      <c r="BM1836" s="196" t="s">
        <v>2509</v>
      </c>
    </row>
    <row r="1837" spans="2:65" s="916" customFormat="1" ht="6.95" customHeight="1">
      <c r="B1837" s="231"/>
      <c r="C1837" s="232"/>
      <c r="D1837" s="232"/>
      <c r="E1837" s="232"/>
      <c r="F1837" s="232"/>
      <c r="G1837" s="232"/>
      <c r="H1837" s="232"/>
      <c r="I1837" s="232"/>
      <c r="J1837" s="232"/>
      <c r="K1837" s="232"/>
      <c r="L1837" s="207"/>
    </row>
  </sheetData>
  <sheetProtection algorithmName="SHA-512" hashValue="b3ZvHKmirB4baHd9RZnpRAB69j9r/awpVQQzZU1vg5oG0EOOFMzpD3UHZsSCs0B45d8bxgr65DSDdDoUimhbPg==" saltValue="ZmOmCimMqBXo3NP0SIcEJw==" spinCount="100000" sheet="1" objects="1" scenarios="1"/>
  <autoFilter ref="C103:K1836"/>
  <mergeCells count="10">
    <mergeCell ref="J51:J52"/>
    <mergeCell ref="E94:H94"/>
    <mergeCell ref="E96:H96"/>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103"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G79" sqref="G79"/>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1042" t="s">
        <v>121</v>
      </c>
      <c r="H1" s="1042"/>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98</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1047" t="s">
        <v>2599</v>
      </c>
      <c r="F9" s="1048"/>
      <c r="G9" s="1048"/>
      <c r="H9" s="1048"/>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1036" t="s">
        <v>5</v>
      </c>
      <c r="F24" s="1036"/>
      <c r="G24" s="1036"/>
      <c r="H24" s="1036"/>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1045" t="str">
        <f>E7</f>
        <v>Výstavba poloprovozního objektu H2</v>
      </c>
      <c r="F45" s="1046"/>
      <c r="G45" s="1046"/>
      <c r="H45" s="1046"/>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1047" t="str">
        <f>E9</f>
        <v>RAV8608 - Slaboproudá elektrotechnika - ICT,AV</v>
      </c>
      <c r="F47" s="1048"/>
      <c r="G47" s="1048"/>
      <c r="H47" s="1048"/>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1036" t="str">
        <f>E21</f>
        <v>RAVAL projekt v.o.s.</v>
      </c>
      <c r="K51" s="209"/>
    </row>
    <row r="52" spans="2:47" s="928" customFormat="1" ht="14.45" customHeight="1">
      <c r="B52" s="207"/>
      <c r="C52" s="931" t="s">
        <v>28</v>
      </c>
      <c r="D52" s="932"/>
      <c r="E52" s="932"/>
      <c r="F52" s="210" t="str">
        <f>IF(E18="","",E18)</f>
        <v/>
      </c>
      <c r="G52" s="932"/>
      <c r="H52" s="932"/>
      <c r="I52" s="932"/>
      <c r="J52" s="1037"/>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1038" t="str">
        <f>E7</f>
        <v>Výstavba poloprovozního objektu H2</v>
      </c>
      <c r="F68" s="1039"/>
      <c r="G68" s="1039"/>
      <c r="H68" s="1039"/>
      <c r="L68" s="207"/>
    </row>
    <row r="69" spans="2:63" s="928" customFormat="1" ht="14.45" customHeight="1">
      <c r="B69" s="207"/>
      <c r="C69" s="927" t="s">
        <v>126</v>
      </c>
      <c r="L69" s="207"/>
    </row>
    <row r="70" spans="2:63" s="928" customFormat="1" ht="17.25" customHeight="1">
      <c r="B70" s="207"/>
      <c r="E70" s="1040" t="str">
        <f>E9</f>
        <v>RAV8608 - Slaboproudá elektrotechnika - ICT,AV</v>
      </c>
      <c r="F70" s="1041"/>
      <c r="G70" s="1041"/>
      <c r="H70" s="1041"/>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1544</v>
      </c>
      <c r="F80" s="284" t="s">
        <v>1545</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928" customFormat="1" ht="16.5" customHeight="1">
      <c r="B81" s="207"/>
      <c r="C81" s="286" t="s">
        <v>75</v>
      </c>
      <c r="D81" s="286" t="s">
        <v>179</v>
      </c>
      <c r="E81" s="287" t="s">
        <v>2600</v>
      </c>
      <c r="F81" s="288" t="s">
        <v>2601</v>
      </c>
      <c r="G81" s="289" t="s">
        <v>187</v>
      </c>
      <c r="H81" s="290">
        <v>1</v>
      </c>
      <c r="I81" s="291">
        <f>'Slaboproud ICT, AV-1'!E31</f>
        <v>0</v>
      </c>
      <c r="J81" s="291">
        <f>ROUND(I81*H81,2)</f>
        <v>0</v>
      </c>
      <c r="K81" s="288" t="s">
        <v>5</v>
      </c>
      <c r="L81" s="207"/>
      <c r="M81" s="292" t="s">
        <v>5</v>
      </c>
      <c r="N81" s="341" t="s">
        <v>39</v>
      </c>
      <c r="O81" s="342">
        <v>0.1</v>
      </c>
      <c r="P81" s="342">
        <f>O81*H81</f>
        <v>0.1</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2602</v>
      </c>
    </row>
    <row r="82" spans="2:65" s="928" customFormat="1" ht="6.95" customHeight="1">
      <c r="B82" s="231"/>
      <c r="C82" s="232"/>
      <c r="D82" s="232"/>
      <c r="E82" s="232"/>
      <c r="F82" s="232"/>
      <c r="G82" s="232"/>
      <c r="H82" s="232"/>
      <c r="I82" s="232"/>
      <c r="J82" s="232"/>
      <c r="K82" s="232"/>
      <c r="L82" s="207"/>
    </row>
  </sheetData>
  <sheetProtection algorithmName="SHA-512" hashValue="+8IUaMZtIyUFpOxOMDFl/BFcTzuiJwuq6o1ZuGrrF6qBGwSMYBGrfzOPy9DIFjvPc+YPuBdWqWhnWMKb2I/0mw==" saltValue="VtHK7NaSzzI3joPgEUyNc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pageSetUpPr fitToPage="1"/>
  </sheetPr>
  <dimension ref="A1:E37"/>
  <sheetViews>
    <sheetView zoomScale="85" workbookViewId="0">
      <selection activeCell="I26" sqref="I26"/>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1049" t="s">
        <v>4052</v>
      </c>
      <c r="D3" s="1049"/>
      <c r="E3" s="351"/>
    </row>
    <row r="4" spans="2:5">
      <c r="B4" s="350"/>
      <c r="C4" s="1050" t="s">
        <v>4053</v>
      </c>
      <c r="D4" s="1050"/>
      <c r="E4" s="351"/>
    </row>
    <row r="5" spans="2:5">
      <c r="B5" s="350"/>
      <c r="C5" s="934"/>
      <c r="D5" s="934"/>
      <c r="E5" s="351"/>
    </row>
    <row r="6" spans="2:5">
      <c r="B6" s="350"/>
      <c r="C6" s="353" t="s">
        <v>4054</v>
      </c>
      <c r="D6" s="354" t="s">
        <v>4055</v>
      </c>
      <c r="E6" s="351"/>
    </row>
    <row r="7" spans="2:5">
      <c r="B7" s="350"/>
      <c r="C7" s="353" t="s">
        <v>4056</v>
      </c>
      <c r="D7" s="354" t="s">
        <v>4057</v>
      </c>
      <c r="E7" s="351"/>
    </row>
    <row r="8" spans="2:5" ht="13.5" thickBot="1">
      <c r="B8" s="355"/>
      <c r="C8" s="356"/>
      <c r="D8" s="356"/>
      <c r="E8" s="357"/>
    </row>
    <row r="9" spans="2:5" ht="17.25" customHeight="1">
      <c r="C9" s="167"/>
      <c r="D9" s="167"/>
      <c r="E9" s="171"/>
    </row>
    <row r="10" spans="2:5" ht="15.75">
      <c r="B10" s="937" t="s">
        <v>4058</v>
      </c>
      <c r="D10" s="933" t="s">
        <v>4468</v>
      </c>
      <c r="E10" s="166"/>
    </row>
    <row r="11" spans="2:5">
      <c r="B11" s="168" t="s">
        <v>4060</v>
      </c>
      <c r="D11" s="168" t="s">
        <v>4469</v>
      </c>
      <c r="E11" s="166"/>
    </row>
    <row r="12" spans="2:5">
      <c r="B12" s="168"/>
      <c r="C12" s="168"/>
      <c r="D12" s="168"/>
      <c r="E12" s="166"/>
    </row>
    <row r="13" spans="2:5">
      <c r="B13" s="168"/>
      <c r="C13" s="168"/>
      <c r="D13" s="168"/>
      <c r="E13" s="166"/>
    </row>
    <row r="14" spans="2:5" ht="15.75">
      <c r="B14" s="937" t="s">
        <v>4062</v>
      </c>
      <c r="C14" s="358"/>
      <c r="D14" s="168"/>
      <c r="E14" s="166"/>
    </row>
    <row r="15" spans="2:5">
      <c r="E15" s="359"/>
    </row>
    <row r="16" spans="2:5" ht="15">
      <c r="B16" s="360" t="s">
        <v>4063</v>
      </c>
      <c r="C16" s="361"/>
      <c r="D16" s="362"/>
      <c r="E16" s="361" t="s">
        <v>34</v>
      </c>
    </row>
    <row r="17" spans="1:5" ht="15">
      <c r="B17" s="365"/>
      <c r="C17" s="365"/>
      <c r="D17" s="365"/>
      <c r="E17" s="849"/>
    </row>
    <row r="18" spans="1:5" ht="15">
      <c r="B18" s="365" t="s">
        <v>4470</v>
      </c>
      <c r="C18" s="365"/>
      <c r="D18" s="365"/>
      <c r="E18" s="849">
        <f>'Slaboproud ICT, AV-2'!L191</f>
        <v>0</v>
      </c>
    </row>
    <row r="19" spans="1:5" ht="15">
      <c r="B19" s="365"/>
      <c r="C19" s="365"/>
      <c r="D19" s="365"/>
      <c r="E19" s="849"/>
    </row>
    <row r="20" spans="1:5" ht="15">
      <c r="B20" s="365" t="s">
        <v>4471</v>
      </c>
      <c r="C20" s="365"/>
      <c r="D20" s="365"/>
      <c r="E20" s="849">
        <f>'Slaboproud ICT, AV-2'!L221</f>
        <v>0</v>
      </c>
    </row>
    <row r="21" spans="1:5" ht="15">
      <c r="B21" s="365"/>
      <c r="C21" s="365"/>
      <c r="D21" s="365"/>
      <c r="E21" s="849"/>
    </row>
    <row r="22" spans="1:5" ht="15">
      <c r="B22" s="365" t="s">
        <v>4472</v>
      </c>
      <c r="C22" s="365"/>
      <c r="D22" s="365"/>
      <c r="E22" s="849">
        <f>'Slaboproud ICT, AV-2'!L228</f>
        <v>0</v>
      </c>
    </row>
    <row r="23" spans="1:5" ht="15">
      <c r="B23" s="365"/>
      <c r="C23" s="365"/>
      <c r="D23" s="365"/>
      <c r="E23" s="849"/>
    </row>
    <row r="24" spans="1:5" ht="15">
      <c r="B24" s="365" t="s">
        <v>4473</v>
      </c>
      <c r="C24" s="365"/>
      <c r="D24" s="365"/>
      <c r="E24" s="849">
        <f>'Slaboproud ICT, AV-2'!L237</f>
        <v>0</v>
      </c>
    </row>
    <row r="25" spans="1:5" ht="15">
      <c r="B25" s="365"/>
      <c r="C25" s="365"/>
      <c r="D25" s="365"/>
      <c r="E25" s="849"/>
    </row>
    <row r="26" spans="1:5" ht="15">
      <c r="B26" s="365" t="s">
        <v>4474</v>
      </c>
      <c r="C26" s="365"/>
      <c r="D26" s="365"/>
      <c r="E26" s="849">
        <f>'Slaboproud ICT, AV-2'!L264</f>
        <v>0</v>
      </c>
    </row>
    <row r="27" spans="1:5" ht="15">
      <c r="B27" s="365"/>
      <c r="C27" s="365"/>
      <c r="D27" s="365"/>
      <c r="E27" s="849"/>
    </row>
    <row r="28" spans="1:5" ht="15">
      <c r="B28" s="365" t="s">
        <v>4475</v>
      </c>
      <c r="C28" s="365"/>
      <c r="D28" s="365"/>
      <c r="E28" s="849">
        <f>'Slaboproud ICT, AV-2'!L308</f>
        <v>0</v>
      </c>
    </row>
    <row r="29" spans="1:5" ht="15">
      <c r="B29" s="362"/>
      <c r="C29" s="362"/>
      <c r="D29" s="362"/>
      <c r="E29" s="850"/>
    </row>
    <row r="30" spans="1:5" ht="15">
      <c r="C30" s="368"/>
      <c r="D30" s="365"/>
      <c r="E30" s="851"/>
    </row>
    <row r="31" spans="1:5" s="365" customFormat="1" ht="15.75">
      <c r="A31" s="370"/>
      <c r="B31" s="371" t="s">
        <v>4065</v>
      </c>
      <c r="D31" s="371"/>
      <c r="E31" s="855">
        <f>SUM(E17:E29)</f>
        <v>0</v>
      </c>
    </row>
    <row r="32" spans="1:5" s="365" customFormat="1" ht="15.75">
      <c r="A32" s="370"/>
      <c r="B32" s="370"/>
      <c r="C32" s="370"/>
      <c r="D32" s="370"/>
      <c r="E32" s="540"/>
    </row>
    <row r="35" spans="2:4">
      <c r="B35" s="373" t="s">
        <v>4066</v>
      </c>
      <c r="D35" s="374">
        <v>43084</v>
      </c>
    </row>
    <row r="36" spans="2:4">
      <c r="B36" s="373" t="s">
        <v>4067</v>
      </c>
      <c r="D36" s="936" t="s">
        <v>4476</v>
      </c>
    </row>
    <row r="37" spans="2:4">
      <c r="B37" s="935" t="s">
        <v>4069</v>
      </c>
      <c r="C37" s="935"/>
      <c r="D37" s="376" t="s">
        <v>4070</v>
      </c>
    </row>
  </sheetData>
  <sheetProtection algorithmName="SHA-512" hashValue="QTomMF0SpyTJOEajDCiKwSg7dbLL/0BnMZ2sPZreAgMb4eDolyP9fHiv9DzJgd3CiaNzXi+kn+txM3slGIdQEg==" saltValue="tl4Qoua/J14N7jq3HUlK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836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58369" r:id="rId4"/>
      </mc:Fallback>
    </mc:AlternateContent>
  </oleObjec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A2:L317"/>
  <sheetViews>
    <sheetView zoomScaleNormal="100" workbookViewId="0">
      <selection activeCell="O21" sqref="O21"/>
    </sheetView>
  </sheetViews>
  <sheetFormatPr defaultRowHeight="12.75"/>
  <cols>
    <col min="1" max="1" width="3.1640625" style="162" customWidth="1"/>
    <col min="2" max="2" width="6.5" style="162" customWidth="1"/>
    <col min="3" max="3" width="17.1640625" style="162" customWidth="1"/>
    <col min="4" max="4" width="76.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6.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6.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6.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6.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6.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6.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6.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6.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6.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6.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6.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6.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6.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6.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6.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6.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6.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6.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6.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6.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6.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6.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6.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6.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6.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6.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6.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6.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6.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6.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6.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6.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6.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6.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6.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6.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6.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6.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6.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6.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6.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6.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6.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6.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6.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6.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6.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6.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6.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6.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6.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6.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6.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6.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6.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6.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6.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6.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6.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6.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6.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6.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6.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1049" t="s">
        <v>4052</v>
      </c>
      <c r="C2" s="1049"/>
      <c r="D2" s="1049"/>
      <c r="E2" s="163"/>
      <c r="F2" s="163"/>
      <c r="G2" s="164"/>
      <c r="H2" s="164"/>
      <c r="I2" s="164"/>
      <c r="J2" s="164"/>
      <c r="K2" s="164"/>
    </row>
    <row r="3" spans="2:12">
      <c r="B3" s="1055" t="s">
        <v>4053</v>
      </c>
      <c r="C3" s="1055"/>
      <c r="D3" s="1055"/>
      <c r="E3" s="163"/>
      <c r="F3" s="163"/>
      <c r="G3" s="164"/>
      <c r="H3" s="164"/>
      <c r="I3" s="164"/>
      <c r="J3" s="164"/>
      <c r="K3" s="164"/>
    </row>
    <row r="4" spans="2:12">
      <c r="B4" s="1056" t="s">
        <v>4054</v>
      </c>
      <c r="C4" s="1056"/>
      <c r="D4" s="165" t="s">
        <v>4055</v>
      </c>
      <c r="E4" s="163"/>
      <c r="F4" s="163"/>
      <c r="G4" s="164"/>
      <c r="H4" s="164"/>
      <c r="I4" s="164"/>
      <c r="J4" s="164"/>
      <c r="K4" s="164"/>
    </row>
    <row r="5" spans="2:12">
      <c r="B5" s="1056" t="s">
        <v>4056</v>
      </c>
      <c r="C5" s="1056"/>
      <c r="D5" s="165" t="s">
        <v>4057</v>
      </c>
      <c r="E5" s="163"/>
      <c r="F5" s="163"/>
      <c r="G5" s="164"/>
      <c r="H5" s="164"/>
      <c r="I5" s="164"/>
      <c r="J5" s="164"/>
      <c r="K5" s="164"/>
    </row>
    <row r="6" spans="2:12">
      <c r="B6" s="797"/>
      <c r="C6" s="797"/>
      <c r="D6" s="165"/>
      <c r="E6" s="163"/>
      <c r="F6" s="163"/>
      <c r="G6" s="164"/>
      <c r="H6" s="164"/>
      <c r="I6" s="164"/>
      <c r="J6" s="164"/>
      <c r="K6" s="164"/>
    </row>
    <row r="7" spans="2:12" ht="15.75">
      <c r="B7" s="1057" t="s">
        <v>4058</v>
      </c>
      <c r="C7" s="1057"/>
      <c r="D7" s="798" t="s">
        <v>4468</v>
      </c>
      <c r="E7" s="166"/>
      <c r="F7" s="166"/>
      <c r="G7" s="166"/>
      <c r="I7" s="167"/>
      <c r="J7" s="167"/>
      <c r="K7" s="167"/>
      <c r="L7" s="167"/>
    </row>
    <row r="8" spans="2:12">
      <c r="B8" s="168" t="s">
        <v>4060</v>
      </c>
      <c r="C8" s="168"/>
      <c r="D8" s="168" t="s">
        <v>4469</v>
      </c>
      <c r="E8" s="166"/>
      <c r="F8" s="166"/>
      <c r="G8" s="166"/>
      <c r="J8" s="167"/>
      <c r="K8" s="167"/>
      <c r="L8" s="167"/>
    </row>
    <row r="9" spans="2:12">
      <c r="B9" s="169"/>
      <c r="C9" s="170"/>
      <c r="D9" s="170"/>
      <c r="E9" s="171"/>
      <c r="F9" s="171"/>
      <c r="G9" s="164"/>
      <c r="H9" s="164"/>
      <c r="I9" s="164"/>
      <c r="J9" s="164"/>
      <c r="K9" s="164"/>
    </row>
    <row r="10" spans="2:12" s="172" customFormat="1" ht="12.75" customHeight="1">
      <c r="B10" s="1058" t="s">
        <v>4072</v>
      </c>
      <c r="C10" s="1060" t="s">
        <v>4073</v>
      </c>
      <c r="D10" s="1060" t="s">
        <v>4074</v>
      </c>
      <c r="E10" s="1058" t="s">
        <v>4075</v>
      </c>
      <c r="F10" s="1058" t="s">
        <v>4076</v>
      </c>
      <c r="G10" s="1063" t="s">
        <v>4077</v>
      </c>
      <c r="H10" s="1063"/>
      <c r="I10" s="1063" t="s">
        <v>4078</v>
      </c>
      <c r="J10" s="1063"/>
      <c r="K10" s="1051" t="s">
        <v>4079</v>
      </c>
      <c r="L10" s="1053" t="s">
        <v>4080</v>
      </c>
    </row>
    <row r="11" spans="2:12" s="172" customFormat="1" ht="31.5" customHeight="1" thickBot="1">
      <c r="B11" s="1059"/>
      <c r="C11" s="1061"/>
      <c r="D11" s="1061"/>
      <c r="E11" s="1059"/>
      <c r="F11" s="1059"/>
      <c r="G11" s="173" t="s">
        <v>4081</v>
      </c>
      <c r="H11" s="173" t="s">
        <v>4082</v>
      </c>
      <c r="I11" s="173" t="s">
        <v>4081</v>
      </c>
      <c r="J11" s="173" t="s">
        <v>4082</v>
      </c>
      <c r="K11" s="1052"/>
      <c r="L11" s="1054"/>
    </row>
    <row r="12" spans="2:12" ht="12.75" customHeight="1">
      <c r="B12" s="377">
        <v>1</v>
      </c>
      <c r="C12" s="1064" t="s">
        <v>4470</v>
      </c>
      <c r="D12" s="1065"/>
      <c r="E12" s="378"/>
      <c r="F12" s="378"/>
      <c r="G12" s="379"/>
      <c r="H12" s="380"/>
      <c r="I12" s="380"/>
      <c r="J12" s="380"/>
      <c r="K12" s="380"/>
      <c r="L12" s="381" t="s">
        <v>5</v>
      </c>
    </row>
    <row r="13" spans="2:12">
      <c r="B13" s="382">
        <v>2</v>
      </c>
      <c r="C13" s="383"/>
      <c r="D13" s="402" t="s">
        <v>4477</v>
      </c>
      <c r="E13" s="385" t="s">
        <v>886</v>
      </c>
      <c r="F13" s="385">
        <v>150</v>
      </c>
      <c r="G13" s="853"/>
      <c r="H13" s="387">
        <f>ROUND(F13*G13,2)</f>
        <v>0</v>
      </c>
      <c r="I13" s="854"/>
      <c r="J13" s="387">
        <f>ROUND(F13*I13,2)</f>
        <v>0</v>
      </c>
      <c r="K13" s="387">
        <f>G13+I13</f>
        <v>0</v>
      </c>
      <c r="L13" s="388">
        <f>ROUND(F13*K13,2)</f>
        <v>0</v>
      </c>
    </row>
    <row r="14" spans="2:12" ht="12.75" customHeight="1">
      <c r="B14" s="377">
        <v>3</v>
      </c>
      <c r="C14" s="383"/>
      <c r="D14" s="402" t="s">
        <v>4478</v>
      </c>
      <c r="E14" s="385" t="s">
        <v>886</v>
      </c>
      <c r="F14" s="385">
        <v>420</v>
      </c>
      <c r="G14" s="853"/>
      <c r="H14" s="387">
        <f t="shared" ref="H14:H41" si="0">ROUND(F14*G14,2)</f>
        <v>0</v>
      </c>
      <c r="I14" s="854"/>
      <c r="J14" s="387">
        <f t="shared" ref="J14:J61" si="1">ROUND(F14*I14,2)</f>
        <v>0</v>
      </c>
      <c r="K14" s="387">
        <f t="shared" ref="K14:K77" si="2">G14+I14</f>
        <v>0</v>
      </c>
      <c r="L14" s="388">
        <f t="shared" ref="L14:L61" si="3">ROUND(F14*K14,2)</f>
        <v>0</v>
      </c>
    </row>
    <row r="15" spans="2:12" ht="12.75" customHeight="1">
      <c r="B15" s="382">
        <v>4</v>
      </c>
      <c r="C15" s="383"/>
      <c r="D15" s="402" t="s">
        <v>4479</v>
      </c>
      <c r="E15" s="385" t="s">
        <v>886</v>
      </c>
      <c r="F15" s="385">
        <v>1440</v>
      </c>
      <c r="G15" s="853"/>
      <c r="H15" s="387">
        <f t="shared" si="0"/>
        <v>0</v>
      </c>
      <c r="I15" s="854"/>
      <c r="J15" s="387">
        <f t="shared" si="1"/>
        <v>0</v>
      </c>
      <c r="K15" s="387">
        <f t="shared" si="2"/>
        <v>0</v>
      </c>
      <c r="L15" s="388">
        <f t="shared" si="3"/>
        <v>0</v>
      </c>
    </row>
    <row r="16" spans="2:12">
      <c r="B16" s="377">
        <v>5</v>
      </c>
      <c r="C16" s="383"/>
      <c r="D16" s="402" t="s">
        <v>4480</v>
      </c>
      <c r="E16" s="385" t="s">
        <v>886</v>
      </c>
      <c r="F16" s="385">
        <v>325</v>
      </c>
      <c r="G16" s="853"/>
      <c r="H16" s="387">
        <f t="shared" si="0"/>
        <v>0</v>
      </c>
      <c r="I16" s="854"/>
      <c r="J16" s="387">
        <f t="shared" si="1"/>
        <v>0</v>
      </c>
      <c r="K16" s="387">
        <f t="shared" si="2"/>
        <v>0</v>
      </c>
      <c r="L16" s="388">
        <f t="shared" si="3"/>
        <v>0</v>
      </c>
    </row>
    <row r="17" spans="2:12">
      <c r="B17" s="382">
        <v>6</v>
      </c>
      <c r="C17" s="383"/>
      <c r="D17" s="402" t="s">
        <v>4481</v>
      </c>
      <c r="E17" s="385" t="s">
        <v>886</v>
      </c>
      <c r="F17" s="385">
        <v>188</v>
      </c>
      <c r="G17" s="853"/>
      <c r="H17" s="387">
        <f t="shared" si="0"/>
        <v>0</v>
      </c>
      <c r="I17" s="854"/>
      <c r="J17" s="387">
        <f t="shared" si="1"/>
        <v>0</v>
      </c>
      <c r="K17" s="387">
        <f t="shared" si="2"/>
        <v>0</v>
      </c>
      <c r="L17" s="388">
        <f t="shared" si="3"/>
        <v>0</v>
      </c>
    </row>
    <row r="18" spans="2:12" ht="25.5">
      <c r="B18" s="377">
        <v>7</v>
      </c>
      <c r="C18" s="383"/>
      <c r="D18" s="402" t="s">
        <v>4482</v>
      </c>
      <c r="E18" s="385" t="s">
        <v>886</v>
      </c>
      <c r="F18" s="385">
        <v>300</v>
      </c>
      <c r="G18" s="853"/>
      <c r="H18" s="387">
        <f t="shared" si="0"/>
        <v>0</v>
      </c>
      <c r="I18" s="854"/>
      <c r="J18" s="387">
        <f t="shared" si="1"/>
        <v>0</v>
      </c>
      <c r="K18" s="387">
        <f t="shared" si="2"/>
        <v>0</v>
      </c>
      <c r="L18" s="388">
        <f t="shared" si="3"/>
        <v>0</v>
      </c>
    </row>
    <row r="19" spans="2:12" ht="25.5">
      <c r="B19" s="382">
        <v>8</v>
      </c>
      <c r="C19" s="383"/>
      <c r="D19" s="402" t="s">
        <v>4483</v>
      </c>
      <c r="E19" s="385" t="s">
        <v>886</v>
      </c>
      <c r="F19" s="385">
        <v>300</v>
      </c>
      <c r="G19" s="853"/>
      <c r="H19" s="387">
        <f t="shared" si="0"/>
        <v>0</v>
      </c>
      <c r="I19" s="854"/>
      <c r="J19" s="387">
        <f t="shared" si="1"/>
        <v>0</v>
      </c>
      <c r="K19" s="387">
        <f t="shared" si="2"/>
        <v>0</v>
      </c>
      <c r="L19" s="388">
        <f t="shared" si="3"/>
        <v>0</v>
      </c>
    </row>
    <row r="20" spans="2:12" ht="25.5">
      <c r="B20" s="377">
        <v>9</v>
      </c>
      <c r="C20" s="383"/>
      <c r="D20" s="402" t="s">
        <v>4484</v>
      </c>
      <c r="E20" s="385" t="s">
        <v>886</v>
      </c>
      <c r="F20" s="385">
        <v>300</v>
      </c>
      <c r="G20" s="853"/>
      <c r="H20" s="387">
        <f t="shared" si="0"/>
        <v>0</v>
      </c>
      <c r="I20" s="854"/>
      <c r="J20" s="387">
        <f t="shared" si="1"/>
        <v>0</v>
      </c>
      <c r="K20" s="387">
        <f t="shared" si="2"/>
        <v>0</v>
      </c>
      <c r="L20" s="388">
        <f t="shared" si="3"/>
        <v>0</v>
      </c>
    </row>
    <row r="21" spans="2:12" ht="25.5">
      <c r="B21" s="382">
        <v>10</v>
      </c>
      <c r="C21" s="383"/>
      <c r="D21" s="402" t="s">
        <v>4485</v>
      </c>
      <c r="E21" s="385" t="s">
        <v>886</v>
      </c>
      <c r="F21" s="385">
        <v>300</v>
      </c>
      <c r="G21" s="853"/>
      <c r="H21" s="387">
        <f t="shared" si="0"/>
        <v>0</v>
      </c>
      <c r="I21" s="854"/>
      <c r="J21" s="387">
        <f t="shared" si="1"/>
        <v>0</v>
      </c>
      <c r="K21" s="387">
        <f t="shared" si="2"/>
        <v>0</v>
      </c>
      <c r="L21" s="388">
        <f t="shared" si="3"/>
        <v>0</v>
      </c>
    </row>
    <row r="22" spans="2:12" ht="25.5">
      <c r="B22" s="377">
        <v>11</v>
      </c>
      <c r="C22" s="383"/>
      <c r="D22" s="402" t="s">
        <v>4486</v>
      </c>
      <c r="E22" s="385" t="s">
        <v>886</v>
      </c>
      <c r="F22" s="385">
        <v>300</v>
      </c>
      <c r="G22" s="853"/>
      <c r="H22" s="387">
        <f t="shared" si="0"/>
        <v>0</v>
      </c>
      <c r="I22" s="854"/>
      <c r="J22" s="387">
        <f t="shared" si="1"/>
        <v>0</v>
      </c>
      <c r="K22" s="387">
        <f t="shared" si="2"/>
        <v>0</v>
      </c>
      <c r="L22" s="388">
        <f t="shared" si="3"/>
        <v>0</v>
      </c>
    </row>
    <row r="23" spans="2:12">
      <c r="B23" s="382">
        <v>12</v>
      </c>
      <c r="C23" s="383"/>
      <c r="D23" s="402" t="s">
        <v>4487</v>
      </c>
      <c r="E23" s="385" t="s">
        <v>886</v>
      </c>
      <c r="F23" s="385">
        <v>270</v>
      </c>
      <c r="G23" s="853"/>
      <c r="H23" s="387">
        <f t="shared" si="0"/>
        <v>0</v>
      </c>
      <c r="I23" s="854"/>
      <c r="J23" s="387">
        <f t="shared" si="1"/>
        <v>0</v>
      </c>
      <c r="K23" s="387">
        <f t="shared" si="2"/>
        <v>0</v>
      </c>
      <c r="L23" s="388">
        <f t="shared" si="3"/>
        <v>0</v>
      </c>
    </row>
    <row r="24" spans="2:12" ht="12.75" customHeight="1">
      <c r="B24" s="377">
        <v>13</v>
      </c>
      <c r="C24" s="383"/>
      <c r="D24" s="402" t="s">
        <v>4488</v>
      </c>
      <c r="E24" s="385" t="s">
        <v>2887</v>
      </c>
      <c r="F24" s="385">
        <v>20</v>
      </c>
      <c r="G24" s="853"/>
      <c r="H24" s="387">
        <f t="shared" si="0"/>
        <v>0</v>
      </c>
      <c r="I24" s="854"/>
      <c r="J24" s="387">
        <f t="shared" si="1"/>
        <v>0</v>
      </c>
      <c r="K24" s="387">
        <f t="shared" si="2"/>
        <v>0</v>
      </c>
      <c r="L24" s="388">
        <f t="shared" si="3"/>
        <v>0</v>
      </c>
    </row>
    <row r="25" spans="2:12" ht="12.75" customHeight="1">
      <c r="B25" s="382">
        <v>14</v>
      </c>
      <c r="C25" s="383"/>
      <c r="D25" s="402" t="s">
        <v>4489</v>
      </c>
      <c r="E25" s="385" t="s">
        <v>2887</v>
      </c>
      <c r="F25" s="385">
        <v>12</v>
      </c>
      <c r="G25" s="853"/>
      <c r="H25" s="387">
        <f t="shared" si="0"/>
        <v>0</v>
      </c>
      <c r="I25" s="854"/>
      <c r="J25" s="387">
        <f t="shared" si="1"/>
        <v>0</v>
      </c>
      <c r="K25" s="387">
        <f t="shared" si="2"/>
        <v>0</v>
      </c>
      <c r="L25" s="388">
        <f t="shared" si="3"/>
        <v>0</v>
      </c>
    </row>
    <row r="26" spans="2:12">
      <c r="B26" s="377">
        <v>15</v>
      </c>
      <c r="C26" s="383"/>
      <c r="D26" s="402" t="s">
        <v>4490</v>
      </c>
      <c r="E26" s="385" t="s">
        <v>2887</v>
      </c>
      <c r="F26" s="385">
        <v>12</v>
      </c>
      <c r="G26" s="853"/>
      <c r="H26" s="387">
        <f t="shared" si="0"/>
        <v>0</v>
      </c>
      <c r="I26" s="854"/>
      <c r="J26" s="387">
        <f t="shared" si="1"/>
        <v>0</v>
      </c>
      <c r="K26" s="387">
        <f t="shared" si="2"/>
        <v>0</v>
      </c>
      <c r="L26" s="388">
        <f t="shared" si="3"/>
        <v>0</v>
      </c>
    </row>
    <row r="27" spans="2:12">
      <c r="B27" s="382">
        <v>16</v>
      </c>
      <c r="C27" s="383"/>
      <c r="D27" s="402" t="s">
        <v>4491</v>
      </c>
      <c r="E27" s="385" t="s">
        <v>886</v>
      </c>
      <c r="F27" s="385">
        <v>14100</v>
      </c>
      <c r="G27" s="853"/>
      <c r="H27" s="387">
        <f t="shared" si="0"/>
        <v>0</v>
      </c>
      <c r="I27" s="854"/>
      <c r="J27" s="387">
        <f t="shared" si="1"/>
        <v>0</v>
      </c>
      <c r="K27" s="387">
        <f t="shared" si="2"/>
        <v>0</v>
      </c>
      <c r="L27" s="388">
        <f t="shared" si="3"/>
        <v>0</v>
      </c>
    </row>
    <row r="28" spans="2:12">
      <c r="B28" s="377">
        <v>17</v>
      </c>
      <c r="C28" s="383"/>
      <c r="D28" s="402" t="s">
        <v>4492</v>
      </c>
      <c r="E28" s="385" t="s">
        <v>886</v>
      </c>
      <c r="F28" s="385">
        <v>175</v>
      </c>
      <c r="G28" s="853"/>
      <c r="H28" s="387">
        <f t="shared" si="0"/>
        <v>0</v>
      </c>
      <c r="I28" s="854"/>
      <c r="J28" s="387">
        <f t="shared" si="1"/>
        <v>0</v>
      </c>
      <c r="K28" s="387">
        <f t="shared" si="2"/>
        <v>0</v>
      </c>
      <c r="L28" s="388">
        <f t="shared" si="3"/>
        <v>0</v>
      </c>
    </row>
    <row r="29" spans="2:12" ht="38.25">
      <c r="B29" s="382">
        <v>18</v>
      </c>
      <c r="C29" s="383" t="s">
        <v>4493</v>
      </c>
      <c r="D29" s="402" t="s">
        <v>4494</v>
      </c>
      <c r="E29" s="385" t="s">
        <v>2887</v>
      </c>
      <c r="F29" s="385">
        <v>9</v>
      </c>
      <c r="G29" s="853"/>
      <c r="H29" s="387">
        <f t="shared" si="0"/>
        <v>0</v>
      </c>
      <c r="I29" s="854"/>
      <c r="J29" s="387">
        <f t="shared" si="1"/>
        <v>0</v>
      </c>
      <c r="K29" s="387">
        <f t="shared" si="2"/>
        <v>0</v>
      </c>
      <c r="L29" s="388">
        <f t="shared" si="3"/>
        <v>0</v>
      </c>
    </row>
    <row r="30" spans="2:12" ht="38.25">
      <c r="B30" s="377">
        <v>19</v>
      </c>
      <c r="C30" s="383" t="s">
        <v>4493</v>
      </c>
      <c r="D30" s="402" t="s">
        <v>4495</v>
      </c>
      <c r="E30" s="385" t="s">
        <v>2887</v>
      </c>
      <c r="F30" s="385">
        <v>16</v>
      </c>
      <c r="G30" s="853"/>
      <c r="H30" s="387">
        <f t="shared" si="0"/>
        <v>0</v>
      </c>
      <c r="I30" s="854"/>
      <c r="J30" s="387">
        <f t="shared" si="1"/>
        <v>0</v>
      </c>
      <c r="K30" s="387">
        <f t="shared" si="2"/>
        <v>0</v>
      </c>
      <c r="L30" s="388">
        <f t="shared" si="3"/>
        <v>0</v>
      </c>
    </row>
    <row r="31" spans="2:12" ht="38.25">
      <c r="B31" s="382">
        <v>20</v>
      </c>
      <c r="C31" s="383" t="s">
        <v>4493</v>
      </c>
      <c r="D31" s="402" t="s">
        <v>4496</v>
      </c>
      <c r="E31" s="385" t="s">
        <v>2887</v>
      </c>
      <c r="F31" s="385">
        <v>32</v>
      </c>
      <c r="G31" s="853"/>
      <c r="H31" s="387">
        <f t="shared" si="0"/>
        <v>0</v>
      </c>
      <c r="I31" s="854"/>
      <c r="J31" s="387">
        <f t="shared" si="1"/>
        <v>0</v>
      </c>
      <c r="K31" s="387">
        <f t="shared" si="2"/>
        <v>0</v>
      </c>
      <c r="L31" s="388">
        <f t="shared" si="3"/>
        <v>0</v>
      </c>
    </row>
    <row r="32" spans="2:12" ht="38.25">
      <c r="B32" s="377">
        <v>21</v>
      </c>
      <c r="C32" s="383" t="s">
        <v>4493</v>
      </c>
      <c r="D32" s="402" t="s">
        <v>4497</v>
      </c>
      <c r="E32" s="385" t="s">
        <v>2887</v>
      </c>
      <c r="F32" s="385">
        <v>6</v>
      </c>
      <c r="G32" s="853"/>
      <c r="H32" s="387">
        <f t="shared" si="0"/>
        <v>0</v>
      </c>
      <c r="I32" s="854"/>
      <c r="J32" s="387">
        <f t="shared" si="1"/>
        <v>0</v>
      </c>
      <c r="K32" s="387">
        <f t="shared" si="2"/>
        <v>0</v>
      </c>
      <c r="L32" s="388">
        <f t="shared" si="3"/>
        <v>0</v>
      </c>
    </row>
    <row r="33" spans="2:12" ht="38.25">
      <c r="B33" s="382">
        <v>22</v>
      </c>
      <c r="C33" s="383" t="s">
        <v>4493</v>
      </c>
      <c r="D33" s="402" t="s">
        <v>4498</v>
      </c>
      <c r="E33" s="385" t="s">
        <v>2887</v>
      </c>
      <c r="F33" s="385">
        <v>1</v>
      </c>
      <c r="G33" s="853"/>
      <c r="H33" s="387">
        <f t="shared" si="0"/>
        <v>0</v>
      </c>
      <c r="I33" s="854"/>
      <c r="J33" s="387">
        <f t="shared" si="1"/>
        <v>0</v>
      </c>
      <c r="K33" s="387">
        <f t="shared" si="2"/>
        <v>0</v>
      </c>
      <c r="L33" s="388">
        <f t="shared" si="3"/>
        <v>0</v>
      </c>
    </row>
    <row r="34" spans="2:12" ht="37.5" customHeight="1">
      <c r="B34" s="377">
        <v>23</v>
      </c>
      <c r="C34" s="383" t="s">
        <v>4493</v>
      </c>
      <c r="D34" s="402" t="s">
        <v>4499</v>
      </c>
      <c r="E34" s="385" t="s">
        <v>2887</v>
      </c>
      <c r="F34" s="385">
        <v>103</v>
      </c>
      <c r="G34" s="853"/>
      <c r="H34" s="387">
        <f t="shared" si="0"/>
        <v>0</v>
      </c>
      <c r="I34" s="854"/>
      <c r="J34" s="387">
        <f t="shared" si="1"/>
        <v>0</v>
      </c>
      <c r="K34" s="387">
        <f t="shared" si="2"/>
        <v>0</v>
      </c>
      <c r="L34" s="388">
        <f t="shared" si="3"/>
        <v>0</v>
      </c>
    </row>
    <row r="35" spans="2:12" ht="12.75" customHeight="1">
      <c r="B35" s="382">
        <v>24</v>
      </c>
      <c r="C35" s="383"/>
      <c r="D35" s="402" t="s">
        <v>4500</v>
      </c>
      <c r="E35" s="385" t="s">
        <v>2887</v>
      </c>
      <c r="F35" s="385">
        <v>96</v>
      </c>
      <c r="G35" s="853"/>
      <c r="H35" s="387">
        <f t="shared" si="0"/>
        <v>0</v>
      </c>
      <c r="I35" s="854"/>
      <c r="J35" s="387">
        <f t="shared" si="1"/>
        <v>0</v>
      </c>
      <c r="K35" s="387">
        <f t="shared" si="2"/>
        <v>0</v>
      </c>
      <c r="L35" s="388">
        <f t="shared" si="3"/>
        <v>0</v>
      </c>
    </row>
    <row r="36" spans="2:12">
      <c r="B36" s="377">
        <v>25</v>
      </c>
      <c r="C36" s="383"/>
      <c r="D36" s="402" t="s">
        <v>4501</v>
      </c>
      <c r="E36" s="385" t="s">
        <v>2887</v>
      </c>
      <c r="F36" s="385">
        <v>48</v>
      </c>
      <c r="G36" s="853"/>
      <c r="H36" s="387">
        <f t="shared" si="0"/>
        <v>0</v>
      </c>
      <c r="I36" s="854"/>
      <c r="J36" s="387">
        <f t="shared" si="1"/>
        <v>0</v>
      </c>
      <c r="K36" s="387">
        <f t="shared" si="2"/>
        <v>0</v>
      </c>
      <c r="L36" s="388">
        <f t="shared" si="3"/>
        <v>0</v>
      </c>
    </row>
    <row r="37" spans="2:12">
      <c r="B37" s="382">
        <v>26</v>
      </c>
      <c r="C37" s="383"/>
      <c r="D37" s="402" t="s">
        <v>4502</v>
      </c>
      <c r="E37" s="385" t="s">
        <v>2887</v>
      </c>
      <c r="F37" s="385">
        <v>48</v>
      </c>
      <c r="G37" s="853"/>
      <c r="H37" s="387">
        <f t="shared" si="0"/>
        <v>0</v>
      </c>
      <c r="I37" s="854"/>
      <c r="J37" s="387">
        <f t="shared" si="1"/>
        <v>0</v>
      </c>
      <c r="K37" s="387">
        <f t="shared" si="2"/>
        <v>0</v>
      </c>
      <c r="L37" s="388">
        <f t="shared" si="3"/>
        <v>0</v>
      </c>
    </row>
    <row r="38" spans="2:12">
      <c r="B38" s="377">
        <v>27</v>
      </c>
      <c r="C38" s="383"/>
      <c r="D38" s="402" t="s">
        <v>4503</v>
      </c>
      <c r="E38" s="385" t="s">
        <v>2887</v>
      </c>
      <c r="F38" s="385">
        <v>8</v>
      </c>
      <c r="G38" s="853"/>
      <c r="H38" s="387">
        <f t="shared" si="0"/>
        <v>0</v>
      </c>
      <c r="I38" s="854"/>
      <c r="J38" s="387">
        <f t="shared" si="1"/>
        <v>0</v>
      </c>
      <c r="K38" s="387">
        <f t="shared" si="2"/>
        <v>0</v>
      </c>
      <c r="L38" s="388">
        <f t="shared" si="3"/>
        <v>0</v>
      </c>
    </row>
    <row r="39" spans="2:12">
      <c r="B39" s="382">
        <v>28</v>
      </c>
      <c r="C39" s="383"/>
      <c r="D39" s="402" t="s">
        <v>4504</v>
      </c>
      <c r="E39" s="385" t="s">
        <v>2887</v>
      </c>
      <c r="F39" s="385">
        <v>1</v>
      </c>
      <c r="G39" s="853"/>
      <c r="H39" s="387">
        <f t="shared" si="0"/>
        <v>0</v>
      </c>
      <c r="I39" s="854"/>
      <c r="J39" s="387">
        <f t="shared" si="1"/>
        <v>0</v>
      </c>
      <c r="K39" s="387">
        <f t="shared" si="2"/>
        <v>0</v>
      </c>
      <c r="L39" s="388">
        <f t="shared" si="3"/>
        <v>0</v>
      </c>
    </row>
    <row r="40" spans="2:12">
      <c r="B40" s="377">
        <v>29</v>
      </c>
      <c r="C40" s="383"/>
      <c r="D40" s="402" t="s">
        <v>4505</v>
      </c>
      <c r="E40" s="385" t="s">
        <v>2887</v>
      </c>
      <c r="F40" s="385">
        <v>8</v>
      </c>
      <c r="G40" s="853"/>
      <c r="H40" s="387">
        <f t="shared" si="0"/>
        <v>0</v>
      </c>
      <c r="I40" s="854"/>
      <c r="J40" s="387">
        <f t="shared" si="1"/>
        <v>0</v>
      </c>
      <c r="K40" s="387">
        <f t="shared" si="2"/>
        <v>0</v>
      </c>
      <c r="L40" s="388">
        <f t="shared" si="3"/>
        <v>0</v>
      </c>
    </row>
    <row r="41" spans="2:12">
      <c r="B41" s="382">
        <v>30</v>
      </c>
      <c r="C41" s="383"/>
      <c r="D41" s="402" t="s">
        <v>4506</v>
      </c>
      <c r="E41" s="385" t="s">
        <v>2887</v>
      </c>
      <c r="F41" s="385">
        <v>2</v>
      </c>
      <c r="G41" s="853"/>
      <c r="H41" s="387">
        <f t="shared" si="0"/>
        <v>0</v>
      </c>
      <c r="I41" s="854"/>
      <c r="J41" s="387">
        <f t="shared" si="1"/>
        <v>0</v>
      </c>
      <c r="K41" s="387">
        <f t="shared" si="2"/>
        <v>0</v>
      </c>
      <c r="L41" s="388">
        <f t="shared" si="3"/>
        <v>0</v>
      </c>
    </row>
    <row r="42" spans="2:12">
      <c r="B42" s="377">
        <v>31</v>
      </c>
      <c r="C42" s="383"/>
      <c r="D42" s="402" t="s">
        <v>4507</v>
      </c>
      <c r="E42" s="385" t="s">
        <v>2887</v>
      </c>
      <c r="F42" s="385">
        <v>2</v>
      </c>
      <c r="G42" s="386"/>
      <c r="H42" s="387"/>
      <c r="I42" s="854"/>
      <c r="J42" s="387">
        <f t="shared" si="1"/>
        <v>0</v>
      </c>
      <c r="K42" s="387">
        <f t="shared" si="2"/>
        <v>0</v>
      </c>
      <c r="L42" s="388">
        <f t="shared" si="3"/>
        <v>0</v>
      </c>
    </row>
    <row r="43" spans="2:12">
      <c r="B43" s="382">
        <v>32</v>
      </c>
      <c r="C43" s="383"/>
      <c r="D43" s="402" t="s">
        <v>4508</v>
      </c>
      <c r="E43" s="385" t="s">
        <v>2887</v>
      </c>
      <c r="F43" s="385">
        <v>16</v>
      </c>
      <c r="G43" s="386"/>
      <c r="H43" s="387"/>
      <c r="I43" s="854"/>
      <c r="J43" s="387">
        <f t="shared" si="1"/>
        <v>0</v>
      </c>
      <c r="K43" s="387">
        <f t="shared" si="2"/>
        <v>0</v>
      </c>
      <c r="L43" s="388">
        <f t="shared" si="3"/>
        <v>0</v>
      </c>
    </row>
    <row r="44" spans="2:12" ht="12.75" customHeight="1">
      <c r="B44" s="377">
        <v>33</v>
      </c>
      <c r="C44" s="383"/>
      <c r="D44" s="402" t="s">
        <v>4509</v>
      </c>
      <c r="E44" s="385" t="s">
        <v>2887</v>
      </c>
      <c r="F44" s="385">
        <v>2</v>
      </c>
      <c r="G44" s="386"/>
      <c r="H44" s="387"/>
      <c r="I44" s="854"/>
      <c r="J44" s="387">
        <f t="shared" si="1"/>
        <v>0</v>
      </c>
      <c r="K44" s="387">
        <f t="shared" si="2"/>
        <v>0</v>
      </c>
      <c r="L44" s="388">
        <f t="shared" si="3"/>
        <v>0</v>
      </c>
    </row>
    <row r="45" spans="2:12" ht="12.75" customHeight="1">
      <c r="B45" s="382">
        <v>34</v>
      </c>
      <c r="C45" s="383"/>
      <c r="D45" s="402" t="s">
        <v>4510</v>
      </c>
      <c r="E45" s="385" t="s">
        <v>2887</v>
      </c>
      <c r="F45" s="385">
        <v>8</v>
      </c>
      <c r="G45" s="386"/>
      <c r="H45" s="387"/>
      <c r="I45" s="854"/>
      <c r="J45" s="387">
        <f t="shared" si="1"/>
        <v>0</v>
      </c>
      <c r="K45" s="387">
        <f t="shared" si="2"/>
        <v>0</v>
      </c>
      <c r="L45" s="388">
        <f t="shared" si="3"/>
        <v>0</v>
      </c>
    </row>
    <row r="46" spans="2:12">
      <c r="B46" s="377">
        <v>35</v>
      </c>
      <c r="C46" s="383"/>
      <c r="D46" s="402" t="s">
        <v>4511</v>
      </c>
      <c r="E46" s="385" t="s">
        <v>2887</v>
      </c>
      <c r="F46" s="385">
        <v>421</v>
      </c>
      <c r="G46" s="386"/>
      <c r="H46" s="387"/>
      <c r="I46" s="854"/>
      <c r="J46" s="387">
        <f t="shared" si="1"/>
        <v>0</v>
      </c>
      <c r="K46" s="387">
        <f t="shared" si="2"/>
        <v>0</v>
      </c>
      <c r="L46" s="388">
        <f t="shared" si="3"/>
        <v>0</v>
      </c>
    </row>
    <row r="47" spans="2:12">
      <c r="B47" s="382">
        <v>36</v>
      </c>
      <c r="C47" s="383"/>
      <c r="D47" s="402" t="s">
        <v>4512</v>
      </c>
      <c r="E47" s="385" t="s">
        <v>2887</v>
      </c>
      <c r="F47" s="385">
        <v>421</v>
      </c>
      <c r="G47" s="386"/>
      <c r="H47" s="387"/>
      <c r="I47" s="854"/>
      <c r="J47" s="387">
        <f t="shared" si="1"/>
        <v>0</v>
      </c>
      <c r="K47" s="387">
        <f t="shared" si="2"/>
        <v>0</v>
      </c>
      <c r="L47" s="388">
        <f t="shared" si="3"/>
        <v>0</v>
      </c>
    </row>
    <row r="48" spans="2:12">
      <c r="B48" s="377">
        <v>37</v>
      </c>
      <c r="C48" s="383"/>
      <c r="D48" s="402" t="s">
        <v>4513</v>
      </c>
      <c r="E48" s="385" t="s">
        <v>2887</v>
      </c>
      <c r="F48" s="385">
        <v>8</v>
      </c>
      <c r="G48" s="853"/>
      <c r="H48" s="387">
        <f t="shared" ref="H48:H49" si="4">ROUND(F48*G48,2)</f>
        <v>0</v>
      </c>
      <c r="I48" s="854"/>
      <c r="J48" s="387">
        <f t="shared" si="1"/>
        <v>0</v>
      </c>
      <c r="K48" s="387">
        <f t="shared" si="2"/>
        <v>0</v>
      </c>
      <c r="L48" s="388">
        <f t="shared" si="3"/>
        <v>0</v>
      </c>
    </row>
    <row r="49" spans="2:12">
      <c r="B49" s="382">
        <v>38</v>
      </c>
      <c r="C49" s="383"/>
      <c r="D49" s="402" t="s">
        <v>4514</v>
      </c>
      <c r="E49" s="385" t="s">
        <v>2887</v>
      </c>
      <c r="F49" s="385">
        <v>2</v>
      </c>
      <c r="G49" s="853"/>
      <c r="H49" s="387">
        <f t="shared" si="4"/>
        <v>0</v>
      </c>
      <c r="I49" s="854"/>
      <c r="J49" s="387">
        <f t="shared" si="1"/>
        <v>0</v>
      </c>
      <c r="K49" s="387">
        <f t="shared" si="2"/>
        <v>0</v>
      </c>
      <c r="L49" s="388">
        <f t="shared" si="3"/>
        <v>0</v>
      </c>
    </row>
    <row r="50" spans="2:12">
      <c r="B50" s="377">
        <v>39</v>
      </c>
      <c r="C50" s="383"/>
      <c r="D50" s="402" t="s">
        <v>4515</v>
      </c>
      <c r="E50" s="385" t="s">
        <v>2887</v>
      </c>
      <c r="F50" s="385">
        <v>6</v>
      </c>
      <c r="G50" s="386"/>
      <c r="H50" s="387"/>
      <c r="I50" s="854"/>
      <c r="J50" s="387">
        <f t="shared" si="1"/>
        <v>0</v>
      </c>
      <c r="K50" s="387">
        <f t="shared" si="2"/>
        <v>0</v>
      </c>
      <c r="L50" s="388">
        <f t="shared" si="3"/>
        <v>0</v>
      </c>
    </row>
    <row r="51" spans="2:12">
      <c r="B51" s="382">
        <v>40</v>
      </c>
      <c r="C51" s="383"/>
      <c r="D51" s="402" t="s">
        <v>4516</v>
      </c>
      <c r="E51" s="385" t="s">
        <v>2887</v>
      </c>
      <c r="F51" s="385">
        <v>2</v>
      </c>
      <c r="G51" s="386"/>
      <c r="H51" s="387"/>
      <c r="I51" s="854"/>
      <c r="J51" s="387">
        <f t="shared" si="1"/>
        <v>0</v>
      </c>
      <c r="K51" s="387">
        <f t="shared" si="2"/>
        <v>0</v>
      </c>
      <c r="L51" s="388">
        <f t="shared" si="3"/>
        <v>0</v>
      </c>
    </row>
    <row r="52" spans="2:12">
      <c r="B52" s="377">
        <v>41</v>
      </c>
      <c r="C52" s="383"/>
      <c r="D52" s="402" t="s">
        <v>4517</v>
      </c>
      <c r="E52" s="385" t="s">
        <v>2887</v>
      </c>
      <c r="F52" s="385">
        <v>8</v>
      </c>
      <c r="G52" s="386"/>
      <c r="H52" s="387"/>
      <c r="I52" s="854"/>
      <c r="J52" s="387">
        <f t="shared" si="1"/>
        <v>0</v>
      </c>
      <c r="K52" s="387">
        <f t="shared" si="2"/>
        <v>0</v>
      </c>
      <c r="L52" s="388">
        <f t="shared" si="3"/>
        <v>0</v>
      </c>
    </row>
    <row r="53" spans="2:12" ht="25.5">
      <c r="B53" s="382">
        <v>42</v>
      </c>
      <c r="C53" s="383"/>
      <c r="D53" s="402" t="s">
        <v>4518</v>
      </c>
      <c r="E53" s="385" t="s">
        <v>4519</v>
      </c>
      <c r="F53" s="385">
        <v>100</v>
      </c>
      <c r="G53" s="386"/>
      <c r="H53" s="387"/>
      <c r="I53" s="854"/>
      <c r="J53" s="387">
        <f t="shared" si="1"/>
        <v>0</v>
      </c>
      <c r="K53" s="387">
        <f t="shared" si="2"/>
        <v>0</v>
      </c>
      <c r="L53" s="388">
        <f t="shared" si="3"/>
        <v>0</v>
      </c>
    </row>
    <row r="54" spans="2:12" ht="12.75" customHeight="1">
      <c r="B54" s="377">
        <v>43</v>
      </c>
      <c r="C54" s="383"/>
      <c r="D54" s="402" t="s">
        <v>4520</v>
      </c>
      <c r="E54" s="385" t="s">
        <v>4521</v>
      </c>
      <c r="F54" s="385">
        <v>403</v>
      </c>
      <c r="G54" s="386"/>
      <c r="H54" s="387"/>
      <c r="I54" s="854"/>
      <c r="J54" s="387">
        <f t="shared" si="1"/>
        <v>0</v>
      </c>
      <c r="K54" s="387">
        <f t="shared" si="2"/>
        <v>0</v>
      </c>
      <c r="L54" s="388">
        <f t="shared" si="3"/>
        <v>0</v>
      </c>
    </row>
    <row r="55" spans="2:12" ht="12.75" customHeight="1">
      <c r="B55" s="382">
        <v>44</v>
      </c>
      <c r="C55" s="383"/>
      <c r="D55" s="402" t="s">
        <v>4522</v>
      </c>
      <c r="E55" s="385" t="s">
        <v>4519</v>
      </c>
      <c r="F55" s="385">
        <v>200</v>
      </c>
      <c r="G55" s="386"/>
      <c r="H55" s="387"/>
      <c r="I55" s="854"/>
      <c r="J55" s="387">
        <f t="shared" si="1"/>
        <v>0</v>
      </c>
      <c r="K55" s="387">
        <f t="shared" si="2"/>
        <v>0</v>
      </c>
      <c r="L55" s="388">
        <f t="shared" si="3"/>
        <v>0</v>
      </c>
    </row>
    <row r="56" spans="2:12">
      <c r="B56" s="377">
        <v>45</v>
      </c>
      <c r="C56" s="383"/>
      <c r="D56" s="402" t="s">
        <v>4523</v>
      </c>
      <c r="E56" s="385" t="s">
        <v>4524</v>
      </c>
      <c r="F56" s="385">
        <v>132</v>
      </c>
      <c r="G56" s="386"/>
      <c r="H56" s="387"/>
      <c r="I56" s="854"/>
      <c r="J56" s="387">
        <f t="shared" si="1"/>
        <v>0</v>
      </c>
      <c r="K56" s="387">
        <f t="shared" si="2"/>
        <v>0</v>
      </c>
      <c r="L56" s="388">
        <f t="shared" si="3"/>
        <v>0</v>
      </c>
    </row>
    <row r="57" spans="2:12" ht="12.75" customHeight="1">
      <c r="B57" s="382">
        <v>46</v>
      </c>
      <c r="C57" s="383"/>
      <c r="D57" s="402" t="s">
        <v>4525</v>
      </c>
      <c r="E57" s="385" t="s">
        <v>2887</v>
      </c>
      <c r="F57" s="385">
        <v>1842</v>
      </c>
      <c r="G57" s="853"/>
      <c r="H57" s="387">
        <f t="shared" ref="H57:H58" si="5">ROUND(F57*G57,2)</f>
        <v>0</v>
      </c>
      <c r="I57" s="854"/>
      <c r="J57" s="387">
        <f t="shared" si="1"/>
        <v>0</v>
      </c>
      <c r="K57" s="387">
        <f t="shared" si="2"/>
        <v>0</v>
      </c>
      <c r="L57" s="388">
        <f t="shared" si="3"/>
        <v>0</v>
      </c>
    </row>
    <row r="58" spans="2:12">
      <c r="B58" s="377">
        <v>47</v>
      </c>
      <c r="C58" s="383"/>
      <c r="D58" s="402" t="s">
        <v>4526</v>
      </c>
      <c r="E58" s="385" t="s">
        <v>886</v>
      </c>
      <c r="F58" s="385">
        <v>60</v>
      </c>
      <c r="G58" s="853"/>
      <c r="H58" s="387">
        <f t="shared" si="5"/>
        <v>0</v>
      </c>
      <c r="I58" s="854"/>
      <c r="J58" s="387">
        <f t="shared" si="1"/>
        <v>0</v>
      </c>
      <c r="K58" s="387">
        <f t="shared" si="2"/>
        <v>0</v>
      </c>
      <c r="L58" s="388">
        <f t="shared" si="3"/>
        <v>0</v>
      </c>
    </row>
    <row r="59" spans="2:12">
      <c r="B59" s="382">
        <v>48</v>
      </c>
      <c r="C59" s="383"/>
      <c r="D59" s="402" t="s">
        <v>4527</v>
      </c>
      <c r="E59" s="385" t="s">
        <v>2887</v>
      </c>
      <c r="F59" s="385">
        <v>1</v>
      </c>
      <c r="G59" s="386"/>
      <c r="H59" s="387"/>
      <c r="I59" s="854"/>
      <c r="J59" s="387">
        <f t="shared" si="1"/>
        <v>0</v>
      </c>
      <c r="K59" s="387">
        <f t="shared" si="2"/>
        <v>0</v>
      </c>
      <c r="L59" s="388">
        <f t="shared" si="3"/>
        <v>0</v>
      </c>
    </row>
    <row r="60" spans="2:12" ht="38.25">
      <c r="B60" s="377">
        <v>49</v>
      </c>
      <c r="C60" s="383"/>
      <c r="D60" s="402" t="s">
        <v>4528</v>
      </c>
      <c r="E60" s="385" t="s">
        <v>2887</v>
      </c>
      <c r="F60" s="385">
        <v>1</v>
      </c>
      <c r="G60" s="386"/>
      <c r="H60" s="387"/>
      <c r="I60" s="854"/>
      <c r="J60" s="387">
        <f t="shared" si="1"/>
        <v>0</v>
      </c>
      <c r="K60" s="387">
        <f t="shared" si="2"/>
        <v>0</v>
      </c>
      <c r="L60" s="388">
        <f t="shared" si="3"/>
        <v>0</v>
      </c>
    </row>
    <row r="61" spans="2:12">
      <c r="B61" s="382">
        <v>50</v>
      </c>
      <c r="C61" s="383"/>
      <c r="D61" s="402" t="s">
        <v>4529</v>
      </c>
      <c r="E61" s="385" t="s">
        <v>2887</v>
      </c>
      <c r="F61" s="385">
        <v>1</v>
      </c>
      <c r="G61" s="853"/>
      <c r="H61" s="387">
        <f t="shared" ref="H61" si="6">ROUND(F61*G61,2)</f>
        <v>0</v>
      </c>
      <c r="I61" s="854"/>
      <c r="J61" s="387">
        <f t="shared" si="1"/>
        <v>0</v>
      </c>
      <c r="K61" s="387">
        <f t="shared" si="2"/>
        <v>0</v>
      </c>
      <c r="L61" s="388">
        <f t="shared" si="3"/>
        <v>0</v>
      </c>
    </row>
    <row r="62" spans="2:12">
      <c r="B62" s="377">
        <v>51</v>
      </c>
      <c r="C62" s="383"/>
      <c r="D62" s="402"/>
      <c r="E62" s="385"/>
      <c r="F62" s="385"/>
      <c r="G62" s="386"/>
      <c r="H62" s="387"/>
      <c r="I62" s="387"/>
      <c r="J62" s="387"/>
      <c r="K62" s="387"/>
      <c r="L62" s="388"/>
    </row>
    <row r="63" spans="2:12">
      <c r="B63" s="382">
        <v>52</v>
      </c>
      <c r="C63" s="383"/>
      <c r="D63" s="541" t="s">
        <v>4530</v>
      </c>
      <c r="E63" s="385"/>
      <c r="F63" s="385"/>
      <c r="G63" s="386"/>
      <c r="H63" s="387"/>
      <c r="I63" s="387"/>
      <c r="J63" s="387"/>
      <c r="K63" s="387"/>
      <c r="L63" s="388"/>
    </row>
    <row r="64" spans="2:12" ht="12.75" customHeight="1">
      <c r="B64" s="377">
        <v>53</v>
      </c>
      <c r="C64" s="383"/>
      <c r="D64" s="402" t="s">
        <v>4531</v>
      </c>
      <c r="E64" s="385" t="s">
        <v>2887</v>
      </c>
      <c r="F64" s="385">
        <v>1</v>
      </c>
      <c r="G64" s="853"/>
      <c r="H64" s="387">
        <f t="shared" ref="H64:H83" si="7">ROUND(F64*G64,2)</f>
        <v>0</v>
      </c>
      <c r="I64" s="854"/>
      <c r="J64" s="387">
        <f t="shared" ref="J64:J83" si="8">ROUND(F64*I64,2)</f>
        <v>0</v>
      </c>
      <c r="K64" s="387">
        <f t="shared" si="2"/>
        <v>0</v>
      </c>
      <c r="L64" s="388">
        <f t="shared" ref="L64:L83" si="9">ROUND(F64*K64,2)</f>
        <v>0</v>
      </c>
    </row>
    <row r="65" spans="2:12" ht="12.75" customHeight="1">
      <c r="B65" s="382">
        <v>54</v>
      </c>
      <c r="C65" s="383"/>
      <c r="D65" s="402" t="s">
        <v>4532</v>
      </c>
      <c r="E65" s="385" t="s">
        <v>2887</v>
      </c>
      <c r="F65" s="385">
        <v>1</v>
      </c>
      <c r="G65" s="853"/>
      <c r="H65" s="387">
        <f t="shared" si="7"/>
        <v>0</v>
      </c>
      <c r="I65" s="854"/>
      <c r="J65" s="387">
        <f t="shared" si="8"/>
        <v>0</v>
      </c>
      <c r="K65" s="387">
        <f t="shared" si="2"/>
        <v>0</v>
      </c>
      <c r="L65" s="388">
        <f t="shared" si="9"/>
        <v>0</v>
      </c>
    </row>
    <row r="66" spans="2:12" ht="25.5">
      <c r="B66" s="377">
        <v>55</v>
      </c>
      <c r="C66" s="383"/>
      <c r="D66" s="402" t="s">
        <v>4533</v>
      </c>
      <c r="E66" s="385" t="s">
        <v>2887</v>
      </c>
      <c r="F66" s="385">
        <v>1</v>
      </c>
      <c r="G66" s="853"/>
      <c r="H66" s="387">
        <f t="shared" si="7"/>
        <v>0</v>
      </c>
      <c r="I66" s="854"/>
      <c r="J66" s="387">
        <f t="shared" si="8"/>
        <v>0</v>
      </c>
      <c r="K66" s="387">
        <f t="shared" si="2"/>
        <v>0</v>
      </c>
      <c r="L66" s="388">
        <f t="shared" si="9"/>
        <v>0</v>
      </c>
    </row>
    <row r="67" spans="2:12">
      <c r="B67" s="382">
        <v>56</v>
      </c>
      <c r="C67" s="383"/>
      <c r="D67" s="402" t="s">
        <v>4534</v>
      </c>
      <c r="E67" s="385" t="s">
        <v>2887</v>
      </c>
      <c r="F67" s="385">
        <v>1</v>
      </c>
      <c r="G67" s="853"/>
      <c r="H67" s="387">
        <f t="shared" si="7"/>
        <v>0</v>
      </c>
      <c r="I67" s="854"/>
      <c r="J67" s="387">
        <f t="shared" si="8"/>
        <v>0</v>
      </c>
      <c r="K67" s="387">
        <f t="shared" si="2"/>
        <v>0</v>
      </c>
      <c r="L67" s="388">
        <f t="shared" si="9"/>
        <v>0</v>
      </c>
    </row>
    <row r="68" spans="2:12">
      <c r="B68" s="377">
        <v>57</v>
      </c>
      <c r="C68" s="383"/>
      <c r="D68" s="402" t="s">
        <v>4535</v>
      </c>
      <c r="E68" s="385" t="s">
        <v>2887</v>
      </c>
      <c r="F68" s="385">
        <v>1</v>
      </c>
      <c r="G68" s="853"/>
      <c r="H68" s="387">
        <f t="shared" si="7"/>
        <v>0</v>
      </c>
      <c r="I68" s="854"/>
      <c r="J68" s="387">
        <f t="shared" si="8"/>
        <v>0</v>
      </c>
      <c r="K68" s="387">
        <f t="shared" si="2"/>
        <v>0</v>
      </c>
      <c r="L68" s="388">
        <f t="shared" si="9"/>
        <v>0</v>
      </c>
    </row>
    <row r="69" spans="2:12">
      <c r="B69" s="382">
        <v>58</v>
      </c>
      <c r="C69" s="383"/>
      <c r="D69" s="402" t="s">
        <v>4536</v>
      </c>
      <c r="E69" s="385" t="s">
        <v>2887</v>
      </c>
      <c r="F69" s="385">
        <v>30</v>
      </c>
      <c r="G69" s="853"/>
      <c r="H69" s="387">
        <f t="shared" si="7"/>
        <v>0</v>
      </c>
      <c r="I69" s="854"/>
      <c r="J69" s="387">
        <f t="shared" si="8"/>
        <v>0</v>
      </c>
      <c r="K69" s="387">
        <f t="shared" si="2"/>
        <v>0</v>
      </c>
      <c r="L69" s="388">
        <f t="shared" si="9"/>
        <v>0</v>
      </c>
    </row>
    <row r="70" spans="2:12">
      <c r="B70" s="377">
        <v>59</v>
      </c>
      <c r="C70" s="383"/>
      <c r="D70" s="402" t="s">
        <v>4537</v>
      </c>
      <c r="E70" s="385" t="s">
        <v>2887</v>
      </c>
      <c r="F70" s="385">
        <v>11</v>
      </c>
      <c r="G70" s="853"/>
      <c r="H70" s="387">
        <f t="shared" si="7"/>
        <v>0</v>
      </c>
      <c r="I70" s="854"/>
      <c r="J70" s="387">
        <f t="shared" si="8"/>
        <v>0</v>
      </c>
      <c r="K70" s="387">
        <f t="shared" si="2"/>
        <v>0</v>
      </c>
      <c r="L70" s="388">
        <f t="shared" si="9"/>
        <v>0</v>
      </c>
    </row>
    <row r="71" spans="2:12">
      <c r="B71" s="382">
        <v>60</v>
      </c>
      <c r="C71" s="383"/>
      <c r="D71" s="402" t="s">
        <v>4538</v>
      </c>
      <c r="E71" s="385" t="s">
        <v>2887</v>
      </c>
      <c r="F71" s="385">
        <v>10</v>
      </c>
      <c r="G71" s="853"/>
      <c r="H71" s="387">
        <f t="shared" si="7"/>
        <v>0</v>
      </c>
      <c r="I71" s="854"/>
      <c r="J71" s="387">
        <f t="shared" si="8"/>
        <v>0</v>
      </c>
      <c r="K71" s="387">
        <f t="shared" si="2"/>
        <v>0</v>
      </c>
      <c r="L71" s="388">
        <f t="shared" si="9"/>
        <v>0</v>
      </c>
    </row>
    <row r="72" spans="2:12">
      <c r="B72" s="377">
        <v>61</v>
      </c>
      <c r="C72" s="383"/>
      <c r="D72" s="402" t="s">
        <v>4539</v>
      </c>
      <c r="E72" s="385" t="s">
        <v>2887</v>
      </c>
      <c r="F72" s="385">
        <v>1</v>
      </c>
      <c r="G72" s="853"/>
      <c r="H72" s="387">
        <f t="shared" si="7"/>
        <v>0</v>
      </c>
      <c r="I72" s="854"/>
      <c r="J72" s="387">
        <f t="shared" si="8"/>
        <v>0</v>
      </c>
      <c r="K72" s="387">
        <f t="shared" si="2"/>
        <v>0</v>
      </c>
      <c r="L72" s="388">
        <f t="shared" si="9"/>
        <v>0</v>
      </c>
    </row>
    <row r="73" spans="2:12">
      <c r="B73" s="382">
        <v>62</v>
      </c>
      <c r="C73" s="383"/>
      <c r="D73" s="402" t="s">
        <v>4540</v>
      </c>
      <c r="E73" s="385" t="s">
        <v>2887</v>
      </c>
      <c r="F73" s="385">
        <v>6</v>
      </c>
      <c r="G73" s="853"/>
      <c r="H73" s="387">
        <f t="shared" si="7"/>
        <v>0</v>
      </c>
      <c r="I73" s="854"/>
      <c r="J73" s="387">
        <f t="shared" si="8"/>
        <v>0</v>
      </c>
      <c r="K73" s="387">
        <f t="shared" si="2"/>
        <v>0</v>
      </c>
      <c r="L73" s="388">
        <f t="shared" si="9"/>
        <v>0</v>
      </c>
    </row>
    <row r="74" spans="2:12" ht="12.75" customHeight="1">
      <c r="B74" s="377">
        <v>63</v>
      </c>
      <c r="C74" s="383"/>
      <c r="D74" s="402" t="s">
        <v>4541</v>
      </c>
      <c r="E74" s="385" t="s">
        <v>2887</v>
      </c>
      <c r="F74" s="385">
        <v>1</v>
      </c>
      <c r="G74" s="853"/>
      <c r="H74" s="387">
        <f t="shared" si="7"/>
        <v>0</v>
      </c>
      <c r="I74" s="854"/>
      <c r="J74" s="387">
        <f t="shared" si="8"/>
        <v>0</v>
      </c>
      <c r="K74" s="387">
        <f t="shared" si="2"/>
        <v>0</v>
      </c>
      <c r="L74" s="388">
        <f t="shared" si="9"/>
        <v>0</v>
      </c>
    </row>
    <row r="75" spans="2:12" ht="12.75" customHeight="1">
      <c r="B75" s="382">
        <v>64</v>
      </c>
      <c r="C75" s="383"/>
      <c r="D75" s="402" t="s">
        <v>4542</v>
      </c>
      <c r="E75" s="385" t="s">
        <v>2887</v>
      </c>
      <c r="F75" s="385">
        <v>1</v>
      </c>
      <c r="G75" s="853"/>
      <c r="H75" s="387">
        <f t="shared" si="7"/>
        <v>0</v>
      </c>
      <c r="I75" s="854"/>
      <c r="J75" s="387">
        <f t="shared" si="8"/>
        <v>0</v>
      </c>
      <c r="K75" s="387">
        <f t="shared" si="2"/>
        <v>0</v>
      </c>
      <c r="L75" s="388">
        <f t="shared" si="9"/>
        <v>0</v>
      </c>
    </row>
    <row r="76" spans="2:12">
      <c r="B76" s="377">
        <v>65</v>
      </c>
      <c r="C76" s="383"/>
      <c r="D76" s="402" t="s">
        <v>4543</v>
      </c>
      <c r="E76" s="385" t="s">
        <v>2887</v>
      </c>
      <c r="F76" s="385">
        <v>2</v>
      </c>
      <c r="G76" s="853"/>
      <c r="H76" s="387">
        <f t="shared" si="7"/>
        <v>0</v>
      </c>
      <c r="I76" s="854"/>
      <c r="J76" s="387">
        <f t="shared" si="8"/>
        <v>0</v>
      </c>
      <c r="K76" s="387">
        <f t="shared" si="2"/>
        <v>0</v>
      </c>
      <c r="L76" s="388">
        <f t="shared" si="9"/>
        <v>0</v>
      </c>
    </row>
    <row r="77" spans="2:12">
      <c r="B77" s="382">
        <v>66</v>
      </c>
      <c r="C77" s="383"/>
      <c r="D77" s="402" t="s">
        <v>4544</v>
      </c>
      <c r="E77" s="385" t="s">
        <v>2887</v>
      </c>
      <c r="F77" s="385">
        <v>3</v>
      </c>
      <c r="G77" s="853"/>
      <c r="H77" s="387">
        <f t="shared" si="7"/>
        <v>0</v>
      </c>
      <c r="I77" s="854"/>
      <c r="J77" s="387">
        <f t="shared" si="8"/>
        <v>0</v>
      </c>
      <c r="K77" s="387">
        <f t="shared" si="2"/>
        <v>0</v>
      </c>
      <c r="L77" s="388">
        <f t="shared" si="9"/>
        <v>0</v>
      </c>
    </row>
    <row r="78" spans="2:12">
      <c r="B78" s="377">
        <v>67</v>
      </c>
      <c r="C78" s="383"/>
      <c r="D78" s="402" t="s">
        <v>4545</v>
      </c>
      <c r="E78" s="385" t="s">
        <v>2887</v>
      </c>
      <c r="F78" s="385">
        <v>5</v>
      </c>
      <c r="G78" s="853"/>
      <c r="H78" s="387">
        <f t="shared" si="7"/>
        <v>0</v>
      </c>
      <c r="I78" s="854"/>
      <c r="J78" s="387">
        <f t="shared" si="8"/>
        <v>0</v>
      </c>
      <c r="K78" s="387">
        <f t="shared" ref="K78:K141" si="10">G78+I78</f>
        <v>0</v>
      </c>
      <c r="L78" s="388">
        <f t="shared" si="9"/>
        <v>0</v>
      </c>
    </row>
    <row r="79" spans="2:12">
      <c r="B79" s="382">
        <v>68</v>
      </c>
      <c r="C79" s="383"/>
      <c r="D79" s="402" t="s">
        <v>4546</v>
      </c>
      <c r="E79" s="385" t="s">
        <v>2887</v>
      </c>
      <c r="F79" s="385">
        <v>66</v>
      </c>
      <c r="G79" s="853"/>
      <c r="H79" s="387">
        <f t="shared" si="7"/>
        <v>0</v>
      </c>
      <c r="I79" s="854"/>
      <c r="J79" s="387">
        <f t="shared" si="8"/>
        <v>0</v>
      </c>
      <c r="K79" s="387">
        <f t="shared" si="10"/>
        <v>0</v>
      </c>
      <c r="L79" s="388">
        <f t="shared" si="9"/>
        <v>0</v>
      </c>
    </row>
    <row r="80" spans="2:12">
      <c r="B80" s="377">
        <v>69</v>
      </c>
      <c r="C80" s="383"/>
      <c r="D80" s="402" t="s">
        <v>4547</v>
      </c>
      <c r="E80" s="385" t="s">
        <v>2887</v>
      </c>
      <c r="F80" s="385">
        <v>26</v>
      </c>
      <c r="G80" s="853"/>
      <c r="H80" s="387">
        <f t="shared" si="7"/>
        <v>0</v>
      </c>
      <c r="I80" s="854"/>
      <c r="J80" s="387">
        <f t="shared" si="8"/>
        <v>0</v>
      </c>
      <c r="K80" s="387">
        <f t="shared" si="10"/>
        <v>0</v>
      </c>
      <c r="L80" s="388">
        <f t="shared" si="9"/>
        <v>0</v>
      </c>
    </row>
    <row r="81" spans="2:12">
      <c r="B81" s="382">
        <v>70</v>
      </c>
      <c r="C81" s="383"/>
      <c r="D81" s="402" t="s">
        <v>4548</v>
      </c>
      <c r="E81" s="385" t="s">
        <v>2887</v>
      </c>
      <c r="F81" s="385">
        <v>40</v>
      </c>
      <c r="G81" s="853"/>
      <c r="H81" s="387">
        <f t="shared" si="7"/>
        <v>0</v>
      </c>
      <c r="I81" s="854"/>
      <c r="J81" s="387">
        <f t="shared" si="8"/>
        <v>0</v>
      </c>
      <c r="K81" s="387">
        <f t="shared" si="10"/>
        <v>0</v>
      </c>
      <c r="L81" s="388">
        <f t="shared" si="9"/>
        <v>0</v>
      </c>
    </row>
    <row r="82" spans="2:12">
      <c r="B82" s="377">
        <v>71</v>
      </c>
      <c r="C82" s="383"/>
      <c r="D82" s="402" t="s">
        <v>4549</v>
      </c>
      <c r="E82" s="385" t="s">
        <v>886</v>
      </c>
      <c r="F82" s="385">
        <v>11</v>
      </c>
      <c r="G82" s="853"/>
      <c r="H82" s="387">
        <f t="shared" si="7"/>
        <v>0</v>
      </c>
      <c r="I82" s="854"/>
      <c r="J82" s="387">
        <f t="shared" si="8"/>
        <v>0</v>
      </c>
      <c r="K82" s="387">
        <f t="shared" si="10"/>
        <v>0</v>
      </c>
      <c r="L82" s="388">
        <f t="shared" si="9"/>
        <v>0</v>
      </c>
    </row>
    <row r="83" spans="2:12">
      <c r="B83" s="382">
        <v>72</v>
      </c>
      <c r="C83" s="383"/>
      <c r="D83" s="402" t="s">
        <v>4550</v>
      </c>
      <c r="E83" s="385" t="s">
        <v>2887</v>
      </c>
      <c r="F83" s="385">
        <v>1</v>
      </c>
      <c r="G83" s="853"/>
      <c r="H83" s="387">
        <f t="shared" si="7"/>
        <v>0</v>
      </c>
      <c r="I83" s="854"/>
      <c r="J83" s="387">
        <f t="shared" si="8"/>
        <v>0</v>
      </c>
      <c r="K83" s="387">
        <f t="shared" si="10"/>
        <v>0</v>
      </c>
      <c r="L83" s="388">
        <f t="shared" si="9"/>
        <v>0</v>
      </c>
    </row>
    <row r="84" spans="2:12" ht="12.75" customHeight="1">
      <c r="B84" s="377">
        <v>73</v>
      </c>
      <c r="C84" s="383"/>
      <c r="D84" s="402"/>
      <c r="E84" s="385"/>
      <c r="F84" s="385"/>
      <c r="G84" s="386"/>
      <c r="H84" s="387"/>
      <c r="I84" s="387"/>
      <c r="J84" s="387"/>
      <c r="K84" s="387"/>
      <c r="L84" s="388"/>
    </row>
    <row r="85" spans="2:12" ht="12.75" customHeight="1">
      <c r="B85" s="382">
        <v>74</v>
      </c>
      <c r="C85" s="383"/>
      <c r="D85" s="541" t="s">
        <v>4551</v>
      </c>
      <c r="E85" s="385"/>
      <c r="F85" s="385"/>
      <c r="G85" s="386"/>
      <c r="H85" s="387"/>
      <c r="I85" s="387"/>
      <c r="J85" s="387"/>
      <c r="K85" s="387"/>
      <c r="L85" s="388"/>
    </row>
    <row r="86" spans="2:12">
      <c r="B86" s="377">
        <v>75</v>
      </c>
      <c r="C86" s="383"/>
      <c r="D86" s="402" t="s">
        <v>4531</v>
      </c>
      <c r="E86" s="385" t="s">
        <v>2887</v>
      </c>
      <c r="F86" s="385">
        <v>1</v>
      </c>
      <c r="G86" s="853"/>
      <c r="H86" s="387">
        <f t="shared" ref="H86:H105" si="11">ROUND(F86*G86,2)</f>
        <v>0</v>
      </c>
      <c r="I86" s="854"/>
      <c r="J86" s="387">
        <f t="shared" ref="J86:J105" si="12">ROUND(F86*I86,2)</f>
        <v>0</v>
      </c>
      <c r="K86" s="387">
        <f t="shared" si="10"/>
        <v>0</v>
      </c>
      <c r="L86" s="388">
        <f t="shared" ref="L86:L105" si="13">ROUND(F86*K86,2)</f>
        <v>0</v>
      </c>
    </row>
    <row r="87" spans="2:12">
      <c r="B87" s="382">
        <v>76</v>
      </c>
      <c r="C87" s="383"/>
      <c r="D87" s="402" t="s">
        <v>4532</v>
      </c>
      <c r="E87" s="385" t="s">
        <v>2887</v>
      </c>
      <c r="F87" s="385">
        <v>1</v>
      </c>
      <c r="G87" s="853"/>
      <c r="H87" s="387">
        <f t="shared" si="11"/>
        <v>0</v>
      </c>
      <c r="I87" s="854"/>
      <c r="J87" s="387">
        <f t="shared" si="12"/>
        <v>0</v>
      </c>
      <c r="K87" s="387">
        <f t="shared" si="10"/>
        <v>0</v>
      </c>
      <c r="L87" s="388">
        <f t="shared" si="13"/>
        <v>0</v>
      </c>
    </row>
    <row r="88" spans="2:12" ht="25.5">
      <c r="B88" s="377">
        <v>77</v>
      </c>
      <c r="C88" s="383"/>
      <c r="D88" s="402" t="s">
        <v>4533</v>
      </c>
      <c r="E88" s="385" t="s">
        <v>2887</v>
      </c>
      <c r="F88" s="385">
        <v>1</v>
      </c>
      <c r="G88" s="853"/>
      <c r="H88" s="387">
        <f t="shared" si="11"/>
        <v>0</v>
      </c>
      <c r="I88" s="854"/>
      <c r="J88" s="387">
        <f t="shared" si="12"/>
        <v>0</v>
      </c>
      <c r="K88" s="387">
        <f t="shared" si="10"/>
        <v>0</v>
      </c>
      <c r="L88" s="388">
        <f t="shared" si="13"/>
        <v>0</v>
      </c>
    </row>
    <row r="89" spans="2:12">
      <c r="B89" s="382">
        <v>78</v>
      </c>
      <c r="C89" s="383"/>
      <c r="D89" s="402" t="s">
        <v>4534</v>
      </c>
      <c r="E89" s="385" t="s">
        <v>2887</v>
      </c>
      <c r="F89" s="385">
        <v>1</v>
      </c>
      <c r="G89" s="853"/>
      <c r="H89" s="387">
        <f t="shared" si="11"/>
        <v>0</v>
      </c>
      <c r="I89" s="854"/>
      <c r="J89" s="387">
        <f t="shared" si="12"/>
        <v>0</v>
      </c>
      <c r="K89" s="387">
        <f t="shared" si="10"/>
        <v>0</v>
      </c>
      <c r="L89" s="388">
        <f t="shared" si="13"/>
        <v>0</v>
      </c>
    </row>
    <row r="90" spans="2:12">
      <c r="B90" s="377">
        <v>79</v>
      </c>
      <c r="C90" s="383"/>
      <c r="D90" s="402" t="s">
        <v>4535</v>
      </c>
      <c r="E90" s="385" t="s">
        <v>2887</v>
      </c>
      <c r="F90" s="385">
        <v>1</v>
      </c>
      <c r="G90" s="853"/>
      <c r="H90" s="387">
        <f t="shared" si="11"/>
        <v>0</v>
      </c>
      <c r="I90" s="854"/>
      <c r="J90" s="387">
        <f t="shared" si="12"/>
        <v>0</v>
      </c>
      <c r="K90" s="387">
        <f t="shared" si="10"/>
        <v>0</v>
      </c>
      <c r="L90" s="388">
        <f t="shared" si="13"/>
        <v>0</v>
      </c>
    </row>
    <row r="91" spans="2:12">
      <c r="B91" s="382">
        <v>80</v>
      </c>
      <c r="C91" s="383"/>
      <c r="D91" s="402" t="s">
        <v>4536</v>
      </c>
      <c r="E91" s="385" t="s">
        <v>2887</v>
      </c>
      <c r="F91" s="385">
        <v>25</v>
      </c>
      <c r="G91" s="853"/>
      <c r="H91" s="387">
        <f t="shared" si="11"/>
        <v>0</v>
      </c>
      <c r="I91" s="854"/>
      <c r="J91" s="387">
        <f t="shared" si="12"/>
        <v>0</v>
      </c>
      <c r="K91" s="387">
        <f t="shared" si="10"/>
        <v>0</v>
      </c>
      <c r="L91" s="388">
        <f t="shared" si="13"/>
        <v>0</v>
      </c>
    </row>
    <row r="92" spans="2:12">
      <c r="B92" s="377">
        <v>81</v>
      </c>
      <c r="C92" s="383"/>
      <c r="D92" s="402" t="s">
        <v>4537</v>
      </c>
      <c r="E92" s="385" t="s">
        <v>2887</v>
      </c>
      <c r="F92" s="385">
        <v>10</v>
      </c>
      <c r="G92" s="853"/>
      <c r="H92" s="387">
        <f t="shared" si="11"/>
        <v>0</v>
      </c>
      <c r="I92" s="854"/>
      <c r="J92" s="387">
        <f t="shared" si="12"/>
        <v>0</v>
      </c>
      <c r="K92" s="387">
        <f t="shared" si="10"/>
        <v>0</v>
      </c>
      <c r="L92" s="388">
        <f t="shared" si="13"/>
        <v>0</v>
      </c>
    </row>
    <row r="93" spans="2:12">
      <c r="B93" s="382">
        <v>82</v>
      </c>
      <c r="C93" s="383"/>
      <c r="D93" s="402" t="s">
        <v>4538</v>
      </c>
      <c r="E93" s="385" t="s">
        <v>2887</v>
      </c>
      <c r="F93" s="385">
        <v>10</v>
      </c>
      <c r="G93" s="853"/>
      <c r="H93" s="387">
        <f t="shared" si="11"/>
        <v>0</v>
      </c>
      <c r="I93" s="854"/>
      <c r="J93" s="387">
        <f t="shared" si="12"/>
        <v>0</v>
      </c>
      <c r="K93" s="387">
        <f t="shared" si="10"/>
        <v>0</v>
      </c>
      <c r="L93" s="388">
        <f t="shared" si="13"/>
        <v>0</v>
      </c>
    </row>
    <row r="94" spans="2:12" ht="12.75" customHeight="1">
      <c r="B94" s="377">
        <v>83</v>
      </c>
      <c r="C94" s="383"/>
      <c r="D94" s="402" t="s">
        <v>4539</v>
      </c>
      <c r="E94" s="385" t="s">
        <v>2887</v>
      </c>
      <c r="F94" s="385">
        <v>1</v>
      </c>
      <c r="G94" s="853"/>
      <c r="H94" s="387">
        <f t="shared" si="11"/>
        <v>0</v>
      </c>
      <c r="I94" s="854"/>
      <c r="J94" s="387">
        <f t="shared" si="12"/>
        <v>0</v>
      </c>
      <c r="K94" s="387">
        <f t="shared" si="10"/>
        <v>0</v>
      </c>
      <c r="L94" s="388">
        <f t="shared" si="13"/>
        <v>0</v>
      </c>
    </row>
    <row r="95" spans="2:12" ht="12.75" customHeight="1">
      <c r="B95" s="382">
        <v>84</v>
      </c>
      <c r="C95" s="383"/>
      <c r="D95" s="402" t="s">
        <v>4540</v>
      </c>
      <c r="E95" s="385" t="s">
        <v>2887</v>
      </c>
      <c r="F95" s="385">
        <v>6</v>
      </c>
      <c r="G95" s="853"/>
      <c r="H95" s="387">
        <f t="shared" si="11"/>
        <v>0</v>
      </c>
      <c r="I95" s="854"/>
      <c r="J95" s="387">
        <f t="shared" si="12"/>
        <v>0</v>
      </c>
      <c r="K95" s="387">
        <f t="shared" si="10"/>
        <v>0</v>
      </c>
      <c r="L95" s="388">
        <f t="shared" si="13"/>
        <v>0</v>
      </c>
    </row>
    <row r="96" spans="2:12">
      <c r="B96" s="377">
        <v>85</v>
      </c>
      <c r="C96" s="383"/>
      <c r="D96" s="402" t="s">
        <v>4541</v>
      </c>
      <c r="E96" s="385" t="s">
        <v>2887</v>
      </c>
      <c r="F96" s="385">
        <v>1</v>
      </c>
      <c r="G96" s="853"/>
      <c r="H96" s="387">
        <f t="shared" si="11"/>
        <v>0</v>
      </c>
      <c r="I96" s="854"/>
      <c r="J96" s="387">
        <f t="shared" si="12"/>
        <v>0</v>
      </c>
      <c r="K96" s="387">
        <f t="shared" si="10"/>
        <v>0</v>
      </c>
      <c r="L96" s="388">
        <f t="shared" si="13"/>
        <v>0</v>
      </c>
    </row>
    <row r="97" spans="2:12">
      <c r="B97" s="382">
        <v>86</v>
      </c>
      <c r="C97" s="383"/>
      <c r="D97" s="402" t="s">
        <v>4542</v>
      </c>
      <c r="E97" s="385" t="s">
        <v>2887</v>
      </c>
      <c r="F97" s="385">
        <v>1</v>
      </c>
      <c r="G97" s="853"/>
      <c r="H97" s="387">
        <f t="shared" si="11"/>
        <v>0</v>
      </c>
      <c r="I97" s="854"/>
      <c r="J97" s="387">
        <f t="shared" si="12"/>
        <v>0</v>
      </c>
      <c r="K97" s="387">
        <f t="shared" si="10"/>
        <v>0</v>
      </c>
      <c r="L97" s="388">
        <f t="shared" si="13"/>
        <v>0</v>
      </c>
    </row>
    <row r="98" spans="2:12">
      <c r="B98" s="377">
        <v>87</v>
      </c>
      <c r="C98" s="383"/>
      <c r="D98" s="402" t="s">
        <v>4552</v>
      </c>
      <c r="E98" s="385" t="s">
        <v>2887</v>
      </c>
      <c r="F98" s="385">
        <v>1</v>
      </c>
      <c r="G98" s="853"/>
      <c r="H98" s="387">
        <f t="shared" si="11"/>
        <v>0</v>
      </c>
      <c r="I98" s="854"/>
      <c r="J98" s="387">
        <f t="shared" si="12"/>
        <v>0</v>
      </c>
      <c r="K98" s="387">
        <f t="shared" si="10"/>
        <v>0</v>
      </c>
      <c r="L98" s="388">
        <f t="shared" si="13"/>
        <v>0</v>
      </c>
    </row>
    <row r="99" spans="2:12">
      <c r="B99" s="382">
        <v>88</v>
      </c>
      <c r="C99" s="383"/>
      <c r="D99" s="402" t="s">
        <v>4544</v>
      </c>
      <c r="E99" s="385" t="s">
        <v>2887</v>
      </c>
      <c r="F99" s="385">
        <v>2</v>
      </c>
      <c r="G99" s="853"/>
      <c r="H99" s="387">
        <f t="shared" si="11"/>
        <v>0</v>
      </c>
      <c r="I99" s="854"/>
      <c r="J99" s="387">
        <f t="shared" si="12"/>
        <v>0</v>
      </c>
      <c r="K99" s="387">
        <f t="shared" si="10"/>
        <v>0</v>
      </c>
      <c r="L99" s="388">
        <f t="shared" si="13"/>
        <v>0</v>
      </c>
    </row>
    <row r="100" spans="2:12">
      <c r="B100" s="377">
        <v>89</v>
      </c>
      <c r="C100" s="383"/>
      <c r="D100" s="402" t="s">
        <v>4545</v>
      </c>
      <c r="E100" s="385" t="s">
        <v>2887</v>
      </c>
      <c r="F100" s="385">
        <v>3</v>
      </c>
      <c r="G100" s="853"/>
      <c r="H100" s="387">
        <f t="shared" si="11"/>
        <v>0</v>
      </c>
      <c r="I100" s="854"/>
      <c r="J100" s="387">
        <f t="shared" si="12"/>
        <v>0</v>
      </c>
      <c r="K100" s="387">
        <f t="shared" si="10"/>
        <v>0</v>
      </c>
      <c r="L100" s="388">
        <f t="shared" si="13"/>
        <v>0</v>
      </c>
    </row>
    <row r="101" spans="2:12">
      <c r="B101" s="382">
        <v>90</v>
      </c>
      <c r="C101" s="383"/>
      <c r="D101" s="402" t="s">
        <v>4546</v>
      </c>
      <c r="E101" s="385" t="s">
        <v>2887</v>
      </c>
      <c r="F101" s="385">
        <v>35</v>
      </c>
      <c r="G101" s="853"/>
      <c r="H101" s="387">
        <f t="shared" si="11"/>
        <v>0</v>
      </c>
      <c r="I101" s="854"/>
      <c r="J101" s="387">
        <f t="shared" si="12"/>
        <v>0</v>
      </c>
      <c r="K101" s="387">
        <f t="shared" si="10"/>
        <v>0</v>
      </c>
      <c r="L101" s="388">
        <f t="shared" si="13"/>
        <v>0</v>
      </c>
    </row>
    <row r="102" spans="2:12">
      <c r="B102" s="377">
        <v>91</v>
      </c>
      <c r="C102" s="383"/>
      <c r="D102" s="402" t="s">
        <v>4547</v>
      </c>
      <c r="E102" s="385" t="s">
        <v>2887</v>
      </c>
      <c r="F102" s="385">
        <v>26</v>
      </c>
      <c r="G102" s="853"/>
      <c r="H102" s="387">
        <f t="shared" si="11"/>
        <v>0</v>
      </c>
      <c r="I102" s="854"/>
      <c r="J102" s="387">
        <f t="shared" si="12"/>
        <v>0</v>
      </c>
      <c r="K102" s="387">
        <f t="shared" si="10"/>
        <v>0</v>
      </c>
      <c r="L102" s="388">
        <f t="shared" si="13"/>
        <v>0</v>
      </c>
    </row>
    <row r="103" spans="2:12">
      <c r="B103" s="382">
        <v>92</v>
      </c>
      <c r="C103" s="383"/>
      <c r="D103" s="402" t="s">
        <v>4548</v>
      </c>
      <c r="E103" s="385" t="s">
        <v>2887</v>
      </c>
      <c r="F103" s="385">
        <v>9</v>
      </c>
      <c r="G103" s="853"/>
      <c r="H103" s="387">
        <f t="shared" si="11"/>
        <v>0</v>
      </c>
      <c r="I103" s="854"/>
      <c r="J103" s="387">
        <f t="shared" si="12"/>
        <v>0</v>
      </c>
      <c r="K103" s="387">
        <f t="shared" si="10"/>
        <v>0</v>
      </c>
      <c r="L103" s="388">
        <f t="shared" si="13"/>
        <v>0</v>
      </c>
    </row>
    <row r="104" spans="2:12" ht="12.75" customHeight="1">
      <c r="B104" s="377">
        <v>93</v>
      </c>
      <c r="C104" s="383"/>
      <c r="D104" s="402" t="s">
        <v>4549</v>
      </c>
      <c r="E104" s="385" t="s">
        <v>886</v>
      </c>
      <c r="F104" s="385">
        <v>10</v>
      </c>
      <c r="G104" s="853"/>
      <c r="H104" s="387">
        <f t="shared" si="11"/>
        <v>0</v>
      </c>
      <c r="I104" s="854"/>
      <c r="J104" s="387">
        <f t="shared" si="12"/>
        <v>0</v>
      </c>
      <c r="K104" s="387">
        <f t="shared" si="10"/>
        <v>0</v>
      </c>
      <c r="L104" s="388">
        <f t="shared" si="13"/>
        <v>0</v>
      </c>
    </row>
    <row r="105" spans="2:12" ht="12.75" customHeight="1">
      <c r="B105" s="382">
        <v>94</v>
      </c>
      <c r="C105" s="383"/>
      <c r="D105" s="402" t="s">
        <v>4550</v>
      </c>
      <c r="E105" s="385" t="s">
        <v>2887</v>
      </c>
      <c r="F105" s="385">
        <v>1</v>
      </c>
      <c r="G105" s="853"/>
      <c r="H105" s="387">
        <f t="shared" si="11"/>
        <v>0</v>
      </c>
      <c r="I105" s="854"/>
      <c r="J105" s="387">
        <f t="shared" si="12"/>
        <v>0</v>
      </c>
      <c r="K105" s="387">
        <f t="shared" si="10"/>
        <v>0</v>
      </c>
      <c r="L105" s="388">
        <f t="shared" si="13"/>
        <v>0</v>
      </c>
    </row>
    <row r="106" spans="2:12">
      <c r="B106" s="377">
        <v>95</v>
      </c>
      <c r="C106" s="383"/>
      <c r="D106" s="402"/>
      <c r="E106" s="385"/>
      <c r="F106" s="385"/>
      <c r="G106" s="386"/>
      <c r="H106" s="387"/>
      <c r="I106" s="387"/>
      <c r="J106" s="387"/>
      <c r="K106" s="387"/>
      <c r="L106" s="388"/>
    </row>
    <row r="107" spans="2:12">
      <c r="B107" s="382">
        <v>96</v>
      </c>
      <c r="C107" s="383"/>
      <c r="D107" s="541" t="s">
        <v>4553</v>
      </c>
      <c r="E107" s="385"/>
      <c r="F107" s="385"/>
      <c r="G107" s="386"/>
      <c r="H107" s="387"/>
      <c r="I107" s="387"/>
      <c r="J107" s="387"/>
      <c r="K107" s="387"/>
      <c r="L107" s="388"/>
    </row>
    <row r="108" spans="2:12">
      <c r="B108" s="377">
        <v>97</v>
      </c>
      <c r="C108" s="383"/>
      <c r="D108" s="402" t="s">
        <v>4531</v>
      </c>
      <c r="E108" s="385" t="s">
        <v>2887</v>
      </c>
      <c r="F108" s="385">
        <v>1</v>
      </c>
      <c r="G108" s="853"/>
      <c r="H108" s="387">
        <f t="shared" ref="H108:H127" si="14">ROUND(F108*G108,2)</f>
        <v>0</v>
      </c>
      <c r="I108" s="854"/>
      <c r="J108" s="387">
        <f t="shared" ref="J108:J127" si="15">ROUND(F108*I108,2)</f>
        <v>0</v>
      </c>
      <c r="K108" s="387">
        <f t="shared" si="10"/>
        <v>0</v>
      </c>
      <c r="L108" s="388">
        <f t="shared" ref="L108:L127" si="16">ROUND(F108*K108,2)</f>
        <v>0</v>
      </c>
    </row>
    <row r="109" spans="2:12">
      <c r="B109" s="382">
        <v>98</v>
      </c>
      <c r="C109" s="383"/>
      <c r="D109" s="402" t="s">
        <v>4532</v>
      </c>
      <c r="E109" s="385" t="s">
        <v>2887</v>
      </c>
      <c r="F109" s="385">
        <v>1</v>
      </c>
      <c r="G109" s="853"/>
      <c r="H109" s="387">
        <f t="shared" si="14"/>
        <v>0</v>
      </c>
      <c r="I109" s="854"/>
      <c r="J109" s="387">
        <f t="shared" si="15"/>
        <v>0</v>
      </c>
      <c r="K109" s="387">
        <f t="shared" si="10"/>
        <v>0</v>
      </c>
      <c r="L109" s="388">
        <f t="shared" si="16"/>
        <v>0</v>
      </c>
    </row>
    <row r="110" spans="2:12" ht="25.5">
      <c r="B110" s="377">
        <v>99</v>
      </c>
      <c r="C110" s="383"/>
      <c r="D110" s="402" t="s">
        <v>4533</v>
      </c>
      <c r="E110" s="385" t="s">
        <v>2887</v>
      </c>
      <c r="F110" s="385">
        <v>1</v>
      </c>
      <c r="G110" s="853"/>
      <c r="H110" s="387">
        <f t="shared" si="14"/>
        <v>0</v>
      </c>
      <c r="I110" s="854"/>
      <c r="J110" s="387">
        <f t="shared" si="15"/>
        <v>0</v>
      </c>
      <c r="K110" s="387">
        <f t="shared" si="10"/>
        <v>0</v>
      </c>
      <c r="L110" s="388">
        <f t="shared" si="16"/>
        <v>0</v>
      </c>
    </row>
    <row r="111" spans="2:12">
      <c r="B111" s="382">
        <v>100</v>
      </c>
      <c r="C111" s="383"/>
      <c r="D111" s="402" t="s">
        <v>4534</v>
      </c>
      <c r="E111" s="385" t="s">
        <v>2887</v>
      </c>
      <c r="F111" s="385">
        <v>1</v>
      </c>
      <c r="G111" s="853"/>
      <c r="H111" s="387">
        <f t="shared" si="14"/>
        <v>0</v>
      </c>
      <c r="I111" s="854"/>
      <c r="J111" s="387">
        <f t="shared" si="15"/>
        <v>0</v>
      </c>
      <c r="K111" s="387">
        <f t="shared" si="10"/>
        <v>0</v>
      </c>
      <c r="L111" s="388">
        <f t="shared" si="16"/>
        <v>0</v>
      </c>
    </row>
    <row r="112" spans="2:12">
      <c r="B112" s="377">
        <v>101</v>
      </c>
      <c r="C112" s="383"/>
      <c r="D112" s="402" t="s">
        <v>4535</v>
      </c>
      <c r="E112" s="385" t="s">
        <v>2887</v>
      </c>
      <c r="F112" s="385">
        <v>1</v>
      </c>
      <c r="G112" s="853"/>
      <c r="H112" s="387">
        <f t="shared" si="14"/>
        <v>0</v>
      </c>
      <c r="I112" s="854"/>
      <c r="J112" s="387">
        <f t="shared" si="15"/>
        <v>0</v>
      </c>
      <c r="K112" s="387">
        <f t="shared" si="10"/>
        <v>0</v>
      </c>
      <c r="L112" s="388">
        <f t="shared" si="16"/>
        <v>0</v>
      </c>
    </row>
    <row r="113" spans="2:12">
      <c r="B113" s="382">
        <v>102</v>
      </c>
      <c r="C113" s="383"/>
      <c r="D113" s="402" t="s">
        <v>4536</v>
      </c>
      <c r="E113" s="385" t="s">
        <v>2887</v>
      </c>
      <c r="F113" s="385">
        <v>25</v>
      </c>
      <c r="G113" s="853"/>
      <c r="H113" s="387">
        <f t="shared" si="14"/>
        <v>0</v>
      </c>
      <c r="I113" s="854"/>
      <c r="J113" s="387">
        <f t="shared" si="15"/>
        <v>0</v>
      </c>
      <c r="K113" s="387">
        <f t="shared" si="10"/>
        <v>0</v>
      </c>
      <c r="L113" s="388">
        <f t="shared" si="16"/>
        <v>0</v>
      </c>
    </row>
    <row r="114" spans="2:12" ht="12.75" customHeight="1">
      <c r="B114" s="377">
        <v>103</v>
      </c>
      <c r="C114" s="383"/>
      <c r="D114" s="402" t="s">
        <v>4537</v>
      </c>
      <c r="E114" s="385" t="s">
        <v>2887</v>
      </c>
      <c r="F114" s="385">
        <v>10</v>
      </c>
      <c r="G114" s="853"/>
      <c r="H114" s="387">
        <f t="shared" si="14"/>
        <v>0</v>
      </c>
      <c r="I114" s="854"/>
      <c r="J114" s="387">
        <f t="shared" si="15"/>
        <v>0</v>
      </c>
      <c r="K114" s="387">
        <f t="shared" si="10"/>
        <v>0</v>
      </c>
      <c r="L114" s="388">
        <f t="shared" si="16"/>
        <v>0</v>
      </c>
    </row>
    <row r="115" spans="2:12" ht="12.75" customHeight="1">
      <c r="B115" s="382">
        <v>104</v>
      </c>
      <c r="C115" s="383"/>
      <c r="D115" s="402" t="s">
        <v>4538</v>
      </c>
      <c r="E115" s="385" t="s">
        <v>2887</v>
      </c>
      <c r="F115" s="385">
        <v>10</v>
      </c>
      <c r="G115" s="853"/>
      <c r="H115" s="387">
        <f t="shared" si="14"/>
        <v>0</v>
      </c>
      <c r="I115" s="854"/>
      <c r="J115" s="387">
        <f t="shared" si="15"/>
        <v>0</v>
      </c>
      <c r="K115" s="387">
        <f t="shared" si="10"/>
        <v>0</v>
      </c>
      <c r="L115" s="388">
        <f t="shared" si="16"/>
        <v>0</v>
      </c>
    </row>
    <row r="116" spans="2:12">
      <c r="B116" s="377">
        <v>105</v>
      </c>
      <c r="C116" s="383"/>
      <c r="D116" s="402" t="s">
        <v>4539</v>
      </c>
      <c r="E116" s="385" t="s">
        <v>2887</v>
      </c>
      <c r="F116" s="385">
        <v>1</v>
      </c>
      <c r="G116" s="853"/>
      <c r="H116" s="387">
        <f t="shared" si="14"/>
        <v>0</v>
      </c>
      <c r="I116" s="854"/>
      <c r="J116" s="387">
        <f t="shared" si="15"/>
        <v>0</v>
      </c>
      <c r="K116" s="387">
        <f t="shared" si="10"/>
        <v>0</v>
      </c>
      <c r="L116" s="388">
        <f t="shared" si="16"/>
        <v>0</v>
      </c>
    </row>
    <row r="117" spans="2:12">
      <c r="B117" s="382">
        <v>106</v>
      </c>
      <c r="C117" s="383"/>
      <c r="D117" s="402" t="s">
        <v>4540</v>
      </c>
      <c r="E117" s="385" t="s">
        <v>2887</v>
      </c>
      <c r="F117" s="385">
        <v>6</v>
      </c>
      <c r="G117" s="853"/>
      <c r="H117" s="387">
        <f t="shared" si="14"/>
        <v>0</v>
      </c>
      <c r="I117" s="854"/>
      <c r="J117" s="387">
        <f t="shared" si="15"/>
        <v>0</v>
      </c>
      <c r="K117" s="387">
        <f t="shared" si="10"/>
        <v>0</v>
      </c>
      <c r="L117" s="388">
        <f t="shared" si="16"/>
        <v>0</v>
      </c>
    </row>
    <row r="118" spans="2:12">
      <c r="B118" s="377">
        <v>107</v>
      </c>
      <c r="C118" s="383"/>
      <c r="D118" s="402" t="s">
        <v>4541</v>
      </c>
      <c r="E118" s="385" t="s">
        <v>2887</v>
      </c>
      <c r="F118" s="385">
        <v>1</v>
      </c>
      <c r="G118" s="853"/>
      <c r="H118" s="387">
        <f t="shared" si="14"/>
        <v>0</v>
      </c>
      <c r="I118" s="854"/>
      <c r="J118" s="387">
        <f t="shared" si="15"/>
        <v>0</v>
      </c>
      <c r="K118" s="387">
        <f t="shared" si="10"/>
        <v>0</v>
      </c>
      <c r="L118" s="388">
        <f t="shared" si="16"/>
        <v>0</v>
      </c>
    </row>
    <row r="119" spans="2:12">
      <c r="B119" s="382">
        <v>108</v>
      </c>
      <c r="C119" s="383"/>
      <c r="D119" s="402" t="s">
        <v>4542</v>
      </c>
      <c r="E119" s="385" t="s">
        <v>2887</v>
      </c>
      <c r="F119" s="385">
        <v>1</v>
      </c>
      <c r="G119" s="853"/>
      <c r="H119" s="387">
        <f t="shared" si="14"/>
        <v>0</v>
      </c>
      <c r="I119" s="854"/>
      <c r="J119" s="387">
        <f t="shared" si="15"/>
        <v>0</v>
      </c>
      <c r="K119" s="387">
        <f t="shared" si="10"/>
        <v>0</v>
      </c>
      <c r="L119" s="388">
        <f t="shared" si="16"/>
        <v>0</v>
      </c>
    </row>
    <row r="120" spans="2:12">
      <c r="B120" s="377">
        <v>109</v>
      </c>
      <c r="C120" s="383"/>
      <c r="D120" s="402" t="s">
        <v>4552</v>
      </c>
      <c r="E120" s="385" t="s">
        <v>2887</v>
      </c>
      <c r="F120" s="385">
        <v>1</v>
      </c>
      <c r="G120" s="853"/>
      <c r="H120" s="387">
        <f t="shared" si="14"/>
        <v>0</v>
      </c>
      <c r="I120" s="854"/>
      <c r="J120" s="387">
        <f t="shared" si="15"/>
        <v>0</v>
      </c>
      <c r="K120" s="387">
        <f t="shared" si="10"/>
        <v>0</v>
      </c>
      <c r="L120" s="388">
        <f t="shared" si="16"/>
        <v>0</v>
      </c>
    </row>
    <row r="121" spans="2:12">
      <c r="B121" s="382">
        <v>110</v>
      </c>
      <c r="C121" s="383"/>
      <c r="D121" s="402" t="s">
        <v>4544</v>
      </c>
      <c r="E121" s="385" t="s">
        <v>2887</v>
      </c>
      <c r="F121" s="385">
        <v>2</v>
      </c>
      <c r="G121" s="853"/>
      <c r="H121" s="387">
        <f t="shared" si="14"/>
        <v>0</v>
      </c>
      <c r="I121" s="854"/>
      <c r="J121" s="387">
        <f t="shared" si="15"/>
        <v>0</v>
      </c>
      <c r="K121" s="387">
        <f t="shared" si="10"/>
        <v>0</v>
      </c>
      <c r="L121" s="388">
        <f t="shared" si="16"/>
        <v>0</v>
      </c>
    </row>
    <row r="122" spans="2:12">
      <c r="B122" s="377">
        <v>111</v>
      </c>
      <c r="C122" s="383"/>
      <c r="D122" s="402" t="s">
        <v>4545</v>
      </c>
      <c r="E122" s="385" t="s">
        <v>2887</v>
      </c>
      <c r="F122" s="385">
        <v>3</v>
      </c>
      <c r="G122" s="853"/>
      <c r="H122" s="387">
        <f t="shared" si="14"/>
        <v>0</v>
      </c>
      <c r="I122" s="854"/>
      <c r="J122" s="387">
        <f t="shared" si="15"/>
        <v>0</v>
      </c>
      <c r="K122" s="387">
        <f t="shared" si="10"/>
        <v>0</v>
      </c>
      <c r="L122" s="388">
        <f t="shared" si="16"/>
        <v>0</v>
      </c>
    </row>
    <row r="123" spans="2:12">
      <c r="B123" s="382">
        <v>112</v>
      </c>
      <c r="C123" s="383"/>
      <c r="D123" s="402" t="s">
        <v>4546</v>
      </c>
      <c r="E123" s="385" t="s">
        <v>2887</v>
      </c>
      <c r="F123" s="385">
        <v>35</v>
      </c>
      <c r="G123" s="853"/>
      <c r="H123" s="387">
        <f t="shared" si="14"/>
        <v>0</v>
      </c>
      <c r="I123" s="854"/>
      <c r="J123" s="387">
        <f t="shared" si="15"/>
        <v>0</v>
      </c>
      <c r="K123" s="387">
        <f t="shared" si="10"/>
        <v>0</v>
      </c>
      <c r="L123" s="388">
        <f t="shared" si="16"/>
        <v>0</v>
      </c>
    </row>
    <row r="124" spans="2:12" ht="12.75" customHeight="1">
      <c r="B124" s="377">
        <v>113</v>
      </c>
      <c r="C124" s="383"/>
      <c r="D124" s="402" t="s">
        <v>4547</v>
      </c>
      <c r="E124" s="385" t="s">
        <v>2887</v>
      </c>
      <c r="F124" s="385">
        <v>26</v>
      </c>
      <c r="G124" s="853"/>
      <c r="H124" s="387">
        <f t="shared" si="14"/>
        <v>0</v>
      </c>
      <c r="I124" s="854"/>
      <c r="J124" s="387">
        <f t="shared" si="15"/>
        <v>0</v>
      </c>
      <c r="K124" s="387">
        <f t="shared" si="10"/>
        <v>0</v>
      </c>
      <c r="L124" s="388">
        <f t="shared" si="16"/>
        <v>0</v>
      </c>
    </row>
    <row r="125" spans="2:12" ht="12.75" customHeight="1">
      <c r="B125" s="382">
        <v>114</v>
      </c>
      <c r="C125" s="383"/>
      <c r="D125" s="402" t="s">
        <v>4548</v>
      </c>
      <c r="E125" s="385" t="s">
        <v>2887</v>
      </c>
      <c r="F125" s="385">
        <v>9</v>
      </c>
      <c r="G125" s="853"/>
      <c r="H125" s="387">
        <f t="shared" si="14"/>
        <v>0</v>
      </c>
      <c r="I125" s="854"/>
      <c r="J125" s="387">
        <f t="shared" si="15"/>
        <v>0</v>
      </c>
      <c r="K125" s="387">
        <f t="shared" si="10"/>
        <v>0</v>
      </c>
      <c r="L125" s="388">
        <f t="shared" si="16"/>
        <v>0</v>
      </c>
    </row>
    <row r="126" spans="2:12">
      <c r="B126" s="377">
        <v>115</v>
      </c>
      <c r="C126" s="383"/>
      <c r="D126" s="402" t="s">
        <v>4549</v>
      </c>
      <c r="E126" s="385" t="s">
        <v>886</v>
      </c>
      <c r="F126" s="385">
        <v>10</v>
      </c>
      <c r="G126" s="853"/>
      <c r="H126" s="387">
        <f t="shared" si="14"/>
        <v>0</v>
      </c>
      <c r="I126" s="854"/>
      <c r="J126" s="387">
        <f t="shared" si="15"/>
        <v>0</v>
      </c>
      <c r="K126" s="387">
        <f t="shared" si="10"/>
        <v>0</v>
      </c>
      <c r="L126" s="388">
        <f t="shared" si="16"/>
        <v>0</v>
      </c>
    </row>
    <row r="127" spans="2:12">
      <c r="B127" s="382">
        <v>116</v>
      </c>
      <c r="C127" s="383"/>
      <c r="D127" s="402" t="s">
        <v>4550</v>
      </c>
      <c r="E127" s="385" t="s">
        <v>2887</v>
      </c>
      <c r="F127" s="385">
        <v>1</v>
      </c>
      <c r="G127" s="853"/>
      <c r="H127" s="387">
        <f t="shared" si="14"/>
        <v>0</v>
      </c>
      <c r="I127" s="854"/>
      <c r="J127" s="387">
        <f t="shared" si="15"/>
        <v>0</v>
      </c>
      <c r="K127" s="387">
        <f t="shared" si="10"/>
        <v>0</v>
      </c>
      <c r="L127" s="388">
        <f t="shared" si="16"/>
        <v>0</v>
      </c>
    </row>
    <row r="128" spans="2:12">
      <c r="B128" s="377">
        <v>117</v>
      </c>
      <c r="C128" s="383"/>
      <c r="D128" s="402"/>
      <c r="E128" s="385"/>
      <c r="F128" s="385"/>
      <c r="G128" s="386"/>
      <c r="H128" s="387"/>
      <c r="I128" s="387"/>
      <c r="J128" s="387"/>
      <c r="K128" s="387"/>
      <c r="L128" s="388"/>
    </row>
    <row r="129" spans="2:12">
      <c r="B129" s="382">
        <v>118</v>
      </c>
      <c r="C129" s="383"/>
      <c r="D129" s="541" t="s">
        <v>4554</v>
      </c>
      <c r="E129" s="385"/>
      <c r="F129" s="385"/>
      <c r="G129" s="386"/>
      <c r="H129" s="387"/>
      <c r="I129" s="387"/>
      <c r="J129" s="387"/>
      <c r="K129" s="387"/>
      <c r="L129" s="388"/>
    </row>
    <row r="130" spans="2:12">
      <c r="B130" s="377">
        <v>119</v>
      </c>
      <c r="C130" s="383"/>
      <c r="D130" s="402" t="s">
        <v>4531</v>
      </c>
      <c r="E130" s="385" t="s">
        <v>2887</v>
      </c>
      <c r="F130" s="385">
        <v>1</v>
      </c>
      <c r="G130" s="853"/>
      <c r="H130" s="387">
        <f t="shared" ref="H130:H149" si="17">ROUND(F130*G130,2)</f>
        <v>0</v>
      </c>
      <c r="I130" s="854"/>
      <c r="J130" s="387">
        <f t="shared" ref="J130:J149" si="18">ROUND(F130*I130,2)</f>
        <v>0</v>
      </c>
      <c r="K130" s="387">
        <f t="shared" si="10"/>
        <v>0</v>
      </c>
      <c r="L130" s="388">
        <f t="shared" ref="L130:L149" si="19">ROUND(F130*K130,2)</f>
        <v>0</v>
      </c>
    </row>
    <row r="131" spans="2:12">
      <c r="B131" s="382">
        <v>120</v>
      </c>
      <c r="C131" s="383"/>
      <c r="D131" s="402" t="s">
        <v>4532</v>
      </c>
      <c r="E131" s="385" t="s">
        <v>2887</v>
      </c>
      <c r="F131" s="385">
        <v>1</v>
      </c>
      <c r="G131" s="853"/>
      <c r="H131" s="387">
        <f t="shared" si="17"/>
        <v>0</v>
      </c>
      <c r="I131" s="854"/>
      <c r="J131" s="387">
        <f t="shared" si="18"/>
        <v>0</v>
      </c>
      <c r="K131" s="387">
        <f t="shared" si="10"/>
        <v>0</v>
      </c>
      <c r="L131" s="388">
        <f t="shared" si="19"/>
        <v>0</v>
      </c>
    </row>
    <row r="132" spans="2:12" ht="25.5">
      <c r="B132" s="377">
        <v>121</v>
      </c>
      <c r="C132" s="383"/>
      <c r="D132" s="402" t="s">
        <v>4533</v>
      </c>
      <c r="E132" s="385" t="s">
        <v>2887</v>
      </c>
      <c r="F132" s="385">
        <v>1</v>
      </c>
      <c r="G132" s="853"/>
      <c r="H132" s="387">
        <f t="shared" si="17"/>
        <v>0</v>
      </c>
      <c r="I132" s="854"/>
      <c r="J132" s="387">
        <f t="shared" si="18"/>
        <v>0</v>
      </c>
      <c r="K132" s="387">
        <f t="shared" si="10"/>
        <v>0</v>
      </c>
      <c r="L132" s="388">
        <f t="shared" si="19"/>
        <v>0</v>
      </c>
    </row>
    <row r="133" spans="2:12">
      <c r="B133" s="382">
        <v>122</v>
      </c>
      <c r="C133" s="383"/>
      <c r="D133" s="402" t="s">
        <v>4534</v>
      </c>
      <c r="E133" s="385" t="s">
        <v>2887</v>
      </c>
      <c r="F133" s="385">
        <v>1</v>
      </c>
      <c r="G133" s="853"/>
      <c r="H133" s="387">
        <f t="shared" si="17"/>
        <v>0</v>
      </c>
      <c r="I133" s="854"/>
      <c r="J133" s="387">
        <f t="shared" si="18"/>
        <v>0</v>
      </c>
      <c r="K133" s="387">
        <f t="shared" si="10"/>
        <v>0</v>
      </c>
      <c r="L133" s="388">
        <f t="shared" si="19"/>
        <v>0</v>
      </c>
    </row>
    <row r="134" spans="2:12" ht="12.75" customHeight="1">
      <c r="B134" s="377">
        <v>123</v>
      </c>
      <c r="C134" s="383"/>
      <c r="D134" s="402" t="s">
        <v>4535</v>
      </c>
      <c r="E134" s="385" t="s">
        <v>2887</v>
      </c>
      <c r="F134" s="385">
        <v>1</v>
      </c>
      <c r="G134" s="853"/>
      <c r="H134" s="387">
        <f t="shared" si="17"/>
        <v>0</v>
      </c>
      <c r="I134" s="854"/>
      <c r="J134" s="387">
        <f t="shared" si="18"/>
        <v>0</v>
      </c>
      <c r="K134" s="387">
        <f t="shared" si="10"/>
        <v>0</v>
      </c>
      <c r="L134" s="388">
        <f t="shared" si="19"/>
        <v>0</v>
      </c>
    </row>
    <row r="135" spans="2:12" ht="12.75" customHeight="1">
      <c r="B135" s="382">
        <v>124</v>
      </c>
      <c r="C135" s="383"/>
      <c r="D135" s="402" t="s">
        <v>4536</v>
      </c>
      <c r="E135" s="385" t="s">
        <v>2887</v>
      </c>
      <c r="F135" s="385">
        <v>25</v>
      </c>
      <c r="G135" s="853"/>
      <c r="H135" s="387">
        <f t="shared" si="17"/>
        <v>0</v>
      </c>
      <c r="I135" s="854"/>
      <c r="J135" s="387">
        <f t="shared" si="18"/>
        <v>0</v>
      </c>
      <c r="K135" s="387">
        <f t="shared" si="10"/>
        <v>0</v>
      </c>
      <c r="L135" s="388">
        <f t="shared" si="19"/>
        <v>0</v>
      </c>
    </row>
    <row r="136" spans="2:12">
      <c r="B136" s="377">
        <v>125</v>
      </c>
      <c r="C136" s="383"/>
      <c r="D136" s="402" t="s">
        <v>4537</v>
      </c>
      <c r="E136" s="385" t="s">
        <v>2887</v>
      </c>
      <c r="F136" s="385">
        <v>10</v>
      </c>
      <c r="G136" s="853"/>
      <c r="H136" s="387">
        <f t="shared" si="17"/>
        <v>0</v>
      </c>
      <c r="I136" s="854"/>
      <c r="J136" s="387">
        <f t="shared" si="18"/>
        <v>0</v>
      </c>
      <c r="K136" s="387">
        <f t="shared" si="10"/>
        <v>0</v>
      </c>
      <c r="L136" s="388">
        <f t="shared" si="19"/>
        <v>0</v>
      </c>
    </row>
    <row r="137" spans="2:12">
      <c r="B137" s="382">
        <v>126</v>
      </c>
      <c r="C137" s="383"/>
      <c r="D137" s="402" t="s">
        <v>4538</v>
      </c>
      <c r="E137" s="385" t="s">
        <v>2887</v>
      </c>
      <c r="F137" s="385">
        <v>10</v>
      </c>
      <c r="G137" s="853"/>
      <c r="H137" s="387">
        <f t="shared" si="17"/>
        <v>0</v>
      </c>
      <c r="I137" s="854"/>
      <c r="J137" s="387">
        <f t="shared" si="18"/>
        <v>0</v>
      </c>
      <c r="K137" s="387">
        <f t="shared" si="10"/>
        <v>0</v>
      </c>
      <c r="L137" s="388">
        <f t="shared" si="19"/>
        <v>0</v>
      </c>
    </row>
    <row r="138" spans="2:12">
      <c r="B138" s="377">
        <v>127</v>
      </c>
      <c r="C138" s="383"/>
      <c r="D138" s="402" t="s">
        <v>4539</v>
      </c>
      <c r="E138" s="385" t="s">
        <v>2887</v>
      </c>
      <c r="F138" s="385">
        <v>1</v>
      </c>
      <c r="G138" s="853"/>
      <c r="H138" s="387">
        <f t="shared" si="17"/>
        <v>0</v>
      </c>
      <c r="I138" s="854"/>
      <c r="J138" s="387">
        <f t="shared" si="18"/>
        <v>0</v>
      </c>
      <c r="K138" s="387">
        <f t="shared" si="10"/>
        <v>0</v>
      </c>
      <c r="L138" s="388">
        <f t="shared" si="19"/>
        <v>0</v>
      </c>
    </row>
    <row r="139" spans="2:12">
      <c r="B139" s="382">
        <v>128</v>
      </c>
      <c r="C139" s="383"/>
      <c r="D139" s="402" t="s">
        <v>4540</v>
      </c>
      <c r="E139" s="385" t="s">
        <v>2887</v>
      </c>
      <c r="F139" s="385">
        <v>6</v>
      </c>
      <c r="G139" s="853"/>
      <c r="H139" s="387">
        <f t="shared" si="17"/>
        <v>0</v>
      </c>
      <c r="I139" s="854"/>
      <c r="J139" s="387">
        <f t="shared" si="18"/>
        <v>0</v>
      </c>
      <c r="K139" s="387">
        <f t="shared" si="10"/>
        <v>0</v>
      </c>
      <c r="L139" s="388">
        <f t="shared" si="19"/>
        <v>0</v>
      </c>
    </row>
    <row r="140" spans="2:12">
      <c r="B140" s="377">
        <v>129</v>
      </c>
      <c r="C140" s="383"/>
      <c r="D140" s="402" t="s">
        <v>4541</v>
      </c>
      <c r="E140" s="385" t="s">
        <v>2887</v>
      </c>
      <c r="F140" s="385">
        <v>1</v>
      </c>
      <c r="G140" s="853"/>
      <c r="H140" s="387">
        <f t="shared" si="17"/>
        <v>0</v>
      </c>
      <c r="I140" s="854"/>
      <c r="J140" s="387">
        <f t="shared" si="18"/>
        <v>0</v>
      </c>
      <c r="K140" s="387">
        <f t="shared" si="10"/>
        <v>0</v>
      </c>
      <c r="L140" s="388">
        <f t="shared" si="19"/>
        <v>0</v>
      </c>
    </row>
    <row r="141" spans="2:12">
      <c r="B141" s="382">
        <v>130</v>
      </c>
      <c r="C141" s="383"/>
      <c r="D141" s="402" t="s">
        <v>4542</v>
      </c>
      <c r="E141" s="385" t="s">
        <v>2887</v>
      </c>
      <c r="F141" s="385">
        <v>1</v>
      </c>
      <c r="G141" s="853"/>
      <c r="H141" s="387">
        <f t="shared" si="17"/>
        <v>0</v>
      </c>
      <c r="I141" s="854"/>
      <c r="J141" s="387">
        <f t="shared" si="18"/>
        <v>0</v>
      </c>
      <c r="K141" s="387">
        <f t="shared" si="10"/>
        <v>0</v>
      </c>
      <c r="L141" s="388">
        <f t="shared" si="19"/>
        <v>0</v>
      </c>
    </row>
    <row r="142" spans="2:12">
      <c r="B142" s="377">
        <v>131</v>
      </c>
      <c r="C142" s="383"/>
      <c r="D142" s="402" t="s">
        <v>4552</v>
      </c>
      <c r="E142" s="385" t="s">
        <v>2887</v>
      </c>
      <c r="F142" s="385">
        <v>1</v>
      </c>
      <c r="G142" s="853"/>
      <c r="H142" s="387">
        <f t="shared" si="17"/>
        <v>0</v>
      </c>
      <c r="I142" s="854"/>
      <c r="J142" s="387">
        <f t="shared" si="18"/>
        <v>0</v>
      </c>
      <c r="K142" s="387">
        <f t="shared" ref="K142:K189" si="20">G142+I142</f>
        <v>0</v>
      </c>
      <c r="L142" s="388">
        <f t="shared" si="19"/>
        <v>0</v>
      </c>
    </row>
    <row r="143" spans="2:12">
      <c r="B143" s="382">
        <v>132</v>
      </c>
      <c r="C143" s="383"/>
      <c r="D143" s="402" t="s">
        <v>4544</v>
      </c>
      <c r="E143" s="385" t="s">
        <v>2887</v>
      </c>
      <c r="F143" s="385">
        <v>2</v>
      </c>
      <c r="G143" s="853"/>
      <c r="H143" s="387">
        <f t="shared" si="17"/>
        <v>0</v>
      </c>
      <c r="I143" s="854"/>
      <c r="J143" s="387">
        <f t="shared" si="18"/>
        <v>0</v>
      </c>
      <c r="K143" s="387">
        <f t="shared" si="20"/>
        <v>0</v>
      </c>
      <c r="L143" s="388">
        <f t="shared" si="19"/>
        <v>0</v>
      </c>
    </row>
    <row r="144" spans="2:12" ht="12.75" customHeight="1">
      <c r="B144" s="377">
        <v>133</v>
      </c>
      <c r="C144" s="383"/>
      <c r="D144" s="402" t="s">
        <v>4545</v>
      </c>
      <c r="E144" s="385" t="s">
        <v>2887</v>
      </c>
      <c r="F144" s="385">
        <v>3</v>
      </c>
      <c r="G144" s="853"/>
      <c r="H144" s="387">
        <f t="shared" si="17"/>
        <v>0</v>
      </c>
      <c r="I144" s="854"/>
      <c r="J144" s="387">
        <f t="shared" si="18"/>
        <v>0</v>
      </c>
      <c r="K144" s="387">
        <f t="shared" si="20"/>
        <v>0</v>
      </c>
      <c r="L144" s="388">
        <f t="shared" si="19"/>
        <v>0</v>
      </c>
    </row>
    <row r="145" spans="2:12" ht="12.75" customHeight="1">
      <c r="B145" s="382">
        <v>134</v>
      </c>
      <c r="C145" s="383"/>
      <c r="D145" s="402" t="s">
        <v>4546</v>
      </c>
      <c r="E145" s="385" t="s">
        <v>2887</v>
      </c>
      <c r="F145" s="385">
        <v>35</v>
      </c>
      <c r="G145" s="853"/>
      <c r="H145" s="387">
        <f t="shared" si="17"/>
        <v>0</v>
      </c>
      <c r="I145" s="854"/>
      <c r="J145" s="387">
        <f t="shared" si="18"/>
        <v>0</v>
      </c>
      <c r="K145" s="387">
        <f t="shared" si="20"/>
        <v>0</v>
      </c>
      <c r="L145" s="388">
        <f t="shared" si="19"/>
        <v>0</v>
      </c>
    </row>
    <row r="146" spans="2:12">
      <c r="B146" s="377">
        <v>135</v>
      </c>
      <c r="C146" s="383"/>
      <c r="D146" s="402" t="s">
        <v>4547</v>
      </c>
      <c r="E146" s="385" t="s">
        <v>2887</v>
      </c>
      <c r="F146" s="385">
        <v>26</v>
      </c>
      <c r="G146" s="853"/>
      <c r="H146" s="387">
        <f t="shared" si="17"/>
        <v>0</v>
      </c>
      <c r="I146" s="854"/>
      <c r="J146" s="387">
        <f t="shared" si="18"/>
        <v>0</v>
      </c>
      <c r="K146" s="387">
        <f t="shared" si="20"/>
        <v>0</v>
      </c>
      <c r="L146" s="388">
        <f t="shared" si="19"/>
        <v>0</v>
      </c>
    </row>
    <row r="147" spans="2:12">
      <c r="B147" s="382">
        <v>136</v>
      </c>
      <c r="C147" s="383"/>
      <c r="D147" s="402" t="s">
        <v>4548</v>
      </c>
      <c r="E147" s="385" t="s">
        <v>2887</v>
      </c>
      <c r="F147" s="385">
        <v>9</v>
      </c>
      <c r="G147" s="853"/>
      <c r="H147" s="387">
        <f t="shared" si="17"/>
        <v>0</v>
      </c>
      <c r="I147" s="854"/>
      <c r="J147" s="387">
        <f t="shared" si="18"/>
        <v>0</v>
      </c>
      <c r="K147" s="387">
        <f t="shared" si="20"/>
        <v>0</v>
      </c>
      <c r="L147" s="388">
        <f t="shared" si="19"/>
        <v>0</v>
      </c>
    </row>
    <row r="148" spans="2:12">
      <c r="B148" s="377">
        <v>137</v>
      </c>
      <c r="C148" s="383"/>
      <c r="D148" s="402" t="s">
        <v>4549</v>
      </c>
      <c r="E148" s="385" t="s">
        <v>886</v>
      </c>
      <c r="F148" s="385">
        <v>10</v>
      </c>
      <c r="G148" s="853"/>
      <c r="H148" s="387">
        <f t="shared" si="17"/>
        <v>0</v>
      </c>
      <c r="I148" s="854"/>
      <c r="J148" s="387">
        <f t="shared" si="18"/>
        <v>0</v>
      </c>
      <c r="K148" s="387">
        <f t="shared" si="20"/>
        <v>0</v>
      </c>
      <c r="L148" s="388">
        <f t="shared" si="19"/>
        <v>0</v>
      </c>
    </row>
    <row r="149" spans="2:12">
      <c r="B149" s="382">
        <v>138</v>
      </c>
      <c r="C149" s="383"/>
      <c r="D149" s="402" t="s">
        <v>4550</v>
      </c>
      <c r="E149" s="385" t="s">
        <v>2887</v>
      </c>
      <c r="F149" s="385">
        <v>1</v>
      </c>
      <c r="G149" s="853"/>
      <c r="H149" s="387">
        <f t="shared" si="17"/>
        <v>0</v>
      </c>
      <c r="I149" s="854"/>
      <c r="J149" s="387">
        <f t="shared" si="18"/>
        <v>0</v>
      </c>
      <c r="K149" s="387">
        <f t="shared" si="20"/>
        <v>0</v>
      </c>
      <c r="L149" s="388">
        <f t="shared" si="19"/>
        <v>0</v>
      </c>
    </row>
    <row r="150" spans="2:12">
      <c r="B150" s="377">
        <v>139</v>
      </c>
      <c r="C150" s="383"/>
      <c r="D150" s="402"/>
      <c r="E150" s="385"/>
      <c r="F150" s="385"/>
      <c r="G150" s="386"/>
      <c r="H150" s="387"/>
      <c r="I150" s="387"/>
      <c r="J150" s="387"/>
      <c r="K150" s="387"/>
      <c r="L150" s="388"/>
    </row>
    <row r="151" spans="2:12">
      <c r="B151" s="382">
        <v>140</v>
      </c>
      <c r="C151" s="383"/>
      <c r="D151" s="541" t="s">
        <v>4555</v>
      </c>
      <c r="E151" s="385"/>
      <c r="F151" s="385"/>
      <c r="G151" s="386"/>
      <c r="H151" s="387"/>
      <c r="I151" s="387"/>
      <c r="J151" s="387"/>
      <c r="K151" s="387"/>
      <c r="L151" s="388"/>
    </row>
    <row r="152" spans="2:12">
      <c r="B152" s="377">
        <v>141</v>
      </c>
      <c r="C152" s="383"/>
      <c r="D152" s="402" t="s">
        <v>4556</v>
      </c>
      <c r="E152" s="385" t="s">
        <v>2887</v>
      </c>
      <c r="F152" s="385">
        <v>1</v>
      </c>
      <c r="G152" s="853"/>
      <c r="H152" s="387">
        <f t="shared" ref="H152:H157" si="21">ROUND(F152*G152,2)</f>
        <v>0</v>
      </c>
      <c r="I152" s="854"/>
      <c r="J152" s="387">
        <f t="shared" ref="J152:J165" si="22">ROUND(F152*I152,2)</f>
        <v>0</v>
      </c>
      <c r="K152" s="387">
        <f t="shared" si="20"/>
        <v>0</v>
      </c>
      <c r="L152" s="388">
        <f t="shared" ref="L152:L157" si="23">ROUND(F152*K152,2)</f>
        <v>0</v>
      </c>
    </row>
    <row r="153" spans="2:12">
      <c r="B153" s="382">
        <v>142</v>
      </c>
      <c r="C153" s="383"/>
      <c r="D153" s="402" t="s">
        <v>4557</v>
      </c>
      <c r="E153" s="385" t="s">
        <v>2887</v>
      </c>
      <c r="F153" s="385">
        <v>1</v>
      </c>
      <c r="G153" s="853"/>
      <c r="H153" s="387">
        <f t="shared" si="21"/>
        <v>0</v>
      </c>
      <c r="I153" s="854"/>
      <c r="J153" s="387">
        <f t="shared" si="22"/>
        <v>0</v>
      </c>
      <c r="K153" s="387">
        <f t="shared" si="20"/>
        <v>0</v>
      </c>
      <c r="L153" s="388">
        <f t="shared" si="23"/>
        <v>0</v>
      </c>
    </row>
    <row r="154" spans="2:12" ht="12.75" customHeight="1">
      <c r="B154" s="377">
        <v>143</v>
      </c>
      <c r="C154" s="383"/>
      <c r="D154" s="402" t="s">
        <v>4558</v>
      </c>
      <c r="E154" s="385" t="s">
        <v>2887</v>
      </c>
      <c r="F154" s="385">
        <v>10</v>
      </c>
      <c r="G154" s="853"/>
      <c r="H154" s="387">
        <f t="shared" si="21"/>
        <v>0</v>
      </c>
      <c r="I154" s="854"/>
      <c r="J154" s="387">
        <f t="shared" si="22"/>
        <v>0</v>
      </c>
      <c r="K154" s="387">
        <f t="shared" si="20"/>
        <v>0</v>
      </c>
      <c r="L154" s="388">
        <f t="shared" si="23"/>
        <v>0</v>
      </c>
    </row>
    <row r="155" spans="2:12" ht="12.75" customHeight="1">
      <c r="B155" s="382">
        <v>144</v>
      </c>
      <c r="C155" s="383"/>
      <c r="D155" s="402" t="s">
        <v>4559</v>
      </c>
      <c r="E155" s="385" t="s">
        <v>2887</v>
      </c>
      <c r="F155" s="385">
        <v>1</v>
      </c>
      <c r="G155" s="853"/>
      <c r="H155" s="387">
        <f t="shared" si="21"/>
        <v>0</v>
      </c>
      <c r="I155" s="854"/>
      <c r="J155" s="387">
        <f t="shared" si="22"/>
        <v>0</v>
      </c>
      <c r="K155" s="387">
        <f t="shared" si="20"/>
        <v>0</v>
      </c>
      <c r="L155" s="388">
        <f t="shared" si="23"/>
        <v>0</v>
      </c>
    </row>
    <row r="156" spans="2:12">
      <c r="B156" s="377">
        <v>145</v>
      </c>
      <c r="C156" s="383"/>
      <c r="D156" s="402" t="s">
        <v>4560</v>
      </c>
      <c r="E156" s="385" t="s">
        <v>2887</v>
      </c>
      <c r="F156" s="385">
        <v>2</v>
      </c>
      <c r="G156" s="853"/>
      <c r="H156" s="387">
        <f t="shared" si="21"/>
        <v>0</v>
      </c>
      <c r="I156" s="854"/>
      <c r="J156" s="387">
        <f t="shared" si="22"/>
        <v>0</v>
      </c>
      <c r="K156" s="387">
        <f t="shared" si="20"/>
        <v>0</v>
      </c>
      <c r="L156" s="388">
        <f t="shared" si="23"/>
        <v>0</v>
      </c>
    </row>
    <row r="157" spans="2:12">
      <c r="B157" s="382">
        <v>146</v>
      </c>
      <c r="C157" s="383"/>
      <c r="D157" s="402" t="s">
        <v>4561</v>
      </c>
      <c r="E157" s="385" t="s">
        <v>2887</v>
      </c>
      <c r="F157" s="385">
        <v>40</v>
      </c>
      <c r="G157" s="853"/>
      <c r="H157" s="387">
        <f t="shared" si="21"/>
        <v>0</v>
      </c>
      <c r="I157" s="854"/>
      <c r="J157" s="387">
        <f t="shared" si="22"/>
        <v>0</v>
      </c>
      <c r="K157" s="387">
        <f t="shared" si="20"/>
        <v>0</v>
      </c>
      <c r="L157" s="388">
        <f t="shared" si="23"/>
        <v>0</v>
      </c>
    </row>
    <row r="158" spans="2:12">
      <c r="B158" s="377">
        <v>147</v>
      </c>
      <c r="C158" s="383"/>
      <c r="D158" s="402"/>
      <c r="E158" s="385"/>
      <c r="F158" s="385"/>
      <c r="G158" s="386"/>
      <c r="H158" s="387"/>
      <c r="I158" s="387"/>
      <c r="J158" s="387"/>
      <c r="K158" s="387"/>
      <c r="L158" s="388"/>
    </row>
    <row r="159" spans="2:12">
      <c r="B159" s="382">
        <v>148</v>
      </c>
      <c r="C159" s="383"/>
      <c r="D159" s="541" t="s">
        <v>4562</v>
      </c>
      <c r="E159" s="385"/>
      <c r="F159" s="385"/>
      <c r="G159" s="386"/>
      <c r="H159" s="387"/>
      <c r="I159" s="387"/>
      <c r="J159" s="387"/>
      <c r="K159" s="387"/>
      <c r="L159" s="388"/>
    </row>
    <row r="160" spans="2:12">
      <c r="B160" s="377">
        <v>149</v>
      </c>
      <c r="C160" s="383"/>
      <c r="D160" s="402" t="s">
        <v>4563</v>
      </c>
      <c r="E160" s="385" t="s">
        <v>2887</v>
      </c>
      <c r="F160" s="385">
        <v>1</v>
      </c>
      <c r="G160" s="853"/>
      <c r="H160" s="387">
        <f t="shared" ref="H160:H165" si="24">ROUND(F160*G160,2)</f>
        <v>0</v>
      </c>
      <c r="I160" s="854"/>
      <c r="J160" s="387">
        <f t="shared" si="22"/>
        <v>0</v>
      </c>
      <c r="K160" s="387">
        <f t="shared" si="20"/>
        <v>0</v>
      </c>
      <c r="L160" s="388">
        <f t="shared" ref="L160:L183" si="25">ROUND(F160*K160,2)</f>
        <v>0</v>
      </c>
    </row>
    <row r="161" spans="2:12">
      <c r="B161" s="382">
        <v>150</v>
      </c>
      <c r="C161" s="383"/>
      <c r="D161" s="402" t="s">
        <v>4564</v>
      </c>
      <c r="E161" s="385" t="s">
        <v>2887</v>
      </c>
      <c r="F161" s="385">
        <v>1</v>
      </c>
      <c r="G161" s="853"/>
      <c r="H161" s="387">
        <f t="shared" si="24"/>
        <v>0</v>
      </c>
      <c r="I161" s="854"/>
      <c r="J161" s="387">
        <f t="shared" si="22"/>
        <v>0</v>
      </c>
      <c r="K161" s="387">
        <f t="shared" si="20"/>
        <v>0</v>
      </c>
      <c r="L161" s="388">
        <f t="shared" si="25"/>
        <v>0</v>
      </c>
    </row>
    <row r="162" spans="2:12">
      <c r="B162" s="377">
        <v>151</v>
      </c>
      <c r="C162" s="383"/>
      <c r="D162" s="402" t="s">
        <v>4558</v>
      </c>
      <c r="E162" s="385" t="s">
        <v>2887</v>
      </c>
      <c r="F162" s="385">
        <v>10</v>
      </c>
      <c r="G162" s="853"/>
      <c r="H162" s="387">
        <f t="shared" si="24"/>
        <v>0</v>
      </c>
      <c r="I162" s="854"/>
      <c r="J162" s="387">
        <f t="shared" si="22"/>
        <v>0</v>
      </c>
      <c r="K162" s="387">
        <f t="shared" si="20"/>
        <v>0</v>
      </c>
      <c r="L162" s="388">
        <f t="shared" si="25"/>
        <v>0</v>
      </c>
    </row>
    <row r="163" spans="2:12">
      <c r="B163" s="382">
        <v>152</v>
      </c>
      <c r="C163" s="383"/>
      <c r="D163" s="402" t="s">
        <v>4559</v>
      </c>
      <c r="E163" s="385" t="s">
        <v>2887</v>
      </c>
      <c r="F163" s="385">
        <v>1</v>
      </c>
      <c r="G163" s="853"/>
      <c r="H163" s="387">
        <f t="shared" si="24"/>
        <v>0</v>
      </c>
      <c r="I163" s="854"/>
      <c r="J163" s="387">
        <f t="shared" si="22"/>
        <v>0</v>
      </c>
      <c r="K163" s="387">
        <f t="shared" si="20"/>
        <v>0</v>
      </c>
      <c r="L163" s="388">
        <f t="shared" si="25"/>
        <v>0</v>
      </c>
    </row>
    <row r="164" spans="2:12" ht="12.75" customHeight="1">
      <c r="B164" s="377">
        <v>153</v>
      </c>
      <c r="C164" s="383"/>
      <c r="D164" s="402" t="s">
        <v>4560</v>
      </c>
      <c r="E164" s="385" t="s">
        <v>2887</v>
      </c>
      <c r="F164" s="385">
        <v>2</v>
      </c>
      <c r="G164" s="853"/>
      <c r="H164" s="387">
        <f t="shared" si="24"/>
        <v>0</v>
      </c>
      <c r="I164" s="854"/>
      <c r="J164" s="387">
        <f t="shared" si="22"/>
        <v>0</v>
      </c>
      <c r="K164" s="387">
        <f t="shared" si="20"/>
        <v>0</v>
      </c>
      <c r="L164" s="388">
        <f t="shared" si="25"/>
        <v>0</v>
      </c>
    </row>
    <row r="165" spans="2:12" ht="12.75" customHeight="1">
      <c r="B165" s="382">
        <v>154</v>
      </c>
      <c r="C165" s="383"/>
      <c r="D165" s="402" t="s">
        <v>4561</v>
      </c>
      <c r="E165" s="385" t="s">
        <v>2887</v>
      </c>
      <c r="F165" s="385">
        <v>40</v>
      </c>
      <c r="G165" s="853"/>
      <c r="H165" s="387">
        <f t="shared" si="24"/>
        <v>0</v>
      </c>
      <c r="I165" s="854"/>
      <c r="J165" s="387">
        <f t="shared" si="22"/>
        <v>0</v>
      </c>
      <c r="K165" s="387">
        <f t="shared" si="20"/>
        <v>0</v>
      </c>
      <c r="L165" s="388">
        <f t="shared" si="25"/>
        <v>0</v>
      </c>
    </row>
    <row r="166" spans="2:12">
      <c r="B166" s="377">
        <v>155</v>
      </c>
      <c r="C166" s="383"/>
      <c r="D166" s="402"/>
      <c r="E166" s="385"/>
      <c r="F166" s="385"/>
      <c r="G166" s="386"/>
      <c r="H166" s="387"/>
      <c r="I166" s="387"/>
      <c r="J166" s="387"/>
      <c r="K166" s="387"/>
      <c r="L166" s="388"/>
    </row>
    <row r="167" spans="2:12">
      <c r="B167" s="382">
        <v>156</v>
      </c>
      <c r="C167" s="383"/>
      <c r="D167" s="541" t="s">
        <v>4565</v>
      </c>
      <c r="E167" s="385"/>
      <c r="F167" s="385"/>
      <c r="G167" s="386"/>
      <c r="H167" s="387"/>
      <c r="I167" s="387"/>
      <c r="J167" s="387"/>
      <c r="K167" s="387"/>
      <c r="L167" s="388"/>
    </row>
    <row r="168" spans="2:12">
      <c r="B168" s="377">
        <v>157</v>
      </c>
      <c r="C168" s="383"/>
      <c r="D168" s="402" t="s">
        <v>4531</v>
      </c>
      <c r="E168" s="385" t="s">
        <v>2887</v>
      </c>
      <c r="F168" s="385">
        <v>1</v>
      </c>
      <c r="G168" s="853"/>
      <c r="H168" s="387">
        <f t="shared" ref="H168:H189" si="26">ROUND(F168*G168,2)</f>
        <v>0</v>
      </c>
      <c r="I168" s="854"/>
      <c r="J168" s="387">
        <f t="shared" ref="J168:J183" si="27">ROUND(F168*I168,2)</f>
        <v>0</v>
      </c>
      <c r="K168" s="387">
        <f t="shared" si="20"/>
        <v>0</v>
      </c>
      <c r="L168" s="388">
        <f t="shared" si="25"/>
        <v>0</v>
      </c>
    </row>
    <row r="169" spans="2:12">
      <c r="B169" s="382">
        <v>158</v>
      </c>
      <c r="C169" s="383"/>
      <c r="D169" s="402" t="s">
        <v>4532</v>
      </c>
      <c r="E169" s="385" t="s">
        <v>2887</v>
      </c>
      <c r="F169" s="385">
        <v>1</v>
      </c>
      <c r="G169" s="853"/>
      <c r="H169" s="387">
        <f t="shared" si="26"/>
        <v>0</v>
      </c>
      <c r="I169" s="854"/>
      <c r="J169" s="387">
        <f t="shared" si="27"/>
        <v>0</v>
      </c>
      <c r="K169" s="387">
        <f t="shared" si="20"/>
        <v>0</v>
      </c>
      <c r="L169" s="388">
        <f t="shared" si="25"/>
        <v>0</v>
      </c>
    </row>
    <row r="170" spans="2:12" ht="25.5">
      <c r="B170" s="377">
        <v>159</v>
      </c>
      <c r="C170" s="383"/>
      <c r="D170" s="402" t="s">
        <v>4533</v>
      </c>
      <c r="E170" s="385" t="s">
        <v>2887</v>
      </c>
      <c r="F170" s="385">
        <v>1</v>
      </c>
      <c r="G170" s="853"/>
      <c r="H170" s="387">
        <f t="shared" si="26"/>
        <v>0</v>
      </c>
      <c r="I170" s="854"/>
      <c r="J170" s="387">
        <f t="shared" si="27"/>
        <v>0</v>
      </c>
      <c r="K170" s="387">
        <f t="shared" si="20"/>
        <v>0</v>
      </c>
      <c r="L170" s="388">
        <f t="shared" si="25"/>
        <v>0</v>
      </c>
    </row>
    <row r="171" spans="2:12">
      <c r="B171" s="382">
        <v>160</v>
      </c>
      <c r="C171" s="383"/>
      <c r="D171" s="402" t="s">
        <v>4534</v>
      </c>
      <c r="E171" s="385" t="s">
        <v>2887</v>
      </c>
      <c r="F171" s="385">
        <v>1</v>
      </c>
      <c r="G171" s="853"/>
      <c r="H171" s="387">
        <f t="shared" si="26"/>
        <v>0</v>
      </c>
      <c r="I171" s="854"/>
      <c r="J171" s="387">
        <f t="shared" si="27"/>
        <v>0</v>
      </c>
      <c r="K171" s="387">
        <f t="shared" si="20"/>
        <v>0</v>
      </c>
      <c r="L171" s="388">
        <f t="shared" si="25"/>
        <v>0</v>
      </c>
    </row>
    <row r="172" spans="2:12">
      <c r="B172" s="377">
        <v>161</v>
      </c>
      <c r="C172" s="383"/>
      <c r="D172" s="402" t="s">
        <v>4535</v>
      </c>
      <c r="E172" s="385" t="s">
        <v>2887</v>
      </c>
      <c r="F172" s="385">
        <v>1</v>
      </c>
      <c r="G172" s="853"/>
      <c r="H172" s="387">
        <f t="shared" si="26"/>
        <v>0</v>
      </c>
      <c r="I172" s="854"/>
      <c r="J172" s="387">
        <f t="shared" si="27"/>
        <v>0</v>
      </c>
      <c r="K172" s="387">
        <f t="shared" si="20"/>
        <v>0</v>
      </c>
      <c r="L172" s="388">
        <f t="shared" si="25"/>
        <v>0</v>
      </c>
    </row>
    <row r="173" spans="2:12">
      <c r="B173" s="382">
        <v>162</v>
      </c>
      <c r="C173" s="383"/>
      <c r="D173" s="402" t="s">
        <v>4536</v>
      </c>
      <c r="E173" s="385" t="s">
        <v>2887</v>
      </c>
      <c r="F173" s="385">
        <v>15</v>
      </c>
      <c r="G173" s="853"/>
      <c r="H173" s="387">
        <f t="shared" si="26"/>
        <v>0</v>
      </c>
      <c r="I173" s="854"/>
      <c r="J173" s="387">
        <f t="shared" si="27"/>
        <v>0</v>
      </c>
      <c r="K173" s="387">
        <f t="shared" si="20"/>
        <v>0</v>
      </c>
      <c r="L173" s="388">
        <f t="shared" si="25"/>
        <v>0</v>
      </c>
    </row>
    <row r="174" spans="2:12" ht="12.75" customHeight="1">
      <c r="B174" s="377">
        <v>163</v>
      </c>
      <c r="C174" s="383"/>
      <c r="D174" s="402" t="s">
        <v>4537</v>
      </c>
      <c r="E174" s="385" t="s">
        <v>2887</v>
      </c>
      <c r="F174" s="385">
        <v>5</v>
      </c>
      <c r="G174" s="853"/>
      <c r="H174" s="387">
        <f t="shared" si="26"/>
        <v>0</v>
      </c>
      <c r="I174" s="854"/>
      <c r="J174" s="387">
        <f t="shared" si="27"/>
        <v>0</v>
      </c>
      <c r="K174" s="387">
        <f t="shared" si="20"/>
        <v>0</v>
      </c>
      <c r="L174" s="388">
        <f t="shared" si="25"/>
        <v>0</v>
      </c>
    </row>
    <row r="175" spans="2:12" ht="12.75" customHeight="1">
      <c r="B175" s="382">
        <v>164</v>
      </c>
      <c r="C175" s="383"/>
      <c r="D175" s="402" t="s">
        <v>4538</v>
      </c>
      <c r="E175" s="385" t="s">
        <v>2887</v>
      </c>
      <c r="F175" s="385">
        <v>10</v>
      </c>
      <c r="G175" s="853"/>
      <c r="H175" s="387">
        <f t="shared" si="26"/>
        <v>0</v>
      </c>
      <c r="I175" s="854"/>
      <c r="J175" s="387">
        <f t="shared" si="27"/>
        <v>0</v>
      </c>
      <c r="K175" s="387">
        <f t="shared" si="20"/>
        <v>0</v>
      </c>
      <c r="L175" s="388">
        <f t="shared" si="25"/>
        <v>0</v>
      </c>
    </row>
    <row r="176" spans="2:12">
      <c r="B176" s="377">
        <v>165</v>
      </c>
      <c r="C176" s="383"/>
      <c r="D176" s="402" t="s">
        <v>4539</v>
      </c>
      <c r="E176" s="385" t="s">
        <v>2887</v>
      </c>
      <c r="F176" s="385">
        <v>1</v>
      </c>
      <c r="G176" s="853"/>
      <c r="H176" s="387">
        <f t="shared" si="26"/>
        <v>0</v>
      </c>
      <c r="I176" s="854"/>
      <c r="J176" s="387">
        <f t="shared" si="27"/>
        <v>0</v>
      </c>
      <c r="K176" s="387">
        <f t="shared" si="20"/>
        <v>0</v>
      </c>
      <c r="L176" s="388">
        <f t="shared" si="25"/>
        <v>0</v>
      </c>
    </row>
    <row r="177" spans="2:12">
      <c r="B177" s="382">
        <v>166</v>
      </c>
      <c r="C177" s="383"/>
      <c r="D177" s="402" t="s">
        <v>4542</v>
      </c>
      <c r="E177" s="385" t="s">
        <v>2887</v>
      </c>
      <c r="F177" s="385">
        <v>4</v>
      </c>
      <c r="G177" s="853"/>
      <c r="H177" s="387">
        <f t="shared" si="26"/>
        <v>0</v>
      </c>
      <c r="I177" s="854"/>
      <c r="J177" s="387">
        <f t="shared" si="27"/>
        <v>0</v>
      </c>
      <c r="K177" s="387">
        <f t="shared" si="20"/>
        <v>0</v>
      </c>
      <c r="L177" s="388">
        <f t="shared" si="25"/>
        <v>0</v>
      </c>
    </row>
    <row r="178" spans="2:12">
      <c r="B178" s="377">
        <v>167</v>
      </c>
      <c r="C178" s="383"/>
      <c r="D178" s="402" t="s">
        <v>4544</v>
      </c>
      <c r="E178" s="385" t="s">
        <v>2887</v>
      </c>
      <c r="F178" s="385">
        <v>4</v>
      </c>
      <c r="G178" s="853"/>
      <c r="H178" s="387">
        <f t="shared" si="26"/>
        <v>0</v>
      </c>
      <c r="I178" s="854"/>
      <c r="J178" s="387">
        <f t="shared" si="27"/>
        <v>0</v>
      </c>
      <c r="K178" s="387">
        <f t="shared" si="20"/>
        <v>0</v>
      </c>
      <c r="L178" s="388">
        <f t="shared" si="25"/>
        <v>0</v>
      </c>
    </row>
    <row r="179" spans="2:12">
      <c r="B179" s="382">
        <v>168</v>
      </c>
      <c r="C179" s="383"/>
      <c r="D179" s="402" t="s">
        <v>4545</v>
      </c>
      <c r="E179" s="385" t="s">
        <v>2887</v>
      </c>
      <c r="F179" s="385">
        <v>8</v>
      </c>
      <c r="G179" s="853"/>
      <c r="H179" s="387">
        <f t="shared" si="26"/>
        <v>0</v>
      </c>
      <c r="I179" s="854"/>
      <c r="J179" s="387">
        <f t="shared" si="27"/>
        <v>0</v>
      </c>
      <c r="K179" s="387">
        <f t="shared" si="20"/>
        <v>0</v>
      </c>
      <c r="L179" s="388">
        <f t="shared" si="25"/>
        <v>0</v>
      </c>
    </row>
    <row r="180" spans="2:12">
      <c r="B180" s="377">
        <v>169</v>
      </c>
      <c r="C180" s="383"/>
      <c r="D180" s="402" t="s">
        <v>4546</v>
      </c>
      <c r="E180" s="385" t="s">
        <v>2887</v>
      </c>
      <c r="F180" s="385">
        <v>106</v>
      </c>
      <c r="G180" s="853"/>
      <c r="H180" s="387">
        <f t="shared" si="26"/>
        <v>0</v>
      </c>
      <c r="I180" s="854"/>
      <c r="J180" s="387">
        <f t="shared" si="27"/>
        <v>0</v>
      </c>
      <c r="K180" s="387">
        <f t="shared" si="20"/>
        <v>0</v>
      </c>
      <c r="L180" s="388">
        <f t="shared" si="25"/>
        <v>0</v>
      </c>
    </row>
    <row r="181" spans="2:12">
      <c r="B181" s="382">
        <v>170</v>
      </c>
      <c r="C181" s="383"/>
      <c r="D181" s="402" t="s">
        <v>4547</v>
      </c>
      <c r="E181" s="385" t="s">
        <v>2887</v>
      </c>
      <c r="F181" s="385">
        <v>106</v>
      </c>
      <c r="G181" s="853"/>
      <c r="H181" s="387">
        <f t="shared" si="26"/>
        <v>0</v>
      </c>
      <c r="I181" s="854"/>
      <c r="J181" s="387">
        <f t="shared" si="27"/>
        <v>0</v>
      </c>
      <c r="K181" s="387">
        <f t="shared" si="20"/>
        <v>0</v>
      </c>
      <c r="L181" s="388">
        <f t="shared" si="25"/>
        <v>0</v>
      </c>
    </row>
    <row r="182" spans="2:12">
      <c r="B182" s="377">
        <v>171</v>
      </c>
      <c r="C182" s="383"/>
      <c r="D182" s="402" t="s">
        <v>4549</v>
      </c>
      <c r="E182" s="385" t="s">
        <v>886</v>
      </c>
      <c r="F182" s="385">
        <v>5</v>
      </c>
      <c r="G182" s="853"/>
      <c r="H182" s="387">
        <f t="shared" si="26"/>
        <v>0</v>
      </c>
      <c r="I182" s="854"/>
      <c r="J182" s="387">
        <f t="shared" si="27"/>
        <v>0</v>
      </c>
      <c r="K182" s="387">
        <f t="shared" si="20"/>
        <v>0</v>
      </c>
      <c r="L182" s="388">
        <f t="shared" si="25"/>
        <v>0</v>
      </c>
    </row>
    <row r="183" spans="2:12">
      <c r="B183" s="382">
        <v>172</v>
      </c>
      <c r="C183" s="383"/>
      <c r="D183" s="402" t="s">
        <v>4550</v>
      </c>
      <c r="E183" s="385" t="s">
        <v>2887</v>
      </c>
      <c r="F183" s="385">
        <v>1</v>
      </c>
      <c r="G183" s="853"/>
      <c r="H183" s="387">
        <f t="shared" si="26"/>
        <v>0</v>
      </c>
      <c r="I183" s="854"/>
      <c r="J183" s="387">
        <f t="shared" si="27"/>
        <v>0</v>
      </c>
      <c r="K183" s="387">
        <f t="shared" si="20"/>
        <v>0</v>
      </c>
      <c r="L183" s="388">
        <f t="shared" si="25"/>
        <v>0</v>
      </c>
    </row>
    <row r="184" spans="2:12" ht="12.75" customHeight="1">
      <c r="B184" s="377">
        <v>173</v>
      </c>
      <c r="C184" s="383"/>
      <c r="D184" s="402"/>
      <c r="E184" s="385"/>
      <c r="F184" s="385"/>
      <c r="G184" s="386"/>
      <c r="H184" s="387"/>
      <c r="I184" s="387"/>
      <c r="J184" s="387"/>
      <c r="K184" s="387"/>
      <c r="L184" s="388"/>
    </row>
    <row r="185" spans="2:12" ht="12.75" customHeight="1">
      <c r="B185" s="382">
        <v>174</v>
      </c>
      <c r="C185" s="383"/>
      <c r="D185" s="541" t="s">
        <v>4566</v>
      </c>
      <c r="E185" s="385"/>
      <c r="F185" s="385"/>
      <c r="G185" s="386"/>
      <c r="H185" s="387"/>
      <c r="I185" s="387"/>
      <c r="J185" s="387"/>
      <c r="K185" s="387"/>
      <c r="L185" s="388"/>
    </row>
    <row r="186" spans="2:12">
      <c r="B186" s="377">
        <v>175</v>
      </c>
      <c r="C186" s="383"/>
      <c r="D186" s="402" t="s">
        <v>4544</v>
      </c>
      <c r="E186" s="385" t="s">
        <v>2887</v>
      </c>
      <c r="F186" s="385">
        <v>1</v>
      </c>
      <c r="G186" s="853"/>
      <c r="H186" s="387">
        <f t="shared" si="26"/>
        <v>0</v>
      </c>
      <c r="I186" s="854"/>
      <c r="J186" s="387">
        <f t="shared" ref="J186:J189" si="28">ROUND(F186*I186,2)</f>
        <v>0</v>
      </c>
      <c r="K186" s="387">
        <f t="shared" si="20"/>
        <v>0</v>
      </c>
      <c r="L186" s="388">
        <f t="shared" ref="L186:L189" si="29">ROUND(F186*K186,2)</f>
        <v>0</v>
      </c>
    </row>
    <row r="187" spans="2:12">
      <c r="B187" s="382">
        <v>176</v>
      </c>
      <c r="C187" s="383"/>
      <c r="D187" s="402" t="s">
        <v>4545</v>
      </c>
      <c r="E187" s="385" t="s">
        <v>2887</v>
      </c>
      <c r="F187" s="385">
        <v>1</v>
      </c>
      <c r="G187" s="853"/>
      <c r="H187" s="387">
        <f t="shared" si="26"/>
        <v>0</v>
      </c>
      <c r="I187" s="854"/>
      <c r="J187" s="387">
        <f t="shared" si="28"/>
        <v>0</v>
      </c>
      <c r="K187" s="387">
        <f t="shared" si="20"/>
        <v>0</v>
      </c>
      <c r="L187" s="388">
        <f t="shared" si="29"/>
        <v>0</v>
      </c>
    </row>
    <row r="188" spans="2:12">
      <c r="B188" s="377">
        <v>177</v>
      </c>
      <c r="C188" s="383"/>
      <c r="D188" s="402" t="s">
        <v>4546</v>
      </c>
      <c r="E188" s="385" t="s">
        <v>2887</v>
      </c>
      <c r="F188" s="385">
        <v>13</v>
      </c>
      <c r="G188" s="853"/>
      <c r="H188" s="387">
        <f t="shared" si="26"/>
        <v>0</v>
      </c>
      <c r="I188" s="854"/>
      <c r="J188" s="387">
        <f t="shared" si="28"/>
        <v>0</v>
      </c>
      <c r="K188" s="387">
        <f t="shared" si="20"/>
        <v>0</v>
      </c>
      <c r="L188" s="388">
        <f t="shared" si="29"/>
        <v>0</v>
      </c>
    </row>
    <row r="189" spans="2:12">
      <c r="B189" s="382">
        <v>178</v>
      </c>
      <c r="C189" s="383"/>
      <c r="D189" s="402" t="s">
        <v>4548</v>
      </c>
      <c r="E189" s="385" t="s">
        <v>2887</v>
      </c>
      <c r="F189" s="385">
        <v>13</v>
      </c>
      <c r="G189" s="853"/>
      <c r="H189" s="387">
        <f t="shared" si="26"/>
        <v>0</v>
      </c>
      <c r="I189" s="854"/>
      <c r="J189" s="387">
        <f t="shared" si="28"/>
        <v>0</v>
      </c>
      <c r="K189" s="387">
        <f t="shared" si="20"/>
        <v>0</v>
      </c>
      <c r="L189" s="388">
        <f t="shared" si="29"/>
        <v>0</v>
      </c>
    </row>
    <row r="190" spans="2:12">
      <c r="B190" s="377">
        <v>179</v>
      </c>
      <c r="C190" s="383"/>
      <c r="D190" s="402"/>
      <c r="E190" s="385"/>
      <c r="F190" s="385"/>
      <c r="G190" s="386"/>
      <c r="H190" s="387"/>
      <c r="I190" s="387"/>
      <c r="J190" s="387"/>
      <c r="K190" s="387"/>
      <c r="L190" s="388"/>
    </row>
    <row r="191" spans="2:12" ht="13.5" customHeight="1">
      <c r="B191" s="382">
        <v>180</v>
      </c>
      <c r="C191" s="1064" t="s">
        <v>4567</v>
      </c>
      <c r="D191" s="1065"/>
      <c r="E191" s="403"/>
      <c r="F191" s="403"/>
      <c r="G191" s="379"/>
      <c r="H191" s="404">
        <f>SUM(H13:H190)</f>
        <v>0</v>
      </c>
      <c r="I191" s="380"/>
      <c r="J191" s="404">
        <f>SUM(J13:J190)</f>
        <v>0</v>
      </c>
      <c r="K191" s="404"/>
      <c r="L191" s="404">
        <f>SUM(L13:L190)</f>
        <v>0</v>
      </c>
    </row>
    <row r="192" spans="2:12" ht="13.5" customHeight="1">
      <c r="B192" s="377">
        <v>181</v>
      </c>
      <c r="C192" s="542"/>
      <c r="D192" s="542"/>
      <c r="E192" s="542"/>
      <c r="F192" s="542"/>
      <c r="G192" s="542"/>
      <c r="H192" s="542"/>
      <c r="I192" s="542"/>
      <c r="J192" s="542"/>
      <c r="K192" s="542"/>
      <c r="L192" s="543"/>
    </row>
    <row r="193" spans="2:12" ht="12.75" customHeight="1">
      <c r="B193" s="382">
        <v>182</v>
      </c>
      <c r="C193" s="1064" t="s">
        <v>4471</v>
      </c>
      <c r="D193" s="1065"/>
      <c r="E193" s="378"/>
      <c r="F193" s="378"/>
      <c r="G193" s="379"/>
      <c r="H193" s="380"/>
      <c r="I193" s="380"/>
      <c r="J193" s="380"/>
      <c r="K193" s="380"/>
      <c r="L193" s="381" t="s">
        <v>5</v>
      </c>
    </row>
    <row r="194" spans="2:12">
      <c r="B194" s="377">
        <v>183</v>
      </c>
      <c r="C194" s="383"/>
      <c r="D194" s="541" t="s">
        <v>4530</v>
      </c>
      <c r="E194" s="385"/>
      <c r="F194" s="385"/>
      <c r="G194" s="386"/>
      <c r="H194" s="387"/>
      <c r="I194" s="387"/>
      <c r="J194" s="387"/>
      <c r="K194" s="387"/>
      <c r="L194" s="388"/>
    </row>
    <row r="195" spans="2:12" ht="25.5" customHeight="1">
      <c r="B195" s="382">
        <v>184</v>
      </c>
      <c r="C195" s="383" t="s">
        <v>4568</v>
      </c>
      <c r="D195" s="402" t="s">
        <v>4569</v>
      </c>
      <c r="E195" s="385" t="s">
        <v>2887</v>
      </c>
      <c r="F195" s="385">
        <v>1</v>
      </c>
      <c r="G195" s="853"/>
      <c r="H195" s="387">
        <f t="shared" ref="H195:H197" si="30">ROUND(F195*G195,2)</f>
        <v>0</v>
      </c>
      <c r="I195" s="854"/>
      <c r="J195" s="387">
        <f t="shared" ref="J195:J197" si="31">ROUND(F195*I195,2)</f>
        <v>0</v>
      </c>
      <c r="K195" s="387">
        <f t="shared" ref="K195:K219" si="32">G195+I195</f>
        <v>0</v>
      </c>
      <c r="L195" s="388">
        <f t="shared" ref="L195:L197" si="33">ROUND(F195*K195,2)</f>
        <v>0</v>
      </c>
    </row>
    <row r="196" spans="2:12" ht="25.5" customHeight="1">
      <c r="B196" s="377">
        <v>185</v>
      </c>
      <c r="C196" s="383" t="s">
        <v>4570</v>
      </c>
      <c r="D196" s="402" t="s">
        <v>4571</v>
      </c>
      <c r="E196" s="385" t="s">
        <v>2887</v>
      </c>
      <c r="F196" s="385">
        <v>1</v>
      </c>
      <c r="G196" s="853"/>
      <c r="H196" s="387">
        <f t="shared" si="30"/>
        <v>0</v>
      </c>
      <c r="I196" s="854"/>
      <c r="J196" s="387">
        <f t="shared" si="31"/>
        <v>0</v>
      </c>
      <c r="K196" s="387">
        <f t="shared" si="32"/>
        <v>0</v>
      </c>
      <c r="L196" s="388">
        <f t="shared" si="33"/>
        <v>0</v>
      </c>
    </row>
    <row r="197" spans="2:12" ht="25.5">
      <c r="B197" s="382">
        <v>186</v>
      </c>
      <c r="C197" s="383" t="s">
        <v>4572</v>
      </c>
      <c r="D197" s="402" t="s">
        <v>4573</v>
      </c>
      <c r="E197" s="385" t="s">
        <v>2887</v>
      </c>
      <c r="F197" s="385">
        <v>1</v>
      </c>
      <c r="G197" s="853"/>
      <c r="H197" s="387">
        <f t="shared" si="30"/>
        <v>0</v>
      </c>
      <c r="I197" s="854"/>
      <c r="J197" s="387">
        <f t="shared" si="31"/>
        <v>0</v>
      </c>
      <c r="K197" s="387">
        <f t="shared" si="32"/>
        <v>0</v>
      </c>
      <c r="L197" s="388">
        <f t="shared" si="33"/>
        <v>0</v>
      </c>
    </row>
    <row r="198" spans="2:12">
      <c r="B198" s="377">
        <v>187</v>
      </c>
      <c r="C198" s="383"/>
      <c r="D198" s="402"/>
      <c r="E198" s="385"/>
      <c r="F198" s="385"/>
      <c r="G198" s="386"/>
      <c r="H198" s="387"/>
      <c r="I198" s="387"/>
      <c r="J198" s="387"/>
      <c r="K198" s="387"/>
      <c r="L198" s="388"/>
    </row>
    <row r="199" spans="2:12">
      <c r="B199" s="382">
        <v>188</v>
      </c>
      <c r="C199" s="383"/>
      <c r="D199" s="541" t="s">
        <v>4551</v>
      </c>
      <c r="E199" s="385"/>
      <c r="F199" s="385"/>
      <c r="G199" s="386"/>
      <c r="H199" s="387"/>
      <c r="I199" s="387"/>
      <c r="J199" s="387"/>
      <c r="K199" s="387"/>
      <c r="L199" s="388"/>
    </row>
    <row r="200" spans="2:12" ht="25.5">
      <c r="B200" s="377">
        <v>189</v>
      </c>
      <c r="C200" s="383" t="s">
        <v>4568</v>
      </c>
      <c r="D200" s="402" t="s">
        <v>4569</v>
      </c>
      <c r="E200" s="385" t="s">
        <v>2887</v>
      </c>
      <c r="F200" s="385">
        <v>1</v>
      </c>
      <c r="G200" s="853"/>
      <c r="H200" s="387">
        <f t="shared" ref="H200:H202" si="34">ROUND(F200*G200,2)</f>
        <v>0</v>
      </c>
      <c r="I200" s="854"/>
      <c r="J200" s="387">
        <f t="shared" ref="J200:J202" si="35">ROUND(F200*I200,2)</f>
        <v>0</v>
      </c>
      <c r="K200" s="387">
        <f t="shared" si="32"/>
        <v>0</v>
      </c>
      <c r="L200" s="388">
        <f t="shared" ref="L200:L202" si="36">ROUND(F200*K200,2)</f>
        <v>0</v>
      </c>
    </row>
    <row r="201" spans="2:12" ht="25.5">
      <c r="B201" s="382">
        <v>190</v>
      </c>
      <c r="C201" s="383" t="s">
        <v>4570</v>
      </c>
      <c r="D201" s="402" t="s">
        <v>4571</v>
      </c>
      <c r="E201" s="385" t="s">
        <v>2887</v>
      </c>
      <c r="F201" s="385">
        <v>1</v>
      </c>
      <c r="G201" s="853"/>
      <c r="H201" s="387">
        <f t="shared" si="34"/>
        <v>0</v>
      </c>
      <c r="I201" s="854"/>
      <c r="J201" s="387">
        <f t="shared" si="35"/>
        <v>0</v>
      </c>
      <c r="K201" s="387">
        <f t="shared" si="32"/>
        <v>0</v>
      </c>
      <c r="L201" s="388">
        <f t="shared" si="36"/>
        <v>0</v>
      </c>
    </row>
    <row r="202" spans="2:12" ht="25.5">
      <c r="B202" s="377">
        <v>191</v>
      </c>
      <c r="C202" s="383" t="s">
        <v>4572</v>
      </c>
      <c r="D202" s="402" t="s">
        <v>4573</v>
      </c>
      <c r="E202" s="385" t="s">
        <v>2887</v>
      </c>
      <c r="F202" s="385">
        <v>1</v>
      </c>
      <c r="G202" s="853"/>
      <c r="H202" s="387">
        <f t="shared" si="34"/>
        <v>0</v>
      </c>
      <c r="I202" s="854"/>
      <c r="J202" s="387">
        <f t="shared" si="35"/>
        <v>0</v>
      </c>
      <c r="K202" s="387">
        <f t="shared" si="32"/>
        <v>0</v>
      </c>
      <c r="L202" s="388">
        <f t="shared" si="36"/>
        <v>0</v>
      </c>
    </row>
    <row r="203" spans="2:12">
      <c r="B203" s="382">
        <v>192</v>
      </c>
      <c r="C203" s="383"/>
      <c r="D203" s="402"/>
      <c r="E203" s="385"/>
      <c r="F203" s="385"/>
      <c r="G203" s="386"/>
      <c r="H203" s="387"/>
      <c r="I203" s="387"/>
      <c r="J203" s="387"/>
      <c r="K203" s="387"/>
      <c r="L203" s="388"/>
    </row>
    <row r="204" spans="2:12">
      <c r="B204" s="377">
        <v>193</v>
      </c>
      <c r="C204" s="383"/>
      <c r="D204" s="541" t="s">
        <v>4553</v>
      </c>
      <c r="E204" s="385"/>
      <c r="F204" s="385"/>
      <c r="G204" s="386"/>
      <c r="H204" s="387"/>
      <c r="I204" s="387"/>
      <c r="J204" s="387"/>
      <c r="K204" s="387"/>
      <c r="L204" s="388"/>
    </row>
    <row r="205" spans="2:12" ht="25.5" customHeight="1">
      <c r="B205" s="382">
        <v>194</v>
      </c>
      <c r="C205" s="383" t="s">
        <v>4568</v>
      </c>
      <c r="D205" s="402" t="s">
        <v>4569</v>
      </c>
      <c r="E205" s="385" t="s">
        <v>2887</v>
      </c>
      <c r="F205" s="385">
        <v>1</v>
      </c>
      <c r="G205" s="853"/>
      <c r="H205" s="387">
        <f t="shared" ref="H205:H207" si="37">ROUND(F205*G205,2)</f>
        <v>0</v>
      </c>
      <c r="I205" s="854"/>
      <c r="J205" s="387">
        <f t="shared" ref="J205:J207" si="38">ROUND(F205*I205,2)</f>
        <v>0</v>
      </c>
      <c r="K205" s="387">
        <f t="shared" si="32"/>
        <v>0</v>
      </c>
      <c r="L205" s="388">
        <f t="shared" ref="L205:L207" si="39">ROUND(F205*K205,2)</f>
        <v>0</v>
      </c>
    </row>
    <row r="206" spans="2:12" ht="25.5" customHeight="1">
      <c r="B206" s="377">
        <v>195</v>
      </c>
      <c r="C206" s="383" t="s">
        <v>4570</v>
      </c>
      <c r="D206" s="402" t="s">
        <v>4571</v>
      </c>
      <c r="E206" s="385" t="s">
        <v>2887</v>
      </c>
      <c r="F206" s="385">
        <v>1</v>
      </c>
      <c r="G206" s="853"/>
      <c r="H206" s="387">
        <f t="shared" si="37"/>
        <v>0</v>
      </c>
      <c r="I206" s="854"/>
      <c r="J206" s="387">
        <f t="shared" si="38"/>
        <v>0</v>
      </c>
      <c r="K206" s="387">
        <f t="shared" si="32"/>
        <v>0</v>
      </c>
      <c r="L206" s="388">
        <f t="shared" si="39"/>
        <v>0</v>
      </c>
    </row>
    <row r="207" spans="2:12" ht="25.5">
      <c r="B207" s="382">
        <v>196</v>
      </c>
      <c r="C207" s="383" t="s">
        <v>4572</v>
      </c>
      <c r="D207" s="402" t="s">
        <v>4573</v>
      </c>
      <c r="E207" s="385" t="s">
        <v>2887</v>
      </c>
      <c r="F207" s="385">
        <v>1</v>
      </c>
      <c r="G207" s="853"/>
      <c r="H207" s="387">
        <f t="shared" si="37"/>
        <v>0</v>
      </c>
      <c r="I207" s="854"/>
      <c r="J207" s="387">
        <f t="shared" si="38"/>
        <v>0</v>
      </c>
      <c r="K207" s="387">
        <f t="shared" si="32"/>
        <v>0</v>
      </c>
      <c r="L207" s="388">
        <f t="shared" si="39"/>
        <v>0</v>
      </c>
    </row>
    <row r="208" spans="2:12">
      <c r="B208" s="377">
        <v>197</v>
      </c>
      <c r="C208" s="383"/>
      <c r="D208" s="402"/>
      <c r="E208" s="385"/>
      <c r="F208" s="385"/>
      <c r="G208" s="386"/>
      <c r="H208" s="387"/>
      <c r="I208" s="387"/>
      <c r="J208" s="387"/>
      <c r="K208" s="387"/>
      <c r="L208" s="388"/>
    </row>
    <row r="209" spans="2:12">
      <c r="B209" s="382">
        <v>198</v>
      </c>
      <c r="C209" s="383"/>
      <c r="D209" s="541" t="s">
        <v>4554</v>
      </c>
      <c r="E209" s="385"/>
      <c r="F209" s="385"/>
      <c r="G209" s="386"/>
      <c r="H209" s="387"/>
      <c r="I209" s="387"/>
      <c r="J209" s="387"/>
      <c r="K209" s="387"/>
      <c r="L209" s="388"/>
    </row>
    <row r="210" spans="2:12" ht="25.5">
      <c r="B210" s="377">
        <v>199</v>
      </c>
      <c r="C210" s="383" t="s">
        <v>4568</v>
      </c>
      <c r="D210" s="402" t="s">
        <v>4569</v>
      </c>
      <c r="E210" s="385" t="s">
        <v>2887</v>
      </c>
      <c r="F210" s="385">
        <v>1</v>
      </c>
      <c r="G210" s="853"/>
      <c r="H210" s="387">
        <f t="shared" ref="H210:H212" si="40">ROUND(F210*G210,2)</f>
        <v>0</v>
      </c>
      <c r="I210" s="854"/>
      <c r="J210" s="387">
        <f t="shared" ref="J210:J212" si="41">ROUND(F210*I210,2)</f>
        <v>0</v>
      </c>
      <c r="K210" s="387">
        <f t="shared" si="32"/>
        <v>0</v>
      </c>
      <c r="L210" s="388">
        <f t="shared" ref="L210:L212" si="42">ROUND(F210*K210,2)</f>
        <v>0</v>
      </c>
    </row>
    <row r="211" spans="2:12" ht="25.5">
      <c r="B211" s="382">
        <v>200</v>
      </c>
      <c r="C211" s="383" t="s">
        <v>4570</v>
      </c>
      <c r="D211" s="402" t="s">
        <v>4571</v>
      </c>
      <c r="E211" s="385" t="s">
        <v>2887</v>
      </c>
      <c r="F211" s="385">
        <v>1</v>
      </c>
      <c r="G211" s="853"/>
      <c r="H211" s="387">
        <f t="shared" si="40"/>
        <v>0</v>
      </c>
      <c r="I211" s="854"/>
      <c r="J211" s="387">
        <f t="shared" si="41"/>
        <v>0</v>
      </c>
      <c r="K211" s="387">
        <f t="shared" si="32"/>
        <v>0</v>
      </c>
      <c r="L211" s="388">
        <f t="shared" si="42"/>
        <v>0</v>
      </c>
    </row>
    <row r="212" spans="2:12" ht="25.5">
      <c r="B212" s="377">
        <v>201</v>
      </c>
      <c r="C212" s="383" t="s">
        <v>4572</v>
      </c>
      <c r="D212" s="402" t="s">
        <v>4573</v>
      </c>
      <c r="E212" s="385" t="s">
        <v>2887</v>
      </c>
      <c r="F212" s="385">
        <v>1</v>
      </c>
      <c r="G212" s="853"/>
      <c r="H212" s="387">
        <f t="shared" si="40"/>
        <v>0</v>
      </c>
      <c r="I212" s="854"/>
      <c r="J212" s="387">
        <f t="shared" si="41"/>
        <v>0</v>
      </c>
      <c r="K212" s="387">
        <f t="shared" si="32"/>
        <v>0</v>
      </c>
      <c r="L212" s="388">
        <f t="shared" si="42"/>
        <v>0</v>
      </c>
    </row>
    <row r="213" spans="2:12">
      <c r="B213" s="382">
        <v>202</v>
      </c>
      <c r="C213" s="383"/>
      <c r="D213" s="402"/>
      <c r="E213" s="385"/>
      <c r="F213" s="385"/>
      <c r="G213" s="386"/>
      <c r="H213" s="387"/>
      <c r="I213" s="387"/>
      <c r="J213" s="387"/>
      <c r="K213" s="387"/>
      <c r="L213" s="388"/>
    </row>
    <row r="214" spans="2:12">
      <c r="B214" s="377">
        <v>203</v>
      </c>
      <c r="C214" s="383"/>
      <c r="D214" s="541" t="s">
        <v>4565</v>
      </c>
      <c r="E214" s="385"/>
      <c r="F214" s="385"/>
      <c r="G214" s="386"/>
      <c r="H214" s="387"/>
      <c r="I214" s="387"/>
      <c r="J214" s="387"/>
      <c r="K214" s="387"/>
      <c r="L214" s="388"/>
    </row>
    <row r="215" spans="2:12" ht="25.5" customHeight="1">
      <c r="B215" s="382">
        <v>204</v>
      </c>
      <c r="C215" s="383" t="s">
        <v>4574</v>
      </c>
      <c r="D215" s="402" t="s">
        <v>4575</v>
      </c>
      <c r="E215" s="385" t="s">
        <v>2887</v>
      </c>
      <c r="F215" s="385">
        <v>1</v>
      </c>
      <c r="G215" s="853"/>
      <c r="H215" s="387">
        <f t="shared" ref="H215:H219" si="43">ROUND(F215*G215,2)</f>
        <v>0</v>
      </c>
      <c r="I215" s="854"/>
      <c r="J215" s="387">
        <f t="shared" ref="J215:J219" si="44">ROUND(F215*I215,2)</f>
        <v>0</v>
      </c>
      <c r="K215" s="387">
        <f t="shared" si="32"/>
        <v>0</v>
      </c>
      <c r="L215" s="388">
        <f t="shared" ref="L215:L219" si="45">ROUND(F215*K215,2)</f>
        <v>0</v>
      </c>
    </row>
    <row r="216" spans="2:12" ht="12.75" customHeight="1">
      <c r="B216" s="377">
        <v>205</v>
      </c>
      <c r="C216" s="383"/>
      <c r="D216" s="402" t="s">
        <v>4576</v>
      </c>
      <c r="E216" s="385" t="s">
        <v>2887</v>
      </c>
      <c r="F216" s="385">
        <v>5</v>
      </c>
      <c r="G216" s="853"/>
      <c r="H216" s="387">
        <f t="shared" si="43"/>
        <v>0</v>
      </c>
      <c r="I216" s="854"/>
      <c r="J216" s="387">
        <f t="shared" si="44"/>
        <v>0</v>
      </c>
      <c r="K216" s="387">
        <f t="shared" si="32"/>
        <v>0</v>
      </c>
      <c r="L216" s="388">
        <f t="shared" si="45"/>
        <v>0</v>
      </c>
    </row>
    <row r="217" spans="2:12">
      <c r="B217" s="382">
        <v>206</v>
      </c>
      <c r="C217" s="383"/>
      <c r="D217" s="402" t="s">
        <v>4577</v>
      </c>
      <c r="E217" s="385" t="s">
        <v>2887</v>
      </c>
      <c r="F217" s="385">
        <v>1</v>
      </c>
      <c r="G217" s="853"/>
      <c r="H217" s="387">
        <f t="shared" si="43"/>
        <v>0</v>
      </c>
      <c r="I217" s="854"/>
      <c r="J217" s="387">
        <f t="shared" si="44"/>
        <v>0</v>
      </c>
      <c r="K217" s="387">
        <f t="shared" si="32"/>
        <v>0</v>
      </c>
      <c r="L217" s="388">
        <f t="shared" si="45"/>
        <v>0</v>
      </c>
    </row>
    <row r="218" spans="2:12">
      <c r="B218" s="377">
        <v>207</v>
      </c>
      <c r="C218" s="383"/>
      <c r="D218" s="402" t="s">
        <v>4578</v>
      </c>
      <c r="E218" s="385" t="s">
        <v>2887</v>
      </c>
      <c r="F218" s="385">
        <v>2</v>
      </c>
      <c r="G218" s="853"/>
      <c r="H218" s="387">
        <f t="shared" si="43"/>
        <v>0</v>
      </c>
      <c r="I218" s="854"/>
      <c r="J218" s="387">
        <f t="shared" si="44"/>
        <v>0</v>
      </c>
      <c r="K218" s="387">
        <f t="shared" si="32"/>
        <v>0</v>
      </c>
      <c r="L218" s="388">
        <f t="shared" si="45"/>
        <v>0</v>
      </c>
    </row>
    <row r="219" spans="2:12" ht="25.5">
      <c r="B219" s="382">
        <v>208</v>
      </c>
      <c r="C219" s="383" t="s">
        <v>4572</v>
      </c>
      <c r="D219" s="402" t="s">
        <v>4573</v>
      </c>
      <c r="E219" s="385" t="s">
        <v>2887</v>
      </c>
      <c r="F219" s="385">
        <v>1</v>
      </c>
      <c r="G219" s="853"/>
      <c r="H219" s="387">
        <f t="shared" si="43"/>
        <v>0</v>
      </c>
      <c r="I219" s="854"/>
      <c r="J219" s="387">
        <f t="shared" si="44"/>
        <v>0</v>
      </c>
      <c r="K219" s="387">
        <f t="shared" si="32"/>
        <v>0</v>
      </c>
      <c r="L219" s="388">
        <f t="shared" si="45"/>
        <v>0</v>
      </c>
    </row>
    <row r="220" spans="2:12">
      <c r="B220" s="377">
        <v>209</v>
      </c>
      <c r="C220" s="383"/>
      <c r="D220" s="402"/>
      <c r="E220" s="385"/>
      <c r="F220" s="385"/>
      <c r="G220" s="386"/>
      <c r="H220" s="387"/>
      <c r="I220" s="387"/>
      <c r="J220" s="387"/>
      <c r="K220" s="387"/>
      <c r="L220" s="388"/>
    </row>
    <row r="221" spans="2:12" ht="13.5" customHeight="1">
      <c r="B221" s="382">
        <v>210</v>
      </c>
      <c r="C221" s="1064" t="s">
        <v>4579</v>
      </c>
      <c r="D221" s="1065"/>
      <c r="E221" s="403"/>
      <c r="F221" s="403"/>
      <c r="G221" s="379"/>
      <c r="H221" s="404">
        <f>SUM(H194:H220)</f>
        <v>0</v>
      </c>
      <c r="I221" s="380"/>
      <c r="J221" s="404">
        <f>SUM(J194:J220)</f>
        <v>0</v>
      </c>
      <c r="K221" s="404"/>
      <c r="L221" s="404">
        <f>SUM(L194:L220)</f>
        <v>0</v>
      </c>
    </row>
    <row r="222" spans="2:12" ht="13.5" customHeight="1">
      <c r="B222" s="377">
        <v>211</v>
      </c>
      <c r="C222" s="542"/>
      <c r="D222" s="542"/>
      <c r="E222" s="542"/>
      <c r="F222" s="542"/>
      <c r="G222" s="542"/>
      <c r="H222" s="542"/>
      <c r="I222" s="542"/>
      <c r="J222" s="542"/>
      <c r="K222" s="542"/>
      <c r="L222" s="543"/>
    </row>
    <row r="223" spans="2:12" ht="12.75" customHeight="1">
      <c r="B223" s="382">
        <v>212</v>
      </c>
      <c r="C223" s="1064" t="s">
        <v>4472</v>
      </c>
      <c r="D223" s="1065"/>
      <c r="E223" s="378"/>
      <c r="F223" s="378"/>
      <c r="G223" s="379"/>
      <c r="H223" s="380"/>
      <c r="I223" s="380"/>
      <c r="J223" s="380"/>
      <c r="K223" s="380"/>
      <c r="L223" s="381" t="s">
        <v>5</v>
      </c>
    </row>
    <row r="224" spans="2:12">
      <c r="B224" s="377">
        <v>213</v>
      </c>
      <c r="C224" s="383"/>
      <c r="D224" s="402" t="s">
        <v>4580</v>
      </c>
      <c r="E224" s="385" t="s">
        <v>2887</v>
      </c>
      <c r="F224" s="385">
        <v>4</v>
      </c>
      <c r="G224" s="853"/>
      <c r="H224" s="387">
        <f t="shared" ref="H224:H226" si="46">ROUND(F224*G224,2)</f>
        <v>0</v>
      </c>
      <c r="I224" s="854"/>
      <c r="J224" s="387">
        <f t="shared" ref="J224:J226" si="47">ROUND(F224*I224,2)</f>
        <v>0</v>
      </c>
      <c r="K224" s="387">
        <f>G224+I224</f>
        <v>0</v>
      </c>
      <c r="L224" s="388">
        <f t="shared" ref="L224:L226" si="48">ROUND(F224*K224,2)</f>
        <v>0</v>
      </c>
    </row>
    <row r="225" spans="2:12" ht="12.75" customHeight="1">
      <c r="B225" s="382">
        <v>214</v>
      </c>
      <c r="C225" s="383"/>
      <c r="D225" s="402" t="s">
        <v>4581</v>
      </c>
      <c r="E225" s="385" t="s">
        <v>886</v>
      </c>
      <c r="F225" s="385">
        <v>32</v>
      </c>
      <c r="G225" s="853"/>
      <c r="H225" s="387">
        <f t="shared" si="46"/>
        <v>0</v>
      </c>
      <c r="I225" s="854"/>
      <c r="J225" s="387">
        <f t="shared" si="47"/>
        <v>0</v>
      </c>
      <c r="K225" s="387">
        <f>G225+I225</f>
        <v>0</v>
      </c>
      <c r="L225" s="388">
        <f t="shared" si="48"/>
        <v>0</v>
      </c>
    </row>
    <row r="226" spans="2:12" ht="12.75" customHeight="1">
      <c r="B226" s="377">
        <v>215</v>
      </c>
      <c r="C226" s="383"/>
      <c r="D226" s="402" t="s">
        <v>4529</v>
      </c>
      <c r="E226" s="385" t="s">
        <v>2887</v>
      </c>
      <c r="F226" s="385">
        <v>1</v>
      </c>
      <c r="G226" s="853"/>
      <c r="H226" s="387">
        <f t="shared" si="46"/>
        <v>0</v>
      </c>
      <c r="I226" s="854"/>
      <c r="J226" s="387">
        <f t="shared" si="47"/>
        <v>0</v>
      </c>
      <c r="K226" s="387">
        <f>G226+I226</f>
        <v>0</v>
      </c>
      <c r="L226" s="388">
        <f t="shared" si="48"/>
        <v>0</v>
      </c>
    </row>
    <row r="227" spans="2:12">
      <c r="B227" s="382">
        <v>216</v>
      </c>
      <c r="C227" s="383"/>
      <c r="D227" s="402"/>
      <c r="E227" s="385"/>
      <c r="F227" s="385"/>
      <c r="G227" s="386"/>
      <c r="H227" s="387"/>
      <c r="I227" s="387"/>
      <c r="J227" s="387"/>
      <c r="K227" s="387"/>
      <c r="L227" s="388"/>
    </row>
    <row r="228" spans="2:12" ht="13.5" customHeight="1">
      <c r="B228" s="377">
        <v>217</v>
      </c>
      <c r="C228" s="1064" t="s">
        <v>4582</v>
      </c>
      <c r="D228" s="1065"/>
      <c r="E228" s="403"/>
      <c r="F228" s="403"/>
      <c r="G228" s="379"/>
      <c r="H228" s="404">
        <f>SUM(H224:H227)</f>
        <v>0</v>
      </c>
      <c r="I228" s="380"/>
      <c r="J228" s="404">
        <f>SUM(J224:J227)</f>
        <v>0</v>
      </c>
      <c r="K228" s="404"/>
      <c r="L228" s="404">
        <f>SUM(L224:L227)</f>
        <v>0</v>
      </c>
    </row>
    <row r="229" spans="2:12" ht="13.5" customHeight="1">
      <c r="B229" s="382">
        <v>218</v>
      </c>
      <c r="C229" s="542"/>
      <c r="D229" s="542"/>
      <c r="E229" s="542"/>
      <c r="F229" s="542"/>
      <c r="G229" s="542"/>
      <c r="H229" s="542"/>
      <c r="I229" s="542"/>
      <c r="J229" s="542"/>
      <c r="K229" s="542"/>
      <c r="L229" s="543"/>
    </row>
    <row r="230" spans="2:12" ht="12.75" customHeight="1">
      <c r="B230" s="377">
        <v>219</v>
      </c>
      <c r="C230" s="1064" t="s">
        <v>4473</v>
      </c>
      <c r="D230" s="1065"/>
      <c r="E230" s="378"/>
      <c r="F230" s="378"/>
      <c r="G230" s="379"/>
      <c r="H230" s="380"/>
      <c r="I230" s="380"/>
      <c r="J230" s="380"/>
      <c r="K230" s="380"/>
      <c r="L230" s="381" t="s">
        <v>5</v>
      </c>
    </row>
    <row r="231" spans="2:12" ht="25.5">
      <c r="B231" s="382">
        <v>220</v>
      </c>
      <c r="C231" s="383"/>
      <c r="D231" s="402" t="s">
        <v>4583</v>
      </c>
      <c r="E231" s="385" t="s">
        <v>2887</v>
      </c>
      <c r="F231" s="385">
        <v>8</v>
      </c>
      <c r="G231" s="853"/>
      <c r="H231" s="387">
        <f t="shared" ref="H231:H235" si="49">ROUND(F231*G231,2)</f>
        <v>0</v>
      </c>
      <c r="I231" s="854"/>
      <c r="J231" s="387">
        <f t="shared" ref="J231:J235" si="50">ROUND(F231*I231,2)</f>
        <v>0</v>
      </c>
      <c r="K231" s="387">
        <f>G231+I231</f>
        <v>0</v>
      </c>
      <c r="L231" s="388">
        <f t="shared" ref="L231:L235" si="51">ROUND(F231*K231,2)</f>
        <v>0</v>
      </c>
    </row>
    <row r="232" spans="2:12" ht="26.25" customHeight="1">
      <c r="B232" s="377">
        <v>221</v>
      </c>
      <c r="C232" s="383"/>
      <c r="D232" s="402" t="s">
        <v>4584</v>
      </c>
      <c r="E232" s="385" t="s">
        <v>2887</v>
      </c>
      <c r="F232" s="385">
        <v>8</v>
      </c>
      <c r="G232" s="853"/>
      <c r="H232" s="387">
        <f t="shared" si="49"/>
        <v>0</v>
      </c>
      <c r="I232" s="854"/>
      <c r="J232" s="387">
        <f t="shared" si="50"/>
        <v>0</v>
      </c>
      <c r="K232" s="387">
        <f>G232+I232</f>
        <v>0</v>
      </c>
      <c r="L232" s="388">
        <f t="shared" si="51"/>
        <v>0</v>
      </c>
    </row>
    <row r="233" spans="2:12" ht="25.5" customHeight="1">
      <c r="B233" s="382">
        <v>222</v>
      </c>
      <c r="C233" s="383"/>
      <c r="D233" s="402" t="s">
        <v>4585</v>
      </c>
      <c r="E233" s="385" t="s">
        <v>2887</v>
      </c>
      <c r="F233" s="385">
        <v>16</v>
      </c>
      <c r="G233" s="853"/>
      <c r="H233" s="387">
        <f t="shared" si="49"/>
        <v>0</v>
      </c>
      <c r="I233" s="854"/>
      <c r="J233" s="387">
        <f t="shared" si="50"/>
        <v>0</v>
      </c>
      <c r="K233" s="387">
        <f>G233+I233</f>
        <v>0</v>
      </c>
      <c r="L233" s="388">
        <f t="shared" si="51"/>
        <v>0</v>
      </c>
    </row>
    <row r="234" spans="2:12" ht="25.5">
      <c r="B234" s="377">
        <v>223</v>
      </c>
      <c r="C234" s="383"/>
      <c r="D234" s="402" t="s">
        <v>4586</v>
      </c>
      <c r="E234" s="385" t="s">
        <v>2887</v>
      </c>
      <c r="F234" s="385">
        <v>4</v>
      </c>
      <c r="G234" s="853"/>
      <c r="H234" s="387">
        <f t="shared" si="49"/>
        <v>0</v>
      </c>
      <c r="I234" s="854"/>
      <c r="J234" s="387">
        <f t="shared" si="50"/>
        <v>0</v>
      </c>
      <c r="K234" s="387">
        <f>G234+I234</f>
        <v>0</v>
      </c>
      <c r="L234" s="388">
        <f t="shared" si="51"/>
        <v>0</v>
      </c>
    </row>
    <row r="235" spans="2:12">
      <c r="B235" s="382">
        <v>224</v>
      </c>
      <c r="C235" s="383"/>
      <c r="D235" s="402" t="s">
        <v>4529</v>
      </c>
      <c r="E235" s="385" t="s">
        <v>2887</v>
      </c>
      <c r="F235" s="385">
        <v>1</v>
      </c>
      <c r="G235" s="853"/>
      <c r="H235" s="387">
        <f t="shared" si="49"/>
        <v>0</v>
      </c>
      <c r="I235" s="854"/>
      <c r="J235" s="387">
        <f t="shared" si="50"/>
        <v>0</v>
      </c>
      <c r="K235" s="387">
        <f>G235+I235</f>
        <v>0</v>
      </c>
      <c r="L235" s="388">
        <f t="shared" si="51"/>
        <v>0</v>
      </c>
    </row>
    <row r="236" spans="2:12">
      <c r="B236" s="377">
        <v>225</v>
      </c>
      <c r="C236" s="383"/>
      <c r="D236" s="402"/>
      <c r="E236" s="385"/>
      <c r="F236" s="385"/>
      <c r="G236" s="386"/>
      <c r="H236" s="387"/>
      <c r="I236" s="387"/>
      <c r="J236" s="387"/>
      <c r="K236" s="387"/>
      <c r="L236" s="388"/>
    </row>
    <row r="237" spans="2:12" ht="13.5" customHeight="1">
      <c r="B237" s="382">
        <v>226</v>
      </c>
      <c r="C237" s="1064" t="s">
        <v>4587</v>
      </c>
      <c r="D237" s="1065"/>
      <c r="E237" s="403"/>
      <c r="F237" s="403"/>
      <c r="G237" s="379"/>
      <c r="H237" s="404">
        <f>SUM(H231:H236)</f>
        <v>0</v>
      </c>
      <c r="I237" s="380"/>
      <c r="J237" s="404">
        <f>SUM(J231:J236)</f>
        <v>0</v>
      </c>
      <c r="K237" s="404"/>
      <c r="L237" s="404">
        <f>SUM(L231:L236)</f>
        <v>0</v>
      </c>
    </row>
    <row r="238" spans="2:12" ht="13.5" customHeight="1">
      <c r="B238" s="377">
        <v>227</v>
      </c>
      <c r="C238" s="542"/>
      <c r="D238" s="542"/>
      <c r="E238" s="542"/>
      <c r="F238" s="542"/>
      <c r="G238" s="542"/>
      <c r="H238" s="542"/>
      <c r="I238" s="542"/>
      <c r="J238" s="542"/>
      <c r="K238" s="542"/>
      <c r="L238" s="543"/>
    </row>
    <row r="239" spans="2:12" ht="12.75" customHeight="1">
      <c r="B239" s="382">
        <v>228</v>
      </c>
      <c r="C239" s="1064" t="s">
        <v>4474</v>
      </c>
      <c r="D239" s="1065"/>
      <c r="E239" s="378"/>
      <c r="F239" s="378"/>
      <c r="G239" s="379"/>
      <c r="H239" s="380"/>
      <c r="I239" s="380"/>
      <c r="J239" s="380"/>
      <c r="K239" s="380"/>
      <c r="L239" s="381" t="s">
        <v>5</v>
      </c>
    </row>
    <row r="240" spans="2:12" ht="12.75" customHeight="1">
      <c r="B240" s="377">
        <v>229</v>
      </c>
      <c r="C240" s="383"/>
      <c r="D240" s="402" t="s">
        <v>4588</v>
      </c>
      <c r="E240" s="385" t="s">
        <v>886</v>
      </c>
      <c r="F240" s="385">
        <v>60</v>
      </c>
      <c r="G240" s="853"/>
      <c r="H240" s="387">
        <f t="shared" ref="H240:H255" si="52">ROUND(F240*G240,2)</f>
        <v>0</v>
      </c>
      <c r="I240" s="854"/>
      <c r="J240" s="387">
        <f t="shared" ref="J240:J262" si="53">ROUND(F240*I240,2)</f>
        <v>0</v>
      </c>
      <c r="K240" s="387">
        <f t="shared" ref="K240:K262" si="54">G240+I240</f>
        <v>0</v>
      </c>
      <c r="L240" s="388">
        <f t="shared" ref="L240:L262" si="55">ROUND(F240*K240,2)</f>
        <v>0</v>
      </c>
    </row>
    <row r="241" spans="2:12" ht="12.75" customHeight="1">
      <c r="B241" s="382">
        <v>230</v>
      </c>
      <c r="C241" s="383"/>
      <c r="D241" s="402" t="s">
        <v>4589</v>
      </c>
      <c r="E241" s="385" t="s">
        <v>886</v>
      </c>
      <c r="F241" s="385">
        <v>56</v>
      </c>
      <c r="G241" s="853"/>
      <c r="H241" s="387">
        <f t="shared" si="52"/>
        <v>0</v>
      </c>
      <c r="I241" s="854"/>
      <c r="J241" s="387">
        <f t="shared" si="53"/>
        <v>0</v>
      </c>
      <c r="K241" s="387">
        <f t="shared" si="54"/>
        <v>0</v>
      </c>
      <c r="L241" s="388">
        <f t="shared" si="55"/>
        <v>0</v>
      </c>
    </row>
    <row r="242" spans="2:12" ht="12.75" customHeight="1">
      <c r="B242" s="377">
        <v>231</v>
      </c>
      <c r="C242" s="383"/>
      <c r="D242" s="402" t="s">
        <v>4590</v>
      </c>
      <c r="E242" s="385" t="s">
        <v>886</v>
      </c>
      <c r="F242" s="385">
        <v>36</v>
      </c>
      <c r="G242" s="853"/>
      <c r="H242" s="387">
        <f t="shared" si="52"/>
        <v>0</v>
      </c>
      <c r="I242" s="854"/>
      <c r="J242" s="387">
        <f t="shared" si="53"/>
        <v>0</v>
      </c>
      <c r="K242" s="387">
        <f t="shared" si="54"/>
        <v>0</v>
      </c>
      <c r="L242" s="388">
        <f t="shared" si="55"/>
        <v>0</v>
      </c>
    </row>
    <row r="243" spans="2:12" ht="12.75" customHeight="1">
      <c r="B243" s="382">
        <v>232</v>
      </c>
      <c r="C243" s="383"/>
      <c r="D243" s="402" t="s">
        <v>4591</v>
      </c>
      <c r="E243" s="385" t="s">
        <v>886</v>
      </c>
      <c r="F243" s="385">
        <v>20</v>
      </c>
      <c r="G243" s="853"/>
      <c r="H243" s="387">
        <f t="shared" si="52"/>
        <v>0</v>
      </c>
      <c r="I243" s="854"/>
      <c r="J243" s="387">
        <f t="shared" si="53"/>
        <v>0</v>
      </c>
      <c r="K243" s="387">
        <f t="shared" si="54"/>
        <v>0</v>
      </c>
      <c r="L243" s="388">
        <f t="shared" si="55"/>
        <v>0</v>
      </c>
    </row>
    <row r="244" spans="2:12">
      <c r="B244" s="377">
        <v>233</v>
      </c>
      <c r="C244" s="383"/>
      <c r="D244" s="402" t="s">
        <v>4592</v>
      </c>
      <c r="E244" s="385" t="s">
        <v>2887</v>
      </c>
      <c r="F244" s="385">
        <v>339</v>
      </c>
      <c r="G244" s="853"/>
      <c r="H244" s="387">
        <f t="shared" si="52"/>
        <v>0</v>
      </c>
      <c r="I244" s="854"/>
      <c r="J244" s="387">
        <f t="shared" si="53"/>
        <v>0</v>
      </c>
      <c r="K244" s="387">
        <f t="shared" si="54"/>
        <v>0</v>
      </c>
      <c r="L244" s="388">
        <f t="shared" si="55"/>
        <v>0</v>
      </c>
    </row>
    <row r="245" spans="2:12">
      <c r="B245" s="382">
        <v>234</v>
      </c>
      <c r="C245" s="383"/>
      <c r="D245" s="402" t="s">
        <v>4593</v>
      </c>
      <c r="E245" s="385" t="s">
        <v>2887</v>
      </c>
      <c r="F245" s="385">
        <v>50</v>
      </c>
      <c r="G245" s="853"/>
      <c r="H245" s="387">
        <f t="shared" si="52"/>
        <v>0</v>
      </c>
      <c r="I245" s="854"/>
      <c r="J245" s="387">
        <f t="shared" si="53"/>
        <v>0</v>
      </c>
      <c r="K245" s="387">
        <f t="shared" si="54"/>
        <v>0</v>
      </c>
      <c r="L245" s="388">
        <f t="shared" si="55"/>
        <v>0</v>
      </c>
    </row>
    <row r="246" spans="2:12">
      <c r="B246" s="377">
        <v>235</v>
      </c>
      <c r="C246" s="383"/>
      <c r="D246" s="402" t="s">
        <v>4594</v>
      </c>
      <c r="E246" s="385" t="s">
        <v>2887</v>
      </c>
      <c r="F246" s="385">
        <v>6</v>
      </c>
      <c r="G246" s="853"/>
      <c r="H246" s="387">
        <f t="shared" si="52"/>
        <v>0</v>
      </c>
      <c r="I246" s="854"/>
      <c r="J246" s="387">
        <f t="shared" si="53"/>
        <v>0</v>
      </c>
      <c r="K246" s="387">
        <f t="shared" si="54"/>
        <v>0</v>
      </c>
      <c r="L246" s="388">
        <f t="shared" si="55"/>
        <v>0</v>
      </c>
    </row>
    <row r="247" spans="2:12">
      <c r="B247" s="382">
        <v>236</v>
      </c>
      <c r="C247" s="383"/>
      <c r="D247" s="402" t="s">
        <v>4595</v>
      </c>
      <c r="E247" s="385" t="s">
        <v>886</v>
      </c>
      <c r="F247" s="385">
        <v>84</v>
      </c>
      <c r="G247" s="853"/>
      <c r="H247" s="387">
        <f t="shared" si="52"/>
        <v>0</v>
      </c>
      <c r="I247" s="854"/>
      <c r="J247" s="387">
        <f t="shared" si="53"/>
        <v>0</v>
      </c>
      <c r="K247" s="387">
        <f t="shared" si="54"/>
        <v>0</v>
      </c>
      <c r="L247" s="388">
        <f t="shared" si="55"/>
        <v>0</v>
      </c>
    </row>
    <row r="248" spans="2:12">
      <c r="B248" s="377">
        <v>237</v>
      </c>
      <c r="C248" s="383"/>
      <c r="D248" s="402" t="s">
        <v>4596</v>
      </c>
      <c r="E248" s="385" t="s">
        <v>886</v>
      </c>
      <c r="F248" s="385">
        <v>42</v>
      </c>
      <c r="G248" s="853"/>
      <c r="H248" s="387">
        <f t="shared" si="52"/>
        <v>0</v>
      </c>
      <c r="I248" s="854"/>
      <c r="J248" s="387">
        <f t="shared" si="53"/>
        <v>0</v>
      </c>
      <c r="K248" s="387">
        <f t="shared" si="54"/>
        <v>0</v>
      </c>
      <c r="L248" s="388">
        <f t="shared" si="55"/>
        <v>0</v>
      </c>
    </row>
    <row r="249" spans="2:12">
      <c r="B249" s="382">
        <v>238</v>
      </c>
      <c r="C249" s="383"/>
      <c r="D249" s="402" t="s">
        <v>4597</v>
      </c>
      <c r="E249" s="385" t="s">
        <v>886</v>
      </c>
      <c r="F249" s="385">
        <v>5</v>
      </c>
      <c r="G249" s="853"/>
      <c r="H249" s="387">
        <f t="shared" si="52"/>
        <v>0</v>
      </c>
      <c r="I249" s="854"/>
      <c r="J249" s="387">
        <f t="shared" si="53"/>
        <v>0</v>
      </c>
      <c r="K249" s="387">
        <f t="shared" si="54"/>
        <v>0</v>
      </c>
      <c r="L249" s="388">
        <f t="shared" si="55"/>
        <v>0</v>
      </c>
    </row>
    <row r="250" spans="2:12">
      <c r="B250" s="377">
        <v>239</v>
      </c>
      <c r="C250" s="383"/>
      <c r="D250" s="402" t="s">
        <v>4598</v>
      </c>
      <c r="E250" s="385" t="s">
        <v>886</v>
      </c>
      <c r="F250" s="385">
        <v>148</v>
      </c>
      <c r="G250" s="853"/>
      <c r="H250" s="387">
        <f t="shared" si="52"/>
        <v>0</v>
      </c>
      <c r="I250" s="854"/>
      <c r="J250" s="387">
        <f t="shared" si="53"/>
        <v>0</v>
      </c>
      <c r="K250" s="387">
        <f t="shared" si="54"/>
        <v>0</v>
      </c>
      <c r="L250" s="388">
        <f t="shared" si="55"/>
        <v>0</v>
      </c>
    </row>
    <row r="251" spans="2:12" ht="12.75" customHeight="1">
      <c r="B251" s="382">
        <v>240</v>
      </c>
      <c r="C251" s="383"/>
      <c r="D251" s="402" t="s">
        <v>4599</v>
      </c>
      <c r="E251" s="385" t="s">
        <v>886</v>
      </c>
      <c r="F251" s="385">
        <v>42</v>
      </c>
      <c r="G251" s="853"/>
      <c r="H251" s="387">
        <f t="shared" si="52"/>
        <v>0</v>
      </c>
      <c r="I251" s="854"/>
      <c r="J251" s="387">
        <f t="shared" si="53"/>
        <v>0</v>
      </c>
      <c r="K251" s="387">
        <f t="shared" si="54"/>
        <v>0</v>
      </c>
      <c r="L251" s="388">
        <f t="shared" si="55"/>
        <v>0</v>
      </c>
    </row>
    <row r="252" spans="2:12" ht="12.75" customHeight="1">
      <c r="B252" s="377">
        <v>241</v>
      </c>
      <c r="C252" s="383"/>
      <c r="D252" s="402" t="s">
        <v>4600</v>
      </c>
      <c r="E252" s="385" t="s">
        <v>886</v>
      </c>
      <c r="F252" s="385">
        <v>75</v>
      </c>
      <c r="G252" s="853"/>
      <c r="H252" s="387">
        <f t="shared" si="52"/>
        <v>0</v>
      </c>
      <c r="I252" s="854"/>
      <c r="J252" s="387">
        <f t="shared" si="53"/>
        <v>0</v>
      </c>
      <c r="K252" s="387">
        <f t="shared" si="54"/>
        <v>0</v>
      </c>
      <c r="L252" s="388">
        <f t="shared" si="55"/>
        <v>0</v>
      </c>
    </row>
    <row r="253" spans="2:12">
      <c r="B253" s="382">
        <v>242</v>
      </c>
      <c r="C253" s="383"/>
      <c r="D253" s="402" t="s">
        <v>4601</v>
      </c>
      <c r="E253" s="385" t="s">
        <v>886</v>
      </c>
      <c r="F253" s="385">
        <v>20</v>
      </c>
      <c r="G253" s="853"/>
      <c r="H253" s="387">
        <f t="shared" si="52"/>
        <v>0</v>
      </c>
      <c r="I253" s="854"/>
      <c r="J253" s="387">
        <f t="shared" si="53"/>
        <v>0</v>
      </c>
      <c r="K253" s="387">
        <f t="shared" si="54"/>
        <v>0</v>
      </c>
      <c r="L253" s="388">
        <f t="shared" si="55"/>
        <v>0</v>
      </c>
    </row>
    <row r="254" spans="2:12">
      <c r="B254" s="377">
        <v>243</v>
      </c>
      <c r="C254" s="383"/>
      <c r="D254" s="402" t="s">
        <v>4602</v>
      </c>
      <c r="E254" s="385" t="s">
        <v>2887</v>
      </c>
      <c r="F254" s="385">
        <v>10</v>
      </c>
      <c r="G254" s="853"/>
      <c r="H254" s="387">
        <f t="shared" si="52"/>
        <v>0</v>
      </c>
      <c r="I254" s="854"/>
      <c r="J254" s="387">
        <f t="shared" si="53"/>
        <v>0</v>
      </c>
      <c r="K254" s="387">
        <f t="shared" si="54"/>
        <v>0</v>
      </c>
      <c r="L254" s="388">
        <f t="shared" si="55"/>
        <v>0</v>
      </c>
    </row>
    <row r="255" spans="2:12">
      <c r="B255" s="382">
        <v>244</v>
      </c>
      <c r="C255" s="383"/>
      <c r="D255" s="402" t="s">
        <v>4603</v>
      </c>
      <c r="E255" s="385" t="s">
        <v>886</v>
      </c>
      <c r="F255" s="385">
        <v>312</v>
      </c>
      <c r="G255" s="853"/>
      <c r="H255" s="387">
        <f t="shared" si="52"/>
        <v>0</v>
      </c>
      <c r="I255" s="854"/>
      <c r="J255" s="387">
        <f t="shared" si="53"/>
        <v>0</v>
      </c>
      <c r="K255" s="387">
        <f t="shared" si="54"/>
        <v>0</v>
      </c>
      <c r="L255" s="388">
        <f t="shared" si="55"/>
        <v>0</v>
      </c>
    </row>
    <row r="256" spans="2:12">
      <c r="B256" s="377">
        <v>245</v>
      </c>
      <c r="C256" s="383"/>
      <c r="D256" s="402" t="s">
        <v>4604</v>
      </c>
      <c r="E256" s="385" t="s">
        <v>886</v>
      </c>
      <c r="F256" s="385">
        <v>10</v>
      </c>
      <c r="G256" s="386"/>
      <c r="H256" s="387"/>
      <c r="I256" s="854"/>
      <c r="J256" s="387">
        <f t="shared" si="53"/>
        <v>0</v>
      </c>
      <c r="K256" s="387">
        <f t="shared" si="54"/>
        <v>0</v>
      </c>
      <c r="L256" s="388">
        <f t="shared" si="55"/>
        <v>0</v>
      </c>
    </row>
    <row r="257" spans="2:12">
      <c r="B257" s="382">
        <v>246</v>
      </c>
      <c r="C257" s="383"/>
      <c r="D257" s="402" t="s">
        <v>4605</v>
      </c>
      <c r="E257" s="385" t="s">
        <v>886</v>
      </c>
      <c r="F257" s="385">
        <v>10</v>
      </c>
      <c r="G257" s="386"/>
      <c r="H257" s="387"/>
      <c r="I257" s="854"/>
      <c r="J257" s="387">
        <f t="shared" si="53"/>
        <v>0</v>
      </c>
      <c r="K257" s="387">
        <f t="shared" si="54"/>
        <v>0</v>
      </c>
      <c r="L257" s="388">
        <f t="shared" si="55"/>
        <v>0</v>
      </c>
    </row>
    <row r="258" spans="2:12">
      <c r="B258" s="377">
        <v>247</v>
      </c>
      <c r="C258" s="383"/>
      <c r="D258" s="402" t="s">
        <v>4606</v>
      </c>
      <c r="E258" s="385" t="s">
        <v>886</v>
      </c>
      <c r="F258" s="385">
        <v>20</v>
      </c>
      <c r="G258" s="386"/>
      <c r="H258" s="387"/>
      <c r="I258" s="854"/>
      <c r="J258" s="387">
        <f t="shared" si="53"/>
        <v>0</v>
      </c>
      <c r="K258" s="387">
        <f t="shared" si="54"/>
        <v>0</v>
      </c>
      <c r="L258" s="388">
        <f t="shared" si="55"/>
        <v>0</v>
      </c>
    </row>
    <row r="259" spans="2:12">
      <c r="B259" s="382">
        <v>248</v>
      </c>
      <c r="C259" s="383"/>
      <c r="D259" s="402" t="s">
        <v>4607</v>
      </c>
      <c r="E259" s="385" t="s">
        <v>2887</v>
      </c>
      <c r="F259" s="385">
        <v>45</v>
      </c>
      <c r="G259" s="386"/>
      <c r="H259" s="387"/>
      <c r="I259" s="854"/>
      <c r="J259" s="387">
        <f t="shared" si="53"/>
        <v>0</v>
      </c>
      <c r="K259" s="387">
        <f t="shared" si="54"/>
        <v>0</v>
      </c>
      <c r="L259" s="388">
        <f t="shared" si="55"/>
        <v>0</v>
      </c>
    </row>
    <row r="260" spans="2:12">
      <c r="B260" s="377">
        <v>249</v>
      </c>
      <c r="C260" s="383"/>
      <c r="D260" s="402" t="s">
        <v>4608</v>
      </c>
      <c r="E260" s="385" t="s">
        <v>2887</v>
      </c>
      <c r="F260" s="385">
        <v>6</v>
      </c>
      <c r="G260" s="386"/>
      <c r="H260" s="387"/>
      <c r="I260" s="854"/>
      <c r="J260" s="387">
        <f t="shared" si="53"/>
        <v>0</v>
      </c>
      <c r="K260" s="387">
        <f t="shared" si="54"/>
        <v>0</v>
      </c>
      <c r="L260" s="388">
        <f t="shared" si="55"/>
        <v>0</v>
      </c>
    </row>
    <row r="261" spans="2:12" ht="12.75" customHeight="1">
      <c r="B261" s="382">
        <v>250</v>
      </c>
      <c r="C261" s="383"/>
      <c r="D261" s="402" t="s">
        <v>4609</v>
      </c>
      <c r="E261" s="385" t="s">
        <v>2887</v>
      </c>
      <c r="F261" s="385">
        <v>18</v>
      </c>
      <c r="G261" s="853"/>
      <c r="H261" s="387">
        <f t="shared" ref="H261:H262" si="56">ROUND(F261*G261,2)</f>
        <v>0</v>
      </c>
      <c r="I261" s="854"/>
      <c r="J261" s="387">
        <f t="shared" si="53"/>
        <v>0</v>
      </c>
      <c r="K261" s="387">
        <f t="shared" si="54"/>
        <v>0</v>
      </c>
      <c r="L261" s="388">
        <f t="shared" si="55"/>
        <v>0</v>
      </c>
    </row>
    <row r="262" spans="2:12" ht="12.75" customHeight="1">
      <c r="B262" s="377">
        <v>251</v>
      </c>
      <c r="C262" s="383"/>
      <c r="D262" s="402" t="s">
        <v>4529</v>
      </c>
      <c r="E262" s="385" t="s">
        <v>2887</v>
      </c>
      <c r="F262" s="385">
        <v>1</v>
      </c>
      <c r="G262" s="853"/>
      <c r="H262" s="387">
        <f t="shared" si="56"/>
        <v>0</v>
      </c>
      <c r="I262" s="854"/>
      <c r="J262" s="387">
        <f t="shared" si="53"/>
        <v>0</v>
      </c>
      <c r="K262" s="387">
        <f t="shared" si="54"/>
        <v>0</v>
      </c>
      <c r="L262" s="388">
        <f t="shared" si="55"/>
        <v>0</v>
      </c>
    </row>
    <row r="263" spans="2:12">
      <c r="B263" s="382">
        <v>252</v>
      </c>
      <c r="C263" s="383"/>
      <c r="D263" s="402"/>
      <c r="E263" s="385"/>
      <c r="F263" s="385"/>
      <c r="G263" s="386"/>
      <c r="H263" s="387"/>
      <c r="I263" s="387"/>
      <c r="J263" s="387"/>
      <c r="K263" s="387"/>
      <c r="L263" s="388"/>
    </row>
    <row r="264" spans="2:12" ht="13.5" customHeight="1">
      <c r="B264" s="377">
        <v>253</v>
      </c>
      <c r="C264" s="1064" t="s">
        <v>4610</v>
      </c>
      <c r="D264" s="1065"/>
      <c r="E264" s="403"/>
      <c r="F264" s="403"/>
      <c r="G264" s="379"/>
      <c r="H264" s="404">
        <f>SUM(H240:H263)</f>
        <v>0</v>
      </c>
      <c r="I264" s="380"/>
      <c r="J264" s="404">
        <f>SUM(J240:J263)</f>
        <v>0</v>
      </c>
      <c r="K264" s="404"/>
      <c r="L264" s="404">
        <f>SUM(L240:L263)</f>
        <v>0</v>
      </c>
    </row>
    <row r="265" spans="2:12" ht="13.5" customHeight="1">
      <c r="B265" s="382">
        <v>254</v>
      </c>
      <c r="C265" s="542"/>
      <c r="D265" s="542"/>
      <c r="E265" s="542"/>
      <c r="F265" s="542"/>
      <c r="G265" s="542"/>
      <c r="H265" s="542"/>
      <c r="I265" s="542"/>
      <c r="J265" s="542"/>
      <c r="K265" s="542"/>
      <c r="L265" s="543"/>
    </row>
    <row r="266" spans="2:12" ht="12.75" customHeight="1">
      <c r="B266" s="377">
        <v>255</v>
      </c>
      <c r="C266" s="1064" t="s">
        <v>4475</v>
      </c>
      <c r="D266" s="1065"/>
      <c r="E266" s="378"/>
      <c r="F266" s="378"/>
      <c r="G266" s="379"/>
      <c r="H266" s="380"/>
      <c r="I266" s="380"/>
      <c r="J266" s="380"/>
      <c r="K266" s="380"/>
      <c r="L266" s="381" t="s">
        <v>5</v>
      </c>
    </row>
    <row r="267" spans="2:12" ht="25.5">
      <c r="B267" s="382">
        <v>256</v>
      </c>
      <c r="C267" s="383"/>
      <c r="D267" s="402" t="s">
        <v>4611</v>
      </c>
      <c r="E267" s="385" t="s">
        <v>2887</v>
      </c>
      <c r="F267" s="385">
        <v>44</v>
      </c>
      <c r="G267" s="853"/>
      <c r="H267" s="387">
        <f t="shared" ref="H267:H306" si="57">ROUND(F267*G267,2)</f>
        <v>0</v>
      </c>
      <c r="I267" s="854"/>
      <c r="J267" s="387">
        <f t="shared" ref="J267:J296" si="58">ROUND(F267*I267,2)</f>
        <v>0</v>
      </c>
      <c r="K267" s="387">
        <f t="shared" ref="K267:K306" si="59">G267+I267</f>
        <v>0</v>
      </c>
      <c r="L267" s="388">
        <f t="shared" ref="L267:L306" si="60">ROUND(F267*K267,2)</f>
        <v>0</v>
      </c>
    </row>
    <row r="268" spans="2:12" ht="25.5" customHeight="1">
      <c r="B268" s="377">
        <v>257</v>
      </c>
      <c r="C268" s="383"/>
      <c r="D268" s="402" t="s">
        <v>4612</v>
      </c>
      <c r="E268" s="385" t="s">
        <v>2887</v>
      </c>
      <c r="F268" s="385">
        <v>8</v>
      </c>
      <c r="G268" s="853"/>
      <c r="H268" s="387">
        <f t="shared" si="57"/>
        <v>0</v>
      </c>
      <c r="I268" s="854"/>
      <c r="J268" s="387">
        <f t="shared" si="58"/>
        <v>0</v>
      </c>
      <c r="K268" s="387">
        <f t="shared" si="59"/>
        <v>0</v>
      </c>
      <c r="L268" s="388">
        <f t="shared" si="60"/>
        <v>0</v>
      </c>
    </row>
    <row r="269" spans="2:12" ht="25.5" customHeight="1">
      <c r="B269" s="382">
        <v>258</v>
      </c>
      <c r="C269" s="383"/>
      <c r="D269" s="402" t="s">
        <v>4613</v>
      </c>
      <c r="E269" s="385" t="s">
        <v>2887</v>
      </c>
      <c r="F269" s="385">
        <v>2</v>
      </c>
      <c r="G269" s="853"/>
      <c r="H269" s="387">
        <f t="shared" si="57"/>
        <v>0</v>
      </c>
      <c r="I269" s="854"/>
      <c r="J269" s="387">
        <f t="shared" si="58"/>
        <v>0</v>
      </c>
      <c r="K269" s="387">
        <f t="shared" si="59"/>
        <v>0</v>
      </c>
      <c r="L269" s="388">
        <f t="shared" si="60"/>
        <v>0</v>
      </c>
    </row>
    <row r="270" spans="2:12">
      <c r="B270" s="377">
        <v>259</v>
      </c>
      <c r="C270" s="383"/>
      <c r="D270" s="402" t="s">
        <v>4614</v>
      </c>
      <c r="E270" s="385" t="s">
        <v>2887</v>
      </c>
      <c r="F270" s="385">
        <v>1</v>
      </c>
      <c r="G270" s="853"/>
      <c r="H270" s="387">
        <f t="shared" si="57"/>
        <v>0</v>
      </c>
      <c r="I270" s="854"/>
      <c r="J270" s="387">
        <f t="shared" si="58"/>
        <v>0</v>
      </c>
      <c r="K270" s="387">
        <f t="shared" si="59"/>
        <v>0</v>
      </c>
      <c r="L270" s="388">
        <f t="shared" si="60"/>
        <v>0</v>
      </c>
    </row>
    <row r="271" spans="2:12" ht="25.5">
      <c r="B271" s="382">
        <v>260</v>
      </c>
      <c r="C271" s="383"/>
      <c r="D271" s="402" t="s">
        <v>4615</v>
      </c>
      <c r="E271" s="385" t="s">
        <v>2887</v>
      </c>
      <c r="F271" s="385">
        <v>1</v>
      </c>
      <c r="G271" s="853"/>
      <c r="H271" s="387">
        <f t="shared" si="57"/>
        <v>0</v>
      </c>
      <c r="I271" s="854"/>
      <c r="J271" s="387">
        <f t="shared" si="58"/>
        <v>0</v>
      </c>
      <c r="K271" s="387">
        <f t="shared" si="59"/>
        <v>0</v>
      </c>
      <c r="L271" s="388">
        <f t="shared" si="60"/>
        <v>0</v>
      </c>
    </row>
    <row r="272" spans="2:12">
      <c r="B272" s="377">
        <v>261</v>
      </c>
      <c r="C272" s="383"/>
      <c r="D272" s="402" t="s">
        <v>4616</v>
      </c>
      <c r="E272" s="385" t="s">
        <v>2887</v>
      </c>
      <c r="F272" s="385">
        <v>1</v>
      </c>
      <c r="G272" s="853"/>
      <c r="H272" s="387">
        <f t="shared" si="57"/>
        <v>0</v>
      </c>
      <c r="I272" s="854"/>
      <c r="J272" s="387">
        <f t="shared" si="58"/>
        <v>0</v>
      </c>
      <c r="K272" s="387">
        <f t="shared" si="59"/>
        <v>0</v>
      </c>
      <c r="L272" s="388">
        <f t="shared" si="60"/>
        <v>0</v>
      </c>
    </row>
    <row r="273" spans="2:12">
      <c r="B273" s="382">
        <v>262</v>
      </c>
      <c r="C273" s="383"/>
      <c r="D273" s="402" t="s">
        <v>4617</v>
      </c>
      <c r="E273" s="385" t="s">
        <v>2887</v>
      </c>
      <c r="F273" s="385">
        <v>216</v>
      </c>
      <c r="G273" s="853"/>
      <c r="H273" s="387">
        <f t="shared" si="57"/>
        <v>0</v>
      </c>
      <c r="I273" s="854"/>
      <c r="J273" s="387">
        <f t="shared" si="58"/>
        <v>0</v>
      </c>
      <c r="K273" s="387">
        <f t="shared" si="59"/>
        <v>0</v>
      </c>
      <c r="L273" s="388">
        <f t="shared" si="60"/>
        <v>0</v>
      </c>
    </row>
    <row r="274" spans="2:12">
      <c r="B274" s="377">
        <v>263</v>
      </c>
      <c r="C274" s="383"/>
      <c r="D274" s="402" t="s">
        <v>4618</v>
      </c>
      <c r="E274" s="385" t="s">
        <v>2887</v>
      </c>
      <c r="F274" s="385">
        <v>21</v>
      </c>
      <c r="G274" s="853"/>
      <c r="H274" s="387">
        <f t="shared" si="57"/>
        <v>0</v>
      </c>
      <c r="I274" s="854"/>
      <c r="J274" s="387">
        <f t="shared" si="58"/>
        <v>0</v>
      </c>
      <c r="K274" s="387">
        <f t="shared" si="59"/>
        <v>0</v>
      </c>
      <c r="L274" s="388">
        <f t="shared" si="60"/>
        <v>0</v>
      </c>
    </row>
    <row r="275" spans="2:12">
      <c r="B275" s="382">
        <v>264</v>
      </c>
      <c r="C275" s="383"/>
      <c r="D275" s="402" t="s">
        <v>4619</v>
      </c>
      <c r="E275" s="385" t="s">
        <v>2887</v>
      </c>
      <c r="F275" s="385">
        <v>52</v>
      </c>
      <c r="G275" s="853"/>
      <c r="H275" s="387">
        <f t="shared" si="57"/>
        <v>0</v>
      </c>
      <c r="I275" s="854"/>
      <c r="J275" s="387">
        <f t="shared" si="58"/>
        <v>0</v>
      </c>
      <c r="K275" s="387">
        <f t="shared" si="59"/>
        <v>0</v>
      </c>
      <c r="L275" s="388">
        <f t="shared" si="60"/>
        <v>0</v>
      </c>
    </row>
    <row r="276" spans="2:12" ht="25.5">
      <c r="B276" s="377">
        <v>265</v>
      </c>
      <c r="C276" s="383"/>
      <c r="D276" s="402" t="s">
        <v>4620</v>
      </c>
      <c r="E276" s="385" t="s">
        <v>886</v>
      </c>
      <c r="F276" s="385">
        <v>41</v>
      </c>
      <c r="G276" s="386"/>
      <c r="H276" s="387"/>
      <c r="I276" s="854"/>
      <c r="J276" s="387">
        <f t="shared" si="58"/>
        <v>0</v>
      </c>
      <c r="K276" s="387">
        <f t="shared" si="59"/>
        <v>0</v>
      </c>
      <c r="L276" s="388">
        <f t="shared" si="60"/>
        <v>0</v>
      </c>
    </row>
    <row r="277" spans="2:12">
      <c r="B277" s="382">
        <v>266</v>
      </c>
      <c r="C277" s="383"/>
      <c r="D277" s="402" t="s">
        <v>4621</v>
      </c>
      <c r="E277" s="385" t="s">
        <v>2887</v>
      </c>
      <c r="F277" s="385">
        <v>2</v>
      </c>
      <c r="G277" s="853"/>
      <c r="H277" s="387">
        <f t="shared" si="57"/>
        <v>0</v>
      </c>
      <c r="I277" s="854"/>
      <c r="J277" s="387">
        <f t="shared" si="58"/>
        <v>0</v>
      </c>
      <c r="K277" s="387">
        <f t="shared" si="59"/>
        <v>0</v>
      </c>
      <c r="L277" s="388">
        <f t="shared" si="60"/>
        <v>0</v>
      </c>
    </row>
    <row r="278" spans="2:12" ht="12.75" customHeight="1">
      <c r="B278" s="377">
        <v>267</v>
      </c>
      <c r="C278" s="383"/>
      <c r="D278" s="402" t="s">
        <v>4622</v>
      </c>
      <c r="E278" s="385" t="s">
        <v>886</v>
      </c>
      <c r="F278" s="385">
        <v>1</v>
      </c>
      <c r="G278" s="386"/>
      <c r="H278" s="387"/>
      <c r="I278" s="854"/>
      <c r="J278" s="387">
        <f t="shared" si="58"/>
        <v>0</v>
      </c>
      <c r="K278" s="387">
        <f t="shared" si="59"/>
        <v>0</v>
      </c>
      <c r="L278" s="388">
        <f t="shared" si="60"/>
        <v>0</v>
      </c>
    </row>
    <row r="279" spans="2:12" ht="12.75" customHeight="1">
      <c r="B279" s="382">
        <v>268</v>
      </c>
      <c r="C279" s="383"/>
      <c r="D279" s="402" t="s">
        <v>4623</v>
      </c>
      <c r="E279" s="385" t="s">
        <v>886</v>
      </c>
      <c r="F279" s="385">
        <v>6</v>
      </c>
      <c r="G279" s="853"/>
      <c r="H279" s="387">
        <f t="shared" si="57"/>
        <v>0</v>
      </c>
      <c r="I279" s="854"/>
      <c r="J279" s="387">
        <f t="shared" si="58"/>
        <v>0</v>
      </c>
      <c r="K279" s="387">
        <f t="shared" si="59"/>
        <v>0</v>
      </c>
      <c r="L279" s="388">
        <f t="shared" si="60"/>
        <v>0</v>
      </c>
    </row>
    <row r="280" spans="2:12">
      <c r="B280" s="377">
        <v>269</v>
      </c>
      <c r="C280" s="383"/>
      <c r="D280" s="402" t="s">
        <v>4624</v>
      </c>
      <c r="E280" s="385" t="s">
        <v>2887</v>
      </c>
      <c r="F280" s="385">
        <v>2</v>
      </c>
      <c r="G280" s="853"/>
      <c r="H280" s="387">
        <f t="shared" si="57"/>
        <v>0</v>
      </c>
      <c r="I280" s="854"/>
      <c r="J280" s="387">
        <f t="shared" si="58"/>
        <v>0</v>
      </c>
      <c r="K280" s="387">
        <f t="shared" si="59"/>
        <v>0</v>
      </c>
      <c r="L280" s="388">
        <f t="shared" si="60"/>
        <v>0</v>
      </c>
    </row>
    <row r="281" spans="2:12">
      <c r="B281" s="382">
        <v>270</v>
      </c>
      <c r="C281" s="383"/>
      <c r="D281" s="402" t="s">
        <v>4625</v>
      </c>
      <c r="E281" s="385" t="s">
        <v>886</v>
      </c>
      <c r="F281" s="385">
        <v>297</v>
      </c>
      <c r="G281" s="853"/>
      <c r="H281" s="387">
        <f t="shared" si="57"/>
        <v>0</v>
      </c>
      <c r="I281" s="854"/>
      <c r="J281" s="387">
        <f t="shared" si="58"/>
        <v>0</v>
      </c>
      <c r="K281" s="387">
        <f t="shared" si="59"/>
        <v>0</v>
      </c>
      <c r="L281" s="388">
        <f t="shared" si="60"/>
        <v>0</v>
      </c>
    </row>
    <row r="282" spans="2:12">
      <c r="B282" s="377">
        <v>271</v>
      </c>
      <c r="C282" s="383"/>
      <c r="D282" s="402" t="s">
        <v>4626</v>
      </c>
      <c r="E282" s="385" t="s">
        <v>2887</v>
      </c>
      <c r="F282" s="385">
        <v>1</v>
      </c>
      <c r="G282" s="853"/>
      <c r="H282" s="387">
        <f t="shared" si="57"/>
        <v>0</v>
      </c>
      <c r="I282" s="854"/>
      <c r="J282" s="387">
        <f t="shared" si="58"/>
        <v>0</v>
      </c>
      <c r="K282" s="387">
        <f t="shared" si="59"/>
        <v>0</v>
      </c>
      <c r="L282" s="388">
        <f t="shared" si="60"/>
        <v>0</v>
      </c>
    </row>
    <row r="283" spans="2:12">
      <c r="B283" s="382">
        <v>272</v>
      </c>
      <c r="C283" s="383"/>
      <c r="D283" s="402" t="s">
        <v>4627</v>
      </c>
      <c r="E283" s="385" t="s">
        <v>2887</v>
      </c>
      <c r="F283" s="385">
        <v>1</v>
      </c>
      <c r="G283" s="853"/>
      <c r="H283" s="387">
        <f t="shared" si="57"/>
        <v>0</v>
      </c>
      <c r="I283" s="854"/>
      <c r="J283" s="387">
        <f t="shared" si="58"/>
        <v>0</v>
      </c>
      <c r="K283" s="387">
        <f t="shared" si="59"/>
        <v>0</v>
      </c>
      <c r="L283" s="388">
        <f t="shared" si="60"/>
        <v>0</v>
      </c>
    </row>
    <row r="284" spans="2:12">
      <c r="B284" s="377">
        <v>273</v>
      </c>
      <c r="C284" s="383"/>
      <c r="D284" s="402" t="s">
        <v>4628</v>
      </c>
      <c r="E284" s="385" t="s">
        <v>2887</v>
      </c>
      <c r="F284" s="385">
        <v>1</v>
      </c>
      <c r="G284" s="386"/>
      <c r="H284" s="387"/>
      <c r="I284" s="854"/>
      <c r="J284" s="387">
        <f t="shared" si="58"/>
        <v>0</v>
      </c>
      <c r="K284" s="387">
        <f t="shared" si="59"/>
        <v>0</v>
      </c>
      <c r="L284" s="388">
        <f t="shared" si="60"/>
        <v>0</v>
      </c>
    </row>
    <row r="285" spans="2:12" ht="12.75" customHeight="1">
      <c r="B285" s="382">
        <v>274</v>
      </c>
      <c r="C285" s="383"/>
      <c r="D285" s="402" t="s">
        <v>4629</v>
      </c>
      <c r="E285" s="385" t="s">
        <v>2887</v>
      </c>
      <c r="F285" s="385">
        <v>1</v>
      </c>
      <c r="G285" s="853"/>
      <c r="H285" s="387">
        <f t="shared" si="57"/>
        <v>0</v>
      </c>
      <c r="I285" s="854"/>
      <c r="J285" s="387">
        <f t="shared" si="58"/>
        <v>0</v>
      </c>
      <c r="K285" s="387">
        <f t="shared" si="59"/>
        <v>0</v>
      </c>
      <c r="L285" s="388">
        <f t="shared" si="60"/>
        <v>0</v>
      </c>
    </row>
    <row r="286" spans="2:12">
      <c r="B286" s="377">
        <v>275</v>
      </c>
      <c r="C286" s="383"/>
      <c r="D286" s="402" t="s">
        <v>4630</v>
      </c>
      <c r="E286" s="385" t="s">
        <v>886</v>
      </c>
      <c r="F286" s="385">
        <v>29</v>
      </c>
      <c r="G286" s="853"/>
      <c r="H286" s="387">
        <f t="shared" si="57"/>
        <v>0</v>
      </c>
      <c r="I286" s="854"/>
      <c r="J286" s="387">
        <f t="shared" si="58"/>
        <v>0</v>
      </c>
      <c r="K286" s="387">
        <f t="shared" si="59"/>
        <v>0</v>
      </c>
      <c r="L286" s="388">
        <f t="shared" si="60"/>
        <v>0</v>
      </c>
    </row>
    <row r="287" spans="2:12">
      <c r="B287" s="382">
        <v>276</v>
      </c>
      <c r="C287" s="383"/>
      <c r="D287" s="402" t="s">
        <v>4631</v>
      </c>
      <c r="E287" s="385" t="s">
        <v>886</v>
      </c>
      <c r="F287" s="385">
        <v>12</v>
      </c>
      <c r="G287" s="853"/>
      <c r="H287" s="387">
        <f t="shared" si="57"/>
        <v>0</v>
      </c>
      <c r="I287" s="854"/>
      <c r="J287" s="387">
        <f t="shared" si="58"/>
        <v>0</v>
      </c>
      <c r="K287" s="387">
        <f t="shared" si="59"/>
        <v>0</v>
      </c>
      <c r="L287" s="388">
        <f t="shared" si="60"/>
        <v>0</v>
      </c>
    </row>
    <row r="288" spans="2:12" ht="12.75" customHeight="1">
      <c r="B288" s="377">
        <v>277</v>
      </c>
      <c r="C288" s="383"/>
      <c r="D288" s="402" t="s">
        <v>4632</v>
      </c>
      <c r="E288" s="385" t="s">
        <v>886</v>
      </c>
      <c r="F288" s="385">
        <v>2</v>
      </c>
      <c r="G288" s="853"/>
      <c r="H288" s="387">
        <f t="shared" si="57"/>
        <v>0</v>
      </c>
      <c r="I288" s="854"/>
      <c r="J288" s="387">
        <f t="shared" si="58"/>
        <v>0</v>
      </c>
      <c r="K288" s="387">
        <f t="shared" si="59"/>
        <v>0</v>
      </c>
      <c r="L288" s="388">
        <f t="shared" si="60"/>
        <v>0</v>
      </c>
    </row>
    <row r="289" spans="2:12" ht="12.75" customHeight="1">
      <c r="B289" s="382">
        <v>278</v>
      </c>
      <c r="C289" s="383"/>
      <c r="D289" s="402" t="s">
        <v>4633</v>
      </c>
      <c r="E289" s="385" t="s">
        <v>210</v>
      </c>
      <c r="F289" s="385">
        <v>3</v>
      </c>
      <c r="G289" s="853"/>
      <c r="H289" s="387">
        <f t="shared" si="57"/>
        <v>0</v>
      </c>
      <c r="I289" s="854"/>
      <c r="J289" s="387">
        <f t="shared" si="58"/>
        <v>0</v>
      </c>
      <c r="K289" s="387">
        <f t="shared" si="59"/>
        <v>0</v>
      </c>
      <c r="L289" s="388">
        <f t="shared" si="60"/>
        <v>0</v>
      </c>
    </row>
    <row r="290" spans="2:12">
      <c r="B290" s="377">
        <v>279</v>
      </c>
      <c r="C290" s="383"/>
      <c r="D290" s="402" t="s">
        <v>4634</v>
      </c>
      <c r="E290" s="385" t="s">
        <v>210</v>
      </c>
      <c r="F290" s="385">
        <v>0.35</v>
      </c>
      <c r="G290" s="853"/>
      <c r="H290" s="387">
        <f t="shared" si="57"/>
        <v>0</v>
      </c>
      <c r="I290" s="854"/>
      <c r="J290" s="387">
        <f t="shared" si="58"/>
        <v>0</v>
      </c>
      <c r="K290" s="387">
        <f t="shared" si="59"/>
        <v>0</v>
      </c>
      <c r="L290" s="388">
        <f t="shared" si="60"/>
        <v>0</v>
      </c>
    </row>
    <row r="291" spans="2:12">
      <c r="B291" s="382">
        <v>280</v>
      </c>
      <c r="C291" s="383"/>
      <c r="D291" s="402" t="s">
        <v>4635</v>
      </c>
      <c r="E291" s="385" t="s">
        <v>210</v>
      </c>
      <c r="F291" s="385">
        <v>1</v>
      </c>
      <c r="G291" s="853"/>
      <c r="H291" s="387">
        <f t="shared" si="57"/>
        <v>0</v>
      </c>
      <c r="I291" s="854"/>
      <c r="J291" s="387">
        <f t="shared" si="58"/>
        <v>0</v>
      </c>
      <c r="K291" s="387">
        <f t="shared" si="59"/>
        <v>0</v>
      </c>
      <c r="L291" s="388">
        <f t="shared" si="60"/>
        <v>0</v>
      </c>
    </row>
    <row r="292" spans="2:12" ht="25.5">
      <c r="B292" s="377">
        <v>281</v>
      </c>
      <c r="C292" s="383"/>
      <c r="D292" s="402" t="s">
        <v>4636</v>
      </c>
      <c r="E292" s="385" t="s">
        <v>2887</v>
      </c>
      <c r="F292" s="385">
        <v>1</v>
      </c>
      <c r="G292" s="853"/>
      <c r="H292" s="387">
        <f t="shared" si="57"/>
        <v>0</v>
      </c>
      <c r="I292" s="854"/>
      <c r="J292" s="387">
        <f t="shared" si="58"/>
        <v>0</v>
      </c>
      <c r="K292" s="387">
        <f t="shared" si="59"/>
        <v>0</v>
      </c>
      <c r="L292" s="388">
        <f t="shared" si="60"/>
        <v>0</v>
      </c>
    </row>
    <row r="293" spans="2:12">
      <c r="B293" s="382">
        <v>282</v>
      </c>
      <c r="C293" s="383"/>
      <c r="D293" s="402" t="s">
        <v>4637</v>
      </c>
      <c r="E293" s="385" t="s">
        <v>886</v>
      </c>
      <c r="F293" s="385">
        <v>29</v>
      </c>
      <c r="G293" s="853"/>
      <c r="H293" s="387">
        <f t="shared" si="57"/>
        <v>0</v>
      </c>
      <c r="I293" s="854"/>
      <c r="J293" s="387">
        <f t="shared" si="58"/>
        <v>0</v>
      </c>
      <c r="K293" s="387">
        <f t="shared" si="59"/>
        <v>0</v>
      </c>
      <c r="L293" s="388">
        <f t="shared" si="60"/>
        <v>0</v>
      </c>
    </row>
    <row r="294" spans="2:12">
      <c r="B294" s="377">
        <v>283</v>
      </c>
      <c r="C294" s="383"/>
      <c r="D294" s="402" t="s">
        <v>4638</v>
      </c>
      <c r="E294" s="385" t="s">
        <v>886</v>
      </c>
      <c r="F294" s="385">
        <v>12</v>
      </c>
      <c r="G294" s="853"/>
      <c r="H294" s="387">
        <f t="shared" si="57"/>
        <v>0</v>
      </c>
      <c r="I294" s="854"/>
      <c r="J294" s="387">
        <f t="shared" si="58"/>
        <v>0</v>
      </c>
      <c r="K294" s="387">
        <f t="shared" si="59"/>
        <v>0</v>
      </c>
      <c r="L294" s="388">
        <f t="shared" si="60"/>
        <v>0</v>
      </c>
    </row>
    <row r="295" spans="2:12">
      <c r="B295" s="382">
        <v>284</v>
      </c>
      <c r="C295" s="383"/>
      <c r="D295" s="402" t="s">
        <v>4639</v>
      </c>
      <c r="E295" s="385" t="s">
        <v>886</v>
      </c>
      <c r="F295" s="385">
        <v>2</v>
      </c>
      <c r="G295" s="853"/>
      <c r="H295" s="387">
        <f t="shared" si="57"/>
        <v>0</v>
      </c>
      <c r="I295" s="854"/>
      <c r="J295" s="387">
        <f t="shared" si="58"/>
        <v>0</v>
      </c>
      <c r="K295" s="387">
        <f t="shared" si="59"/>
        <v>0</v>
      </c>
      <c r="L295" s="388">
        <f t="shared" si="60"/>
        <v>0</v>
      </c>
    </row>
    <row r="296" spans="2:12" ht="25.5">
      <c r="B296" s="377">
        <v>285</v>
      </c>
      <c r="C296" s="383"/>
      <c r="D296" s="402" t="s">
        <v>4640</v>
      </c>
      <c r="E296" s="385" t="s">
        <v>2887</v>
      </c>
      <c r="F296" s="385">
        <v>5</v>
      </c>
      <c r="G296" s="853"/>
      <c r="H296" s="387">
        <f t="shared" si="57"/>
        <v>0</v>
      </c>
      <c r="I296" s="854"/>
      <c r="J296" s="387">
        <f t="shared" si="58"/>
        <v>0</v>
      </c>
      <c r="K296" s="387">
        <f t="shared" si="59"/>
        <v>0</v>
      </c>
      <c r="L296" s="388">
        <f t="shared" si="60"/>
        <v>0</v>
      </c>
    </row>
    <row r="297" spans="2:12">
      <c r="B297" s="382">
        <v>286</v>
      </c>
      <c r="C297" s="383"/>
      <c r="D297" s="402" t="s">
        <v>4641</v>
      </c>
      <c r="E297" s="385" t="s">
        <v>886</v>
      </c>
      <c r="F297" s="385">
        <v>44</v>
      </c>
      <c r="G297" s="853"/>
      <c r="H297" s="387">
        <f t="shared" si="57"/>
        <v>0</v>
      </c>
      <c r="I297" s="387"/>
      <c r="J297" s="387"/>
      <c r="K297" s="387">
        <f t="shared" si="59"/>
        <v>0</v>
      </c>
      <c r="L297" s="388">
        <f t="shared" si="60"/>
        <v>0</v>
      </c>
    </row>
    <row r="298" spans="2:12" ht="12.75" customHeight="1">
      <c r="B298" s="377">
        <v>287</v>
      </c>
      <c r="C298" s="383"/>
      <c r="D298" s="402" t="s">
        <v>4642</v>
      </c>
      <c r="E298" s="385" t="s">
        <v>886</v>
      </c>
      <c r="F298" s="385">
        <v>44</v>
      </c>
      <c r="G298" s="853"/>
      <c r="H298" s="387">
        <f t="shared" si="57"/>
        <v>0</v>
      </c>
      <c r="I298" s="387"/>
      <c r="J298" s="387"/>
      <c r="K298" s="387">
        <f t="shared" si="59"/>
        <v>0</v>
      </c>
      <c r="L298" s="388">
        <f t="shared" si="60"/>
        <v>0</v>
      </c>
    </row>
    <row r="299" spans="2:12" ht="12.75" customHeight="1">
      <c r="B299" s="382">
        <v>288</v>
      </c>
      <c r="C299" s="383"/>
      <c r="D299" s="402" t="s">
        <v>4643</v>
      </c>
      <c r="E299" s="385" t="s">
        <v>210</v>
      </c>
      <c r="F299" s="385">
        <v>34</v>
      </c>
      <c r="G299" s="853"/>
      <c r="H299" s="387">
        <f t="shared" si="57"/>
        <v>0</v>
      </c>
      <c r="I299" s="854"/>
      <c r="J299" s="387">
        <f t="shared" ref="J299:J304" si="61">ROUND(F299*I299,2)</f>
        <v>0</v>
      </c>
      <c r="K299" s="387">
        <f t="shared" si="59"/>
        <v>0</v>
      </c>
      <c r="L299" s="388">
        <f t="shared" si="60"/>
        <v>0</v>
      </c>
    </row>
    <row r="300" spans="2:12">
      <c r="B300" s="377">
        <v>289</v>
      </c>
      <c r="C300" s="383"/>
      <c r="D300" s="402" t="s">
        <v>4644</v>
      </c>
      <c r="E300" s="385" t="s">
        <v>886</v>
      </c>
      <c r="F300" s="385">
        <v>49</v>
      </c>
      <c r="G300" s="853"/>
      <c r="H300" s="387">
        <f t="shared" si="57"/>
        <v>0</v>
      </c>
      <c r="I300" s="854"/>
      <c r="J300" s="387">
        <f t="shared" si="61"/>
        <v>0</v>
      </c>
      <c r="K300" s="387">
        <f t="shared" si="59"/>
        <v>0</v>
      </c>
      <c r="L300" s="388">
        <f t="shared" si="60"/>
        <v>0</v>
      </c>
    </row>
    <row r="301" spans="2:12">
      <c r="B301" s="382">
        <v>290</v>
      </c>
      <c r="C301" s="383"/>
      <c r="D301" s="402" t="s">
        <v>4645</v>
      </c>
      <c r="E301" s="385" t="s">
        <v>2887</v>
      </c>
      <c r="F301" s="385">
        <v>2</v>
      </c>
      <c r="G301" s="853"/>
      <c r="H301" s="387">
        <f t="shared" si="57"/>
        <v>0</v>
      </c>
      <c r="I301" s="854"/>
      <c r="J301" s="387">
        <f t="shared" si="61"/>
        <v>0</v>
      </c>
      <c r="K301" s="387">
        <f t="shared" si="59"/>
        <v>0</v>
      </c>
      <c r="L301" s="388">
        <f t="shared" si="60"/>
        <v>0</v>
      </c>
    </row>
    <row r="302" spans="2:12" ht="12.75" customHeight="1">
      <c r="B302" s="377">
        <v>291</v>
      </c>
      <c r="C302" s="383"/>
      <c r="D302" s="402" t="s">
        <v>4646</v>
      </c>
      <c r="E302" s="385" t="s">
        <v>210</v>
      </c>
      <c r="F302" s="385">
        <v>11</v>
      </c>
      <c r="G302" s="853"/>
      <c r="H302" s="387">
        <f t="shared" si="57"/>
        <v>0</v>
      </c>
      <c r="I302" s="854"/>
      <c r="J302" s="387">
        <f t="shared" si="61"/>
        <v>0</v>
      </c>
      <c r="K302" s="387">
        <f t="shared" si="59"/>
        <v>0</v>
      </c>
      <c r="L302" s="388">
        <f t="shared" si="60"/>
        <v>0</v>
      </c>
    </row>
    <row r="303" spans="2:12">
      <c r="B303" s="382">
        <v>292</v>
      </c>
      <c r="C303" s="383"/>
      <c r="D303" s="402" t="s">
        <v>4647</v>
      </c>
      <c r="E303" s="385" t="s">
        <v>180</v>
      </c>
      <c r="F303" s="385">
        <v>44</v>
      </c>
      <c r="G303" s="853"/>
      <c r="H303" s="387">
        <f t="shared" si="57"/>
        <v>0</v>
      </c>
      <c r="I303" s="854"/>
      <c r="J303" s="387">
        <f t="shared" si="61"/>
        <v>0</v>
      </c>
      <c r="K303" s="387">
        <f t="shared" si="59"/>
        <v>0</v>
      </c>
      <c r="L303" s="388">
        <f t="shared" si="60"/>
        <v>0</v>
      </c>
    </row>
    <row r="304" spans="2:12">
      <c r="B304" s="377">
        <v>293</v>
      </c>
      <c r="C304" s="383"/>
      <c r="D304" s="402" t="s">
        <v>4529</v>
      </c>
      <c r="E304" s="385" t="s">
        <v>2887</v>
      </c>
      <c r="F304" s="385">
        <v>1</v>
      </c>
      <c r="G304" s="853"/>
      <c r="H304" s="387">
        <f t="shared" si="57"/>
        <v>0</v>
      </c>
      <c r="I304" s="854"/>
      <c r="J304" s="387">
        <f t="shared" si="61"/>
        <v>0</v>
      </c>
      <c r="K304" s="387">
        <f t="shared" si="59"/>
        <v>0</v>
      </c>
      <c r="L304" s="388">
        <f t="shared" si="60"/>
        <v>0</v>
      </c>
    </row>
    <row r="305" spans="1:12">
      <c r="B305" s="382">
        <v>294</v>
      </c>
      <c r="C305" s="383"/>
      <c r="D305" s="402" t="s">
        <v>4648</v>
      </c>
      <c r="E305" s="385" t="s">
        <v>2887</v>
      </c>
      <c r="F305" s="385">
        <v>1</v>
      </c>
      <c r="G305" s="853"/>
      <c r="H305" s="387">
        <f t="shared" si="57"/>
        <v>0</v>
      </c>
      <c r="I305" s="387"/>
      <c r="J305" s="387"/>
      <c r="K305" s="387">
        <f t="shared" si="59"/>
        <v>0</v>
      </c>
      <c r="L305" s="388">
        <f t="shared" si="60"/>
        <v>0</v>
      </c>
    </row>
    <row r="306" spans="1:12">
      <c r="B306" s="377">
        <v>295</v>
      </c>
      <c r="C306" s="383"/>
      <c r="D306" s="402" t="s">
        <v>4649</v>
      </c>
      <c r="E306" s="385" t="s">
        <v>2887</v>
      </c>
      <c r="F306" s="385">
        <v>1</v>
      </c>
      <c r="G306" s="853"/>
      <c r="H306" s="387">
        <f t="shared" si="57"/>
        <v>0</v>
      </c>
      <c r="I306" s="387"/>
      <c r="J306" s="387"/>
      <c r="K306" s="387">
        <f t="shared" si="59"/>
        <v>0</v>
      </c>
      <c r="L306" s="388">
        <f t="shared" si="60"/>
        <v>0</v>
      </c>
    </row>
    <row r="307" spans="1:12">
      <c r="B307" s="382">
        <v>296</v>
      </c>
      <c r="C307" s="383"/>
      <c r="D307" s="402"/>
      <c r="E307" s="385"/>
      <c r="F307" s="385"/>
      <c r="G307" s="386"/>
      <c r="H307" s="387"/>
      <c r="I307" s="387"/>
      <c r="J307" s="387"/>
      <c r="K307" s="387"/>
      <c r="L307" s="388"/>
    </row>
    <row r="308" spans="1:12" ht="13.5" customHeight="1">
      <c r="B308" s="377">
        <v>297</v>
      </c>
      <c r="C308" s="1064" t="s">
        <v>4650</v>
      </c>
      <c r="D308" s="1065"/>
      <c r="E308" s="403"/>
      <c r="F308" s="403"/>
      <c r="G308" s="379"/>
      <c r="H308" s="404">
        <f>SUM(H267:H307)</f>
        <v>0</v>
      </c>
      <c r="I308" s="380"/>
      <c r="J308" s="404">
        <f>SUM(J267:J307)</f>
        <v>0</v>
      </c>
      <c r="K308" s="404"/>
      <c r="L308" s="404">
        <f>SUM(L267:L307)</f>
        <v>0</v>
      </c>
    </row>
    <row r="309" spans="1:12">
      <c r="B309" s="169"/>
      <c r="C309" s="170"/>
      <c r="D309" s="405"/>
      <c r="E309" s="171"/>
      <c r="F309" s="171"/>
      <c r="G309" s="406"/>
      <c r="H309" s="406"/>
      <c r="I309" s="406"/>
      <c r="J309" s="406"/>
      <c r="K309" s="406"/>
      <c r="L309" s="407"/>
    </row>
    <row r="310" spans="1:12" s="408" customFormat="1">
      <c r="B310" s="409" t="s">
        <v>4465</v>
      </c>
      <c r="C310" s="410"/>
      <c r="D310" s="410"/>
      <c r="E310" s="411"/>
      <c r="F310" s="411"/>
      <c r="G310" s="412"/>
      <c r="H310" s="412">
        <f>H191+H221+H228+H237+H264+H308</f>
        <v>0</v>
      </c>
      <c r="I310" s="412"/>
      <c r="J310" s="412">
        <f>J191+J221+J228+J237+J264+J308</f>
        <v>0</v>
      </c>
      <c r="K310" s="412"/>
      <c r="L310" s="412">
        <f>L191+L221+L228+L237+L264+L308</f>
        <v>0</v>
      </c>
    </row>
    <row r="312" spans="1:12" s="800" customFormat="1">
      <c r="A312" s="799"/>
      <c r="B312" s="1066" t="s">
        <v>4065</v>
      </c>
      <c r="C312" s="1066"/>
      <c r="D312" s="544">
        <f>L310</f>
        <v>0</v>
      </c>
      <c r="E312" s="414"/>
      <c r="F312" s="414"/>
      <c r="G312" s="414"/>
    </row>
    <row r="313" spans="1:12" s="800" customFormat="1" ht="6" customHeight="1">
      <c r="A313" s="799"/>
      <c r="B313" s="1062"/>
      <c r="C313" s="1062"/>
      <c r="D313" s="415"/>
      <c r="E313" s="414"/>
      <c r="F313" s="414"/>
      <c r="G313" s="414"/>
    </row>
    <row r="314" spans="1:12" s="800" customFormat="1" ht="5.25" customHeight="1"/>
    <row r="315" spans="1:12" s="800" customFormat="1">
      <c r="B315" s="421" t="s">
        <v>4066</v>
      </c>
      <c r="D315" s="422">
        <v>43084</v>
      </c>
    </row>
    <row r="316" spans="1:12" s="800" customFormat="1">
      <c r="B316" s="421" t="s">
        <v>4067</v>
      </c>
      <c r="D316" s="376" t="s">
        <v>4476</v>
      </c>
    </row>
    <row r="317" spans="1:12" s="800" customFormat="1">
      <c r="B317" s="800" t="s">
        <v>4069</v>
      </c>
      <c r="D317" s="376" t="s">
        <v>4070</v>
      </c>
    </row>
  </sheetData>
  <sheetProtection algorithmName="SHA-512" hashValue="HCKj5vAzocRfH4zvt3xA2hxBwk86N1stEdPpcNXadZbQKnD+ADGIHc6Z8c/VpLvoN9Gxr8fhBaVp6xJuzavWMQ==" saltValue="EYjUDZSH/eGHaV1VMCMr5Q==" spinCount="100000" sheet="1" objects="1" scenarios="1"/>
  <mergeCells count="28">
    <mergeCell ref="K10:K11"/>
    <mergeCell ref="L10:L11"/>
    <mergeCell ref="B2:D2"/>
    <mergeCell ref="B3:D3"/>
    <mergeCell ref="B4:C4"/>
    <mergeCell ref="B5:C5"/>
    <mergeCell ref="B7:C7"/>
    <mergeCell ref="B10:B11"/>
    <mergeCell ref="C10:C11"/>
    <mergeCell ref="D10:D11"/>
    <mergeCell ref="C228:D228"/>
    <mergeCell ref="E10:E11"/>
    <mergeCell ref="F10:F11"/>
    <mergeCell ref="G10:H10"/>
    <mergeCell ref="I10:J10"/>
    <mergeCell ref="C12:D12"/>
    <mergeCell ref="C191:D191"/>
    <mergeCell ref="C193:D193"/>
    <mergeCell ref="C221:D221"/>
    <mergeCell ref="C223:D223"/>
    <mergeCell ref="B312:C312"/>
    <mergeCell ref="B313:C313"/>
    <mergeCell ref="C230:D230"/>
    <mergeCell ref="C237:D237"/>
    <mergeCell ref="C239:D239"/>
    <mergeCell ref="C264:D264"/>
    <mergeCell ref="C266:D266"/>
    <mergeCell ref="C308:D308"/>
  </mergeCells>
  <printOptions horizontalCentered="1"/>
  <pageMargins left="0.78740157480314965" right="0.78740157480314965" top="0.51181102362204722" bottom="0.98425196850393704" header="0.51181102362204722" footer="0.51181102362204722"/>
  <pageSetup paperSize="9" scale="76" firstPageNumber="5" fitToHeight="0" orientation="landscape" useFirstPageNumber="1"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939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3" r:id="rId4"/>
      </mc:Fallback>
    </mc:AlternateContent>
    <mc:AlternateContent xmlns:mc="http://schemas.openxmlformats.org/markup-compatibility/2006">
      <mc:Choice Requires="x14">
        <oleObject progId="CorelPhotoPaint.Image.9" shapeId="5939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4" r:id="rId6"/>
      </mc:Fallback>
    </mc:AlternateContent>
  </oleObjec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8" activePane="bottomLeft" state="frozen"/>
      <selection pane="bottomLeft" activeCell="H80" sqref="H80"/>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1042" t="s">
        <v>121</v>
      </c>
      <c r="H1" s="1042"/>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101</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1047" t="s">
        <v>2603</v>
      </c>
      <c r="F9" s="1048"/>
      <c r="G9" s="1048"/>
      <c r="H9" s="1048"/>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1036" t="s">
        <v>5</v>
      </c>
      <c r="F24" s="1036"/>
      <c r="G24" s="1036"/>
      <c r="H24" s="1036"/>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1045" t="str">
        <f>E7</f>
        <v>Výstavba poloprovozního objektu H2</v>
      </c>
      <c r="F45" s="1046"/>
      <c r="G45" s="1046"/>
      <c r="H45" s="1046"/>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1047" t="str">
        <f>E9</f>
        <v>RAV8609 - D.2.1 Dopravní řešení</v>
      </c>
      <c r="F47" s="1048"/>
      <c r="G47" s="1048"/>
      <c r="H47" s="1048"/>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1036" t="str">
        <f>E21</f>
        <v>RAVAL projekt v.o.s.</v>
      </c>
      <c r="K51" s="209"/>
    </row>
    <row r="52" spans="2:47" s="928" customFormat="1" ht="14.45" customHeight="1">
      <c r="B52" s="207"/>
      <c r="C52" s="931" t="s">
        <v>28</v>
      </c>
      <c r="D52" s="932"/>
      <c r="E52" s="932"/>
      <c r="F52" s="210" t="str">
        <f>IF(E18="","",E18)</f>
        <v/>
      </c>
      <c r="G52" s="932"/>
      <c r="H52" s="932"/>
      <c r="I52" s="932"/>
      <c r="J52" s="1037"/>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2604</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1038" t="str">
        <f>E7</f>
        <v>Výstavba poloprovozního objektu H2</v>
      </c>
      <c r="F68" s="1039"/>
      <c r="G68" s="1039"/>
      <c r="H68" s="1039"/>
      <c r="L68" s="207"/>
    </row>
    <row r="69" spans="2:63" s="928" customFormat="1" ht="14.45" customHeight="1">
      <c r="B69" s="207"/>
      <c r="C69" s="927" t="s">
        <v>126</v>
      </c>
      <c r="L69" s="207"/>
    </row>
    <row r="70" spans="2:63" s="928" customFormat="1" ht="17.25" customHeight="1">
      <c r="B70" s="207"/>
      <c r="E70" s="1040" t="str">
        <f>E9</f>
        <v>RAV8609 - D.2.1 Dopravní řešení</v>
      </c>
      <c r="F70" s="1041"/>
      <c r="G70" s="1041"/>
      <c r="H70" s="1041"/>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0.02</v>
      </c>
      <c r="Q78" s="216"/>
      <c r="R78" s="270">
        <f>R79</f>
        <v>0</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0.02</v>
      </c>
      <c r="Q79" s="279"/>
      <c r="R79" s="280">
        <f>R80</f>
        <v>0</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194</v>
      </c>
      <c r="F80" s="284" t="s">
        <v>2605</v>
      </c>
      <c r="J80" s="285">
        <f>BK80</f>
        <v>0</v>
      </c>
      <c r="L80" s="273"/>
      <c r="M80" s="278"/>
      <c r="N80" s="279"/>
      <c r="O80" s="279"/>
      <c r="P80" s="280">
        <f>P81</f>
        <v>0.02</v>
      </c>
      <c r="Q80" s="279"/>
      <c r="R80" s="280">
        <f>R81</f>
        <v>0</v>
      </c>
      <c r="S80" s="279"/>
      <c r="T80" s="281">
        <f>T81</f>
        <v>0</v>
      </c>
      <c r="AR80" s="275" t="s">
        <v>75</v>
      </c>
      <c r="AT80" s="282" t="s">
        <v>67</v>
      </c>
      <c r="AU80" s="282" t="s">
        <v>75</v>
      </c>
      <c r="AY80" s="275" t="s">
        <v>177</v>
      </c>
      <c r="BK80" s="283">
        <f>BK81</f>
        <v>0</v>
      </c>
    </row>
    <row r="81" spans="2:65" s="928" customFormat="1" ht="16.5" customHeight="1">
      <c r="B81" s="207"/>
      <c r="C81" s="286" t="s">
        <v>75</v>
      </c>
      <c r="D81" s="286" t="s">
        <v>179</v>
      </c>
      <c r="E81" s="287" t="s">
        <v>2606</v>
      </c>
      <c r="F81" s="288" t="s">
        <v>2607</v>
      </c>
      <c r="G81" s="289" t="s">
        <v>187</v>
      </c>
      <c r="H81" s="290">
        <v>1</v>
      </c>
      <c r="I81" s="291">
        <f>'Dopravní řešení-1'!I21:J21</f>
        <v>0</v>
      </c>
      <c r="J81" s="291">
        <f>ROUND(I81*H81,2)</f>
        <v>0</v>
      </c>
      <c r="K81" s="288" t="s">
        <v>5</v>
      </c>
      <c r="L81" s="207"/>
      <c r="M81" s="292" t="s">
        <v>5</v>
      </c>
      <c r="N81" s="341" t="s">
        <v>39</v>
      </c>
      <c r="O81" s="342">
        <v>0.02</v>
      </c>
      <c r="P81" s="342">
        <f>O81*H81</f>
        <v>0.02</v>
      </c>
      <c r="Q81" s="342">
        <v>0</v>
      </c>
      <c r="R81" s="342">
        <f>Q81*H81</f>
        <v>0</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2608</v>
      </c>
    </row>
    <row r="82" spans="2:65" s="928" customFormat="1" ht="6.95" customHeight="1">
      <c r="B82" s="231"/>
      <c r="C82" s="232"/>
      <c r="D82" s="232"/>
      <c r="E82" s="232"/>
      <c r="F82" s="232"/>
      <c r="G82" s="232"/>
      <c r="H82" s="232"/>
      <c r="I82" s="232"/>
      <c r="J82" s="232"/>
      <c r="K82" s="232"/>
      <c r="L82" s="207"/>
    </row>
  </sheetData>
  <sheetProtection algorithmName="SHA-512" hashValue="/mPftpPFIXAPyyIfBGYVAxDmlY0u7V2Ij1zf9AYrtCI5NzacUeSKV7kkfPuRSk0DyvU6z7yn6Bj8TY3bfuEIFg==" saltValue="R9c8UnY00BpTuIr7HNqot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4"/>
  <sheetViews>
    <sheetView showGridLines="0" topLeftCell="B18" zoomScaleNormal="100" zoomScaleSheetLayoutView="75" workbookViewId="0">
      <selection activeCell="F43" sqref="F43:F50 A20 I43:I50"/>
    </sheetView>
  </sheetViews>
  <sheetFormatPr defaultColWidth="10.5" defaultRowHeight="12.75"/>
  <cols>
    <col min="1" max="1" width="9.83203125" style="546" hidden="1" customWidth="1"/>
    <col min="2" max="2" width="10.6640625" style="546" customWidth="1"/>
    <col min="3" max="3" width="8.6640625" style="546" customWidth="1"/>
    <col min="4" max="4" width="15.6640625" style="546" customWidth="1"/>
    <col min="5" max="5" width="14.1640625" style="546" customWidth="1"/>
    <col min="6" max="6" width="13.33203125" style="546" customWidth="1"/>
    <col min="7" max="7" width="14.83203125" style="631" customWidth="1"/>
    <col min="8" max="8" width="14.83203125" style="546" customWidth="1"/>
    <col min="9" max="9" width="14.83203125" style="631" customWidth="1"/>
    <col min="10" max="10" width="7.83203125" style="631" customWidth="1"/>
    <col min="11" max="11" width="5" style="546" customWidth="1"/>
    <col min="12" max="15" width="12.5" style="546" customWidth="1"/>
    <col min="16" max="16384" width="10.5" style="546"/>
  </cols>
  <sheetData>
    <row r="1" spans="1:15" ht="33.75" customHeight="1">
      <c r="A1" s="545" t="s">
        <v>3767</v>
      </c>
      <c r="B1" s="1091" t="s">
        <v>3768</v>
      </c>
      <c r="C1" s="1092"/>
      <c r="D1" s="1092"/>
      <c r="E1" s="1092"/>
      <c r="F1" s="1092"/>
      <c r="G1" s="1092"/>
      <c r="H1" s="1092"/>
      <c r="I1" s="1092"/>
      <c r="J1" s="1093"/>
    </row>
    <row r="2" spans="1:15" ht="36" customHeight="1">
      <c r="A2" s="547"/>
      <c r="B2" s="548" t="s">
        <v>17</v>
      </c>
      <c r="C2" s="549"/>
      <c r="D2" s="550" t="s">
        <v>3769</v>
      </c>
      <c r="E2" s="1094" t="s">
        <v>3770</v>
      </c>
      <c r="F2" s="1095"/>
      <c r="G2" s="1095"/>
      <c r="H2" s="1095"/>
      <c r="I2" s="1095"/>
      <c r="J2" s="1096"/>
      <c r="O2" s="551"/>
    </row>
    <row r="3" spans="1:15" ht="27" hidden="1" customHeight="1">
      <c r="A3" s="547"/>
      <c r="B3" s="552"/>
      <c r="C3" s="549"/>
      <c r="D3" s="553"/>
      <c r="E3" s="1097"/>
      <c r="F3" s="1098"/>
      <c r="G3" s="1098"/>
      <c r="H3" s="1098"/>
      <c r="I3" s="1098"/>
      <c r="J3" s="1099"/>
    </row>
    <row r="4" spans="1:15" ht="23.25" customHeight="1">
      <c r="A4" s="547"/>
      <c r="B4" s="554"/>
      <c r="C4" s="555"/>
      <c r="D4" s="556"/>
      <c r="E4" s="1100" t="s">
        <v>3771</v>
      </c>
      <c r="F4" s="1100"/>
      <c r="G4" s="1100"/>
      <c r="H4" s="1100"/>
      <c r="I4" s="1100"/>
      <c r="J4" s="1101"/>
    </row>
    <row r="5" spans="1:15" ht="24" customHeight="1">
      <c r="A5" s="547"/>
      <c r="B5" s="557" t="s">
        <v>3772</v>
      </c>
      <c r="C5" s="558"/>
      <c r="D5" s="559" t="s">
        <v>3773</v>
      </c>
      <c r="E5" s="560"/>
      <c r="F5" s="560"/>
      <c r="G5" s="560"/>
      <c r="H5" s="561" t="s">
        <v>3774</v>
      </c>
      <c r="I5" s="559" t="s">
        <v>3775</v>
      </c>
      <c r="J5" s="562"/>
    </row>
    <row r="6" spans="1:15" ht="15.75" customHeight="1">
      <c r="A6" s="547"/>
      <c r="B6" s="563"/>
      <c r="C6" s="560"/>
      <c r="D6" s="559" t="s">
        <v>3776</v>
      </c>
      <c r="E6" s="560"/>
      <c r="F6" s="560"/>
      <c r="G6" s="560"/>
      <c r="H6" s="561" t="s">
        <v>27</v>
      </c>
      <c r="I6" s="559" t="s">
        <v>3777</v>
      </c>
      <c r="J6" s="562"/>
    </row>
    <row r="7" spans="1:15" ht="15.75" customHeight="1">
      <c r="A7" s="547"/>
      <c r="B7" s="564"/>
      <c r="C7" s="565" t="s">
        <v>3778</v>
      </c>
      <c r="D7" s="566" t="s">
        <v>3779</v>
      </c>
      <c r="E7" s="567"/>
      <c r="F7" s="567"/>
      <c r="G7" s="567"/>
      <c r="H7" s="568"/>
      <c r="I7" s="567"/>
      <c r="J7" s="569"/>
    </row>
    <row r="8" spans="1:15" ht="24" hidden="1" customHeight="1">
      <c r="A8" s="547"/>
      <c r="B8" s="557" t="s">
        <v>29</v>
      </c>
      <c r="C8" s="558"/>
      <c r="D8" s="570"/>
      <c r="E8" s="558"/>
      <c r="F8" s="558"/>
      <c r="G8" s="571"/>
      <c r="H8" s="561" t="s">
        <v>3774</v>
      </c>
      <c r="I8" s="572"/>
      <c r="J8" s="562"/>
    </row>
    <row r="9" spans="1:15" ht="15.75" hidden="1" customHeight="1">
      <c r="A9" s="547"/>
      <c r="B9" s="547"/>
      <c r="C9" s="558"/>
      <c r="D9" s="570"/>
      <c r="E9" s="558"/>
      <c r="F9" s="558"/>
      <c r="G9" s="571"/>
      <c r="H9" s="561" t="s">
        <v>27</v>
      </c>
      <c r="I9" s="572"/>
      <c r="J9" s="562"/>
    </row>
    <row r="10" spans="1:15" ht="15.75" hidden="1" customHeight="1">
      <c r="A10" s="547"/>
      <c r="B10" s="573"/>
      <c r="C10" s="574"/>
      <c r="D10" s="575"/>
      <c r="E10" s="576"/>
      <c r="F10" s="576"/>
      <c r="G10" s="577"/>
      <c r="H10" s="577"/>
      <c r="I10" s="578"/>
      <c r="J10" s="569"/>
    </row>
    <row r="11" spans="1:15" ht="24" customHeight="1">
      <c r="A11" s="547"/>
      <c r="B11" s="557" t="s">
        <v>3780</v>
      </c>
      <c r="C11" s="558"/>
      <c r="D11" s="1102"/>
      <c r="E11" s="1102"/>
      <c r="F11" s="1102"/>
      <c r="G11" s="1102"/>
      <c r="H11" s="561" t="s">
        <v>3774</v>
      </c>
      <c r="I11" s="924"/>
      <c r="J11" s="562"/>
    </row>
    <row r="12" spans="1:15" ht="15.75" customHeight="1">
      <c r="A12" s="547"/>
      <c r="B12" s="563"/>
      <c r="C12" s="560"/>
      <c r="D12" s="1090"/>
      <c r="E12" s="1090"/>
      <c r="F12" s="1090"/>
      <c r="G12" s="1090"/>
      <c r="H12" s="561" t="s">
        <v>27</v>
      </c>
      <c r="I12" s="924"/>
      <c r="J12" s="562"/>
    </row>
    <row r="13" spans="1:15" ht="15.75" customHeight="1">
      <c r="A13" s="547"/>
      <c r="B13" s="564"/>
      <c r="C13" s="579"/>
      <c r="D13" s="1086"/>
      <c r="E13" s="1086"/>
      <c r="F13" s="1086"/>
      <c r="G13" s="1086"/>
      <c r="H13" s="580"/>
      <c r="I13" s="567"/>
      <c r="J13" s="569"/>
    </row>
    <row r="14" spans="1:15" ht="24" hidden="1" customHeight="1">
      <c r="A14" s="547"/>
      <c r="B14" s="581" t="s">
        <v>3781</v>
      </c>
      <c r="C14" s="582"/>
      <c r="D14" s="583"/>
      <c r="E14" s="584"/>
      <c r="F14" s="584"/>
      <c r="G14" s="584"/>
      <c r="H14" s="585"/>
      <c r="I14" s="584"/>
      <c r="J14" s="586"/>
    </row>
    <row r="15" spans="1:15" ht="32.25" customHeight="1">
      <c r="A15" s="547"/>
      <c r="B15" s="573" t="s">
        <v>3782</v>
      </c>
      <c r="C15" s="587"/>
      <c r="D15" s="577"/>
      <c r="E15" s="1087"/>
      <c r="F15" s="1087"/>
      <c r="G15" s="1088"/>
      <c r="H15" s="1088"/>
      <c r="I15" s="1088" t="s">
        <v>3783</v>
      </c>
      <c r="J15" s="1089"/>
    </row>
    <row r="16" spans="1:15" ht="23.25" customHeight="1">
      <c r="A16" s="588" t="s">
        <v>175</v>
      </c>
      <c r="B16" s="589" t="s">
        <v>175</v>
      </c>
      <c r="C16" s="590"/>
      <c r="D16" s="591"/>
      <c r="E16" s="1079"/>
      <c r="F16" s="1080"/>
      <c r="G16" s="1079"/>
      <c r="H16" s="1080"/>
      <c r="I16" s="1079">
        <f>SUMIF(F43:F50,A16,I43:I50)+SUMIF(F43:F50,"PSU",I43:I50)</f>
        <v>0</v>
      </c>
      <c r="J16" s="1081"/>
    </row>
    <row r="17" spans="1:10" ht="23.25" customHeight="1">
      <c r="A17" s="588" t="s">
        <v>1246</v>
      </c>
      <c r="B17" s="589" t="s">
        <v>1246</v>
      </c>
      <c r="C17" s="590"/>
      <c r="D17" s="591"/>
      <c r="E17" s="1079"/>
      <c r="F17" s="1080"/>
      <c r="G17" s="1079"/>
      <c r="H17" s="1080"/>
      <c r="I17" s="1079">
        <f>SUMIF(F43:F50,A17,I43:I50)</f>
        <v>0</v>
      </c>
      <c r="J17" s="1081"/>
    </row>
    <row r="18" spans="1:10" ht="23.25" customHeight="1">
      <c r="A18" s="588" t="s">
        <v>3784</v>
      </c>
      <c r="B18" s="589" t="s">
        <v>3784</v>
      </c>
      <c r="C18" s="590"/>
      <c r="D18" s="591"/>
      <c r="E18" s="1079"/>
      <c r="F18" s="1080"/>
      <c r="G18" s="1079"/>
      <c r="H18" s="1080"/>
      <c r="I18" s="1079">
        <f>SUMIF(F43:F50,A18,I43:I50)</f>
        <v>0</v>
      </c>
      <c r="J18" s="1081"/>
    </row>
    <row r="19" spans="1:10" ht="23.25" customHeight="1">
      <c r="A19" s="588" t="s">
        <v>3785</v>
      </c>
      <c r="B19" s="589" t="s">
        <v>3786</v>
      </c>
      <c r="C19" s="590"/>
      <c r="D19" s="591"/>
      <c r="E19" s="1079"/>
      <c r="F19" s="1080"/>
      <c r="G19" s="1079"/>
      <c r="H19" s="1080"/>
      <c r="I19" s="1079">
        <f>SUMIF(F43:F50,A19,I43:I50)</f>
        <v>0</v>
      </c>
      <c r="J19" s="1081"/>
    </row>
    <row r="20" spans="1:10" ht="23.25" customHeight="1">
      <c r="A20" s="588" t="s">
        <v>3787</v>
      </c>
      <c r="B20" s="589" t="s">
        <v>2682</v>
      </c>
      <c r="C20" s="590"/>
      <c r="D20" s="591"/>
      <c r="E20" s="1079"/>
      <c r="F20" s="1080"/>
      <c r="G20" s="1079"/>
      <c r="H20" s="1080"/>
      <c r="I20" s="1079">
        <f>SUMIF(F43:F50,A20,I43:I50)</f>
        <v>0</v>
      </c>
      <c r="J20" s="1081"/>
    </row>
    <row r="21" spans="1:10" ht="23.25" customHeight="1">
      <c r="A21" s="547"/>
      <c r="B21" s="592" t="s">
        <v>3783</v>
      </c>
      <c r="C21" s="593"/>
      <c r="D21" s="594"/>
      <c r="E21" s="1082"/>
      <c r="F21" s="1083"/>
      <c r="G21" s="1082"/>
      <c r="H21" s="1083"/>
      <c r="I21" s="1082">
        <f>SUM(I16:J20)</f>
        <v>0</v>
      </c>
      <c r="J21" s="1084"/>
    </row>
    <row r="22" spans="1:10" ht="12.75" customHeight="1">
      <c r="A22" s="547"/>
      <c r="B22" s="547"/>
      <c r="C22" s="558"/>
      <c r="D22" s="558"/>
      <c r="E22" s="558"/>
      <c r="F22" s="558"/>
      <c r="G22" s="571"/>
      <c r="H22" s="558"/>
      <c r="I22" s="571"/>
      <c r="J22" s="595"/>
    </row>
    <row r="23" spans="1:10" ht="30" customHeight="1">
      <c r="A23" s="547"/>
      <c r="B23" s="547"/>
      <c r="C23" s="558"/>
      <c r="D23" s="558"/>
      <c r="E23" s="558"/>
      <c r="F23" s="558"/>
      <c r="G23" s="571"/>
      <c r="H23" s="558"/>
      <c r="I23" s="571"/>
      <c r="J23" s="595"/>
    </row>
    <row r="24" spans="1:10" ht="18.75" customHeight="1">
      <c r="A24" s="547"/>
      <c r="B24" s="596"/>
      <c r="C24" s="597" t="s">
        <v>45</v>
      </c>
      <c r="D24" s="598"/>
      <c r="E24" s="598"/>
      <c r="F24" s="597" t="s">
        <v>3788</v>
      </c>
      <c r="G24" s="598"/>
      <c r="H24" s="599">
        <f ca="1">TODAY()</f>
        <v>43214</v>
      </c>
      <c r="I24" s="598"/>
      <c r="J24" s="595"/>
    </row>
    <row r="25" spans="1:10" ht="47.25" customHeight="1">
      <c r="A25" s="547"/>
      <c r="B25" s="547"/>
      <c r="C25" s="558"/>
      <c r="D25" s="558"/>
      <c r="E25" s="558"/>
      <c r="F25" s="558"/>
      <c r="G25" s="571"/>
      <c r="H25" s="558"/>
      <c r="I25" s="571"/>
      <c r="J25" s="595"/>
    </row>
    <row r="26" spans="1:10" s="605" customFormat="1" ht="18.75" customHeight="1">
      <c r="A26" s="600"/>
      <c r="B26" s="600"/>
      <c r="C26" s="601"/>
      <c r="D26" s="602"/>
      <c r="E26" s="602"/>
      <c r="F26" s="601"/>
      <c r="G26" s="603"/>
      <c r="H26" s="602"/>
      <c r="I26" s="603"/>
      <c r="J26" s="604"/>
    </row>
    <row r="27" spans="1:10" ht="12.75" customHeight="1">
      <c r="A27" s="547"/>
      <c r="B27" s="547"/>
      <c r="C27" s="558"/>
      <c r="D27" s="1085" t="s">
        <v>3789</v>
      </c>
      <c r="E27" s="1085"/>
      <c r="F27" s="558"/>
      <c r="G27" s="571"/>
      <c r="H27" s="606" t="s">
        <v>3790</v>
      </c>
      <c r="I27" s="571"/>
      <c r="J27" s="595"/>
    </row>
    <row r="28" spans="1:10" ht="13.5" customHeight="1" thickBot="1">
      <c r="A28" s="607"/>
      <c r="B28" s="607"/>
      <c r="C28" s="608"/>
      <c r="D28" s="608"/>
      <c r="E28" s="608"/>
      <c r="F28" s="608"/>
      <c r="G28" s="609"/>
      <c r="H28" s="608"/>
      <c r="I28" s="609"/>
      <c r="J28" s="610"/>
    </row>
    <row r="29" spans="1:10" ht="27" customHeight="1">
      <c r="B29" s="611" t="s">
        <v>3791</v>
      </c>
      <c r="C29" s="612"/>
      <c r="D29" s="612"/>
      <c r="E29" s="612"/>
      <c r="F29" s="613"/>
      <c r="G29" s="613"/>
      <c r="H29" s="613"/>
      <c r="I29" s="613"/>
      <c r="J29" s="612"/>
    </row>
    <row r="30" spans="1:10" ht="25.5" customHeight="1">
      <c r="A30" s="614" t="s">
        <v>3792</v>
      </c>
      <c r="B30" s="615" t="s">
        <v>3793</v>
      </c>
      <c r="C30" s="616" t="s">
        <v>2752</v>
      </c>
      <c r="D30" s="617"/>
      <c r="E30" s="617"/>
      <c r="F30" s="618"/>
      <c r="G30" s="618"/>
      <c r="I30" s="546"/>
      <c r="J30" s="546"/>
    </row>
    <row r="31" spans="1:10" ht="25.5" hidden="1" customHeight="1">
      <c r="A31" s="614">
        <v>1</v>
      </c>
      <c r="B31" s="619" t="s">
        <v>2761</v>
      </c>
      <c r="C31" s="1072"/>
      <c r="D31" s="1073"/>
      <c r="E31" s="1073"/>
      <c r="F31" s="620">
        <f>'Dopravní řešení-2'!AE98+'Dopravní řešení-3'!AE118</f>
        <v>0</v>
      </c>
      <c r="G31" s="621">
        <f>'Dopravní řešení-2'!AF98+'Dopravní řešení-3'!AF118</f>
        <v>0</v>
      </c>
      <c r="I31" s="546"/>
      <c r="J31" s="546"/>
    </row>
    <row r="32" spans="1:10" ht="25.5" customHeight="1">
      <c r="A32" s="614">
        <v>2</v>
      </c>
      <c r="B32" s="622" t="s">
        <v>3794</v>
      </c>
      <c r="C32" s="1074" t="s">
        <v>3795</v>
      </c>
      <c r="D32" s="1075"/>
      <c r="E32" s="1075"/>
      <c r="F32" s="623">
        <f>'Dopravní řešení-2'!AE98</f>
        <v>0</v>
      </c>
      <c r="G32" s="624">
        <f>'Dopravní řešení-2'!AF98</f>
        <v>0</v>
      </c>
      <c r="I32" s="546"/>
      <c r="J32" s="546"/>
    </row>
    <row r="33" spans="1:10" ht="25.5" customHeight="1">
      <c r="A33" s="614">
        <v>3</v>
      </c>
      <c r="B33" s="625" t="s">
        <v>75</v>
      </c>
      <c r="C33" s="1072" t="s">
        <v>3795</v>
      </c>
      <c r="D33" s="1073"/>
      <c r="E33" s="1073"/>
      <c r="F33" s="626">
        <f>'Dopravní řešení-2'!AE98</f>
        <v>0</v>
      </c>
      <c r="G33" s="627">
        <f>'Dopravní řešení-2'!AF98</f>
        <v>0</v>
      </c>
      <c r="I33" s="546"/>
      <c r="J33" s="546"/>
    </row>
    <row r="34" spans="1:10" ht="25.5" customHeight="1">
      <c r="A34" s="614">
        <v>2</v>
      </c>
      <c r="B34" s="622" t="s">
        <v>3796</v>
      </c>
      <c r="C34" s="1074" t="s">
        <v>3797</v>
      </c>
      <c r="D34" s="1075"/>
      <c r="E34" s="1075"/>
      <c r="F34" s="623">
        <f>'Dopravní řešení-3'!AE118</f>
        <v>0</v>
      </c>
      <c r="G34" s="624">
        <f>'Dopravní řešení-3'!AF118</f>
        <v>0</v>
      </c>
      <c r="I34" s="546"/>
      <c r="J34" s="546"/>
    </row>
    <row r="35" spans="1:10" ht="25.5" customHeight="1">
      <c r="A35" s="614">
        <v>3</v>
      </c>
      <c r="B35" s="625" t="s">
        <v>75</v>
      </c>
      <c r="C35" s="1072" t="s">
        <v>3797</v>
      </c>
      <c r="D35" s="1073"/>
      <c r="E35" s="1073"/>
      <c r="F35" s="626">
        <f>'Dopravní řešení-3'!AE118</f>
        <v>0</v>
      </c>
      <c r="G35" s="627">
        <f>'Dopravní řešení-3'!AF118</f>
        <v>0</v>
      </c>
      <c r="I35" s="546"/>
      <c r="J35" s="546"/>
    </row>
    <row r="36" spans="1:10" ht="25.5" customHeight="1">
      <c r="A36" s="614"/>
      <c r="B36" s="1076" t="s">
        <v>3798</v>
      </c>
      <c r="C36" s="1077"/>
      <c r="D36" s="1077"/>
      <c r="E36" s="1078"/>
      <c r="F36" s="628">
        <f>SUMIF(A31:A35,"=1",F31:F35)</f>
        <v>0</v>
      </c>
      <c r="G36" s="629">
        <f>SUMIF(A31:A35,"=1",G31:G35)</f>
        <v>0</v>
      </c>
      <c r="I36" s="546"/>
      <c r="J36" s="546"/>
    </row>
    <row r="40" spans="1:10" ht="15.75">
      <c r="B40" s="630" t="s">
        <v>3799</v>
      </c>
    </row>
    <row r="42" spans="1:10" ht="25.5" customHeight="1">
      <c r="A42" s="632"/>
      <c r="B42" s="633" t="s">
        <v>3793</v>
      </c>
      <c r="C42" s="633" t="s">
        <v>2752</v>
      </c>
      <c r="D42" s="634"/>
      <c r="E42" s="634"/>
      <c r="F42" s="635" t="s">
        <v>3800</v>
      </c>
      <c r="G42" s="635"/>
      <c r="H42" s="635"/>
      <c r="I42" s="635" t="s">
        <v>3783</v>
      </c>
      <c r="J42" s="635" t="s">
        <v>3005</v>
      </c>
    </row>
    <row r="43" spans="1:10" ht="25.5" customHeight="1">
      <c r="A43" s="636"/>
      <c r="B43" s="637" t="s">
        <v>75</v>
      </c>
      <c r="C43" s="1070" t="s">
        <v>178</v>
      </c>
      <c r="D43" s="1071"/>
      <c r="E43" s="1071"/>
      <c r="F43" s="638" t="s">
        <v>175</v>
      </c>
      <c r="G43" s="639"/>
      <c r="H43" s="639"/>
      <c r="I43" s="639">
        <f>'Dopravní řešení-2'!G8+'Dopravní řešení-3'!G8</f>
        <v>0</v>
      </c>
      <c r="J43" s="640" t="str">
        <f>IF(I51=0,"",I43/I51*100)</f>
        <v/>
      </c>
    </row>
    <row r="44" spans="1:10" ht="25.5" customHeight="1">
      <c r="A44" s="636"/>
      <c r="B44" s="637" t="s">
        <v>77</v>
      </c>
      <c r="C44" s="1070" t="s">
        <v>3801</v>
      </c>
      <c r="D44" s="1071"/>
      <c r="E44" s="1071"/>
      <c r="F44" s="638" t="s">
        <v>175</v>
      </c>
      <c r="G44" s="639"/>
      <c r="H44" s="639"/>
      <c r="I44" s="639">
        <f>'Dopravní řešení-2'!G28</f>
        <v>0</v>
      </c>
      <c r="J44" s="640" t="str">
        <f>IF(I51=0,"",I44/I51*100)</f>
        <v/>
      </c>
    </row>
    <row r="45" spans="1:10" ht="25.5" customHeight="1">
      <c r="A45" s="636"/>
      <c r="B45" s="637" t="s">
        <v>182</v>
      </c>
      <c r="C45" s="1070" t="s">
        <v>720</v>
      </c>
      <c r="D45" s="1071"/>
      <c r="E45" s="1071"/>
      <c r="F45" s="638" t="s">
        <v>175</v>
      </c>
      <c r="G45" s="639"/>
      <c r="H45" s="639"/>
      <c r="I45" s="639">
        <f>'Dopravní řešení-2'!G34</f>
        <v>0</v>
      </c>
      <c r="J45" s="640" t="str">
        <f>IF(I51=0,"",I45/I51*100)</f>
        <v/>
      </c>
    </row>
    <row r="46" spans="1:10" ht="25.5" customHeight="1">
      <c r="A46" s="636"/>
      <c r="B46" s="637" t="s">
        <v>194</v>
      </c>
      <c r="C46" s="1070" t="s">
        <v>3802</v>
      </c>
      <c r="D46" s="1071"/>
      <c r="E46" s="1071"/>
      <c r="F46" s="638" t="s">
        <v>175</v>
      </c>
      <c r="G46" s="639"/>
      <c r="H46" s="639"/>
      <c r="I46" s="639">
        <f>'Dopravní řešení-2'!G36+'Dopravní řešení-3'!G55</f>
        <v>0</v>
      </c>
      <c r="J46" s="640" t="str">
        <f>IF(I51=0,"",I46/I51*100)</f>
        <v/>
      </c>
    </row>
    <row r="47" spans="1:10" ht="25.5" customHeight="1">
      <c r="A47" s="636"/>
      <c r="B47" s="637" t="s">
        <v>207</v>
      </c>
      <c r="C47" s="1070" t="s">
        <v>1133</v>
      </c>
      <c r="D47" s="1071"/>
      <c r="E47" s="1071"/>
      <c r="F47" s="638" t="s">
        <v>175</v>
      </c>
      <c r="G47" s="639"/>
      <c r="H47" s="639"/>
      <c r="I47" s="639">
        <f>'Dopravní řešení-2'!G56</f>
        <v>0</v>
      </c>
      <c r="J47" s="640" t="str">
        <f>IF(I51=0,"",I47/I51*100)</f>
        <v/>
      </c>
    </row>
    <row r="48" spans="1:10" ht="25.5" customHeight="1">
      <c r="A48" s="636"/>
      <c r="B48" s="637" t="s">
        <v>214</v>
      </c>
      <c r="C48" s="1070" t="s">
        <v>3803</v>
      </c>
      <c r="D48" s="1071"/>
      <c r="E48" s="1071"/>
      <c r="F48" s="638" t="s">
        <v>175</v>
      </c>
      <c r="G48" s="639"/>
      <c r="H48" s="639"/>
      <c r="I48" s="639">
        <f>'Dopravní řešení-2'!G61+'Dopravní řešení-3'!G79</f>
        <v>0</v>
      </c>
      <c r="J48" s="640" t="str">
        <f>IF(I51=0,"",I48/I51*100)</f>
        <v/>
      </c>
    </row>
    <row r="49" spans="1:10" ht="25.5" customHeight="1">
      <c r="A49" s="636"/>
      <c r="B49" s="637" t="s">
        <v>776</v>
      </c>
      <c r="C49" s="1070" t="s">
        <v>3804</v>
      </c>
      <c r="D49" s="1071"/>
      <c r="E49" s="1071"/>
      <c r="F49" s="638" t="s">
        <v>175</v>
      </c>
      <c r="G49" s="639"/>
      <c r="H49" s="639"/>
      <c r="I49" s="639">
        <f>'Dopravní řešení-2'!G79+'Dopravní řešení-3'!G95</f>
        <v>0</v>
      </c>
      <c r="J49" s="640" t="str">
        <f>IF(I51=0,"",I49/I51*100)</f>
        <v/>
      </c>
    </row>
    <row r="50" spans="1:10" ht="25.5" customHeight="1">
      <c r="A50" s="636"/>
      <c r="B50" s="637" t="s">
        <v>3805</v>
      </c>
      <c r="C50" s="1070" t="s">
        <v>3806</v>
      </c>
      <c r="D50" s="1071"/>
      <c r="E50" s="1071"/>
      <c r="F50" s="638" t="s">
        <v>3807</v>
      </c>
      <c r="G50" s="639"/>
      <c r="H50" s="639"/>
      <c r="I50" s="639">
        <f>'Dopravní řešení-2'!G84+'Dopravní řešení-3'!G100</f>
        <v>0</v>
      </c>
      <c r="J50" s="640" t="str">
        <f>IF(I51=0,"",I50/I51*100)</f>
        <v/>
      </c>
    </row>
    <row r="51" spans="1:10" ht="25.5" customHeight="1">
      <c r="A51" s="641"/>
      <c r="B51" s="642" t="s">
        <v>2821</v>
      </c>
      <c r="C51" s="642"/>
      <c r="D51" s="643"/>
      <c r="E51" s="643"/>
      <c r="F51" s="644"/>
      <c r="G51" s="645"/>
      <c r="H51" s="645"/>
      <c r="I51" s="645">
        <f>SUM(I43:I50)</f>
        <v>0</v>
      </c>
      <c r="J51" s="646">
        <f>SUM(J43:J50)</f>
        <v>0</v>
      </c>
    </row>
    <row r="52" spans="1:10">
      <c r="F52" s="647"/>
      <c r="G52" s="648"/>
      <c r="H52" s="647"/>
      <c r="I52" s="648"/>
      <c r="J52" s="649"/>
    </row>
    <row r="53" spans="1:10">
      <c r="F53" s="647"/>
      <c r="G53" s="648"/>
      <c r="H53" s="647"/>
      <c r="I53" s="648"/>
      <c r="J53" s="649"/>
    </row>
    <row r="54" spans="1:10">
      <c r="F54" s="647"/>
      <c r="G54" s="648"/>
      <c r="H54" s="647"/>
      <c r="I54" s="648"/>
      <c r="J54" s="649"/>
    </row>
  </sheetData>
  <sheetProtection algorithmName="SHA-512" hashValue="RQU+7jr3Jzigsu/PjLQODhtmXprlz8A4me+C4qQqJf0Jhb+RFJzI+y32YuSIOfk0oOWQueYIGVPxa67QDCCpgQ==" saltValue="iE/T/ICTfnrYybpkgua/mw==" spinCount="100000" sheet="1" objects="1" scenarios="1"/>
  <mergeCells count="43">
    <mergeCell ref="D12:G12"/>
    <mergeCell ref="B1:J1"/>
    <mergeCell ref="E2:J2"/>
    <mergeCell ref="E3:J3"/>
    <mergeCell ref="E4:J4"/>
    <mergeCell ref="D11:G11"/>
    <mergeCell ref="D13:G13"/>
    <mergeCell ref="E15:F15"/>
    <mergeCell ref="G15:H15"/>
    <mergeCell ref="I15:J15"/>
    <mergeCell ref="E16:F16"/>
    <mergeCell ref="G16:H16"/>
    <mergeCell ref="I16:J16"/>
    <mergeCell ref="E17:F17"/>
    <mergeCell ref="G17:H17"/>
    <mergeCell ref="I17:J17"/>
    <mergeCell ref="E18:F18"/>
    <mergeCell ref="G18:H18"/>
    <mergeCell ref="I18:J18"/>
    <mergeCell ref="C32:E32"/>
    <mergeCell ref="E19:F19"/>
    <mergeCell ref="G19:H19"/>
    <mergeCell ref="I19:J19"/>
    <mergeCell ref="E20:F20"/>
    <mergeCell ref="G20:H20"/>
    <mergeCell ref="I20:J20"/>
    <mergeCell ref="E21:F21"/>
    <mergeCell ref="G21:H21"/>
    <mergeCell ref="I21:J21"/>
    <mergeCell ref="D27:E27"/>
    <mergeCell ref="C31:E31"/>
    <mergeCell ref="C50:E50"/>
    <mergeCell ref="C33:E33"/>
    <mergeCell ref="C34:E34"/>
    <mergeCell ref="C35:E35"/>
    <mergeCell ref="B36:E36"/>
    <mergeCell ref="C43:E43"/>
    <mergeCell ref="C44:E44"/>
    <mergeCell ref="C45:E45"/>
    <mergeCell ref="C46:E46"/>
    <mergeCell ref="C47:E47"/>
    <mergeCell ref="C48:E48"/>
    <mergeCell ref="C49:E49"/>
  </mergeCells>
  <pageMargins left="0.39370078740157483" right="0.19685039370078741" top="0.59055118110236227" bottom="0.39370078740157483" header="0" footer="0.19685039370078741"/>
  <pageSetup paperSize="9" fitToHeight="9999" orientation="portrait" horizontalDpi="300" verticalDpi="300" r:id="rId1"/>
  <headerFooter alignWithMargins="0">
    <oddFooter>&amp;L&amp;9Zpracováno programem &amp;"Arial CE,tučné"BUILDpower S,  © RTS, a.s.&amp;R&amp;9Stránka &amp;P z &amp;N</oddFooter>
  </headerFooter>
  <rowBreaks count="1" manualBreakCount="1">
    <brk id="2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0" activePane="bottomLeft" state="frozen"/>
      <selection activeCell="L18" sqref="L18"/>
      <selection pane="bottomLeft" activeCell="E93" sqref="E93"/>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115" t="s">
        <v>3808</v>
      </c>
      <c r="B1" s="1115"/>
      <c r="C1" s="1115"/>
      <c r="D1" s="1115"/>
      <c r="E1" s="1115"/>
      <c r="F1" s="1115"/>
      <c r="G1" s="1115"/>
      <c r="AG1" s="546" t="s">
        <v>3809</v>
      </c>
    </row>
    <row r="2" spans="1:60" ht="24.95" customHeight="1">
      <c r="A2" s="650" t="s">
        <v>3810</v>
      </c>
      <c r="B2" s="651" t="s">
        <v>3769</v>
      </c>
      <c r="C2" s="1116" t="s">
        <v>3770</v>
      </c>
      <c r="D2" s="1117"/>
      <c r="E2" s="1117"/>
      <c r="F2" s="1117"/>
      <c r="G2" s="1118"/>
      <c r="AG2" s="546" t="s">
        <v>74</v>
      </c>
    </row>
    <row r="3" spans="1:60" ht="24.95" customHeight="1">
      <c r="A3" s="650" t="s">
        <v>3811</v>
      </c>
      <c r="B3" s="651" t="s">
        <v>3794</v>
      </c>
      <c r="C3" s="1116" t="s">
        <v>3795</v>
      </c>
      <c r="D3" s="1117"/>
      <c r="E3" s="1117"/>
      <c r="F3" s="1117"/>
      <c r="G3" s="1118"/>
      <c r="AC3" s="652" t="s">
        <v>2700</v>
      </c>
      <c r="AG3" s="546" t="s">
        <v>3812</v>
      </c>
    </row>
    <row r="4" spans="1:60" ht="24.95" customHeight="1">
      <c r="A4" s="653" t="s">
        <v>3813</v>
      </c>
      <c r="B4" s="654" t="s">
        <v>75</v>
      </c>
      <c r="C4" s="1119" t="s">
        <v>3795</v>
      </c>
      <c r="D4" s="1120"/>
      <c r="E4" s="1120"/>
      <c r="F4" s="1120"/>
      <c r="G4" s="1121"/>
      <c r="AG4" s="546" t="s">
        <v>3814</v>
      </c>
    </row>
    <row r="5" spans="1:60">
      <c r="D5" s="655"/>
    </row>
    <row r="6" spans="1:60" ht="51">
      <c r="A6" s="656" t="s">
        <v>3815</v>
      </c>
      <c r="B6" s="657" t="s">
        <v>3816</v>
      </c>
      <c r="C6" s="657" t="s">
        <v>3817</v>
      </c>
      <c r="D6" s="658" t="s">
        <v>164</v>
      </c>
      <c r="E6" s="656" t="s">
        <v>3818</v>
      </c>
      <c r="F6" s="659" t="s">
        <v>3819</v>
      </c>
      <c r="G6" s="656" t="s">
        <v>3783</v>
      </c>
      <c r="H6" s="660" t="s">
        <v>2881</v>
      </c>
      <c r="I6" s="660" t="s">
        <v>3820</v>
      </c>
      <c r="J6" s="660" t="s">
        <v>2882</v>
      </c>
      <c r="K6" s="660" t="s">
        <v>3821</v>
      </c>
      <c r="L6" s="660" t="s">
        <v>38</v>
      </c>
      <c r="M6" s="660" t="s">
        <v>3822</v>
      </c>
      <c r="N6" s="660" t="s">
        <v>3823</v>
      </c>
      <c r="O6" s="660" t="s">
        <v>3824</v>
      </c>
      <c r="P6" s="660" t="s">
        <v>3825</v>
      </c>
      <c r="Q6" s="660" t="s">
        <v>3826</v>
      </c>
      <c r="R6" s="660" t="s">
        <v>3827</v>
      </c>
      <c r="S6" s="660" t="s">
        <v>3828</v>
      </c>
      <c r="T6" s="660" t="s">
        <v>3829</v>
      </c>
      <c r="U6" s="660" t="s">
        <v>3830</v>
      </c>
      <c r="V6" s="660" t="s">
        <v>3831</v>
      </c>
      <c r="W6" s="660" t="s">
        <v>3832</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3833</v>
      </c>
      <c r="B8" s="667" t="s">
        <v>75</v>
      </c>
      <c r="C8" s="668" t="s">
        <v>178</v>
      </c>
      <c r="D8" s="669"/>
      <c r="E8" s="670"/>
      <c r="F8" s="671"/>
      <c r="G8" s="672">
        <f>SUMIF(AG9:AG27,"&lt;&gt;NOR",G9:G27)</f>
        <v>0</v>
      </c>
      <c r="H8" s="673"/>
      <c r="I8" s="673">
        <f>SUM(I9:I27)</f>
        <v>456080.44</v>
      </c>
      <c r="J8" s="673"/>
      <c r="K8" s="673">
        <f>SUM(K9:K27)</f>
        <v>903844.16999999993</v>
      </c>
      <c r="L8" s="673"/>
      <c r="M8" s="673">
        <f>SUM(M9:M27)</f>
        <v>0</v>
      </c>
      <c r="N8" s="673"/>
      <c r="O8" s="673">
        <f>SUM(O9:O27)</f>
        <v>1301.5899999999999</v>
      </c>
      <c r="P8" s="673"/>
      <c r="Q8" s="673">
        <f>SUM(Q9:Q27)</f>
        <v>11.850000000000001</v>
      </c>
      <c r="R8" s="673"/>
      <c r="S8" s="673"/>
      <c r="T8" s="673"/>
      <c r="U8" s="673"/>
      <c r="V8" s="673">
        <f>SUM(V9:V27)</f>
        <v>350.79999999999995</v>
      </c>
      <c r="W8" s="673"/>
      <c r="AG8" s="546" t="s">
        <v>3834</v>
      </c>
    </row>
    <row r="9" spans="1:60" outlineLevel="1">
      <c r="A9" s="674">
        <v>1</v>
      </c>
      <c r="B9" s="675" t="s">
        <v>3835</v>
      </c>
      <c r="C9" s="676" t="s">
        <v>3836</v>
      </c>
      <c r="D9" s="677" t="s">
        <v>180</v>
      </c>
      <c r="E9" s="678">
        <v>9.69</v>
      </c>
      <c r="F9" s="925"/>
      <c r="G9" s="679">
        <f>ROUND(E9*F9,2)</f>
        <v>0</v>
      </c>
      <c r="H9" s="680">
        <v>0</v>
      </c>
      <c r="I9" s="681">
        <f>ROUND(E9*H9,2)</f>
        <v>0</v>
      </c>
      <c r="J9" s="680">
        <v>144</v>
      </c>
      <c r="K9" s="681">
        <f>ROUND(E9*J9,2)</f>
        <v>1395.36</v>
      </c>
      <c r="L9" s="681">
        <v>21</v>
      </c>
      <c r="M9" s="681">
        <f>G9*(1+L9/100)</f>
        <v>0</v>
      </c>
      <c r="N9" s="681">
        <v>0</v>
      </c>
      <c r="O9" s="681">
        <f>ROUND(E9*N9,2)</f>
        <v>0</v>
      </c>
      <c r="P9" s="681">
        <v>0.17599999999999999</v>
      </c>
      <c r="Q9" s="681">
        <f>ROUND(E9*P9,2)</f>
        <v>1.71</v>
      </c>
      <c r="R9" s="681"/>
      <c r="S9" s="681" t="s">
        <v>3837</v>
      </c>
      <c r="T9" s="681" t="s">
        <v>3837</v>
      </c>
      <c r="U9" s="681">
        <v>0.30499999999999999</v>
      </c>
      <c r="V9" s="681">
        <f>ROUND(E9*U9,2)</f>
        <v>2.96</v>
      </c>
      <c r="W9" s="681"/>
      <c r="X9" s="682"/>
      <c r="Y9" s="682"/>
      <c r="Z9" s="682"/>
      <c r="AA9" s="682"/>
      <c r="AB9" s="682"/>
      <c r="AC9" s="682"/>
      <c r="AD9" s="682"/>
      <c r="AE9" s="682"/>
      <c r="AF9" s="682"/>
      <c r="AG9" s="682" t="s">
        <v>3838</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3839</v>
      </c>
      <c r="D10" s="686"/>
      <c r="E10" s="687">
        <v>9.69</v>
      </c>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185</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74">
        <v>2</v>
      </c>
      <c r="B11" s="675" t="s">
        <v>3840</v>
      </c>
      <c r="C11" s="676" t="s">
        <v>3841</v>
      </c>
      <c r="D11" s="677" t="s">
        <v>180</v>
      </c>
      <c r="E11" s="678">
        <v>16.149999999999999</v>
      </c>
      <c r="F11" s="925"/>
      <c r="G11" s="679">
        <f>ROUND(E11*F11,2)</f>
        <v>0</v>
      </c>
      <c r="H11" s="680">
        <v>0</v>
      </c>
      <c r="I11" s="681">
        <f>ROUND(E11*H11,2)</f>
        <v>0</v>
      </c>
      <c r="J11" s="680">
        <v>163.5</v>
      </c>
      <c r="K11" s="681">
        <f>ROUND(E11*J11,2)</f>
        <v>2640.53</v>
      </c>
      <c r="L11" s="681">
        <v>21</v>
      </c>
      <c r="M11" s="681">
        <f>G11*(1+L11/100)</f>
        <v>0</v>
      </c>
      <c r="N11" s="681">
        <v>0</v>
      </c>
      <c r="O11" s="681">
        <f>ROUND(E11*N11,2)</f>
        <v>0</v>
      </c>
      <c r="P11" s="681">
        <v>8.7999999999999995E-2</v>
      </c>
      <c r="Q11" s="681">
        <f>ROUND(E11*P11,2)</f>
        <v>1.42</v>
      </c>
      <c r="R11" s="681"/>
      <c r="S11" s="681" t="s">
        <v>3837</v>
      </c>
      <c r="T11" s="681" t="s">
        <v>3837</v>
      </c>
      <c r="U11" s="681">
        <v>7.1999999999999995E-2</v>
      </c>
      <c r="V11" s="681">
        <f>ROUND(E11*U11,2)</f>
        <v>1.1599999999999999</v>
      </c>
      <c r="W11" s="681"/>
      <c r="X11" s="682"/>
      <c r="Y11" s="682"/>
      <c r="Z11" s="682"/>
      <c r="AA11" s="682"/>
      <c r="AB11" s="682"/>
      <c r="AC11" s="682"/>
      <c r="AD11" s="682"/>
      <c r="AE11" s="682"/>
      <c r="AF11" s="682"/>
      <c r="AG11" s="682" t="s">
        <v>3838</v>
      </c>
      <c r="AH11" s="682"/>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3842</v>
      </c>
      <c r="D12" s="686"/>
      <c r="E12" s="687">
        <v>16.149999999999999</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185</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88">
        <v>3</v>
      </c>
      <c r="B13" s="689" t="s">
        <v>3843</v>
      </c>
      <c r="C13" s="690" t="s">
        <v>3844</v>
      </c>
      <c r="D13" s="691" t="s">
        <v>886</v>
      </c>
      <c r="E13" s="692">
        <v>32.299999999999997</v>
      </c>
      <c r="F13" s="926"/>
      <c r="G13" s="693">
        <f>ROUND(E13*F13,2)</f>
        <v>0</v>
      </c>
      <c r="H13" s="680">
        <v>0</v>
      </c>
      <c r="I13" s="681">
        <f>ROUND(E13*H13,2)</f>
        <v>0</v>
      </c>
      <c r="J13" s="680">
        <v>82.9</v>
      </c>
      <c r="K13" s="681">
        <f>ROUND(E13*J13,2)</f>
        <v>2677.67</v>
      </c>
      <c r="L13" s="681">
        <v>21</v>
      </c>
      <c r="M13" s="681">
        <f>G13*(1+L13/100)</f>
        <v>0</v>
      </c>
      <c r="N13" s="681">
        <v>0</v>
      </c>
      <c r="O13" s="681">
        <f>ROUND(E13*N13,2)</f>
        <v>0</v>
      </c>
      <c r="P13" s="681">
        <v>0.27</v>
      </c>
      <c r="Q13" s="681">
        <f>ROUND(E13*P13,2)</f>
        <v>8.7200000000000006</v>
      </c>
      <c r="R13" s="681"/>
      <c r="S13" s="681" t="s">
        <v>3837</v>
      </c>
      <c r="T13" s="681" t="s">
        <v>3837</v>
      </c>
      <c r="U13" s="681">
        <v>0.123</v>
      </c>
      <c r="V13" s="681">
        <f>ROUND(E13*U13,2)</f>
        <v>3.97</v>
      </c>
      <c r="W13" s="681"/>
      <c r="X13" s="682"/>
      <c r="Y13" s="682"/>
      <c r="Z13" s="682"/>
      <c r="AA13" s="682"/>
      <c r="AB13" s="682"/>
      <c r="AC13" s="682"/>
      <c r="AD13" s="682"/>
      <c r="AE13" s="682"/>
      <c r="AF13" s="682"/>
      <c r="AG13" s="682" t="s">
        <v>3838</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74">
        <v>4</v>
      </c>
      <c r="B14" s="675" t="s">
        <v>3845</v>
      </c>
      <c r="C14" s="676" t="s">
        <v>3846</v>
      </c>
      <c r="D14" s="677" t="s">
        <v>210</v>
      </c>
      <c r="E14" s="678">
        <v>205.5</v>
      </c>
      <c r="F14" s="925"/>
      <c r="G14" s="679">
        <f>ROUND(E14*F14,2)</f>
        <v>0</v>
      </c>
      <c r="H14" s="680">
        <v>0</v>
      </c>
      <c r="I14" s="681">
        <f>ROUND(E14*H14,2)</f>
        <v>0</v>
      </c>
      <c r="J14" s="680">
        <v>67.099999999999994</v>
      </c>
      <c r="K14" s="681">
        <f>ROUND(E14*J14,2)</f>
        <v>13789.05</v>
      </c>
      <c r="L14" s="681">
        <v>21</v>
      </c>
      <c r="M14" s="681">
        <f>G14*(1+L14/100)</f>
        <v>0</v>
      </c>
      <c r="N14" s="681">
        <v>0</v>
      </c>
      <c r="O14" s="681">
        <f>ROUND(E14*N14,2)</f>
        <v>0</v>
      </c>
      <c r="P14" s="681">
        <v>0</v>
      </c>
      <c r="Q14" s="681">
        <f>ROUND(E14*P14,2)</f>
        <v>0</v>
      </c>
      <c r="R14" s="681"/>
      <c r="S14" s="681" t="s">
        <v>3837</v>
      </c>
      <c r="T14" s="681" t="s">
        <v>3837</v>
      </c>
      <c r="U14" s="681">
        <v>9.7000000000000003E-2</v>
      </c>
      <c r="V14" s="681">
        <f>ROUND(E14*U14,2)</f>
        <v>19.93</v>
      </c>
      <c r="W14" s="681"/>
      <c r="X14" s="682"/>
      <c r="Y14" s="682"/>
      <c r="Z14" s="682"/>
      <c r="AA14" s="682"/>
      <c r="AB14" s="682"/>
      <c r="AC14" s="682"/>
      <c r="AD14" s="682"/>
      <c r="AE14" s="682"/>
      <c r="AF14" s="682"/>
      <c r="AG14" s="682" t="s">
        <v>3838</v>
      </c>
      <c r="AH14" s="682"/>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3847</v>
      </c>
      <c r="D15" s="686"/>
      <c r="E15" s="687">
        <v>205.5</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185</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88">
        <v>5</v>
      </c>
      <c r="B16" s="689" t="s">
        <v>3848</v>
      </c>
      <c r="C16" s="690" t="s">
        <v>3849</v>
      </c>
      <c r="D16" s="691" t="s">
        <v>210</v>
      </c>
      <c r="E16" s="692">
        <v>960</v>
      </c>
      <c r="F16" s="926"/>
      <c r="G16" s="693">
        <f>ROUND(E16*F16,2)</f>
        <v>0</v>
      </c>
      <c r="H16" s="680">
        <v>0</v>
      </c>
      <c r="I16" s="681">
        <f>ROUND(E16*H16,2)</f>
        <v>0</v>
      </c>
      <c r="J16" s="680">
        <v>68.7</v>
      </c>
      <c r="K16" s="681">
        <f>ROUND(E16*J16,2)</f>
        <v>65952</v>
      </c>
      <c r="L16" s="681">
        <v>21</v>
      </c>
      <c r="M16" s="681">
        <f>G16*(1+L16/100)</f>
        <v>0</v>
      </c>
      <c r="N16" s="681">
        <v>0</v>
      </c>
      <c r="O16" s="681">
        <f>ROUND(E16*N16,2)</f>
        <v>0</v>
      </c>
      <c r="P16" s="681">
        <v>0</v>
      </c>
      <c r="Q16" s="681">
        <f>ROUND(E16*P16,2)</f>
        <v>0</v>
      </c>
      <c r="R16" s="681"/>
      <c r="S16" s="681" t="s">
        <v>3837</v>
      </c>
      <c r="T16" s="681" t="s">
        <v>3837</v>
      </c>
      <c r="U16" s="681">
        <v>0.10199999999999999</v>
      </c>
      <c r="V16" s="681">
        <f>ROUND(E16*U16,2)</f>
        <v>97.92</v>
      </c>
      <c r="W16" s="681"/>
      <c r="X16" s="682"/>
      <c r="Y16" s="682"/>
      <c r="Z16" s="682"/>
      <c r="AA16" s="682"/>
      <c r="AB16" s="682"/>
      <c r="AC16" s="682"/>
      <c r="AD16" s="682"/>
      <c r="AE16" s="682"/>
      <c r="AF16" s="682"/>
      <c r="AG16" s="682" t="s">
        <v>3838</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ht="22.5" outlineLevel="1">
      <c r="A17" s="674">
        <v>6</v>
      </c>
      <c r="B17" s="675" t="s">
        <v>3850</v>
      </c>
      <c r="C17" s="676" t="s">
        <v>3851</v>
      </c>
      <c r="D17" s="677" t="s">
        <v>210</v>
      </c>
      <c r="E17" s="678">
        <v>1137</v>
      </c>
      <c r="F17" s="925"/>
      <c r="G17" s="679">
        <f>ROUND(E17*F17,2)</f>
        <v>0</v>
      </c>
      <c r="H17" s="680">
        <v>0</v>
      </c>
      <c r="I17" s="681">
        <f>ROUND(E17*H17,2)</f>
        <v>0</v>
      </c>
      <c r="J17" s="680">
        <v>252.5</v>
      </c>
      <c r="K17" s="681">
        <f>ROUND(E17*J17,2)</f>
        <v>287092.5</v>
      </c>
      <c r="L17" s="681">
        <v>21</v>
      </c>
      <c r="M17" s="681">
        <f>G17*(1+L17/100)</f>
        <v>0</v>
      </c>
      <c r="N17" s="681">
        <v>0</v>
      </c>
      <c r="O17" s="681">
        <f>ROUND(E17*N17,2)</f>
        <v>0</v>
      </c>
      <c r="P17" s="681">
        <v>0</v>
      </c>
      <c r="Q17" s="681">
        <f>ROUND(E17*P17,2)</f>
        <v>0</v>
      </c>
      <c r="R17" s="681"/>
      <c r="S17" s="681" t="s">
        <v>3837</v>
      </c>
      <c r="T17" s="681" t="s">
        <v>3837</v>
      </c>
      <c r="U17" s="681">
        <v>1.0999999999999999E-2</v>
      </c>
      <c r="V17" s="681">
        <f>ROUND(E17*U17,2)</f>
        <v>12.51</v>
      </c>
      <c r="W17" s="681"/>
      <c r="X17" s="682"/>
      <c r="Y17" s="682"/>
      <c r="Z17" s="682"/>
      <c r="AA17" s="682"/>
      <c r="AB17" s="682"/>
      <c r="AC17" s="682"/>
      <c r="AD17" s="682"/>
      <c r="AE17" s="682"/>
      <c r="AF17" s="682"/>
      <c r="AG17" s="682" t="s">
        <v>3838</v>
      </c>
      <c r="AH17" s="682"/>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3852</v>
      </c>
      <c r="D18" s="686"/>
      <c r="E18" s="687">
        <v>960</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185</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83"/>
      <c r="B19" s="684"/>
      <c r="C19" s="685" t="s">
        <v>3853</v>
      </c>
      <c r="D19" s="686"/>
      <c r="E19" s="687">
        <v>177</v>
      </c>
      <c r="F19" s="681"/>
      <c r="G19" s="681"/>
      <c r="H19" s="681"/>
      <c r="I19" s="681"/>
      <c r="J19" s="681"/>
      <c r="K19" s="681"/>
      <c r="L19" s="681"/>
      <c r="M19" s="681"/>
      <c r="N19" s="681"/>
      <c r="O19" s="681"/>
      <c r="P19" s="681"/>
      <c r="Q19" s="681"/>
      <c r="R19" s="681"/>
      <c r="S19" s="681"/>
      <c r="T19" s="681"/>
      <c r="U19" s="681"/>
      <c r="V19" s="681"/>
      <c r="W19" s="681"/>
      <c r="X19" s="682"/>
      <c r="Y19" s="682"/>
      <c r="Z19" s="682"/>
      <c r="AA19" s="682"/>
      <c r="AB19" s="682"/>
      <c r="AC19" s="682"/>
      <c r="AD19" s="682"/>
      <c r="AE19" s="682"/>
      <c r="AF19" s="682"/>
      <c r="AG19" s="682" t="s">
        <v>185</v>
      </c>
      <c r="AH19" s="682">
        <v>0</v>
      </c>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74">
        <v>7</v>
      </c>
      <c r="B20" s="675" t="s">
        <v>3854</v>
      </c>
      <c r="C20" s="676" t="s">
        <v>3855</v>
      </c>
      <c r="D20" s="677" t="s">
        <v>210</v>
      </c>
      <c r="E20" s="678">
        <v>685</v>
      </c>
      <c r="F20" s="925"/>
      <c r="G20" s="679">
        <f>ROUND(E20*F20,2)</f>
        <v>0</v>
      </c>
      <c r="H20" s="680">
        <v>0</v>
      </c>
      <c r="I20" s="681">
        <f>ROUND(E20*H20,2)</f>
        <v>0</v>
      </c>
      <c r="J20" s="680">
        <v>162</v>
      </c>
      <c r="K20" s="681">
        <f>ROUND(E20*J20,2)</f>
        <v>110970</v>
      </c>
      <c r="L20" s="681">
        <v>21</v>
      </c>
      <c r="M20" s="681">
        <f>G20*(1+L20/100)</f>
        <v>0</v>
      </c>
      <c r="N20" s="681">
        <v>0</v>
      </c>
      <c r="O20" s="681">
        <f>ROUND(E20*N20,2)</f>
        <v>0</v>
      </c>
      <c r="P20" s="681">
        <v>0</v>
      </c>
      <c r="Q20" s="681">
        <f>ROUND(E20*P20,2)</f>
        <v>0</v>
      </c>
      <c r="R20" s="681"/>
      <c r="S20" s="681" t="s">
        <v>3837</v>
      </c>
      <c r="T20" s="681" t="s">
        <v>3837</v>
      </c>
      <c r="U20" s="681">
        <v>0.31</v>
      </c>
      <c r="V20" s="681">
        <f>ROUND(E20*U20,2)</f>
        <v>212.35</v>
      </c>
      <c r="W20" s="681"/>
      <c r="X20" s="682"/>
      <c r="Y20" s="682"/>
      <c r="Z20" s="682"/>
      <c r="AA20" s="682"/>
      <c r="AB20" s="682"/>
      <c r="AC20" s="682"/>
      <c r="AD20" s="682"/>
      <c r="AE20" s="682"/>
      <c r="AF20" s="682"/>
      <c r="AG20" s="682" t="s">
        <v>3838</v>
      </c>
      <c r="AH20" s="682"/>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3856</v>
      </c>
      <c r="D21" s="686"/>
      <c r="E21" s="687">
        <v>685</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185</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8</v>
      </c>
      <c r="B22" s="675" t="s">
        <v>3857</v>
      </c>
      <c r="C22" s="676" t="s">
        <v>3858</v>
      </c>
      <c r="D22" s="677" t="s">
        <v>407</v>
      </c>
      <c r="E22" s="678">
        <v>1728</v>
      </c>
      <c r="F22" s="925"/>
      <c r="G22" s="679">
        <f>ROUND(E22*F22,2)</f>
        <v>0</v>
      </c>
      <c r="H22" s="680">
        <v>0</v>
      </c>
      <c r="I22" s="681">
        <f>ROUND(E22*H22,2)</f>
        <v>0</v>
      </c>
      <c r="J22" s="680">
        <v>230</v>
      </c>
      <c r="K22" s="681">
        <f>ROUND(E22*J22,2)</f>
        <v>397440</v>
      </c>
      <c r="L22" s="681">
        <v>21</v>
      </c>
      <c r="M22" s="681">
        <f>G22*(1+L22/100)</f>
        <v>0</v>
      </c>
      <c r="N22" s="681">
        <v>0</v>
      </c>
      <c r="O22" s="681">
        <f>ROUND(E22*N22,2)</f>
        <v>0</v>
      </c>
      <c r="P22" s="681">
        <v>0</v>
      </c>
      <c r="Q22" s="681">
        <f>ROUND(E22*P22,2)</f>
        <v>0</v>
      </c>
      <c r="R22" s="681"/>
      <c r="S22" s="681" t="s">
        <v>3837</v>
      </c>
      <c r="T22" s="681" t="s">
        <v>3859</v>
      </c>
      <c r="U22" s="681">
        <v>0</v>
      </c>
      <c r="V22" s="681">
        <f>ROUND(E22*U22,2)</f>
        <v>0</v>
      </c>
      <c r="W22" s="681"/>
      <c r="X22" s="682"/>
      <c r="Y22" s="682"/>
      <c r="Z22" s="682"/>
      <c r="AA22" s="682"/>
      <c r="AB22" s="682"/>
      <c r="AC22" s="682"/>
      <c r="AD22" s="682"/>
      <c r="AE22" s="682"/>
      <c r="AF22" s="682"/>
      <c r="AG22" s="682" t="s">
        <v>3838</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3860</v>
      </c>
      <c r="D23" s="686"/>
      <c r="E23" s="687">
        <v>1728</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185</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ht="22.5" outlineLevel="1">
      <c r="A24" s="688">
        <v>9</v>
      </c>
      <c r="B24" s="689" t="s">
        <v>3861</v>
      </c>
      <c r="C24" s="690" t="s">
        <v>3862</v>
      </c>
      <c r="D24" s="691" t="s">
        <v>180</v>
      </c>
      <c r="E24" s="692">
        <v>190</v>
      </c>
      <c r="F24" s="926"/>
      <c r="G24" s="693">
        <f>ROUND(E24*F24,2)</f>
        <v>0</v>
      </c>
      <c r="H24" s="680">
        <v>5.17</v>
      </c>
      <c r="I24" s="681">
        <f>ROUND(E24*H24,2)</f>
        <v>982.3</v>
      </c>
      <c r="J24" s="680">
        <v>94.83</v>
      </c>
      <c r="K24" s="681">
        <f>ROUND(E24*J24,2)</f>
        <v>18017.7</v>
      </c>
      <c r="L24" s="681">
        <v>21</v>
      </c>
      <c r="M24" s="681">
        <f>G24*(1+L24/100)</f>
        <v>0</v>
      </c>
      <c r="N24" s="681">
        <v>3.0000000000000001E-5</v>
      </c>
      <c r="O24" s="681">
        <f>ROUND(E24*N24,2)</f>
        <v>0.01</v>
      </c>
      <c r="P24" s="681">
        <v>0</v>
      </c>
      <c r="Q24" s="681">
        <f>ROUND(E24*P24,2)</f>
        <v>0</v>
      </c>
      <c r="R24" s="681"/>
      <c r="S24" s="681" t="s">
        <v>3837</v>
      </c>
      <c r="T24" s="681" t="s">
        <v>3837</v>
      </c>
      <c r="U24" s="681">
        <v>0</v>
      </c>
      <c r="V24" s="681">
        <f>ROUND(E24*U24,2)</f>
        <v>0</v>
      </c>
      <c r="W24" s="681"/>
      <c r="X24" s="682"/>
      <c r="Y24" s="682"/>
      <c r="Z24" s="682"/>
      <c r="AA24" s="682"/>
      <c r="AB24" s="682"/>
      <c r="AC24" s="682"/>
      <c r="AD24" s="682"/>
      <c r="AE24" s="682"/>
      <c r="AF24" s="682"/>
      <c r="AG24" s="682" t="s">
        <v>3863</v>
      </c>
      <c r="AH24" s="682"/>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88">
        <v>10</v>
      </c>
      <c r="B25" s="689" t="s">
        <v>3864</v>
      </c>
      <c r="C25" s="690" t="s">
        <v>3865</v>
      </c>
      <c r="D25" s="691" t="s">
        <v>180</v>
      </c>
      <c r="E25" s="692">
        <v>8</v>
      </c>
      <c r="F25" s="926"/>
      <c r="G25" s="693">
        <f>ROUND(E25*F25,2)</f>
        <v>0</v>
      </c>
      <c r="H25" s="680">
        <v>109.33</v>
      </c>
      <c r="I25" s="681">
        <f>ROUND(E25*H25,2)</f>
        <v>874.64</v>
      </c>
      <c r="J25" s="680">
        <v>483.67</v>
      </c>
      <c r="K25" s="681">
        <f>ROUND(E25*J25,2)</f>
        <v>3869.36</v>
      </c>
      <c r="L25" s="681">
        <v>21</v>
      </c>
      <c r="M25" s="681">
        <f>G25*(1+L25/100)</f>
        <v>0</v>
      </c>
      <c r="N25" s="681">
        <v>9.4000000000000004E-3</v>
      </c>
      <c r="O25" s="681">
        <f>ROUND(E25*N25,2)</f>
        <v>0.08</v>
      </c>
      <c r="P25" s="681">
        <v>0</v>
      </c>
      <c r="Q25" s="681">
        <f>ROUND(E25*P25,2)</f>
        <v>0</v>
      </c>
      <c r="R25" s="681"/>
      <c r="S25" s="681" t="s">
        <v>3837</v>
      </c>
      <c r="T25" s="681" t="s">
        <v>3837</v>
      </c>
      <c r="U25" s="681">
        <v>0</v>
      </c>
      <c r="V25" s="681">
        <f>ROUND(E25*U25,2)</f>
        <v>0</v>
      </c>
      <c r="W25" s="681"/>
      <c r="X25" s="682"/>
      <c r="Y25" s="682"/>
      <c r="Z25" s="682"/>
      <c r="AA25" s="682"/>
      <c r="AB25" s="682"/>
      <c r="AC25" s="682"/>
      <c r="AD25" s="682"/>
      <c r="AE25" s="682"/>
      <c r="AF25" s="682"/>
      <c r="AG25" s="682" t="s">
        <v>3863</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ht="22.5" outlineLevel="1">
      <c r="A26" s="674">
        <v>11</v>
      </c>
      <c r="B26" s="675" t="s">
        <v>3866</v>
      </c>
      <c r="C26" s="676" t="s">
        <v>3867</v>
      </c>
      <c r="D26" s="677" t="s">
        <v>407</v>
      </c>
      <c r="E26" s="678">
        <v>1301.5</v>
      </c>
      <c r="F26" s="925"/>
      <c r="G26" s="679">
        <f>ROUND(E26*F26,2)</f>
        <v>0</v>
      </c>
      <c r="H26" s="680">
        <v>349</v>
      </c>
      <c r="I26" s="681">
        <f>ROUND(E26*H26,2)</f>
        <v>454223.5</v>
      </c>
      <c r="J26" s="680">
        <v>0</v>
      </c>
      <c r="K26" s="681">
        <f>ROUND(E26*J26,2)</f>
        <v>0</v>
      </c>
      <c r="L26" s="681">
        <v>21</v>
      </c>
      <c r="M26" s="681">
        <f>G26*(1+L26/100)</f>
        <v>0</v>
      </c>
      <c r="N26" s="681">
        <v>1</v>
      </c>
      <c r="O26" s="681">
        <f>ROUND(E26*N26,2)</f>
        <v>1301.5</v>
      </c>
      <c r="P26" s="681">
        <v>0</v>
      </c>
      <c r="Q26" s="681">
        <f>ROUND(E26*P26,2)</f>
        <v>0</v>
      </c>
      <c r="R26" s="681" t="s">
        <v>3868</v>
      </c>
      <c r="S26" s="681" t="s">
        <v>3837</v>
      </c>
      <c r="T26" s="681" t="s">
        <v>3837</v>
      </c>
      <c r="U26" s="681">
        <v>0</v>
      </c>
      <c r="V26" s="681">
        <f>ROUND(E26*U26,2)</f>
        <v>0</v>
      </c>
      <c r="W26" s="681"/>
      <c r="X26" s="682"/>
      <c r="Y26" s="682"/>
      <c r="Z26" s="682"/>
      <c r="AA26" s="682"/>
      <c r="AB26" s="682"/>
      <c r="AC26" s="682"/>
      <c r="AD26" s="682"/>
      <c r="AE26" s="682"/>
      <c r="AF26" s="682"/>
      <c r="AG26" s="682" t="s">
        <v>3869</v>
      </c>
      <c r="AH26" s="682"/>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3870</v>
      </c>
      <c r="D27" s="686"/>
      <c r="E27" s="687">
        <v>1301.5</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185</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c r="A28" s="666" t="s">
        <v>3833</v>
      </c>
      <c r="B28" s="667" t="s">
        <v>77</v>
      </c>
      <c r="C28" s="668" t="s">
        <v>3801</v>
      </c>
      <c r="D28" s="669"/>
      <c r="E28" s="670"/>
      <c r="F28" s="671"/>
      <c r="G28" s="672">
        <f>SUMIF(AG29:AG33,"&lt;&gt;NOR",G29:G33)</f>
        <v>0</v>
      </c>
      <c r="H28" s="673"/>
      <c r="I28" s="673">
        <f>SUM(I29:I33)</f>
        <v>39945.300000000003</v>
      </c>
      <c r="J28" s="673"/>
      <c r="K28" s="673">
        <f>SUM(K29:K33)</f>
        <v>42473.7</v>
      </c>
      <c r="L28" s="673"/>
      <c r="M28" s="673">
        <f>SUM(M29:M33)</f>
        <v>0</v>
      </c>
      <c r="N28" s="673"/>
      <c r="O28" s="673">
        <f>SUM(O29:O33)</f>
        <v>65.650000000000006</v>
      </c>
      <c r="P28" s="673"/>
      <c r="Q28" s="673">
        <f>SUM(Q29:Q33)</f>
        <v>0</v>
      </c>
      <c r="R28" s="673"/>
      <c r="S28" s="673"/>
      <c r="T28" s="673"/>
      <c r="U28" s="673"/>
      <c r="V28" s="673">
        <f>SUM(V29:V33)</f>
        <v>15.75</v>
      </c>
      <c r="W28" s="673"/>
      <c r="AG28" s="546" t="s">
        <v>3834</v>
      </c>
    </row>
    <row r="29" spans="1:60" outlineLevel="1">
      <c r="A29" s="674">
        <v>12</v>
      </c>
      <c r="B29" s="675" t="s">
        <v>3871</v>
      </c>
      <c r="C29" s="676" t="s">
        <v>3872</v>
      </c>
      <c r="D29" s="677" t="s">
        <v>180</v>
      </c>
      <c r="E29" s="678">
        <v>210</v>
      </c>
      <c r="F29" s="925"/>
      <c r="G29" s="679">
        <f>ROUND(E29*F29,2)</f>
        <v>0</v>
      </c>
      <c r="H29" s="680">
        <v>3.08</v>
      </c>
      <c r="I29" s="681">
        <f>ROUND(E29*H29,2)</f>
        <v>646.79999999999995</v>
      </c>
      <c r="J29" s="680">
        <v>26.42</v>
      </c>
      <c r="K29" s="681">
        <f>ROUND(E29*J29,2)</f>
        <v>5548.2</v>
      </c>
      <c r="L29" s="681">
        <v>21</v>
      </c>
      <c r="M29" s="681">
        <f>G29*(1+L29/100)</f>
        <v>0</v>
      </c>
      <c r="N29" s="681">
        <v>1.8000000000000001E-4</v>
      </c>
      <c r="O29" s="681">
        <f>ROUND(E29*N29,2)</f>
        <v>0.04</v>
      </c>
      <c r="P29" s="681">
        <v>0</v>
      </c>
      <c r="Q29" s="681">
        <f>ROUND(E29*P29,2)</f>
        <v>0</v>
      </c>
      <c r="R29" s="681"/>
      <c r="S29" s="681" t="s">
        <v>3837</v>
      </c>
      <c r="T29" s="681" t="s">
        <v>3837</v>
      </c>
      <c r="U29" s="681">
        <v>7.4999999999999997E-2</v>
      </c>
      <c r="V29" s="681">
        <f>ROUND(E29*U29,2)</f>
        <v>15.75</v>
      </c>
      <c r="W29" s="681"/>
      <c r="X29" s="682"/>
      <c r="Y29" s="682"/>
      <c r="Z29" s="682"/>
      <c r="AA29" s="682"/>
      <c r="AB29" s="682"/>
      <c r="AC29" s="682"/>
      <c r="AD29" s="682"/>
      <c r="AE29" s="682"/>
      <c r="AF29" s="682"/>
      <c r="AG29" s="682" t="s">
        <v>3838</v>
      </c>
      <c r="AH29" s="682"/>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83"/>
      <c r="B30" s="684"/>
      <c r="C30" s="685" t="s">
        <v>3873</v>
      </c>
      <c r="D30" s="686"/>
      <c r="E30" s="687">
        <v>210</v>
      </c>
      <c r="F30" s="681"/>
      <c r="G30" s="681"/>
      <c r="H30" s="681"/>
      <c r="I30" s="681"/>
      <c r="J30" s="681"/>
      <c r="K30" s="681"/>
      <c r="L30" s="681"/>
      <c r="M30" s="681"/>
      <c r="N30" s="681"/>
      <c r="O30" s="681"/>
      <c r="P30" s="681"/>
      <c r="Q30" s="681"/>
      <c r="R30" s="681"/>
      <c r="S30" s="681"/>
      <c r="T30" s="681"/>
      <c r="U30" s="681"/>
      <c r="V30" s="681"/>
      <c r="W30" s="681"/>
      <c r="X30" s="682"/>
      <c r="Y30" s="682"/>
      <c r="Z30" s="682"/>
      <c r="AA30" s="682"/>
      <c r="AB30" s="682"/>
      <c r="AC30" s="682"/>
      <c r="AD30" s="682"/>
      <c r="AE30" s="682"/>
      <c r="AF30" s="682"/>
      <c r="AG30" s="682" t="s">
        <v>185</v>
      </c>
      <c r="AH30" s="682">
        <v>0</v>
      </c>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ht="22.5" outlineLevel="1">
      <c r="A31" s="688">
        <v>13</v>
      </c>
      <c r="B31" s="689" t="s">
        <v>3874</v>
      </c>
      <c r="C31" s="690" t="s">
        <v>3875</v>
      </c>
      <c r="D31" s="691" t="s">
        <v>886</v>
      </c>
      <c r="E31" s="692">
        <v>150</v>
      </c>
      <c r="F31" s="926"/>
      <c r="G31" s="693">
        <f>ROUND(E31*F31,2)</f>
        <v>0</v>
      </c>
      <c r="H31" s="680">
        <v>199.83</v>
      </c>
      <c r="I31" s="681">
        <f>ROUND(E31*H31,2)</f>
        <v>29974.5</v>
      </c>
      <c r="J31" s="680">
        <v>246.17</v>
      </c>
      <c r="K31" s="681">
        <f>ROUND(E31*J31,2)</f>
        <v>36925.5</v>
      </c>
      <c r="L31" s="681">
        <v>21</v>
      </c>
      <c r="M31" s="681">
        <f>G31*(1+L31/100)</f>
        <v>0</v>
      </c>
      <c r="N31" s="681">
        <v>0.43651000000000001</v>
      </c>
      <c r="O31" s="681">
        <f>ROUND(E31*N31,2)</f>
        <v>65.48</v>
      </c>
      <c r="P31" s="681">
        <v>0</v>
      </c>
      <c r="Q31" s="681">
        <f>ROUND(E31*P31,2)</f>
        <v>0</v>
      </c>
      <c r="R31" s="681"/>
      <c r="S31" s="681" t="s">
        <v>3837</v>
      </c>
      <c r="T31" s="681" t="s">
        <v>3837</v>
      </c>
      <c r="U31" s="681">
        <v>0</v>
      </c>
      <c r="V31" s="681">
        <f>ROUND(E31*U31,2)</f>
        <v>0</v>
      </c>
      <c r="W31" s="681"/>
      <c r="X31" s="682"/>
      <c r="Y31" s="682"/>
      <c r="Z31" s="682"/>
      <c r="AA31" s="682"/>
      <c r="AB31" s="682"/>
      <c r="AC31" s="682"/>
      <c r="AD31" s="682"/>
      <c r="AE31" s="682"/>
      <c r="AF31" s="682"/>
      <c r="AG31" s="682" t="s">
        <v>3863</v>
      </c>
      <c r="AH31" s="682"/>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14</v>
      </c>
      <c r="B32" s="675" t="s">
        <v>3876</v>
      </c>
      <c r="C32" s="676" t="s">
        <v>3877</v>
      </c>
      <c r="D32" s="677" t="s">
        <v>180</v>
      </c>
      <c r="E32" s="678">
        <v>252</v>
      </c>
      <c r="F32" s="925"/>
      <c r="G32" s="679">
        <f>ROUND(E32*F32,2)</f>
        <v>0</v>
      </c>
      <c r="H32" s="680">
        <v>37</v>
      </c>
      <c r="I32" s="681">
        <f>ROUND(E32*H32,2)</f>
        <v>9324</v>
      </c>
      <c r="J32" s="680">
        <v>0</v>
      </c>
      <c r="K32" s="681">
        <f>ROUND(E32*J32,2)</f>
        <v>0</v>
      </c>
      <c r="L32" s="681">
        <v>21</v>
      </c>
      <c r="M32" s="681">
        <f>G32*(1+L32/100)</f>
        <v>0</v>
      </c>
      <c r="N32" s="681">
        <v>5.0000000000000001E-4</v>
      </c>
      <c r="O32" s="681">
        <f>ROUND(E32*N32,2)</f>
        <v>0.13</v>
      </c>
      <c r="P32" s="681">
        <v>0</v>
      </c>
      <c r="Q32" s="681">
        <f>ROUND(E32*P32,2)</f>
        <v>0</v>
      </c>
      <c r="R32" s="681"/>
      <c r="S32" s="681" t="s">
        <v>3878</v>
      </c>
      <c r="T32" s="681" t="s">
        <v>3837</v>
      </c>
      <c r="U32" s="681">
        <v>0</v>
      </c>
      <c r="V32" s="681">
        <f>ROUND(E32*U32,2)</f>
        <v>0</v>
      </c>
      <c r="W32" s="681"/>
      <c r="X32" s="682"/>
      <c r="Y32" s="682"/>
      <c r="Z32" s="682"/>
      <c r="AA32" s="682"/>
      <c r="AB32" s="682"/>
      <c r="AC32" s="682"/>
      <c r="AD32" s="682"/>
      <c r="AE32" s="682"/>
      <c r="AF32" s="682"/>
      <c r="AG32" s="682" t="s">
        <v>3869</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3879</v>
      </c>
      <c r="D33" s="686"/>
      <c r="E33" s="687">
        <v>252</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185</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c r="A34" s="666" t="s">
        <v>3833</v>
      </c>
      <c r="B34" s="667" t="s">
        <v>182</v>
      </c>
      <c r="C34" s="668" t="s">
        <v>720</v>
      </c>
      <c r="D34" s="669"/>
      <c r="E34" s="670"/>
      <c r="F34" s="671"/>
      <c r="G34" s="672">
        <f>SUMIF(AG35:AG35,"&lt;&gt;NOR",G35:G35)</f>
        <v>0</v>
      </c>
      <c r="H34" s="673"/>
      <c r="I34" s="673">
        <f>SUM(I35:I35)</f>
        <v>0</v>
      </c>
      <c r="J34" s="673"/>
      <c r="K34" s="673">
        <f>SUM(K35:K35)</f>
        <v>2508</v>
      </c>
      <c r="L34" s="673"/>
      <c r="M34" s="673">
        <f>SUM(M35:M35)</f>
        <v>0</v>
      </c>
      <c r="N34" s="673"/>
      <c r="O34" s="673">
        <f>SUM(O35:O35)</f>
        <v>0.54</v>
      </c>
      <c r="P34" s="673"/>
      <c r="Q34" s="673">
        <f>SUM(Q35:Q35)</f>
        <v>0</v>
      </c>
      <c r="R34" s="673"/>
      <c r="S34" s="673"/>
      <c r="T34" s="673"/>
      <c r="U34" s="673"/>
      <c r="V34" s="673">
        <f>SUM(V35:V35)</f>
        <v>5.16</v>
      </c>
      <c r="W34" s="673"/>
      <c r="AG34" s="546" t="s">
        <v>3834</v>
      </c>
    </row>
    <row r="35" spans="1:60" outlineLevel="1">
      <c r="A35" s="688">
        <v>15</v>
      </c>
      <c r="B35" s="689" t="s">
        <v>3880</v>
      </c>
      <c r="C35" s="690" t="s">
        <v>3881</v>
      </c>
      <c r="D35" s="691" t="s">
        <v>187</v>
      </c>
      <c r="E35" s="692">
        <v>3</v>
      </c>
      <c r="F35" s="926"/>
      <c r="G35" s="693">
        <f>ROUND(E35*F35,2)</f>
        <v>0</v>
      </c>
      <c r="H35" s="680">
        <v>0</v>
      </c>
      <c r="I35" s="681">
        <f>ROUND(E35*H35,2)</f>
        <v>0</v>
      </c>
      <c r="J35" s="680">
        <v>836</v>
      </c>
      <c r="K35" s="681">
        <f>ROUND(E35*J35,2)</f>
        <v>2508</v>
      </c>
      <c r="L35" s="681">
        <v>21</v>
      </c>
      <c r="M35" s="681">
        <f>G35*(1+L35/100)</f>
        <v>0</v>
      </c>
      <c r="N35" s="681">
        <v>0.18164</v>
      </c>
      <c r="O35" s="681">
        <f>ROUND(E35*N35,2)</f>
        <v>0.54</v>
      </c>
      <c r="P35" s="681">
        <v>0</v>
      </c>
      <c r="Q35" s="681">
        <f>ROUND(E35*P35,2)</f>
        <v>0</v>
      </c>
      <c r="R35" s="681"/>
      <c r="S35" s="681" t="s">
        <v>3878</v>
      </c>
      <c r="T35" s="681" t="s">
        <v>3837</v>
      </c>
      <c r="U35" s="681">
        <v>1.7210000000000001</v>
      </c>
      <c r="V35" s="681">
        <f>ROUND(E35*U35,2)</f>
        <v>5.16</v>
      </c>
      <c r="W35" s="681"/>
      <c r="X35" s="682"/>
      <c r="Y35" s="682"/>
      <c r="Z35" s="682"/>
      <c r="AA35" s="682"/>
      <c r="AB35" s="682"/>
      <c r="AC35" s="682"/>
      <c r="AD35" s="682"/>
      <c r="AE35" s="682"/>
      <c r="AF35" s="682"/>
      <c r="AG35" s="682" t="s">
        <v>3838</v>
      </c>
      <c r="AH35" s="682"/>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c r="A36" s="666" t="s">
        <v>3833</v>
      </c>
      <c r="B36" s="667" t="s">
        <v>194</v>
      </c>
      <c r="C36" s="668" t="s">
        <v>3802</v>
      </c>
      <c r="D36" s="669"/>
      <c r="E36" s="670"/>
      <c r="F36" s="671"/>
      <c r="G36" s="672">
        <f>SUMIF(AG37:AG55,"&lt;&gt;NOR",G37:G55)</f>
        <v>0</v>
      </c>
      <c r="H36" s="673"/>
      <c r="I36" s="673">
        <f>SUM(I37:I55)</f>
        <v>392380.66000000003</v>
      </c>
      <c r="J36" s="673"/>
      <c r="K36" s="673">
        <f>SUM(K37:K55)</f>
        <v>234869.48</v>
      </c>
      <c r="L36" s="673"/>
      <c r="M36" s="673">
        <f>SUM(M37:M55)</f>
        <v>0</v>
      </c>
      <c r="N36" s="673"/>
      <c r="O36" s="673">
        <f>SUM(O37:O55)</f>
        <v>270.48</v>
      </c>
      <c r="P36" s="673"/>
      <c r="Q36" s="673">
        <f>SUM(Q37:Q55)</f>
        <v>0</v>
      </c>
      <c r="R36" s="673"/>
      <c r="S36" s="673"/>
      <c r="T36" s="673"/>
      <c r="U36" s="673"/>
      <c r="V36" s="673">
        <f>SUM(V37:V55)</f>
        <v>570.86</v>
      </c>
      <c r="W36" s="673"/>
      <c r="AG36" s="546" t="s">
        <v>3834</v>
      </c>
    </row>
    <row r="37" spans="1:60" outlineLevel="1">
      <c r="A37" s="674">
        <v>16</v>
      </c>
      <c r="B37" s="675" t="s">
        <v>3882</v>
      </c>
      <c r="C37" s="676" t="s">
        <v>3883</v>
      </c>
      <c r="D37" s="677" t="s">
        <v>180</v>
      </c>
      <c r="E37" s="678">
        <v>9.69</v>
      </c>
      <c r="F37" s="925"/>
      <c r="G37" s="679">
        <f>ROUND(E37*F37,2)</f>
        <v>0</v>
      </c>
      <c r="H37" s="680">
        <v>401.16</v>
      </c>
      <c r="I37" s="681">
        <f>ROUND(E37*H37,2)</f>
        <v>3887.24</v>
      </c>
      <c r="J37" s="680">
        <v>89.34</v>
      </c>
      <c r="K37" s="681">
        <f>ROUND(E37*J37,2)</f>
        <v>865.7</v>
      </c>
      <c r="L37" s="681">
        <v>21</v>
      </c>
      <c r="M37" s="681">
        <f>G37*(1+L37/100)</f>
        <v>0</v>
      </c>
      <c r="N37" s="681">
        <v>0.21099999999999999</v>
      </c>
      <c r="O37" s="681">
        <f>ROUND(E37*N37,2)</f>
        <v>2.04</v>
      </c>
      <c r="P37" s="681">
        <v>0</v>
      </c>
      <c r="Q37" s="681">
        <f>ROUND(E37*P37,2)</f>
        <v>0</v>
      </c>
      <c r="R37" s="681"/>
      <c r="S37" s="681" t="s">
        <v>3837</v>
      </c>
      <c r="T37" s="681" t="s">
        <v>3837</v>
      </c>
      <c r="U37" s="681">
        <v>7.1999999999999995E-2</v>
      </c>
      <c r="V37" s="681">
        <f>ROUND(E37*U37,2)</f>
        <v>0.7</v>
      </c>
      <c r="W37" s="681"/>
      <c r="X37" s="682"/>
      <c r="Y37" s="682"/>
      <c r="Z37" s="682"/>
      <c r="AA37" s="682"/>
      <c r="AB37" s="682"/>
      <c r="AC37" s="682"/>
      <c r="AD37" s="682"/>
      <c r="AE37" s="682"/>
      <c r="AF37" s="682"/>
      <c r="AG37" s="682" t="s">
        <v>3838</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3839</v>
      </c>
      <c r="D38" s="686"/>
      <c r="E38" s="687">
        <v>9.69</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185</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outlineLevel="1">
      <c r="A39" s="674">
        <v>17</v>
      </c>
      <c r="B39" s="675" t="s">
        <v>3884</v>
      </c>
      <c r="C39" s="676" t="s">
        <v>3885</v>
      </c>
      <c r="D39" s="677" t="s">
        <v>180</v>
      </c>
      <c r="E39" s="678">
        <v>16.149999999999999</v>
      </c>
      <c r="F39" s="925"/>
      <c r="G39" s="679">
        <f>ROUND(E39*F39,2)</f>
        <v>0</v>
      </c>
      <c r="H39" s="680">
        <v>12.46</v>
      </c>
      <c r="I39" s="681">
        <f>ROUND(E39*H39,2)</f>
        <v>201.23</v>
      </c>
      <c r="J39" s="680">
        <v>0.94</v>
      </c>
      <c r="K39" s="681">
        <f>ROUND(E39*J39,2)</f>
        <v>15.18</v>
      </c>
      <c r="L39" s="681">
        <v>21</v>
      </c>
      <c r="M39" s="681">
        <f>G39*(1+L39/100)</f>
        <v>0</v>
      </c>
      <c r="N39" s="681">
        <v>6.0999999999999997E-4</v>
      </c>
      <c r="O39" s="681">
        <f>ROUND(E39*N39,2)</f>
        <v>0.01</v>
      </c>
      <c r="P39" s="681">
        <v>0</v>
      </c>
      <c r="Q39" s="681">
        <f>ROUND(E39*P39,2)</f>
        <v>0</v>
      </c>
      <c r="R39" s="681"/>
      <c r="S39" s="681" t="s">
        <v>3837</v>
      </c>
      <c r="T39" s="681" t="s">
        <v>3837</v>
      </c>
      <c r="U39" s="681">
        <v>2E-3</v>
      </c>
      <c r="V39" s="681">
        <f>ROUND(E39*U39,2)</f>
        <v>0.03</v>
      </c>
      <c r="W39" s="681"/>
      <c r="X39" s="682"/>
      <c r="Y39" s="682"/>
      <c r="Z39" s="682"/>
      <c r="AA39" s="682"/>
      <c r="AB39" s="682"/>
      <c r="AC39" s="682"/>
      <c r="AD39" s="682"/>
      <c r="AE39" s="682"/>
      <c r="AF39" s="682"/>
      <c r="AG39" s="682" t="s">
        <v>3838</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3842</v>
      </c>
      <c r="D40" s="686"/>
      <c r="E40" s="687">
        <v>16.149999999999999</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185</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18</v>
      </c>
      <c r="B41" s="675" t="s">
        <v>3886</v>
      </c>
      <c r="C41" s="676" t="s">
        <v>3887</v>
      </c>
      <c r="D41" s="677" t="s">
        <v>180</v>
      </c>
      <c r="E41" s="678">
        <v>16.149999999999999</v>
      </c>
      <c r="F41" s="925"/>
      <c r="G41" s="679">
        <f>ROUND(E41*F41,2)</f>
        <v>0</v>
      </c>
      <c r="H41" s="680">
        <v>221.76</v>
      </c>
      <c r="I41" s="681">
        <f>ROUND(E41*H41,2)</f>
        <v>3581.42</v>
      </c>
      <c r="J41" s="680">
        <v>37.24</v>
      </c>
      <c r="K41" s="681">
        <f>ROUND(E41*J41,2)</f>
        <v>601.42999999999995</v>
      </c>
      <c r="L41" s="681">
        <v>21</v>
      </c>
      <c r="M41" s="681">
        <f>G41*(1+L41/100)</f>
        <v>0</v>
      </c>
      <c r="N41" s="681">
        <v>0.10373</v>
      </c>
      <c r="O41" s="681">
        <f>ROUND(E41*N41,2)</f>
        <v>1.68</v>
      </c>
      <c r="P41" s="681">
        <v>0</v>
      </c>
      <c r="Q41" s="681">
        <f>ROUND(E41*P41,2)</f>
        <v>0</v>
      </c>
      <c r="R41" s="681"/>
      <c r="S41" s="681" t="s">
        <v>3837</v>
      </c>
      <c r="T41" s="681" t="s">
        <v>3837</v>
      </c>
      <c r="U41" s="681">
        <v>6.4000000000000001E-2</v>
      </c>
      <c r="V41" s="681">
        <f>ROUND(E41*U41,2)</f>
        <v>1.03</v>
      </c>
      <c r="W41" s="681"/>
      <c r="X41" s="682"/>
      <c r="Y41" s="682"/>
      <c r="Z41" s="682"/>
      <c r="AA41" s="682"/>
      <c r="AB41" s="682"/>
      <c r="AC41" s="682"/>
      <c r="AD41" s="682"/>
      <c r="AE41" s="682"/>
      <c r="AF41" s="682"/>
      <c r="AG41" s="682" t="s">
        <v>3838</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3842</v>
      </c>
      <c r="D42" s="686"/>
      <c r="E42" s="687">
        <v>16.149999999999999</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185</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8">
        <v>19</v>
      </c>
      <c r="B43" s="689" t="s">
        <v>3888</v>
      </c>
      <c r="C43" s="690" t="s">
        <v>3889</v>
      </c>
      <c r="D43" s="691" t="s">
        <v>180</v>
      </c>
      <c r="E43" s="692">
        <v>102.5</v>
      </c>
      <c r="F43" s="926"/>
      <c r="G43" s="693">
        <f>ROUND(E43*F43,2)</f>
        <v>0</v>
      </c>
      <c r="H43" s="680">
        <v>28.47</v>
      </c>
      <c r="I43" s="681">
        <f>ROUND(E43*H43,2)</f>
        <v>2918.18</v>
      </c>
      <c r="J43" s="680">
        <v>181.03</v>
      </c>
      <c r="K43" s="681">
        <f>ROUND(E43*J43,2)</f>
        <v>18555.580000000002</v>
      </c>
      <c r="L43" s="681">
        <v>21</v>
      </c>
      <c r="M43" s="681">
        <f>G43*(1+L43/100)</f>
        <v>0</v>
      </c>
      <c r="N43" s="681">
        <v>5.5449999999999999E-2</v>
      </c>
      <c r="O43" s="681">
        <f>ROUND(E43*N43,2)</f>
        <v>5.68</v>
      </c>
      <c r="P43" s="681">
        <v>0</v>
      </c>
      <c r="Q43" s="681">
        <f>ROUND(E43*P43,2)</f>
        <v>0</v>
      </c>
      <c r="R43" s="681"/>
      <c r="S43" s="681" t="s">
        <v>3837</v>
      </c>
      <c r="T43" s="681" t="s">
        <v>3837</v>
      </c>
      <c r="U43" s="681">
        <v>0.442</v>
      </c>
      <c r="V43" s="681">
        <f>ROUND(E43*U43,2)</f>
        <v>45.31</v>
      </c>
      <c r="W43" s="681"/>
      <c r="X43" s="682"/>
      <c r="Y43" s="682"/>
      <c r="Z43" s="682"/>
      <c r="AA43" s="682"/>
      <c r="AB43" s="682"/>
      <c r="AC43" s="682"/>
      <c r="AD43" s="682"/>
      <c r="AE43" s="682"/>
      <c r="AF43" s="682"/>
      <c r="AG43" s="682" t="s">
        <v>3838</v>
      </c>
      <c r="AH43" s="682"/>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74">
        <v>20</v>
      </c>
      <c r="B44" s="675" t="s">
        <v>3890</v>
      </c>
      <c r="C44" s="676" t="s">
        <v>3891</v>
      </c>
      <c r="D44" s="677" t="s">
        <v>180</v>
      </c>
      <c r="E44" s="678">
        <v>1095.8</v>
      </c>
      <c r="F44" s="925"/>
      <c r="G44" s="679">
        <f>ROUND(E44*F44,2)</f>
        <v>0</v>
      </c>
      <c r="H44" s="680">
        <v>37.950000000000003</v>
      </c>
      <c r="I44" s="681">
        <f>ROUND(E44*H44,2)</f>
        <v>41585.61</v>
      </c>
      <c r="J44" s="680">
        <v>196.05</v>
      </c>
      <c r="K44" s="681">
        <f>ROUND(E44*J44,2)</f>
        <v>214831.59</v>
      </c>
      <c r="L44" s="681">
        <v>21</v>
      </c>
      <c r="M44" s="681">
        <f>G44*(1+L44/100)</f>
        <v>0</v>
      </c>
      <c r="N44" s="681">
        <v>7.3899999999999993E-2</v>
      </c>
      <c r="O44" s="681">
        <f>ROUND(E44*N44,2)</f>
        <v>80.98</v>
      </c>
      <c r="P44" s="681">
        <v>0</v>
      </c>
      <c r="Q44" s="681">
        <f>ROUND(E44*P44,2)</f>
        <v>0</v>
      </c>
      <c r="R44" s="681"/>
      <c r="S44" s="681" t="s">
        <v>3837</v>
      </c>
      <c r="T44" s="681" t="s">
        <v>3837</v>
      </c>
      <c r="U44" s="681">
        <v>0.47799999999999998</v>
      </c>
      <c r="V44" s="681">
        <f>ROUND(E44*U44,2)</f>
        <v>523.79</v>
      </c>
      <c r="W44" s="681"/>
      <c r="X44" s="682"/>
      <c r="Y44" s="682"/>
      <c r="Z44" s="682"/>
      <c r="AA44" s="682"/>
      <c r="AB44" s="682"/>
      <c r="AC44" s="682"/>
      <c r="AD44" s="682"/>
      <c r="AE44" s="682"/>
      <c r="AF44" s="682"/>
      <c r="AG44" s="682" t="s">
        <v>3838</v>
      </c>
      <c r="AH44" s="682"/>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83"/>
      <c r="B45" s="684"/>
      <c r="C45" s="685" t="s">
        <v>3892</v>
      </c>
      <c r="D45" s="686"/>
      <c r="E45" s="687">
        <v>1095.8</v>
      </c>
      <c r="F45" s="681"/>
      <c r="G45" s="681"/>
      <c r="H45" s="681"/>
      <c r="I45" s="681"/>
      <c r="J45" s="681"/>
      <c r="K45" s="681"/>
      <c r="L45" s="681"/>
      <c r="M45" s="681"/>
      <c r="N45" s="681"/>
      <c r="O45" s="681"/>
      <c r="P45" s="681"/>
      <c r="Q45" s="681"/>
      <c r="R45" s="681"/>
      <c r="S45" s="681"/>
      <c r="T45" s="681"/>
      <c r="U45" s="681"/>
      <c r="V45" s="681"/>
      <c r="W45" s="681"/>
      <c r="X45" s="682"/>
      <c r="Y45" s="682"/>
      <c r="Z45" s="682"/>
      <c r="AA45" s="682"/>
      <c r="AB45" s="682"/>
      <c r="AC45" s="682"/>
      <c r="AD45" s="682"/>
      <c r="AE45" s="682"/>
      <c r="AF45" s="682"/>
      <c r="AG45" s="682" t="s">
        <v>185</v>
      </c>
      <c r="AH45" s="682">
        <v>0</v>
      </c>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74">
        <v>21</v>
      </c>
      <c r="B46" s="675" t="s">
        <v>3893</v>
      </c>
      <c r="C46" s="676" t="s">
        <v>3894</v>
      </c>
      <c r="D46" s="677" t="s">
        <v>180</v>
      </c>
      <c r="E46" s="678">
        <v>224.60400000000001</v>
      </c>
      <c r="F46" s="925"/>
      <c r="G46" s="679">
        <f>ROUND(E46*F46,2)</f>
        <v>0</v>
      </c>
      <c r="H46" s="680">
        <v>389</v>
      </c>
      <c r="I46" s="681">
        <f>ROUND(E46*H46,2)</f>
        <v>87370.96</v>
      </c>
      <c r="J46" s="680">
        <v>0</v>
      </c>
      <c r="K46" s="681">
        <f>ROUND(E46*J46,2)</f>
        <v>0</v>
      </c>
      <c r="L46" s="681">
        <v>21</v>
      </c>
      <c r="M46" s="681">
        <f>G46*(1+L46/100)</f>
        <v>0</v>
      </c>
      <c r="N46" s="681">
        <v>0.13627</v>
      </c>
      <c r="O46" s="681">
        <f>ROUND(E46*N46,2)</f>
        <v>30.61</v>
      </c>
      <c r="P46" s="681">
        <v>0</v>
      </c>
      <c r="Q46" s="681">
        <f>ROUND(E46*P46,2)</f>
        <v>0</v>
      </c>
      <c r="R46" s="681"/>
      <c r="S46" s="681" t="s">
        <v>3878</v>
      </c>
      <c r="T46" s="681" t="s">
        <v>3895</v>
      </c>
      <c r="U46" s="681">
        <v>0</v>
      </c>
      <c r="V46" s="681">
        <f>ROUND(E46*U46,2)</f>
        <v>0</v>
      </c>
      <c r="W46" s="681"/>
      <c r="X46" s="682"/>
      <c r="Y46" s="682"/>
      <c r="Z46" s="682"/>
      <c r="AA46" s="682"/>
      <c r="AB46" s="682"/>
      <c r="AC46" s="682"/>
      <c r="AD46" s="682"/>
      <c r="AE46" s="682"/>
      <c r="AF46" s="682"/>
      <c r="AG46" s="682" t="s">
        <v>3869</v>
      </c>
      <c r="AH46" s="682"/>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3896</v>
      </c>
      <c r="D47" s="686"/>
      <c r="E47" s="687">
        <v>224.60400000000001</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185</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ht="22.5" outlineLevel="1">
      <c r="A48" s="674">
        <v>22</v>
      </c>
      <c r="B48" s="675" t="s">
        <v>3897</v>
      </c>
      <c r="C48" s="676" t="s">
        <v>3898</v>
      </c>
      <c r="D48" s="677" t="s">
        <v>180</v>
      </c>
      <c r="E48" s="678">
        <v>1.6319999999999999</v>
      </c>
      <c r="F48" s="925"/>
      <c r="G48" s="679">
        <f>ROUND(E48*F48,2)</f>
        <v>0</v>
      </c>
      <c r="H48" s="680">
        <v>527</v>
      </c>
      <c r="I48" s="681">
        <f>ROUND(E48*H48,2)</f>
        <v>860.06</v>
      </c>
      <c r="J48" s="680">
        <v>0</v>
      </c>
      <c r="K48" s="681">
        <f>ROUND(E48*J48,2)</f>
        <v>0</v>
      </c>
      <c r="L48" s="681">
        <v>21</v>
      </c>
      <c r="M48" s="681">
        <f>G48*(1+L48/100)</f>
        <v>0</v>
      </c>
      <c r="N48" s="681">
        <v>0.17599999999999999</v>
      </c>
      <c r="O48" s="681">
        <f>ROUND(E48*N48,2)</f>
        <v>0.28999999999999998</v>
      </c>
      <c r="P48" s="681">
        <v>0</v>
      </c>
      <c r="Q48" s="681">
        <f>ROUND(E48*P48,2)</f>
        <v>0</v>
      </c>
      <c r="R48" s="681"/>
      <c r="S48" s="681" t="s">
        <v>3878</v>
      </c>
      <c r="T48" s="681" t="s">
        <v>3837</v>
      </c>
      <c r="U48" s="681">
        <v>0</v>
      </c>
      <c r="V48" s="681">
        <f>ROUND(E48*U48,2)</f>
        <v>0</v>
      </c>
      <c r="W48" s="681"/>
      <c r="X48" s="682"/>
      <c r="Y48" s="682"/>
      <c r="Z48" s="682"/>
      <c r="AA48" s="682"/>
      <c r="AB48" s="682"/>
      <c r="AC48" s="682"/>
      <c r="AD48" s="682"/>
      <c r="AE48" s="682"/>
      <c r="AF48" s="682"/>
      <c r="AG48" s="682" t="s">
        <v>3869</v>
      </c>
      <c r="AH48" s="682"/>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83"/>
      <c r="B49" s="684"/>
      <c r="C49" s="685" t="s">
        <v>3899</v>
      </c>
      <c r="D49" s="686"/>
      <c r="E49" s="687">
        <v>1.6319999999999999</v>
      </c>
      <c r="F49" s="681"/>
      <c r="G49" s="681"/>
      <c r="H49" s="681"/>
      <c r="I49" s="681"/>
      <c r="J49" s="681"/>
      <c r="K49" s="681"/>
      <c r="L49" s="681"/>
      <c r="M49" s="681"/>
      <c r="N49" s="681"/>
      <c r="O49" s="681"/>
      <c r="P49" s="681"/>
      <c r="Q49" s="681"/>
      <c r="R49" s="681"/>
      <c r="S49" s="681"/>
      <c r="T49" s="681"/>
      <c r="U49" s="681"/>
      <c r="V49" s="681"/>
      <c r="W49" s="681"/>
      <c r="X49" s="682"/>
      <c r="Y49" s="682"/>
      <c r="Z49" s="682"/>
      <c r="AA49" s="682"/>
      <c r="AB49" s="682"/>
      <c r="AC49" s="682"/>
      <c r="AD49" s="682"/>
      <c r="AE49" s="682"/>
      <c r="AF49" s="682"/>
      <c r="AG49" s="682" t="s">
        <v>185</v>
      </c>
      <c r="AH49" s="682">
        <v>0</v>
      </c>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ht="22.5" outlineLevel="1">
      <c r="A50" s="674">
        <v>23</v>
      </c>
      <c r="B50" s="675" t="s">
        <v>3900</v>
      </c>
      <c r="C50" s="676" t="s">
        <v>3901</v>
      </c>
      <c r="D50" s="677" t="s">
        <v>180</v>
      </c>
      <c r="E50" s="678">
        <v>2.5499999999999998</v>
      </c>
      <c r="F50" s="925"/>
      <c r="G50" s="679">
        <f>ROUND(E50*F50,2)</f>
        <v>0</v>
      </c>
      <c r="H50" s="680">
        <v>482.5</v>
      </c>
      <c r="I50" s="681">
        <f>ROUND(E50*H50,2)</f>
        <v>1230.3800000000001</v>
      </c>
      <c r="J50" s="680">
        <v>0</v>
      </c>
      <c r="K50" s="681">
        <f>ROUND(E50*J50,2)</f>
        <v>0</v>
      </c>
      <c r="L50" s="681">
        <v>21</v>
      </c>
      <c r="M50" s="681">
        <f>G50*(1+L50/100)</f>
        <v>0</v>
      </c>
      <c r="N50" s="681">
        <v>0.13100000000000001</v>
      </c>
      <c r="O50" s="681">
        <f>ROUND(E50*N50,2)</f>
        <v>0.33</v>
      </c>
      <c r="P50" s="681">
        <v>0</v>
      </c>
      <c r="Q50" s="681">
        <f>ROUND(E50*P50,2)</f>
        <v>0</v>
      </c>
      <c r="R50" s="681"/>
      <c r="S50" s="681" t="s">
        <v>3878</v>
      </c>
      <c r="T50" s="681" t="s">
        <v>3837</v>
      </c>
      <c r="U50" s="681">
        <v>0</v>
      </c>
      <c r="V50" s="681">
        <f>ROUND(E50*U50,2)</f>
        <v>0</v>
      </c>
      <c r="W50" s="681"/>
      <c r="X50" s="682"/>
      <c r="Y50" s="682"/>
      <c r="Z50" s="682"/>
      <c r="AA50" s="682"/>
      <c r="AB50" s="682"/>
      <c r="AC50" s="682"/>
      <c r="AD50" s="682"/>
      <c r="AE50" s="682"/>
      <c r="AF50" s="682"/>
      <c r="AG50" s="682" t="s">
        <v>3869</v>
      </c>
      <c r="AH50" s="682"/>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outlineLevel="1">
      <c r="A51" s="683"/>
      <c r="B51" s="684"/>
      <c r="C51" s="685" t="s">
        <v>3902</v>
      </c>
      <c r="D51" s="686"/>
      <c r="E51" s="687">
        <v>2.5499999999999998</v>
      </c>
      <c r="F51" s="681"/>
      <c r="G51" s="681"/>
      <c r="H51" s="681"/>
      <c r="I51" s="681"/>
      <c r="J51" s="681"/>
      <c r="K51" s="681"/>
      <c r="L51" s="681"/>
      <c r="M51" s="681"/>
      <c r="N51" s="681"/>
      <c r="O51" s="681"/>
      <c r="P51" s="681"/>
      <c r="Q51" s="681"/>
      <c r="R51" s="681"/>
      <c r="S51" s="681"/>
      <c r="T51" s="681"/>
      <c r="U51" s="681"/>
      <c r="V51" s="681"/>
      <c r="W51" s="681"/>
      <c r="X51" s="682"/>
      <c r="Y51" s="682"/>
      <c r="Z51" s="682"/>
      <c r="AA51" s="682"/>
      <c r="AB51" s="682"/>
      <c r="AC51" s="682"/>
      <c r="AD51" s="682"/>
      <c r="AE51" s="682"/>
      <c r="AF51" s="682"/>
      <c r="AG51" s="682" t="s">
        <v>185</v>
      </c>
      <c r="AH51" s="682">
        <v>0</v>
      </c>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74">
        <v>24</v>
      </c>
      <c r="B52" s="675" t="s">
        <v>3903</v>
      </c>
      <c r="C52" s="676" t="s">
        <v>3904</v>
      </c>
      <c r="D52" s="677" t="s">
        <v>180</v>
      </c>
      <c r="E52" s="678">
        <v>891.48</v>
      </c>
      <c r="F52" s="925"/>
      <c r="G52" s="679">
        <f>ROUND(E52*F52,2)</f>
        <v>0</v>
      </c>
      <c r="H52" s="680">
        <v>258.5</v>
      </c>
      <c r="I52" s="681">
        <f>ROUND(E52*H52,2)</f>
        <v>230447.58</v>
      </c>
      <c r="J52" s="680">
        <v>0</v>
      </c>
      <c r="K52" s="681">
        <f>ROUND(E52*J52,2)</f>
        <v>0</v>
      </c>
      <c r="L52" s="681">
        <v>21</v>
      </c>
      <c r="M52" s="681">
        <f>G52*(1+L52/100)</f>
        <v>0</v>
      </c>
      <c r="N52" s="681">
        <v>0.152</v>
      </c>
      <c r="O52" s="681">
        <f>ROUND(E52*N52,2)</f>
        <v>135.5</v>
      </c>
      <c r="P52" s="681">
        <v>0</v>
      </c>
      <c r="Q52" s="681">
        <f>ROUND(E52*P52,2)</f>
        <v>0</v>
      </c>
      <c r="R52" s="681" t="s">
        <v>3868</v>
      </c>
      <c r="S52" s="681" t="s">
        <v>3837</v>
      </c>
      <c r="T52" s="681" t="s">
        <v>3837</v>
      </c>
      <c r="U52" s="681">
        <v>0</v>
      </c>
      <c r="V52" s="681">
        <f>ROUND(E52*U52,2)</f>
        <v>0</v>
      </c>
      <c r="W52" s="681"/>
      <c r="X52" s="682"/>
      <c r="Y52" s="682"/>
      <c r="Z52" s="682"/>
      <c r="AA52" s="682"/>
      <c r="AB52" s="682"/>
      <c r="AC52" s="682"/>
      <c r="AD52" s="682"/>
      <c r="AE52" s="682"/>
      <c r="AF52" s="682"/>
      <c r="AG52" s="682" t="s">
        <v>3869</v>
      </c>
      <c r="AH52" s="682"/>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3905</v>
      </c>
      <c r="D53" s="686"/>
      <c r="E53" s="687">
        <v>891.48</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185</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74">
        <v>25</v>
      </c>
      <c r="B54" s="675" t="s">
        <v>3906</v>
      </c>
      <c r="C54" s="676" t="s">
        <v>3907</v>
      </c>
      <c r="D54" s="677" t="s">
        <v>180</v>
      </c>
      <c r="E54" s="678">
        <v>102</v>
      </c>
      <c r="F54" s="925"/>
      <c r="G54" s="679">
        <f>ROUND(E54*F54,2)</f>
        <v>0</v>
      </c>
      <c r="H54" s="680">
        <v>199</v>
      </c>
      <c r="I54" s="681">
        <f>ROUND(E54*H54,2)</f>
        <v>20298</v>
      </c>
      <c r="J54" s="680">
        <v>0</v>
      </c>
      <c r="K54" s="681">
        <f>ROUND(E54*J54,2)</f>
        <v>0</v>
      </c>
      <c r="L54" s="681">
        <v>21</v>
      </c>
      <c r="M54" s="681">
        <f>G54*(1+L54/100)</f>
        <v>0</v>
      </c>
      <c r="N54" s="681">
        <v>0.13100000000000001</v>
      </c>
      <c r="O54" s="681">
        <f>ROUND(E54*N54,2)</f>
        <v>13.36</v>
      </c>
      <c r="P54" s="681">
        <v>0</v>
      </c>
      <c r="Q54" s="681">
        <f>ROUND(E54*P54,2)</f>
        <v>0</v>
      </c>
      <c r="R54" s="681" t="s">
        <v>3868</v>
      </c>
      <c r="S54" s="681" t="s">
        <v>3837</v>
      </c>
      <c r="T54" s="681" t="s">
        <v>3837</v>
      </c>
      <c r="U54" s="681">
        <v>0</v>
      </c>
      <c r="V54" s="681">
        <f>ROUND(E54*U54,2)</f>
        <v>0</v>
      </c>
      <c r="W54" s="681"/>
      <c r="X54" s="682"/>
      <c r="Y54" s="682"/>
      <c r="Z54" s="682"/>
      <c r="AA54" s="682"/>
      <c r="AB54" s="682"/>
      <c r="AC54" s="682"/>
      <c r="AD54" s="682"/>
      <c r="AE54" s="682"/>
      <c r="AF54" s="682"/>
      <c r="AG54" s="682" t="s">
        <v>3869</v>
      </c>
      <c r="AH54" s="682"/>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outlineLevel="1">
      <c r="A55" s="683"/>
      <c r="B55" s="684"/>
      <c r="C55" s="685" t="s">
        <v>3908</v>
      </c>
      <c r="D55" s="686"/>
      <c r="E55" s="687">
        <v>102</v>
      </c>
      <c r="F55" s="681"/>
      <c r="G55" s="681"/>
      <c r="H55" s="681"/>
      <c r="I55" s="681"/>
      <c r="J55" s="681"/>
      <c r="K55" s="681"/>
      <c r="L55" s="681"/>
      <c r="M55" s="681"/>
      <c r="N55" s="681"/>
      <c r="O55" s="681"/>
      <c r="P55" s="681"/>
      <c r="Q55" s="681"/>
      <c r="R55" s="681"/>
      <c r="S55" s="681"/>
      <c r="T55" s="681"/>
      <c r="U55" s="681"/>
      <c r="V55" s="681"/>
      <c r="W55" s="681"/>
      <c r="X55" s="682"/>
      <c r="Y55" s="682"/>
      <c r="Z55" s="682"/>
      <c r="AA55" s="682"/>
      <c r="AB55" s="682"/>
      <c r="AC55" s="682"/>
      <c r="AD55" s="682"/>
      <c r="AE55" s="682"/>
      <c r="AF55" s="682"/>
      <c r="AG55" s="682" t="s">
        <v>185</v>
      </c>
      <c r="AH55" s="682">
        <v>0</v>
      </c>
      <c r="AI55" s="682"/>
      <c r="AJ55" s="682"/>
      <c r="AK55" s="682"/>
      <c r="AL55" s="682"/>
      <c r="AM55" s="682"/>
      <c r="AN55" s="682"/>
      <c r="AO55" s="682"/>
      <c r="AP55" s="682"/>
      <c r="AQ55" s="682"/>
      <c r="AR55" s="682"/>
      <c r="AS55" s="682"/>
      <c r="AT55" s="682"/>
      <c r="AU55" s="682"/>
      <c r="AV55" s="682"/>
      <c r="AW55" s="682"/>
      <c r="AX55" s="682"/>
      <c r="AY55" s="682"/>
      <c r="AZ55" s="682"/>
      <c r="BA55" s="682"/>
      <c r="BB55" s="682"/>
      <c r="BC55" s="682"/>
      <c r="BD55" s="682"/>
      <c r="BE55" s="682"/>
      <c r="BF55" s="682"/>
      <c r="BG55" s="682"/>
      <c r="BH55" s="682"/>
    </row>
    <row r="56" spans="1:60">
      <c r="A56" s="666" t="s">
        <v>3833</v>
      </c>
      <c r="B56" s="667" t="s">
        <v>207</v>
      </c>
      <c r="C56" s="668" t="s">
        <v>1133</v>
      </c>
      <c r="D56" s="669"/>
      <c r="E56" s="670"/>
      <c r="F56" s="671"/>
      <c r="G56" s="672">
        <f>SUMIF(AG57:AG60,"&lt;&gt;NOR",G57:G60)</f>
        <v>0</v>
      </c>
      <c r="H56" s="673"/>
      <c r="I56" s="673">
        <f>SUM(I57:I60)</f>
        <v>23994.870000000003</v>
      </c>
      <c r="J56" s="673"/>
      <c r="K56" s="673">
        <f>SUM(K57:K60)</f>
        <v>5726.1299999999992</v>
      </c>
      <c r="L56" s="673"/>
      <c r="M56" s="673">
        <f>SUM(M57:M60)</f>
        <v>0</v>
      </c>
      <c r="N56" s="673"/>
      <c r="O56" s="673">
        <f>SUM(O57:O60)</f>
        <v>9.2999999999999989</v>
      </c>
      <c r="P56" s="673"/>
      <c r="Q56" s="673">
        <f>SUM(Q57:Q60)</f>
        <v>0</v>
      </c>
      <c r="R56" s="673"/>
      <c r="S56" s="673"/>
      <c r="T56" s="673"/>
      <c r="U56" s="673"/>
      <c r="V56" s="673">
        <f>SUM(V57:V60)</f>
        <v>17.55</v>
      </c>
      <c r="W56" s="673"/>
      <c r="AG56" s="546" t="s">
        <v>3834</v>
      </c>
    </row>
    <row r="57" spans="1:60" ht="22.5" outlineLevel="1">
      <c r="A57" s="688">
        <v>26</v>
      </c>
      <c r="B57" s="689" t="s">
        <v>3909</v>
      </c>
      <c r="C57" s="690" t="s">
        <v>3910</v>
      </c>
      <c r="D57" s="691" t="s">
        <v>187</v>
      </c>
      <c r="E57" s="692">
        <v>3</v>
      </c>
      <c r="F57" s="926"/>
      <c r="G57" s="693">
        <f>ROUND(E57*F57,2)</f>
        <v>0</v>
      </c>
      <c r="H57" s="680">
        <v>5510.77</v>
      </c>
      <c r="I57" s="681">
        <f>ROUND(E57*H57,2)</f>
        <v>16532.310000000001</v>
      </c>
      <c r="J57" s="680">
        <v>1639.23</v>
      </c>
      <c r="K57" s="681">
        <f>ROUND(E57*J57,2)</f>
        <v>4917.6899999999996</v>
      </c>
      <c r="L57" s="681">
        <v>21</v>
      </c>
      <c r="M57" s="681">
        <f>G57*(1+L57/100)</f>
        <v>0</v>
      </c>
      <c r="N57" s="681">
        <v>3.0596700000000001</v>
      </c>
      <c r="O57" s="681">
        <f>ROUND(E57*N57,2)</f>
        <v>9.18</v>
      </c>
      <c r="P57" s="681">
        <v>0</v>
      </c>
      <c r="Q57" s="681">
        <f>ROUND(E57*P57,2)</f>
        <v>0</v>
      </c>
      <c r="R57" s="681"/>
      <c r="S57" s="681" t="s">
        <v>3837</v>
      </c>
      <c r="T57" s="681" t="s">
        <v>3837</v>
      </c>
      <c r="U57" s="681">
        <v>5.024</v>
      </c>
      <c r="V57" s="681">
        <f>ROUND(E57*U57,2)</f>
        <v>15.07</v>
      </c>
      <c r="W57" s="681"/>
      <c r="X57" s="682"/>
      <c r="Y57" s="682"/>
      <c r="Z57" s="682"/>
      <c r="AA57" s="682"/>
      <c r="AB57" s="682"/>
      <c r="AC57" s="682"/>
      <c r="AD57" s="682"/>
      <c r="AE57" s="682"/>
      <c r="AF57" s="682"/>
      <c r="AG57" s="682" t="s">
        <v>3838</v>
      </c>
      <c r="AH57" s="682"/>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8">
        <v>27</v>
      </c>
      <c r="B58" s="689" t="s">
        <v>3911</v>
      </c>
      <c r="C58" s="690" t="s">
        <v>3912</v>
      </c>
      <c r="D58" s="691" t="s">
        <v>187</v>
      </c>
      <c r="E58" s="692">
        <v>3</v>
      </c>
      <c r="F58" s="926"/>
      <c r="G58" s="693">
        <f>ROUND(E58*F58,2)</f>
        <v>0</v>
      </c>
      <c r="H58" s="680">
        <v>5.52</v>
      </c>
      <c r="I58" s="681">
        <f>ROUND(E58*H58,2)</f>
        <v>16.559999999999999</v>
      </c>
      <c r="J58" s="680">
        <v>269.48</v>
      </c>
      <c r="K58" s="681">
        <f>ROUND(E58*J58,2)</f>
        <v>808.44</v>
      </c>
      <c r="L58" s="681">
        <v>21</v>
      </c>
      <c r="M58" s="681">
        <f>G58*(1+L58/100)</f>
        <v>0</v>
      </c>
      <c r="N58" s="681">
        <v>4.6800000000000001E-3</v>
      </c>
      <c r="O58" s="681">
        <f>ROUND(E58*N58,2)</f>
        <v>0.01</v>
      </c>
      <c r="P58" s="681">
        <v>0</v>
      </c>
      <c r="Q58" s="681">
        <f>ROUND(E58*P58,2)</f>
        <v>0</v>
      </c>
      <c r="R58" s="681"/>
      <c r="S58" s="681" t="s">
        <v>3837</v>
      </c>
      <c r="T58" s="681" t="s">
        <v>3837</v>
      </c>
      <c r="U58" s="681">
        <v>0.82499999999999996</v>
      </c>
      <c r="V58" s="681">
        <f>ROUND(E58*U58,2)</f>
        <v>2.48</v>
      </c>
      <c r="W58" s="681"/>
      <c r="X58" s="682"/>
      <c r="Y58" s="682"/>
      <c r="Z58" s="682"/>
      <c r="AA58" s="682"/>
      <c r="AB58" s="682"/>
      <c r="AC58" s="682"/>
      <c r="AD58" s="682"/>
      <c r="AE58" s="682"/>
      <c r="AF58" s="682"/>
      <c r="AG58" s="682" t="s">
        <v>3838</v>
      </c>
      <c r="AH58" s="682"/>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ht="22.5" outlineLevel="1">
      <c r="A59" s="688">
        <v>28</v>
      </c>
      <c r="B59" s="689" t="s">
        <v>3913</v>
      </c>
      <c r="C59" s="690" t="s">
        <v>3914</v>
      </c>
      <c r="D59" s="691" t="s">
        <v>187</v>
      </c>
      <c r="E59" s="692">
        <v>3</v>
      </c>
      <c r="F59" s="926"/>
      <c r="G59" s="693">
        <f>ROUND(E59*F59,2)</f>
        <v>0</v>
      </c>
      <c r="H59" s="680">
        <v>1941</v>
      </c>
      <c r="I59" s="681">
        <f>ROUND(E59*H59,2)</f>
        <v>5823</v>
      </c>
      <c r="J59" s="680">
        <v>0</v>
      </c>
      <c r="K59" s="681">
        <f>ROUND(E59*J59,2)</f>
        <v>0</v>
      </c>
      <c r="L59" s="681">
        <v>21</v>
      </c>
      <c r="M59" s="681">
        <f>G59*(1+L59/100)</f>
        <v>0</v>
      </c>
      <c r="N59" s="681">
        <v>2.8000000000000001E-2</v>
      </c>
      <c r="O59" s="681">
        <f>ROUND(E59*N59,2)</f>
        <v>0.08</v>
      </c>
      <c r="P59" s="681">
        <v>0</v>
      </c>
      <c r="Q59" s="681">
        <f>ROUND(E59*P59,2)</f>
        <v>0</v>
      </c>
      <c r="R59" s="681" t="s">
        <v>3868</v>
      </c>
      <c r="S59" s="681" t="s">
        <v>3837</v>
      </c>
      <c r="T59" s="681" t="s">
        <v>3837</v>
      </c>
      <c r="U59" s="681">
        <v>0</v>
      </c>
      <c r="V59" s="681">
        <f>ROUND(E59*U59,2)</f>
        <v>0</v>
      </c>
      <c r="W59" s="681"/>
      <c r="X59" s="682"/>
      <c r="Y59" s="682"/>
      <c r="Z59" s="682"/>
      <c r="AA59" s="682"/>
      <c r="AB59" s="682"/>
      <c r="AC59" s="682"/>
      <c r="AD59" s="682"/>
      <c r="AE59" s="682"/>
      <c r="AF59" s="682"/>
      <c r="AG59" s="682" t="s">
        <v>3869</v>
      </c>
      <c r="AH59" s="682"/>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88">
        <v>29</v>
      </c>
      <c r="B60" s="689" t="s">
        <v>3915</v>
      </c>
      <c r="C60" s="690" t="s">
        <v>3916</v>
      </c>
      <c r="D60" s="691" t="s">
        <v>187</v>
      </c>
      <c r="E60" s="692">
        <v>3</v>
      </c>
      <c r="F60" s="926"/>
      <c r="G60" s="693">
        <f>ROUND(E60*F60,2)</f>
        <v>0</v>
      </c>
      <c r="H60" s="680">
        <v>541</v>
      </c>
      <c r="I60" s="681">
        <f>ROUND(E60*H60,2)</f>
        <v>1623</v>
      </c>
      <c r="J60" s="680">
        <v>0</v>
      </c>
      <c r="K60" s="681">
        <f>ROUND(E60*J60,2)</f>
        <v>0</v>
      </c>
      <c r="L60" s="681">
        <v>21</v>
      </c>
      <c r="M60" s="681">
        <f>G60*(1+L60/100)</f>
        <v>0</v>
      </c>
      <c r="N60" s="681">
        <v>8.9999999999999993E-3</v>
      </c>
      <c r="O60" s="681">
        <f>ROUND(E60*N60,2)</f>
        <v>0.03</v>
      </c>
      <c r="P60" s="681">
        <v>0</v>
      </c>
      <c r="Q60" s="681">
        <f>ROUND(E60*P60,2)</f>
        <v>0</v>
      </c>
      <c r="R60" s="681" t="s">
        <v>3868</v>
      </c>
      <c r="S60" s="681" t="s">
        <v>3837</v>
      </c>
      <c r="T60" s="681" t="s">
        <v>3837</v>
      </c>
      <c r="U60" s="681">
        <v>0</v>
      </c>
      <c r="V60" s="681">
        <f>ROUND(E60*U60,2)</f>
        <v>0</v>
      </c>
      <c r="W60" s="681"/>
      <c r="X60" s="682"/>
      <c r="Y60" s="682"/>
      <c r="Z60" s="682"/>
      <c r="AA60" s="682"/>
      <c r="AB60" s="682"/>
      <c r="AC60" s="682"/>
      <c r="AD60" s="682"/>
      <c r="AE60" s="682"/>
      <c r="AF60" s="682"/>
      <c r="AG60" s="682" t="s">
        <v>3869</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c r="A61" s="666" t="s">
        <v>3833</v>
      </c>
      <c r="B61" s="667" t="s">
        <v>214</v>
      </c>
      <c r="C61" s="668" t="s">
        <v>3803</v>
      </c>
      <c r="D61" s="669"/>
      <c r="E61" s="670"/>
      <c r="F61" s="671"/>
      <c r="G61" s="672">
        <f>SUMIF(AG62:AG78,"&lt;&gt;NOR",G62:G78)</f>
        <v>0</v>
      </c>
      <c r="H61" s="673"/>
      <c r="I61" s="673">
        <f>SUM(I62:I78)</f>
        <v>118988.5</v>
      </c>
      <c r="J61" s="673"/>
      <c r="K61" s="673">
        <f>SUM(K62:K78)</f>
        <v>41926.32</v>
      </c>
      <c r="L61" s="673"/>
      <c r="M61" s="673">
        <f>SUM(M62:M78)</f>
        <v>0</v>
      </c>
      <c r="N61" s="673"/>
      <c r="O61" s="673">
        <f>SUM(O62:O78)</f>
        <v>94.890000000000015</v>
      </c>
      <c r="P61" s="673"/>
      <c r="Q61" s="673">
        <f>SUM(Q62:Q78)</f>
        <v>0</v>
      </c>
      <c r="R61" s="673"/>
      <c r="S61" s="673"/>
      <c r="T61" s="673"/>
      <c r="U61" s="673"/>
      <c r="V61" s="673">
        <f>SUM(V62:V78)</f>
        <v>108.71</v>
      </c>
      <c r="W61" s="673"/>
      <c r="AG61" s="546" t="s">
        <v>3834</v>
      </c>
    </row>
    <row r="62" spans="1:60" outlineLevel="1">
      <c r="A62" s="688">
        <v>30</v>
      </c>
      <c r="B62" s="689" t="s">
        <v>3917</v>
      </c>
      <c r="C62" s="690" t="s">
        <v>3918</v>
      </c>
      <c r="D62" s="691" t="s">
        <v>187</v>
      </c>
      <c r="E62" s="692">
        <v>3</v>
      </c>
      <c r="F62" s="926"/>
      <c r="G62" s="693">
        <f t="shared" ref="G62:G70" si="0">ROUND(E62*F62,2)</f>
        <v>0</v>
      </c>
      <c r="H62" s="680">
        <v>576.01</v>
      </c>
      <c r="I62" s="681">
        <f t="shared" ref="I62:I70" si="1">ROUND(E62*H62,2)</f>
        <v>1728.03</v>
      </c>
      <c r="J62" s="680">
        <v>317.99</v>
      </c>
      <c r="K62" s="681">
        <f t="shared" ref="K62:K70" si="2">ROUND(E62*J62,2)</f>
        <v>953.97</v>
      </c>
      <c r="L62" s="681">
        <v>21</v>
      </c>
      <c r="M62" s="681">
        <f t="shared" ref="M62:M70" si="3">G62*(1+L62/100)</f>
        <v>0</v>
      </c>
      <c r="N62" s="681">
        <v>0.1125</v>
      </c>
      <c r="O62" s="681">
        <f t="shared" ref="O62:O70" si="4">ROUND(E62*N62,2)</f>
        <v>0.34</v>
      </c>
      <c r="P62" s="681">
        <v>0</v>
      </c>
      <c r="Q62" s="681">
        <f t="shared" ref="Q62:Q70" si="5">ROUND(E62*P62,2)</f>
        <v>0</v>
      </c>
      <c r="R62" s="681"/>
      <c r="S62" s="681" t="s">
        <v>3837</v>
      </c>
      <c r="T62" s="681" t="s">
        <v>3837</v>
      </c>
      <c r="U62" s="681">
        <v>0.91800000000000004</v>
      </c>
      <c r="V62" s="681">
        <f t="shared" ref="V62:V70" si="6">ROUND(E62*U62,2)</f>
        <v>2.75</v>
      </c>
      <c r="W62" s="681"/>
      <c r="X62" s="682"/>
      <c r="Y62" s="682"/>
      <c r="Z62" s="682"/>
      <c r="AA62" s="682"/>
      <c r="AB62" s="682"/>
      <c r="AC62" s="682"/>
      <c r="AD62" s="682"/>
      <c r="AE62" s="682"/>
      <c r="AF62" s="682"/>
      <c r="AG62" s="682" t="s">
        <v>3838</v>
      </c>
      <c r="AH62" s="682"/>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ht="22.5" outlineLevel="1">
      <c r="A63" s="688">
        <v>31</v>
      </c>
      <c r="B63" s="689" t="s">
        <v>3919</v>
      </c>
      <c r="C63" s="690" t="s">
        <v>3920</v>
      </c>
      <c r="D63" s="691" t="s">
        <v>187</v>
      </c>
      <c r="E63" s="692">
        <v>4</v>
      </c>
      <c r="F63" s="926"/>
      <c r="G63" s="693">
        <f t="shared" si="0"/>
        <v>0</v>
      </c>
      <c r="H63" s="680">
        <v>114.22</v>
      </c>
      <c r="I63" s="681">
        <f t="shared" si="1"/>
        <v>456.88</v>
      </c>
      <c r="J63" s="680">
        <v>69.28</v>
      </c>
      <c r="K63" s="681">
        <f t="shared" si="2"/>
        <v>277.12</v>
      </c>
      <c r="L63" s="681">
        <v>21</v>
      </c>
      <c r="M63" s="681">
        <f t="shared" si="3"/>
        <v>0</v>
      </c>
      <c r="N63" s="681">
        <v>0</v>
      </c>
      <c r="O63" s="681">
        <f t="shared" si="4"/>
        <v>0</v>
      </c>
      <c r="P63" s="681">
        <v>0</v>
      </c>
      <c r="Q63" s="681">
        <f t="shared" si="5"/>
        <v>0</v>
      </c>
      <c r="R63" s="681"/>
      <c r="S63" s="681" t="s">
        <v>3837</v>
      </c>
      <c r="T63" s="681" t="s">
        <v>3837</v>
      </c>
      <c r="U63" s="681">
        <v>0.2</v>
      </c>
      <c r="V63" s="681">
        <f t="shared" si="6"/>
        <v>0.8</v>
      </c>
      <c r="W63" s="681"/>
      <c r="X63" s="682"/>
      <c r="Y63" s="682"/>
      <c r="Z63" s="682"/>
      <c r="AA63" s="682"/>
      <c r="AB63" s="682"/>
      <c r="AC63" s="682"/>
      <c r="AD63" s="682"/>
      <c r="AE63" s="682"/>
      <c r="AF63" s="682"/>
      <c r="AG63" s="682" t="s">
        <v>3838</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8">
        <v>32</v>
      </c>
      <c r="B64" s="689" t="s">
        <v>3921</v>
      </c>
      <c r="C64" s="690" t="s">
        <v>3922</v>
      </c>
      <c r="D64" s="691" t="s">
        <v>180</v>
      </c>
      <c r="E64" s="692">
        <v>1</v>
      </c>
      <c r="F64" s="926"/>
      <c r="G64" s="693">
        <f t="shared" si="0"/>
        <v>0</v>
      </c>
      <c r="H64" s="680">
        <v>125.73</v>
      </c>
      <c r="I64" s="681">
        <f t="shared" si="1"/>
        <v>125.73</v>
      </c>
      <c r="J64" s="680">
        <v>195.77</v>
      </c>
      <c r="K64" s="681">
        <f t="shared" si="2"/>
        <v>195.77</v>
      </c>
      <c r="L64" s="681">
        <v>21</v>
      </c>
      <c r="M64" s="681">
        <f t="shared" si="3"/>
        <v>0</v>
      </c>
      <c r="N64" s="681">
        <v>7.6000000000000004E-4</v>
      </c>
      <c r="O64" s="681">
        <f t="shared" si="4"/>
        <v>0</v>
      </c>
      <c r="P64" s="681">
        <v>0</v>
      </c>
      <c r="Q64" s="681">
        <f t="shared" si="5"/>
        <v>0</v>
      </c>
      <c r="R64" s="681"/>
      <c r="S64" s="681" t="s">
        <v>3837</v>
      </c>
      <c r="T64" s="681" t="s">
        <v>3837</v>
      </c>
      <c r="U64" s="681">
        <v>0.311</v>
      </c>
      <c r="V64" s="681">
        <f t="shared" si="6"/>
        <v>0.31</v>
      </c>
      <c r="W64" s="681"/>
      <c r="X64" s="682"/>
      <c r="Y64" s="682"/>
      <c r="Z64" s="682"/>
      <c r="AA64" s="682"/>
      <c r="AB64" s="682"/>
      <c r="AC64" s="682"/>
      <c r="AD64" s="682"/>
      <c r="AE64" s="682"/>
      <c r="AF64" s="682"/>
      <c r="AG64" s="682" t="s">
        <v>3838</v>
      </c>
      <c r="AH64" s="682"/>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8">
        <v>33</v>
      </c>
      <c r="B65" s="689" t="s">
        <v>3923</v>
      </c>
      <c r="C65" s="690" t="s">
        <v>3924</v>
      </c>
      <c r="D65" s="691" t="s">
        <v>180</v>
      </c>
      <c r="E65" s="692">
        <v>1</v>
      </c>
      <c r="F65" s="926"/>
      <c r="G65" s="693">
        <f t="shared" si="0"/>
        <v>0</v>
      </c>
      <c r="H65" s="680">
        <v>9.8800000000000008</v>
      </c>
      <c r="I65" s="681">
        <f t="shared" si="1"/>
        <v>9.8800000000000008</v>
      </c>
      <c r="J65" s="680">
        <v>3.12</v>
      </c>
      <c r="K65" s="681">
        <f t="shared" si="2"/>
        <v>3.12</v>
      </c>
      <c r="L65" s="681">
        <v>21</v>
      </c>
      <c r="M65" s="681">
        <f t="shared" si="3"/>
        <v>0</v>
      </c>
      <c r="N65" s="681">
        <v>3.2000000000000003E-4</v>
      </c>
      <c r="O65" s="681">
        <f t="shared" si="4"/>
        <v>0</v>
      </c>
      <c r="P65" s="681">
        <v>0</v>
      </c>
      <c r="Q65" s="681">
        <f t="shared" si="5"/>
        <v>0</v>
      </c>
      <c r="R65" s="681"/>
      <c r="S65" s="681" t="s">
        <v>3837</v>
      </c>
      <c r="T65" s="681" t="s">
        <v>3837</v>
      </c>
      <c r="U65" s="681">
        <v>8.9999999999999993E-3</v>
      </c>
      <c r="V65" s="681">
        <f t="shared" si="6"/>
        <v>0.01</v>
      </c>
      <c r="W65" s="681"/>
      <c r="X65" s="682"/>
      <c r="Y65" s="682"/>
      <c r="Z65" s="682"/>
      <c r="AA65" s="682"/>
      <c r="AB65" s="682"/>
      <c r="AC65" s="682"/>
      <c r="AD65" s="682"/>
      <c r="AE65" s="682"/>
      <c r="AF65" s="682"/>
      <c r="AG65" s="682" t="s">
        <v>3838</v>
      </c>
      <c r="AH65" s="682"/>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88">
        <v>34</v>
      </c>
      <c r="B66" s="689" t="s">
        <v>3925</v>
      </c>
      <c r="C66" s="690" t="s">
        <v>3926</v>
      </c>
      <c r="D66" s="691" t="s">
        <v>180</v>
      </c>
      <c r="E66" s="692">
        <v>1</v>
      </c>
      <c r="F66" s="926"/>
      <c r="G66" s="693">
        <f t="shared" si="0"/>
        <v>0</v>
      </c>
      <c r="H66" s="680">
        <v>0.24</v>
      </c>
      <c r="I66" s="681">
        <f t="shared" si="1"/>
        <v>0.24</v>
      </c>
      <c r="J66" s="680">
        <v>43.36</v>
      </c>
      <c r="K66" s="681">
        <f t="shared" si="2"/>
        <v>43.36</v>
      </c>
      <c r="L66" s="681">
        <v>21</v>
      </c>
      <c r="M66" s="681">
        <f t="shared" si="3"/>
        <v>0</v>
      </c>
      <c r="N66" s="681">
        <v>0</v>
      </c>
      <c r="O66" s="681">
        <f t="shared" si="4"/>
        <v>0</v>
      </c>
      <c r="P66" s="681">
        <v>0</v>
      </c>
      <c r="Q66" s="681">
        <f t="shared" si="5"/>
        <v>0</v>
      </c>
      <c r="R66" s="681"/>
      <c r="S66" s="681" t="s">
        <v>3837</v>
      </c>
      <c r="T66" s="681" t="s">
        <v>3837</v>
      </c>
      <c r="U66" s="681">
        <v>0.125</v>
      </c>
      <c r="V66" s="681">
        <f t="shared" si="6"/>
        <v>0.13</v>
      </c>
      <c r="W66" s="681"/>
      <c r="X66" s="682"/>
      <c r="Y66" s="682"/>
      <c r="Z66" s="682"/>
      <c r="AA66" s="682"/>
      <c r="AB66" s="682"/>
      <c r="AC66" s="682"/>
      <c r="AD66" s="682"/>
      <c r="AE66" s="682"/>
      <c r="AF66" s="682"/>
      <c r="AG66" s="682" t="s">
        <v>3838</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8">
        <v>35</v>
      </c>
      <c r="B67" s="689" t="s">
        <v>3927</v>
      </c>
      <c r="C67" s="690" t="s">
        <v>3928</v>
      </c>
      <c r="D67" s="691" t="s">
        <v>886</v>
      </c>
      <c r="E67" s="692">
        <v>26.5</v>
      </c>
      <c r="F67" s="926"/>
      <c r="G67" s="693">
        <f t="shared" si="0"/>
        <v>0</v>
      </c>
      <c r="H67" s="680">
        <v>70.069999999999993</v>
      </c>
      <c r="I67" s="681">
        <f t="shared" si="1"/>
        <v>1856.86</v>
      </c>
      <c r="J67" s="680">
        <v>41.43</v>
      </c>
      <c r="K67" s="681">
        <f t="shared" si="2"/>
        <v>1097.9000000000001</v>
      </c>
      <c r="L67" s="681">
        <v>21</v>
      </c>
      <c r="M67" s="681">
        <f t="shared" si="3"/>
        <v>0</v>
      </c>
      <c r="N67" s="681">
        <v>8.9709999999999998E-2</v>
      </c>
      <c r="O67" s="681">
        <f t="shared" si="4"/>
        <v>2.38</v>
      </c>
      <c r="P67" s="681">
        <v>0</v>
      </c>
      <c r="Q67" s="681">
        <f t="shared" si="5"/>
        <v>0</v>
      </c>
      <c r="R67" s="681"/>
      <c r="S67" s="681" t="s">
        <v>3837</v>
      </c>
      <c r="T67" s="681" t="s">
        <v>3837</v>
      </c>
      <c r="U67" s="681">
        <v>0.113</v>
      </c>
      <c r="V67" s="681">
        <f t="shared" si="6"/>
        <v>2.99</v>
      </c>
      <c r="W67" s="681"/>
      <c r="X67" s="682"/>
      <c r="Y67" s="682"/>
      <c r="Z67" s="682"/>
      <c r="AA67" s="682"/>
      <c r="AB67" s="682"/>
      <c r="AC67" s="682"/>
      <c r="AD67" s="682"/>
      <c r="AE67" s="682"/>
      <c r="AF67" s="682"/>
      <c r="AG67" s="682" t="s">
        <v>3838</v>
      </c>
      <c r="AH67" s="682"/>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ht="22.5" outlineLevel="1">
      <c r="A68" s="688">
        <v>36</v>
      </c>
      <c r="B68" s="689" t="s">
        <v>3929</v>
      </c>
      <c r="C68" s="690" t="s">
        <v>3930</v>
      </c>
      <c r="D68" s="691" t="s">
        <v>886</v>
      </c>
      <c r="E68" s="692">
        <v>125</v>
      </c>
      <c r="F68" s="926"/>
      <c r="G68" s="693">
        <f t="shared" si="0"/>
        <v>0</v>
      </c>
      <c r="H68" s="680">
        <v>206.21</v>
      </c>
      <c r="I68" s="681">
        <f t="shared" si="1"/>
        <v>25776.25</v>
      </c>
      <c r="J68" s="680">
        <v>61.79</v>
      </c>
      <c r="K68" s="681">
        <f t="shared" si="2"/>
        <v>7723.75</v>
      </c>
      <c r="L68" s="681">
        <v>21</v>
      </c>
      <c r="M68" s="681">
        <f t="shared" si="3"/>
        <v>0</v>
      </c>
      <c r="N68" s="681">
        <v>0.19189000000000001</v>
      </c>
      <c r="O68" s="681">
        <f t="shared" si="4"/>
        <v>23.99</v>
      </c>
      <c r="P68" s="681">
        <v>0</v>
      </c>
      <c r="Q68" s="681">
        <f t="shared" si="5"/>
        <v>0</v>
      </c>
      <c r="R68" s="681"/>
      <c r="S68" s="681" t="s">
        <v>3837</v>
      </c>
      <c r="T68" s="681" t="s">
        <v>3837</v>
      </c>
      <c r="U68" s="681">
        <v>0.16200000000000001</v>
      </c>
      <c r="V68" s="681">
        <f t="shared" si="6"/>
        <v>20.25</v>
      </c>
      <c r="W68" s="681"/>
      <c r="X68" s="682"/>
      <c r="Y68" s="682"/>
      <c r="Z68" s="682"/>
      <c r="AA68" s="682"/>
      <c r="AB68" s="682"/>
      <c r="AC68" s="682"/>
      <c r="AD68" s="682"/>
      <c r="AE68" s="682"/>
      <c r="AF68" s="682"/>
      <c r="AG68" s="682" t="s">
        <v>3838</v>
      </c>
      <c r="AH68" s="682"/>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ht="22.5" outlineLevel="1">
      <c r="A69" s="688">
        <v>37</v>
      </c>
      <c r="B69" s="689" t="s">
        <v>3931</v>
      </c>
      <c r="C69" s="690" t="s">
        <v>3932</v>
      </c>
      <c r="D69" s="691" t="s">
        <v>886</v>
      </c>
      <c r="E69" s="692">
        <v>295</v>
      </c>
      <c r="F69" s="926"/>
      <c r="G69" s="693">
        <f t="shared" si="0"/>
        <v>0</v>
      </c>
      <c r="H69" s="680">
        <v>280.49</v>
      </c>
      <c r="I69" s="681">
        <f t="shared" si="1"/>
        <v>82744.55</v>
      </c>
      <c r="J69" s="680">
        <v>104.01</v>
      </c>
      <c r="K69" s="681">
        <f t="shared" si="2"/>
        <v>30682.95</v>
      </c>
      <c r="L69" s="681">
        <v>21</v>
      </c>
      <c r="M69" s="681">
        <f t="shared" si="3"/>
        <v>0</v>
      </c>
      <c r="N69" s="681">
        <v>0.22936999999999999</v>
      </c>
      <c r="O69" s="681">
        <f t="shared" si="4"/>
        <v>67.66</v>
      </c>
      <c r="P69" s="681">
        <v>0</v>
      </c>
      <c r="Q69" s="681">
        <f t="shared" si="5"/>
        <v>0</v>
      </c>
      <c r="R69" s="681"/>
      <c r="S69" s="681" t="s">
        <v>3837</v>
      </c>
      <c r="T69" s="681" t="s">
        <v>3837</v>
      </c>
      <c r="U69" s="681">
        <v>0.27200000000000002</v>
      </c>
      <c r="V69" s="681">
        <f t="shared" si="6"/>
        <v>80.239999999999995</v>
      </c>
      <c r="W69" s="681"/>
      <c r="X69" s="682"/>
      <c r="Y69" s="682"/>
      <c r="Z69" s="682"/>
      <c r="AA69" s="682"/>
      <c r="AB69" s="682"/>
      <c r="AC69" s="682"/>
      <c r="AD69" s="682"/>
      <c r="AE69" s="682"/>
      <c r="AF69" s="682"/>
      <c r="AG69" s="682" t="s">
        <v>3838</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74">
        <v>38</v>
      </c>
      <c r="B70" s="675" t="s">
        <v>3933</v>
      </c>
      <c r="C70" s="676" t="s">
        <v>3934</v>
      </c>
      <c r="D70" s="677" t="s">
        <v>886</v>
      </c>
      <c r="E70" s="678">
        <v>33.299999999999997</v>
      </c>
      <c r="F70" s="925"/>
      <c r="G70" s="679">
        <f t="shared" si="0"/>
        <v>0</v>
      </c>
      <c r="H70" s="680">
        <v>46.52</v>
      </c>
      <c r="I70" s="681">
        <f t="shared" si="1"/>
        <v>1549.12</v>
      </c>
      <c r="J70" s="680">
        <v>28.48</v>
      </c>
      <c r="K70" s="681">
        <f t="shared" si="2"/>
        <v>948.38</v>
      </c>
      <c r="L70" s="681">
        <v>21</v>
      </c>
      <c r="M70" s="681">
        <f t="shared" si="3"/>
        <v>0</v>
      </c>
      <c r="N70" s="681">
        <v>0</v>
      </c>
      <c r="O70" s="681">
        <f t="shared" si="4"/>
        <v>0</v>
      </c>
      <c r="P70" s="681">
        <v>0</v>
      </c>
      <c r="Q70" s="681">
        <f t="shared" si="5"/>
        <v>0</v>
      </c>
      <c r="R70" s="681"/>
      <c r="S70" s="681" t="s">
        <v>3837</v>
      </c>
      <c r="T70" s="681" t="s">
        <v>3837</v>
      </c>
      <c r="U70" s="681">
        <v>3.6999999999999998E-2</v>
      </c>
      <c r="V70" s="681">
        <f t="shared" si="6"/>
        <v>1.23</v>
      </c>
      <c r="W70" s="681"/>
      <c r="X70" s="682"/>
      <c r="Y70" s="682"/>
      <c r="Z70" s="682"/>
      <c r="AA70" s="682"/>
      <c r="AB70" s="682"/>
      <c r="AC70" s="682"/>
      <c r="AD70" s="682"/>
      <c r="AE70" s="682"/>
      <c r="AF70" s="682"/>
      <c r="AG70" s="682" t="s">
        <v>3838</v>
      </c>
      <c r="AH70" s="682"/>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3935</v>
      </c>
      <c r="D71" s="686"/>
      <c r="E71" s="687">
        <v>33.299999999999997</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185</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88">
        <v>39</v>
      </c>
      <c r="B72" s="689" t="s">
        <v>3936</v>
      </c>
      <c r="C72" s="690" t="s">
        <v>3937</v>
      </c>
      <c r="D72" s="691" t="s">
        <v>187</v>
      </c>
      <c r="E72" s="692">
        <v>1</v>
      </c>
      <c r="F72" s="926"/>
      <c r="G72" s="693">
        <f t="shared" ref="G72:G77" si="7">ROUND(E72*F72,2)</f>
        <v>0</v>
      </c>
      <c r="H72" s="680">
        <v>1036</v>
      </c>
      <c r="I72" s="681">
        <f t="shared" ref="I72:I77" si="8">ROUND(E72*H72,2)</f>
        <v>1036</v>
      </c>
      <c r="J72" s="680">
        <v>0</v>
      </c>
      <c r="K72" s="681">
        <f t="shared" ref="K72:K77" si="9">ROUND(E72*J72,2)</f>
        <v>0</v>
      </c>
      <c r="L72" s="681">
        <v>21</v>
      </c>
      <c r="M72" s="681">
        <f t="shared" ref="M72:M77" si="10">G72*(1+L72/100)</f>
        <v>0</v>
      </c>
      <c r="N72" s="681">
        <v>5.1000000000000004E-3</v>
      </c>
      <c r="O72" s="681">
        <f t="shared" ref="O72:O77" si="11">ROUND(E72*N72,2)</f>
        <v>0.01</v>
      </c>
      <c r="P72" s="681">
        <v>0</v>
      </c>
      <c r="Q72" s="681">
        <f t="shared" ref="Q72:Q77" si="12">ROUND(E72*P72,2)</f>
        <v>0</v>
      </c>
      <c r="R72" s="681" t="s">
        <v>3868</v>
      </c>
      <c r="S72" s="681" t="s">
        <v>3837</v>
      </c>
      <c r="T72" s="681" t="s">
        <v>3837</v>
      </c>
      <c r="U72" s="681">
        <v>0</v>
      </c>
      <c r="V72" s="681">
        <f t="shared" ref="V72:V77" si="13">ROUND(E72*U72,2)</f>
        <v>0</v>
      </c>
      <c r="W72" s="681"/>
      <c r="X72" s="682"/>
      <c r="Y72" s="682"/>
      <c r="Z72" s="682"/>
      <c r="AA72" s="682"/>
      <c r="AB72" s="682"/>
      <c r="AC72" s="682"/>
      <c r="AD72" s="682"/>
      <c r="AE72" s="682"/>
      <c r="AF72" s="682"/>
      <c r="AG72" s="682" t="s">
        <v>3869</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8">
        <v>40</v>
      </c>
      <c r="B73" s="689" t="s">
        <v>3938</v>
      </c>
      <c r="C73" s="690" t="s">
        <v>3939</v>
      </c>
      <c r="D73" s="691" t="s">
        <v>187</v>
      </c>
      <c r="E73" s="692">
        <v>1</v>
      </c>
      <c r="F73" s="926"/>
      <c r="G73" s="693">
        <f t="shared" si="7"/>
        <v>0</v>
      </c>
      <c r="H73" s="680">
        <v>730</v>
      </c>
      <c r="I73" s="681">
        <f t="shared" si="8"/>
        <v>730</v>
      </c>
      <c r="J73" s="680">
        <v>0</v>
      </c>
      <c r="K73" s="681">
        <f t="shared" si="9"/>
        <v>0</v>
      </c>
      <c r="L73" s="681">
        <v>21</v>
      </c>
      <c r="M73" s="681">
        <f t="shared" si="10"/>
        <v>0</v>
      </c>
      <c r="N73" s="681">
        <v>5.1000000000000004E-3</v>
      </c>
      <c r="O73" s="681">
        <f t="shared" si="11"/>
        <v>0.01</v>
      </c>
      <c r="P73" s="681">
        <v>0</v>
      </c>
      <c r="Q73" s="681">
        <f t="shared" si="12"/>
        <v>0</v>
      </c>
      <c r="R73" s="681" t="s">
        <v>3868</v>
      </c>
      <c r="S73" s="681" t="s">
        <v>3837</v>
      </c>
      <c r="T73" s="681" t="s">
        <v>3837</v>
      </c>
      <c r="U73" s="681">
        <v>0</v>
      </c>
      <c r="V73" s="681">
        <f t="shared" si="13"/>
        <v>0</v>
      </c>
      <c r="W73" s="681"/>
      <c r="X73" s="682"/>
      <c r="Y73" s="682"/>
      <c r="Z73" s="682"/>
      <c r="AA73" s="682"/>
      <c r="AB73" s="682"/>
      <c r="AC73" s="682"/>
      <c r="AD73" s="682"/>
      <c r="AE73" s="682"/>
      <c r="AF73" s="682"/>
      <c r="AG73" s="682" t="s">
        <v>3869</v>
      </c>
      <c r="AH73" s="682"/>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8">
        <v>41</v>
      </c>
      <c r="B74" s="689" t="s">
        <v>3940</v>
      </c>
      <c r="C74" s="690" t="s">
        <v>3941</v>
      </c>
      <c r="D74" s="691" t="s">
        <v>187</v>
      </c>
      <c r="E74" s="692">
        <v>1</v>
      </c>
      <c r="F74" s="926"/>
      <c r="G74" s="693">
        <f t="shared" si="7"/>
        <v>0</v>
      </c>
      <c r="H74" s="680">
        <v>801</v>
      </c>
      <c r="I74" s="681">
        <f t="shared" si="8"/>
        <v>801</v>
      </c>
      <c r="J74" s="680">
        <v>0</v>
      </c>
      <c r="K74" s="681">
        <f t="shared" si="9"/>
        <v>0</v>
      </c>
      <c r="L74" s="681">
        <v>21</v>
      </c>
      <c r="M74" s="681">
        <f t="shared" si="10"/>
        <v>0</v>
      </c>
      <c r="N74" s="681">
        <v>5.1000000000000004E-3</v>
      </c>
      <c r="O74" s="681">
        <f t="shared" si="11"/>
        <v>0.01</v>
      </c>
      <c r="P74" s="681">
        <v>0</v>
      </c>
      <c r="Q74" s="681">
        <f t="shared" si="12"/>
        <v>0</v>
      </c>
      <c r="R74" s="681" t="s">
        <v>3868</v>
      </c>
      <c r="S74" s="681" t="s">
        <v>3837</v>
      </c>
      <c r="T74" s="681" t="s">
        <v>3837</v>
      </c>
      <c r="U74" s="681">
        <v>0</v>
      </c>
      <c r="V74" s="681">
        <f t="shared" si="13"/>
        <v>0</v>
      </c>
      <c r="W74" s="681"/>
      <c r="X74" s="682"/>
      <c r="Y74" s="682"/>
      <c r="Z74" s="682"/>
      <c r="AA74" s="682"/>
      <c r="AB74" s="682"/>
      <c r="AC74" s="682"/>
      <c r="AD74" s="682"/>
      <c r="AE74" s="682"/>
      <c r="AF74" s="682"/>
      <c r="AG74" s="682" t="s">
        <v>3869</v>
      </c>
      <c r="AH74" s="682"/>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88">
        <v>42</v>
      </c>
      <c r="B75" s="689" t="s">
        <v>3942</v>
      </c>
      <c r="C75" s="690" t="s">
        <v>3943</v>
      </c>
      <c r="D75" s="691" t="s">
        <v>187</v>
      </c>
      <c r="E75" s="692">
        <v>1</v>
      </c>
      <c r="F75" s="926"/>
      <c r="G75" s="693">
        <f t="shared" si="7"/>
        <v>0</v>
      </c>
      <c r="H75" s="680">
        <v>730</v>
      </c>
      <c r="I75" s="681">
        <f t="shared" si="8"/>
        <v>730</v>
      </c>
      <c r="J75" s="680">
        <v>0</v>
      </c>
      <c r="K75" s="681">
        <f t="shared" si="9"/>
        <v>0</v>
      </c>
      <c r="L75" s="681">
        <v>21</v>
      </c>
      <c r="M75" s="681">
        <f t="shared" si="10"/>
        <v>0</v>
      </c>
      <c r="N75" s="681">
        <v>5.1000000000000004E-3</v>
      </c>
      <c r="O75" s="681">
        <f t="shared" si="11"/>
        <v>0.01</v>
      </c>
      <c r="P75" s="681">
        <v>0</v>
      </c>
      <c r="Q75" s="681">
        <f t="shared" si="12"/>
        <v>0</v>
      </c>
      <c r="R75" s="681" t="s">
        <v>3868</v>
      </c>
      <c r="S75" s="681" t="s">
        <v>3837</v>
      </c>
      <c r="T75" s="681" t="s">
        <v>3837</v>
      </c>
      <c r="U75" s="681">
        <v>0</v>
      </c>
      <c r="V75" s="681">
        <f t="shared" si="13"/>
        <v>0</v>
      </c>
      <c r="W75" s="681"/>
      <c r="X75" s="682"/>
      <c r="Y75" s="682"/>
      <c r="Z75" s="682"/>
      <c r="AA75" s="682"/>
      <c r="AB75" s="682"/>
      <c r="AC75" s="682"/>
      <c r="AD75" s="682"/>
      <c r="AE75" s="682"/>
      <c r="AF75" s="682"/>
      <c r="AG75" s="682" t="s">
        <v>3869</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8">
        <v>43</v>
      </c>
      <c r="B76" s="689" t="s">
        <v>3944</v>
      </c>
      <c r="C76" s="690" t="s">
        <v>3945</v>
      </c>
      <c r="D76" s="691" t="s">
        <v>187</v>
      </c>
      <c r="E76" s="692">
        <v>3</v>
      </c>
      <c r="F76" s="926"/>
      <c r="G76" s="693">
        <f t="shared" si="7"/>
        <v>0</v>
      </c>
      <c r="H76" s="680">
        <v>238.5</v>
      </c>
      <c r="I76" s="681">
        <f t="shared" si="8"/>
        <v>715.5</v>
      </c>
      <c r="J76" s="680">
        <v>0</v>
      </c>
      <c r="K76" s="681">
        <f t="shared" si="9"/>
        <v>0</v>
      </c>
      <c r="L76" s="681">
        <v>21</v>
      </c>
      <c r="M76" s="681">
        <f t="shared" si="10"/>
        <v>0</v>
      </c>
      <c r="N76" s="681">
        <v>0</v>
      </c>
      <c r="O76" s="681">
        <f t="shared" si="11"/>
        <v>0</v>
      </c>
      <c r="P76" s="681">
        <v>0</v>
      </c>
      <c r="Q76" s="681">
        <f t="shared" si="12"/>
        <v>0</v>
      </c>
      <c r="R76" s="681" t="s">
        <v>3868</v>
      </c>
      <c r="S76" s="681" t="s">
        <v>3837</v>
      </c>
      <c r="T76" s="681" t="s">
        <v>3837</v>
      </c>
      <c r="U76" s="681">
        <v>0</v>
      </c>
      <c r="V76" s="681">
        <f t="shared" si="13"/>
        <v>0</v>
      </c>
      <c r="W76" s="681"/>
      <c r="X76" s="682"/>
      <c r="Y76" s="682"/>
      <c r="Z76" s="682"/>
      <c r="AA76" s="682"/>
      <c r="AB76" s="682"/>
      <c r="AC76" s="682"/>
      <c r="AD76" s="682"/>
      <c r="AE76" s="682"/>
      <c r="AF76" s="682"/>
      <c r="AG76" s="682" t="s">
        <v>3869</v>
      </c>
      <c r="AH76" s="682"/>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74">
        <v>44</v>
      </c>
      <c r="B77" s="675" t="s">
        <v>3946</v>
      </c>
      <c r="C77" s="676" t="s">
        <v>3947</v>
      </c>
      <c r="D77" s="677" t="s">
        <v>180</v>
      </c>
      <c r="E77" s="678">
        <v>2.7029999999999998</v>
      </c>
      <c r="F77" s="925"/>
      <c r="G77" s="679">
        <f t="shared" si="7"/>
        <v>0</v>
      </c>
      <c r="H77" s="680">
        <v>269.5</v>
      </c>
      <c r="I77" s="681">
        <f t="shared" si="8"/>
        <v>728.46</v>
      </c>
      <c r="J77" s="680">
        <v>0</v>
      </c>
      <c r="K77" s="681">
        <f t="shared" si="9"/>
        <v>0</v>
      </c>
      <c r="L77" s="681">
        <v>21</v>
      </c>
      <c r="M77" s="681">
        <f t="shared" si="10"/>
        <v>0</v>
      </c>
      <c r="N77" s="681">
        <v>0.17599999999999999</v>
      </c>
      <c r="O77" s="681">
        <f t="shared" si="11"/>
        <v>0.48</v>
      </c>
      <c r="P77" s="681">
        <v>0</v>
      </c>
      <c r="Q77" s="681">
        <f t="shared" si="12"/>
        <v>0</v>
      </c>
      <c r="R77" s="681"/>
      <c r="S77" s="681" t="s">
        <v>3878</v>
      </c>
      <c r="T77" s="681" t="s">
        <v>3837</v>
      </c>
      <c r="U77" s="681">
        <v>0</v>
      </c>
      <c r="V77" s="681">
        <f t="shared" si="13"/>
        <v>0</v>
      </c>
      <c r="W77" s="681"/>
      <c r="X77" s="682"/>
      <c r="Y77" s="682"/>
      <c r="Z77" s="682"/>
      <c r="AA77" s="682"/>
      <c r="AB77" s="682"/>
      <c r="AC77" s="682"/>
      <c r="AD77" s="682"/>
      <c r="AE77" s="682"/>
      <c r="AF77" s="682"/>
      <c r="AG77" s="682" t="s">
        <v>3869</v>
      </c>
      <c r="AH77" s="682"/>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3948</v>
      </c>
      <c r="D78" s="686"/>
      <c r="E78" s="687">
        <v>2.7029999999999998</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185</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3833</v>
      </c>
      <c r="B79" s="667" t="s">
        <v>776</v>
      </c>
      <c r="C79" s="668" t="s">
        <v>3804</v>
      </c>
      <c r="D79" s="669"/>
      <c r="E79" s="670"/>
      <c r="F79" s="671"/>
      <c r="G79" s="672">
        <f>SUMIF(AG80:AG83,"&lt;&gt;NOR",G80:G83)</f>
        <v>0</v>
      </c>
      <c r="H79" s="673"/>
      <c r="I79" s="673">
        <f>SUM(I80:I83)</f>
        <v>0</v>
      </c>
      <c r="J79" s="673"/>
      <c r="K79" s="673">
        <f>SUM(K80:K83)</f>
        <v>322796.15999999997</v>
      </c>
      <c r="L79" s="673"/>
      <c r="M79" s="673">
        <f>SUM(M80:M83)</f>
        <v>0</v>
      </c>
      <c r="N79" s="673"/>
      <c r="O79" s="673">
        <f>SUM(O80:O83)</f>
        <v>0</v>
      </c>
      <c r="P79" s="673"/>
      <c r="Q79" s="673">
        <f>SUM(Q80:Q83)</f>
        <v>0</v>
      </c>
      <c r="R79" s="673"/>
      <c r="S79" s="673"/>
      <c r="T79" s="673"/>
      <c r="U79" s="673"/>
      <c r="V79" s="673">
        <f>SUM(V80:V83)</f>
        <v>653.98</v>
      </c>
      <c r="W79" s="673"/>
      <c r="AG79" s="546" t="s">
        <v>3834</v>
      </c>
    </row>
    <row r="80" spans="1:60" outlineLevel="1">
      <c r="A80" s="674">
        <v>45</v>
      </c>
      <c r="B80" s="675" t="s">
        <v>3949</v>
      </c>
      <c r="C80" s="676" t="s">
        <v>3950</v>
      </c>
      <c r="D80" s="677" t="s">
        <v>407</v>
      </c>
      <c r="E80" s="678">
        <v>1676.8631499999999</v>
      </c>
      <c r="F80" s="925"/>
      <c r="G80" s="679">
        <f>ROUND(E80*F80,2)</f>
        <v>0</v>
      </c>
      <c r="H80" s="680">
        <v>0</v>
      </c>
      <c r="I80" s="681">
        <f>ROUND(E80*H80,2)</f>
        <v>0</v>
      </c>
      <c r="J80" s="680">
        <v>192.5</v>
      </c>
      <c r="K80" s="681">
        <f>ROUND(E80*J80,2)</f>
        <v>322796.15999999997</v>
      </c>
      <c r="L80" s="681">
        <v>21</v>
      </c>
      <c r="M80" s="681">
        <f>G80*(1+L80/100)</f>
        <v>0</v>
      </c>
      <c r="N80" s="681">
        <v>0</v>
      </c>
      <c r="O80" s="681">
        <f>ROUND(E80*N80,2)</f>
        <v>0</v>
      </c>
      <c r="P80" s="681">
        <v>0</v>
      </c>
      <c r="Q80" s="681">
        <f>ROUND(E80*P80,2)</f>
        <v>0</v>
      </c>
      <c r="R80" s="681"/>
      <c r="S80" s="681" t="s">
        <v>3837</v>
      </c>
      <c r="T80" s="681" t="s">
        <v>3837</v>
      </c>
      <c r="U80" s="681">
        <v>0.39</v>
      </c>
      <c r="V80" s="681">
        <f>ROUND(E80*U80,2)</f>
        <v>653.98</v>
      </c>
      <c r="W80" s="681"/>
      <c r="X80" s="682"/>
      <c r="Y80" s="682"/>
      <c r="Z80" s="682"/>
      <c r="AA80" s="682"/>
      <c r="AB80" s="682"/>
      <c r="AC80" s="682"/>
      <c r="AD80" s="682"/>
      <c r="AE80" s="682"/>
      <c r="AF80" s="682"/>
      <c r="AG80" s="682" t="s">
        <v>3951</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outlineLevel="1">
      <c r="A81" s="683"/>
      <c r="B81" s="684"/>
      <c r="C81" s="685" t="s">
        <v>3952</v>
      </c>
      <c r="D81" s="686"/>
      <c r="E81" s="687"/>
      <c r="F81" s="681"/>
      <c r="G81" s="681"/>
      <c r="H81" s="681"/>
      <c r="I81" s="681"/>
      <c r="J81" s="681"/>
      <c r="K81" s="681"/>
      <c r="L81" s="681"/>
      <c r="M81" s="681"/>
      <c r="N81" s="681"/>
      <c r="O81" s="681"/>
      <c r="P81" s="681"/>
      <c r="Q81" s="681"/>
      <c r="R81" s="681"/>
      <c r="S81" s="681"/>
      <c r="T81" s="681"/>
      <c r="U81" s="681"/>
      <c r="V81" s="681"/>
      <c r="W81" s="681"/>
      <c r="X81" s="682"/>
      <c r="Y81" s="682"/>
      <c r="Z81" s="682"/>
      <c r="AA81" s="682"/>
      <c r="AB81" s="682"/>
      <c r="AC81" s="682"/>
      <c r="AD81" s="682"/>
      <c r="AE81" s="682"/>
      <c r="AF81" s="682"/>
      <c r="AG81" s="682" t="s">
        <v>185</v>
      </c>
      <c r="AH81" s="682">
        <v>0</v>
      </c>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ht="22.5" outlineLevel="1">
      <c r="A82" s="683"/>
      <c r="B82" s="684"/>
      <c r="C82" s="685" t="s">
        <v>3953</v>
      </c>
      <c r="D82" s="686"/>
      <c r="E82" s="687"/>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185</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3954</v>
      </c>
      <c r="D83" s="686"/>
      <c r="E83" s="687">
        <v>1676.8631499999999</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185</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c r="A84" s="666" t="s">
        <v>3833</v>
      </c>
      <c r="B84" s="667" t="s">
        <v>3805</v>
      </c>
      <c r="C84" s="668" t="s">
        <v>3806</v>
      </c>
      <c r="D84" s="669"/>
      <c r="E84" s="670"/>
      <c r="F84" s="671"/>
      <c r="G84" s="672">
        <f>SUMIF(AG85:AG96,"&lt;&gt;NOR",G85:G96)</f>
        <v>0</v>
      </c>
      <c r="H84" s="673"/>
      <c r="I84" s="673">
        <f>SUM(I85:I96)</f>
        <v>0</v>
      </c>
      <c r="J84" s="673"/>
      <c r="K84" s="673">
        <f>SUM(K85:K96)</f>
        <v>4944.0200000000004</v>
      </c>
      <c r="L84" s="673"/>
      <c r="M84" s="673">
        <f>SUM(M85:M96)</f>
        <v>0</v>
      </c>
      <c r="N84" s="673"/>
      <c r="O84" s="673">
        <f>SUM(O85:O96)</f>
        <v>0</v>
      </c>
      <c r="P84" s="673"/>
      <c r="Q84" s="673">
        <f>SUM(Q85:Q96)</f>
        <v>0</v>
      </c>
      <c r="R84" s="673"/>
      <c r="S84" s="673"/>
      <c r="T84" s="673"/>
      <c r="U84" s="673"/>
      <c r="V84" s="673">
        <f>SUM(V85:V96)</f>
        <v>0.12</v>
      </c>
      <c r="W84" s="673"/>
      <c r="AG84" s="546" t="s">
        <v>3834</v>
      </c>
    </row>
    <row r="85" spans="1:60" outlineLevel="1">
      <c r="A85" s="674">
        <v>46</v>
      </c>
      <c r="B85" s="675" t="s">
        <v>3955</v>
      </c>
      <c r="C85" s="676" t="s">
        <v>3956</v>
      </c>
      <c r="D85" s="677" t="s">
        <v>407</v>
      </c>
      <c r="E85" s="678">
        <v>11.84764</v>
      </c>
      <c r="F85" s="925"/>
      <c r="G85" s="679">
        <f>ROUND(E85*F85,2)</f>
        <v>0</v>
      </c>
      <c r="H85" s="680">
        <v>0</v>
      </c>
      <c r="I85" s="681">
        <f>ROUND(E85*H85,2)</f>
        <v>0</v>
      </c>
      <c r="J85" s="680">
        <v>41.9</v>
      </c>
      <c r="K85" s="681">
        <f>ROUND(E85*J85,2)</f>
        <v>496.42</v>
      </c>
      <c r="L85" s="681">
        <v>21</v>
      </c>
      <c r="M85" s="681">
        <f>G85*(1+L85/100)</f>
        <v>0</v>
      </c>
      <c r="N85" s="681">
        <v>0</v>
      </c>
      <c r="O85" s="681">
        <f>ROUND(E85*N85,2)</f>
        <v>0</v>
      </c>
      <c r="P85" s="681">
        <v>0</v>
      </c>
      <c r="Q85" s="681">
        <f>ROUND(E85*P85,2)</f>
        <v>0</v>
      </c>
      <c r="R85" s="681"/>
      <c r="S85" s="681" t="s">
        <v>3837</v>
      </c>
      <c r="T85" s="681" t="s">
        <v>3837</v>
      </c>
      <c r="U85" s="681">
        <v>0.01</v>
      </c>
      <c r="V85" s="681">
        <f>ROUND(E85*U85,2)</f>
        <v>0.12</v>
      </c>
      <c r="W85" s="681"/>
      <c r="X85" s="682"/>
      <c r="Y85" s="682"/>
      <c r="Z85" s="682"/>
      <c r="AA85" s="682"/>
      <c r="AB85" s="682"/>
      <c r="AC85" s="682"/>
      <c r="AD85" s="682"/>
      <c r="AE85" s="682"/>
      <c r="AF85" s="682"/>
      <c r="AG85" s="682" t="s">
        <v>3957</v>
      </c>
      <c r="AH85" s="682"/>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ht="22.5" outlineLevel="1">
      <c r="A86" s="683"/>
      <c r="B86" s="684"/>
      <c r="C86" s="685" t="s">
        <v>3958</v>
      </c>
      <c r="D86" s="686"/>
      <c r="E86" s="687"/>
      <c r="F86" s="681"/>
      <c r="G86" s="681"/>
      <c r="H86" s="681"/>
      <c r="I86" s="681"/>
      <c r="J86" s="681"/>
      <c r="K86" s="681"/>
      <c r="L86" s="681"/>
      <c r="M86" s="681"/>
      <c r="N86" s="681"/>
      <c r="O86" s="681"/>
      <c r="P86" s="681"/>
      <c r="Q86" s="681"/>
      <c r="R86" s="681"/>
      <c r="S86" s="681"/>
      <c r="T86" s="681"/>
      <c r="U86" s="681"/>
      <c r="V86" s="681"/>
      <c r="W86" s="681"/>
      <c r="X86" s="682"/>
      <c r="Y86" s="682"/>
      <c r="Z86" s="682"/>
      <c r="AA86" s="682"/>
      <c r="AB86" s="682"/>
      <c r="AC86" s="682"/>
      <c r="AD86" s="682"/>
      <c r="AE86" s="682"/>
      <c r="AF86" s="682"/>
      <c r="AG86" s="682" t="s">
        <v>185</v>
      </c>
      <c r="AH86" s="682">
        <v>0</v>
      </c>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3959</v>
      </c>
      <c r="D87" s="686"/>
      <c r="E87" s="687"/>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185</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3960</v>
      </c>
      <c r="D88" s="686"/>
      <c r="E88" s="687">
        <v>11.84764</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185</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47</v>
      </c>
      <c r="B89" s="675" t="s">
        <v>3961</v>
      </c>
      <c r="C89" s="676" t="s">
        <v>3962</v>
      </c>
      <c r="D89" s="677" t="s">
        <v>407</v>
      </c>
      <c r="E89" s="678">
        <v>106.62876</v>
      </c>
      <c r="F89" s="925"/>
      <c r="G89" s="679">
        <f>ROUND(E89*F89,2)</f>
        <v>0</v>
      </c>
      <c r="H89" s="680">
        <v>0</v>
      </c>
      <c r="I89" s="681">
        <f>ROUND(E89*H89,2)</f>
        <v>0</v>
      </c>
      <c r="J89" s="680">
        <v>10.6</v>
      </c>
      <c r="K89" s="681">
        <f>ROUND(E89*J89,2)</f>
        <v>1130.26</v>
      </c>
      <c r="L89" s="681">
        <v>21</v>
      </c>
      <c r="M89" s="681">
        <f>G89*(1+L89/100)</f>
        <v>0</v>
      </c>
      <c r="N89" s="681">
        <v>0</v>
      </c>
      <c r="O89" s="681">
        <f>ROUND(E89*N89,2)</f>
        <v>0</v>
      </c>
      <c r="P89" s="681">
        <v>0</v>
      </c>
      <c r="Q89" s="681">
        <f>ROUND(E89*P89,2)</f>
        <v>0</v>
      </c>
      <c r="R89" s="681"/>
      <c r="S89" s="681" t="s">
        <v>3837</v>
      </c>
      <c r="T89" s="681" t="s">
        <v>3837</v>
      </c>
      <c r="U89" s="681">
        <v>0</v>
      </c>
      <c r="V89" s="681">
        <f>ROUND(E89*U89,2)</f>
        <v>0</v>
      </c>
      <c r="W89" s="681"/>
      <c r="X89" s="682"/>
      <c r="Y89" s="682"/>
      <c r="Z89" s="682"/>
      <c r="AA89" s="682"/>
      <c r="AB89" s="682"/>
      <c r="AC89" s="682"/>
      <c r="AD89" s="682"/>
      <c r="AE89" s="682"/>
      <c r="AF89" s="682"/>
      <c r="AG89" s="682" t="s">
        <v>3957</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ht="22.5" outlineLevel="1">
      <c r="A90" s="683"/>
      <c r="B90" s="684"/>
      <c r="C90" s="685" t="s">
        <v>3958</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185</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3959</v>
      </c>
      <c r="D91" s="686"/>
      <c r="E91" s="687"/>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185</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3963</v>
      </c>
      <c r="D92" s="686"/>
      <c r="E92" s="687">
        <v>106.62876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185</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48</v>
      </c>
      <c r="B93" s="675" t="s">
        <v>3964</v>
      </c>
      <c r="C93" s="676" t="s">
        <v>3965</v>
      </c>
      <c r="D93" s="677" t="s">
        <v>407</v>
      </c>
      <c r="E93" s="678">
        <v>11.84764</v>
      </c>
      <c r="F93" s="925"/>
      <c r="G93" s="679">
        <f>ROUND(E93*F93,2)</f>
        <v>0</v>
      </c>
      <c r="H93" s="680">
        <v>0</v>
      </c>
      <c r="I93" s="681">
        <f>ROUND(E93*H93,2)</f>
        <v>0</v>
      </c>
      <c r="J93" s="680">
        <v>280</v>
      </c>
      <c r="K93" s="681">
        <f>ROUND(E93*J93,2)</f>
        <v>3317.34</v>
      </c>
      <c r="L93" s="681">
        <v>21</v>
      </c>
      <c r="M93" s="681">
        <f>G93*(1+L93/100)</f>
        <v>0</v>
      </c>
      <c r="N93" s="681">
        <v>0</v>
      </c>
      <c r="O93" s="681">
        <f>ROUND(E93*N93,2)</f>
        <v>0</v>
      </c>
      <c r="P93" s="681">
        <v>0</v>
      </c>
      <c r="Q93" s="681">
        <f>ROUND(E93*P93,2)</f>
        <v>0</v>
      </c>
      <c r="R93" s="681"/>
      <c r="S93" s="681" t="s">
        <v>3837</v>
      </c>
      <c r="T93" s="681" t="s">
        <v>3966</v>
      </c>
      <c r="U93" s="681">
        <v>0</v>
      </c>
      <c r="V93" s="681">
        <f>ROUND(E93*U93,2)</f>
        <v>0</v>
      </c>
      <c r="W93" s="681"/>
      <c r="X93" s="682"/>
      <c r="Y93" s="682"/>
      <c r="Z93" s="682"/>
      <c r="AA93" s="682"/>
      <c r="AB93" s="682"/>
      <c r="AC93" s="682"/>
      <c r="AD93" s="682"/>
      <c r="AE93" s="682"/>
      <c r="AF93" s="682"/>
      <c r="AG93" s="682" t="s">
        <v>3957</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ht="22.5" outlineLevel="1">
      <c r="A94" s="683"/>
      <c r="B94" s="684"/>
      <c r="C94" s="685" t="s">
        <v>3958</v>
      </c>
      <c r="D94" s="686"/>
      <c r="E94" s="687"/>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185</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outlineLevel="1">
      <c r="A95" s="683"/>
      <c r="B95" s="684"/>
      <c r="C95" s="685" t="s">
        <v>3959</v>
      </c>
      <c r="D95" s="686"/>
      <c r="E95" s="687"/>
      <c r="F95" s="681"/>
      <c r="G95" s="681"/>
      <c r="H95" s="681"/>
      <c r="I95" s="681"/>
      <c r="J95" s="681"/>
      <c r="K95" s="681"/>
      <c r="L95" s="681"/>
      <c r="M95" s="681"/>
      <c r="N95" s="681"/>
      <c r="O95" s="681"/>
      <c r="P95" s="681"/>
      <c r="Q95" s="681"/>
      <c r="R95" s="681"/>
      <c r="S95" s="681"/>
      <c r="T95" s="681"/>
      <c r="U95" s="681"/>
      <c r="V95" s="681"/>
      <c r="W95" s="681"/>
      <c r="X95" s="682"/>
      <c r="Y95" s="682"/>
      <c r="Z95" s="682"/>
      <c r="AA95" s="682"/>
      <c r="AB95" s="682"/>
      <c r="AC95" s="682"/>
      <c r="AD95" s="682"/>
      <c r="AE95" s="682"/>
      <c r="AF95" s="682"/>
      <c r="AG95" s="682" t="s">
        <v>185</v>
      </c>
      <c r="AH95" s="682">
        <v>0</v>
      </c>
      <c r="AI95" s="682"/>
      <c r="AJ95" s="682"/>
      <c r="AK95" s="682"/>
      <c r="AL95" s="682"/>
      <c r="AM95" s="682"/>
      <c r="AN95" s="682"/>
      <c r="AO95" s="682"/>
      <c r="AP95" s="682"/>
      <c r="AQ95" s="682"/>
      <c r="AR95" s="682"/>
      <c r="AS95" s="682"/>
      <c r="AT95" s="682"/>
      <c r="AU95" s="682"/>
      <c r="AV95" s="682"/>
      <c r="AW95" s="682"/>
      <c r="AX95" s="682"/>
      <c r="AY95" s="682"/>
      <c r="AZ95" s="682"/>
      <c r="BA95" s="682"/>
      <c r="BB95" s="682"/>
      <c r="BC95" s="682"/>
      <c r="BD95" s="682"/>
      <c r="BE95" s="682"/>
      <c r="BF95" s="682"/>
      <c r="BG95" s="682"/>
      <c r="BH95" s="682"/>
    </row>
    <row r="96" spans="1:60" outlineLevel="1">
      <c r="A96" s="683"/>
      <c r="B96" s="684"/>
      <c r="C96" s="685" t="s">
        <v>3960</v>
      </c>
      <c r="D96" s="686"/>
      <c r="E96" s="687">
        <v>11.84764</v>
      </c>
      <c r="F96" s="681"/>
      <c r="G96" s="681"/>
      <c r="H96" s="681"/>
      <c r="I96" s="681"/>
      <c r="J96" s="681"/>
      <c r="K96" s="681"/>
      <c r="L96" s="681"/>
      <c r="M96" s="681"/>
      <c r="N96" s="681"/>
      <c r="O96" s="681"/>
      <c r="P96" s="681"/>
      <c r="Q96" s="681"/>
      <c r="R96" s="681"/>
      <c r="S96" s="681"/>
      <c r="T96" s="681"/>
      <c r="U96" s="681"/>
      <c r="V96" s="681"/>
      <c r="W96" s="681"/>
      <c r="X96" s="682"/>
      <c r="Y96" s="682"/>
      <c r="Z96" s="682"/>
      <c r="AA96" s="682"/>
      <c r="AB96" s="682"/>
      <c r="AC96" s="682"/>
      <c r="AD96" s="682"/>
      <c r="AE96" s="682"/>
      <c r="AF96" s="682"/>
      <c r="AG96" s="682" t="s">
        <v>185</v>
      </c>
      <c r="AH96" s="682">
        <v>0</v>
      </c>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33">
      <c r="A97" s="661"/>
      <c r="B97" s="662"/>
      <c r="C97" s="694"/>
      <c r="D97" s="663"/>
      <c r="E97" s="661"/>
      <c r="F97" s="661"/>
      <c r="G97" s="661"/>
      <c r="H97" s="661"/>
      <c r="I97" s="661"/>
      <c r="J97" s="661"/>
      <c r="K97" s="661"/>
      <c r="L97" s="661"/>
      <c r="M97" s="661"/>
      <c r="N97" s="661"/>
      <c r="O97" s="661"/>
      <c r="P97" s="661"/>
      <c r="Q97" s="661"/>
      <c r="R97" s="661"/>
      <c r="S97" s="661"/>
      <c r="T97" s="661"/>
      <c r="U97" s="661"/>
      <c r="V97" s="661"/>
      <c r="W97" s="661"/>
      <c r="AE97" s="546">
        <v>15</v>
      </c>
      <c r="AF97" s="546">
        <v>21</v>
      </c>
    </row>
    <row r="98" spans="1:33">
      <c r="A98" s="695"/>
      <c r="B98" s="696" t="s">
        <v>3783</v>
      </c>
      <c r="C98" s="697"/>
      <c r="D98" s="698"/>
      <c r="E98" s="699"/>
      <c r="F98" s="699"/>
      <c r="G98" s="700">
        <f>G8+G28+G34+G36+G56+G61+G79+G84</f>
        <v>0</v>
      </c>
      <c r="H98" s="661"/>
      <c r="I98" s="661"/>
      <c r="J98" s="661"/>
      <c r="K98" s="661"/>
      <c r="L98" s="661"/>
      <c r="M98" s="661"/>
      <c r="N98" s="661"/>
      <c r="O98" s="661"/>
      <c r="P98" s="661"/>
      <c r="Q98" s="661"/>
      <c r="R98" s="661"/>
      <c r="S98" s="661"/>
      <c r="T98" s="661"/>
      <c r="U98" s="661"/>
      <c r="V98" s="661"/>
      <c r="W98" s="661"/>
      <c r="AE98" s="546">
        <f>SUMIF(L7:L96,AE97,G7:G96)</f>
        <v>0</v>
      </c>
      <c r="AF98" s="546">
        <f>SUMIF(L7:L96,AF97,G7:G96)</f>
        <v>0</v>
      </c>
      <c r="AG98" s="546" t="s">
        <v>3967</v>
      </c>
    </row>
    <row r="99" spans="1:33">
      <c r="A99" s="661"/>
      <c r="B99" s="662"/>
      <c r="C99" s="694"/>
      <c r="D99" s="663"/>
      <c r="E99" s="661"/>
      <c r="F99" s="661"/>
      <c r="G99" s="661"/>
      <c r="H99" s="661"/>
      <c r="I99" s="661"/>
      <c r="J99" s="661"/>
      <c r="K99" s="661"/>
      <c r="L99" s="661"/>
      <c r="M99" s="661"/>
      <c r="N99" s="661"/>
      <c r="O99" s="661"/>
      <c r="P99" s="661"/>
      <c r="Q99" s="661"/>
      <c r="R99" s="661"/>
      <c r="S99" s="661"/>
      <c r="T99" s="661"/>
      <c r="U99" s="661"/>
      <c r="V99" s="661"/>
      <c r="W99" s="661"/>
    </row>
    <row r="100" spans="1:33">
      <c r="A100" s="661"/>
      <c r="B100" s="662"/>
      <c r="C100" s="694"/>
      <c r="D100" s="663"/>
      <c r="E100" s="661"/>
      <c r="F100" s="661"/>
      <c r="G100" s="661"/>
      <c r="H100" s="661"/>
      <c r="I100" s="661"/>
      <c r="J100" s="661"/>
      <c r="K100" s="661"/>
      <c r="L100" s="661"/>
      <c r="M100" s="661"/>
      <c r="N100" s="661"/>
      <c r="O100" s="661"/>
      <c r="P100" s="661"/>
      <c r="Q100" s="661"/>
      <c r="R100" s="661"/>
      <c r="S100" s="661"/>
      <c r="T100" s="661"/>
      <c r="U100" s="661"/>
      <c r="V100" s="661"/>
      <c r="W100" s="661"/>
    </row>
    <row r="101" spans="1:33">
      <c r="A101" s="1122" t="s">
        <v>3968</v>
      </c>
      <c r="B101" s="1122"/>
      <c r="C101" s="1123"/>
      <c r="D101" s="663"/>
      <c r="E101" s="661"/>
      <c r="F101" s="661"/>
      <c r="G101" s="661"/>
      <c r="H101" s="661"/>
      <c r="I101" s="661"/>
      <c r="J101" s="661"/>
      <c r="K101" s="661"/>
      <c r="L101" s="661"/>
      <c r="M101" s="661"/>
      <c r="N101" s="661"/>
      <c r="O101" s="661"/>
      <c r="P101" s="661"/>
      <c r="Q101" s="661"/>
      <c r="R101" s="661"/>
      <c r="S101" s="661"/>
      <c r="T101" s="661"/>
      <c r="U101" s="661"/>
      <c r="V101" s="661"/>
      <c r="W101" s="661"/>
    </row>
    <row r="102" spans="1:33">
      <c r="A102" s="1103"/>
      <c r="B102" s="1104"/>
      <c r="C102" s="1105"/>
      <c r="D102" s="1104"/>
      <c r="E102" s="1104"/>
      <c r="F102" s="1104"/>
      <c r="G102" s="1106"/>
      <c r="H102" s="661"/>
      <c r="I102" s="661"/>
      <c r="J102" s="661"/>
      <c r="K102" s="661"/>
      <c r="L102" s="661"/>
      <c r="M102" s="661"/>
      <c r="N102" s="661"/>
      <c r="O102" s="661"/>
      <c r="P102" s="661"/>
      <c r="Q102" s="661"/>
      <c r="R102" s="661"/>
      <c r="S102" s="661"/>
      <c r="T102" s="661"/>
      <c r="U102" s="661"/>
      <c r="V102" s="661"/>
      <c r="W102" s="661"/>
      <c r="AG102" s="546" t="s">
        <v>3969</v>
      </c>
    </row>
    <row r="103" spans="1:33">
      <c r="A103" s="1107"/>
      <c r="B103" s="1108"/>
      <c r="C103" s="1109"/>
      <c r="D103" s="1108"/>
      <c r="E103" s="1108"/>
      <c r="F103" s="1108"/>
      <c r="G103" s="1110"/>
      <c r="H103" s="661"/>
      <c r="I103" s="661"/>
      <c r="J103" s="661"/>
      <c r="K103" s="661"/>
      <c r="L103" s="661"/>
      <c r="M103" s="661"/>
      <c r="N103" s="661"/>
      <c r="O103" s="661"/>
      <c r="P103" s="661"/>
      <c r="Q103" s="661"/>
      <c r="R103" s="661"/>
      <c r="S103" s="661"/>
      <c r="T103" s="661"/>
      <c r="U103" s="661"/>
      <c r="V103" s="661"/>
      <c r="W103" s="661"/>
    </row>
    <row r="104" spans="1:33">
      <c r="A104" s="1107"/>
      <c r="B104" s="1108"/>
      <c r="C104" s="1109"/>
      <c r="D104" s="1108"/>
      <c r="E104" s="1108"/>
      <c r="F104" s="1108"/>
      <c r="G104" s="1110"/>
      <c r="H104" s="661"/>
      <c r="I104" s="661"/>
      <c r="J104" s="661"/>
      <c r="K104" s="661"/>
      <c r="L104" s="661"/>
      <c r="M104" s="661"/>
      <c r="N104" s="661"/>
      <c r="O104" s="661"/>
      <c r="P104" s="661"/>
      <c r="Q104" s="661"/>
      <c r="R104" s="661"/>
      <c r="S104" s="661"/>
      <c r="T104" s="661"/>
      <c r="U104" s="661"/>
      <c r="V104" s="661"/>
      <c r="W104" s="661"/>
    </row>
    <row r="105" spans="1:33">
      <c r="A105" s="1107"/>
      <c r="B105" s="1108"/>
      <c r="C105" s="1109"/>
      <c r="D105" s="1108"/>
      <c r="E105" s="1108"/>
      <c r="F105" s="1108"/>
      <c r="G105" s="1110"/>
      <c r="H105" s="661"/>
      <c r="I105" s="661"/>
      <c r="J105" s="661"/>
      <c r="K105" s="661"/>
      <c r="L105" s="661"/>
      <c r="M105" s="661"/>
      <c r="N105" s="661"/>
      <c r="O105" s="661"/>
      <c r="P105" s="661"/>
      <c r="Q105" s="661"/>
      <c r="R105" s="661"/>
      <c r="S105" s="661"/>
      <c r="T105" s="661"/>
      <c r="U105" s="661"/>
      <c r="V105" s="661"/>
      <c r="W105" s="661"/>
    </row>
    <row r="106" spans="1:33">
      <c r="A106" s="1111"/>
      <c r="B106" s="1112"/>
      <c r="C106" s="1113"/>
      <c r="D106" s="1112"/>
      <c r="E106" s="1112"/>
      <c r="F106" s="1112"/>
      <c r="G106" s="1114"/>
      <c r="H106" s="661"/>
      <c r="I106" s="661"/>
      <c r="J106" s="661"/>
      <c r="K106" s="661"/>
      <c r="L106" s="661"/>
      <c r="M106" s="661"/>
      <c r="N106" s="661"/>
      <c r="O106" s="661"/>
      <c r="P106" s="661"/>
      <c r="Q106" s="661"/>
      <c r="R106" s="661"/>
      <c r="S106" s="661"/>
      <c r="T106" s="661"/>
      <c r="U106" s="661"/>
      <c r="V106" s="661"/>
      <c r="W106" s="661"/>
    </row>
    <row r="107" spans="1:33">
      <c r="A107" s="661"/>
      <c r="B107" s="662"/>
      <c r="C107" s="694"/>
      <c r="D107" s="663"/>
      <c r="E107" s="661"/>
      <c r="F107" s="661"/>
      <c r="G107" s="661"/>
      <c r="H107" s="661"/>
      <c r="I107" s="661"/>
      <c r="J107" s="661"/>
      <c r="K107" s="661"/>
      <c r="L107" s="661"/>
      <c r="M107" s="661"/>
      <c r="N107" s="661"/>
      <c r="O107" s="661"/>
      <c r="P107" s="661"/>
      <c r="Q107" s="661"/>
      <c r="R107" s="661"/>
      <c r="S107" s="661"/>
      <c r="T107" s="661"/>
      <c r="U107" s="661"/>
      <c r="V107" s="661"/>
      <c r="W107" s="661"/>
    </row>
    <row r="108" spans="1:33">
      <c r="C108" s="701"/>
      <c r="D108" s="655"/>
      <c r="AG108" s="546" t="s">
        <v>3970</v>
      </c>
    </row>
    <row r="109" spans="1:33">
      <c r="D109" s="655"/>
    </row>
    <row r="110" spans="1:33">
      <c r="D110" s="655"/>
    </row>
    <row r="111" spans="1:33">
      <c r="D111" s="655"/>
    </row>
    <row r="112" spans="1:33">
      <c r="D112" s="655"/>
    </row>
    <row r="113" spans="4:4">
      <c r="D113" s="655"/>
    </row>
    <row r="114" spans="4:4">
      <c r="D114" s="655"/>
    </row>
    <row r="115" spans="4:4">
      <c r="D115" s="655"/>
    </row>
    <row r="116" spans="4:4">
      <c r="D116" s="655"/>
    </row>
    <row r="117" spans="4:4">
      <c r="D117" s="655"/>
    </row>
    <row r="118" spans="4:4">
      <c r="D118" s="655"/>
    </row>
    <row r="119" spans="4:4">
      <c r="D119" s="655"/>
    </row>
    <row r="120" spans="4:4">
      <c r="D120" s="655"/>
    </row>
    <row r="121" spans="4:4">
      <c r="D121" s="655"/>
    </row>
    <row r="122" spans="4:4">
      <c r="D122" s="655"/>
    </row>
    <row r="123" spans="4:4">
      <c r="D123" s="655"/>
    </row>
    <row r="124" spans="4:4">
      <c r="D124" s="655"/>
    </row>
    <row r="125" spans="4:4">
      <c r="D125" s="655"/>
    </row>
    <row r="126" spans="4:4">
      <c r="D126" s="655"/>
    </row>
    <row r="127" spans="4:4">
      <c r="D127" s="655"/>
    </row>
    <row r="128" spans="4:4">
      <c r="D128" s="655"/>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CIdgXCv7h/0tNgAHkT2fN7qiMmSxaXCiNLRj7Yu54NYdwzQcsl4/zKayn0zysBspE/xOVX67vGk5iBzvkNZ9nA==" saltValue="OIWnjfsYKtOCpqK9t0McKg==" spinCount="100000" sheet="1" objects="1" scenarios="1"/>
  <mergeCells count="6">
    <mergeCell ref="A102:G106"/>
    <mergeCell ref="A1:G1"/>
    <mergeCell ref="C2:G2"/>
    <mergeCell ref="C3:G3"/>
    <mergeCell ref="C4:G4"/>
    <mergeCell ref="A101:C10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activeCell="L18" sqref="L18"/>
      <selection pane="bottomLeft" activeCell="C22" sqref="C22"/>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115" t="s">
        <v>3808</v>
      </c>
      <c r="B1" s="1115"/>
      <c r="C1" s="1115"/>
      <c r="D1" s="1115"/>
      <c r="E1" s="1115"/>
      <c r="F1" s="1115"/>
      <c r="G1" s="1115"/>
      <c r="AG1" s="546" t="s">
        <v>3809</v>
      </c>
    </row>
    <row r="2" spans="1:60" ht="24.95" customHeight="1">
      <c r="A2" s="650" t="s">
        <v>3810</v>
      </c>
      <c r="B2" s="651" t="s">
        <v>3769</v>
      </c>
      <c r="C2" s="1116" t="s">
        <v>3770</v>
      </c>
      <c r="D2" s="1117"/>
      <c r="E2" s="1117"/>
      <c r="F2" s="1117"/>
      <c r="G2" s="1118"/>
      <c r="AG2" s="546" t="s">
        <v>74</v>
      </c>
    </row>
    <row r="3" spans="1:60" ht="24.95" customHeight="1">
      <c r="A3" s="650" t="s">
        <v>3811</v>
      </c>
      <c r="B3" s="651" t="s">
        <v>3796</v>
      </c>
      <c r="C3" s="1116" t="s">
        <v>3797</v>
      </c>
      <c r="D3" s="1117"/>
      <c r="E3" s="1117"/>
      <c r="F3" s="1117"/>
      <c r="G3" s="1118"/>
      <c r="AC3" s="652" t="s">
        <v>2700</v>
      </c>
      <c r="AG3" s="546" t="s">
        <v>3812</v>
      </c>
    </row>
    <row r="4" spans="1:60" ht="24.95" customHeight="1">
      <c r="A4" s="653" t="s">
        <v>3813</v>
      </c>
      <c r="B4" s="654" t="s">
        <v>75</v>
      </c>
      <c r="C4" s="1119" t="s">
        <v>3797</v>
      </c>
      <c r="D4" s="1120"/>
      <c r="E4" s="1120"/>
      <c r="F4" s="1120"/>
      <c r="G4" s="1121"/>
      <c r="AG4" s="546" t="s">
        <v>3814</v>
      </c>
    </row>
    <row r="5" spans="1:60">
      <c r="D5" s="655"/>
    </row>
    <row r="6" spans="1:60" ht="51">
      <c r="A6" s="656" t="s">
        <v>3815</v>
      </c>
      <c r="B6" s="657" t="s">
        <v>3816</v>
      </c>
      <c r="C6" s="657" t="s">
        <v>3817</v>
      </c>
      <c r="D6" s="658" t="s">
        <v>164</v>
      </c>
      <c r="E6" s="656" t="s">
        <v>3818</v>
      </c>
      <c r="F6" s="659" t="s">
        <v>3819</v>
      </c>
      <c r="G6" s="656" t="s">
        <v>3783</v>
      </c>
      <c r="H6" s="660" t="s">
        <v>2881</v>
      </c>
      <c r="I6" s="660" t="s">
        <v>3820</v>
      </c>
      <c r="J6" s="660" t="s">
        <v>2882</v>
      </c>
      <c r="K6" s="660" t="s">
        <v>3821</v>
      </c>
      <c r="L6" s="660" t="s">
        <v>38</v>
      </c>
      <c r="M6" s="660" t="s">
        <v>3822</v>
      </c>
      <c r="N6" s="660" t="s">
        <v>3823</v>
      </c>
      <c r="O6" s="660" t="s">
        <v>3824</v>
      </c>
      <c r="P6" s="660" t="s">
        <v>3825</v>
      </c>
      <c r="Q6" s="660" t="s">
        <v>3826</v>
      </c>
      <c r="R6" s="660" t="s">
        <v>3827</v>
      </c>
      <c r="S6" s="660" t="s">
        <v>3828</v>
      </c>
      <c r="T6" s="660" t="s">
        <v>3829</v>
      </c>
      <c r="U6" s="660" t="s">
        <v>3830</v>
      </c>
      <c r="V6" s="660" t="s">
        <v>3831</v>
      </c>
      <c r="W6" s="660" t="s">
        <v>3832</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3833</v>
      </c>
      <c r="B8" s="667" t="s">
        <v>75</v>
      </c>
      <c r="C8" s="668" t="s">
        <v>178</v>
      </c>
      <c r="D8" s="669"/>
      <c r="E8" s="670"/>
      <c r="F8" s="671"/>
      <c r="G8" s="672">
        <f>SUMIF(AG9:AG54,"&lt;&gt;NOR",G9:G54)</f>
        <v>0</v>
      </c>
      <c r="H8" s="673"/>
      <c r="I8" s="673">
        <f>SUM(I9:I54)</f>
        <v>0</v>
      </c>
      <c r="J8" s="673"/>
      <c r="K8" s="673">
        <f>SUM(K9:K54)</f>
        <v>151143.32</v>
      </c>
      <c r="L8" s="673"/>
      <c r="M8" s="673">
        <f>SUM(M9:M54)</f>
        <v>0</v>
      </c>
      <c r="N8" s="673"/>
      <c r="O8" s="673">
        <f>SUM(O9:O54)</f>
        <v>0</v>
      </c>
      <c r="P8" s="673"/>
      <c r="Q8" s="673">
        <f>SUM(Q9:Q54)</f>
        <v>84.32</v>
      </c>
      <c r="R8" s="673"/>
      <c r="S8" s="673"/>
      <c r="T8" s="673"/>
      <c r="U8" s="673"/>
      <c r="V8" s="673">
        <f>SUM(V9:V54)</f>
        <v>184.13000000000002</v>
      </c>
      <c r="W8" s="673"/>
      <c r="AG8" s="546" t="s">
        <v>3834</v>
      </c>
    </row>
    <row r="9" spans="1:60" ht="22.5" outlineLevel="1">
      <c r="A9" s="674">
        <v>1</v>
      </c>
      <c r="B9" s="675" t="s">
        <v>3971</v>
      </c>
      <c r="C9" s="676" t="s">
        <v>3972</v>
      </c>
      <c r="D9" s="677" t="s">
        <v>180</v>
      </c>
      <c r="E9" s="678">
        <v>3.05</v>
      </c>
      <c r="F9" s="925"/>
      <c r="G9" s="679">
        <f>ROUND(E9*F9,2)</f>
        <v>0</v>
      </c>
      <c r="H9" s="680">
        <v>0</v>
      </c>
      <c r="I9" s="681">
        <f>ROUND(E9*H9,2)</f>
        <v>0</v>
      </c>
      <c r="J9" s="680">
        <v>44</v>
      </c>
      <c r="K9" s="681">
        <f>ROUND(E9*J9,2)</f>
        <v>134.19999999999999</v>
      </c>
      <c r="L9" s="681">
        <v>21</v>
      </c>
      <c r="M9" s="681">
        <f>G9*(1+L9/100)</f>
        <v>0</v>
      </c>
      <c r="N9" s="681">
        <v>0</v>
      </c>
      <c r="O9" s="681">
        <f>ROUND(E9*N9,2)</f>
        <v>0</v>
      </c>
      <c r="P9" s="681">
        <v>0.22500000000000001</v>
      </c>
      <c r="Q9" s="681">
        <f>ROUND(E9*P9,2)</f>
        <v>0.69</v>
      </c>
      <c r="R9" s="681"/>
      <c r="S9" s="681" t="s">
        <v>3837</v>
      </c>
      <c r="T9" s="681" t="s">
        <v>3837</v>
      </c>
      <c r="U9" s="681">
        <v>0.14199999999999999</v>
      </c>
      <c r="V9" s="681">
        <f>ROUND(E9*U9,2)</f>
        <v>0.43</v>
      </c>
      <c r="W9" s="681"/>
      <c r="X9" s="682"/>
      <c r="Y9" s="682"/>
      <c r="Z9" s="682"/>
      <c r="AA9" s="682"/>
      <c r="AB9" s="682"/>
      <c r="AC9" s="682"/>
      <c r="AD9" s="682"/>
      <c r="AE9" s="682"/>
      <c r="AF9" s="682"/>
      <c r="AG9" s="682" t="s">
        <v>3838</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3973</v>
      </c>
      <c r="D10" s="686"/>
      <c r="E10" s="687"/>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185</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83"/>
      <c r="B11" s="684"/>
      <c r="C11" s="685" t="s">
        <v>3974</v>
      </c>
      <c r="D11" s="686"/>
      <c r="E11" s="687">
        <v>1.65</v>
      </c>
      <c r="F11" s="681"/>
      <c r="G11" s="681"/>
      <c r="H11" s="681"/>
      <c r="I11" s="681"/>
      <c r="J11" s="681"/>
      <c r="K11" s="681"/>
      <c r="L11" s="681"/>
      <c r="M11" s="681"/>
      <c r="N11" s="681"/>
      <c r="O11" s="681"/>
      <c r="P11" s="681"/>
      <c r="Q11" s="681"/>
      <c r="R11" s="681"/>
      <c r="S11" s="681"/>
      <c r="T11" s="681"/>
      <c r="U11" s="681"/>
      <c r="V11" s="681"/>
      <c r="W11" s="681"/>
      <c r="X11" s="682"/>
      <c r="Y11" s="682"/>
      <c r="Z11" s="682"/>
      <c r="AA11" s="682"/>
      <c r="AB11" s="682"/>
      <c r="AC11" s="682"/>
      <c r="AD11" s="682"/>
      <c r="AE11" s="682"/>
      <c r="AF11" s="682"/>
      <c r="AG11" s="682" t="s">
        <v>185</v>
      </c>
      <c r="AH11" s="682">
        <v>0</v>
      </c>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3975</v>
      </c>
      <c r="D12" s="686"/>
      <c r="E12" s="687">
        <v>1.4</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185</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74">
        <v>2</v>
      </c>
      <c r="B13" s="675" t="s">
        <v>3976</v>
      </c>
      <c r="C13" s="676" t="s">
        <v>3977</v>
      </c>
      <c r="D13" s="677" t="s">
        <v>180</v>
      </c>
      <c r="E13" s="678">
        <v>30.5</v>
      </c>
      <c r="F13" s="925"/>
      <c r="G13" s="679">
        <f>ROUND(E13*F13,2)</f>
        <v>0</v>
      </c>
      <c r="H13" s="680">
        <v>0</v>
      </c>
      <c r="I13" s="681">
        <f>ROUND(E13*H13,2)</f>
        <v>0</v>
      </c>
      <c r="J13" s="680">
        <v>249</v>
      </c>
      <c r="K13" s="681">
        <f>ROUND(E13*J13,2)</f>
        <v>7594.5</v>
      </c>
      <c r="L13" s="681">
        <v>21</v>
      </c>
      <c r="M13" s="681">
        <f>G13*(1+L13/100)</f>
        <v>0</v>
      </c>
      <c r="N13" s="681">
        <v>0</v>
      </c>
      <c r="O13" s="681">
        <f>ROUND(E13*N13,2)</f>
        <v>0</v>
      </c>
      <c r="P13" s="681">
        <v>0.33</v>
      </c>
      <c r="Q13" s="681">
        <f>ROUND(E13*P13,2)</f>
        <v>10.07</v>
      </c>
      <c r="R13" s="681"/>
      <c r="S13" s="681" t="s">
        <v>3837</v>
      </c>
      <c r="T13" s="681" t="s">
        <v>3837</v>
      </c>
      <c r="U13" s="681">
        <v>0.52649999999999997</v>
      </c>
      <c r="V13" s="681">
        <f>ROUND(E13*U13,2)</f>
        <v>16.059999999999999</v>
      </c>
      <c r="W13" s="681"/>
      <c r="X13" s="682"/>
      <c r="Y13" s="682"/>
      <c r="Z13" s="682"/>
      <c r="AA13" s="682"/>
      <c r="AB13" s="682"/>
      <c r="AC13" s="682"/>
      <c r="AD13" s="682"/>
      <c r="AE13" s="682"/>
      <c r="AF13" s="682"/>
      <c r="AG13" s="682" t="s">
        <v>3838</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83"/>
      <c r="B14" s="684"/>
      <c r="C14" s="685" t="s">
        <v>3978</v>
      </c>
      <c r="D14" s="686"/>
      <c r="E14" s="687">
        <v>16.5</v>
      </c>
      <c r="F14" s="681"/>
      <c r="G14" s="681"/>
      <c r="H14" s="681"/>
      <c r="I14" s="681"/>
      <c r="J14" s="681"/>
      <c r="K14" s="681"/>
      <c r="L14" s="681"/>
      <c r="M14" s="681"/>
      <c r="N14" s="681"/>
      <c r="O14" s="681"/>
      <c r="P14" s="681"/>
      <c r="Q14" s="681"/>
      <c r="R14" s="681"/>
      <c r="S14" s="681"/>
      <c r="T14" s="681"/>
      <c r="U14" s="681"/>
      <c r="V14" s="681"/>
      <c r="W14" s="681"/>
      <c r="X14" s="682"/>
      <c r="Y14" s="682"/>
      <c r="Z14" s="682"/>
      <c r="AA14" s="682"/>
      <c r="AB14" s="682"/>
      <c r="AC14" s="682"/>
      <c r="AD14" s="682"/>
      <c r="AE14" s="682"/>
      <c r="AF14" s="682"/>
      <c r="AG14" s="682" t="s">
        <v>185</v>
      </c>
      <c r="AH14" s="682">
        <v>0</v>
      </c>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3979</v>
      </c>
      <c r="D15" s="686"/>
      <c r="E15" s="687">
        <v>14</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185</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74">
        <v>3</v>
      </c>
      <c r="B16" s="675" t="s">
        <v>3980</v>
      </c>
      <c r="C16" s="676" t="s">
        <v>3981</v>
      </c>
      <c r="D16" s="677" t="s">
        <v>180</v>
      </c>
      <c r="E16" s="678">
        <v>54</v>
      </c>
      <c r="F16" s="925"/>
      <c r="G16" s="679">
        <f>ROUND(E16*F16,2)</f>
        <v>0</v>
      </c>
      <c r="H16" s="680">
        <v>0</v>
      </c>
      <c r="I16" s="681">
        <f>ROUND(E16*H16,2)</f>
        <v>0</v>
      </c>
      <c r="J16" s="680">
        <v>544</v>
      </c>
      <c r="K16" s="681">
        <f>ROUND(E16*J16,2)</f>
        <v>29376</v>
      </c>
      <c r="L16" s="681">
        <v>21</v>
      </c>
      <c r="M16" s="681">
        <f>G16*(1+L16/100)</f>
        <v>0</v>
      </c>
      <c r="N16" s="681">
        <v>0</v>
      </c>
      <c r="O16" s="681">
        <f>ROUND(E16*N16,2)</f>
        <v>0</v>
      </c>
      <c r="P16" s="681">
        <v>0.77</v>
      </c>
      <c r="Q16" s="681">
        <f>ROUND(E16*P16,2)</f>
        <v>41.58</v>
      </c>
      <c r="R16" s="681"/>
      <c r="S16" s="681" t="s">
        <v>3837</v>
      </c>
      <c r="T16" s="681" t="s">
        <v>3837</v>
      </c>
      <c r="U16" s="681">
        <v>1.1505000000000001</v>
      </c>
      <c r="V16" s="681">
        <f>ROUND(E16*U16,2)</f>
        <v>62.13</v>
      </c>
      <c r="W16" s="681"/>
      <c r="X16" s="682"/>
      <c r="Y16" s="682"/>
      <c r="Z16" s="682"/>
      <c r="AA16" s="682"/>
      <c r="AB16" s="682"/>
      <c r="AC16" s="682"/>
      <c r="AD16" s="682"/>
      <c r="AE16" s="682"/>
      <c r="AF16" s="682"/>
      <c r="AG16" s="682" t="s">
        <v>3838</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outlineLevel="1">
      <c r="A17" s="683"/>
      <c r="B17" s="684"/>
      <c r="C17" s="685" t="s">
        <v>3982</v>
      </c>
      <c r="D17" s="686"/>
      <c r="E17" s="687">
        <v>16</v>
      </c>
      <c r="F17" s="681"/>
      <c r="G17" s="681"/>
      <c r="H17" s="681"/>
      <c r="I17" s="681"/>
      <c r="J17" s="681"/>
      <c r="K17" s="681"/>
      <c r="L17" s="681"/>
      <c r="M17" s="681"/>
      <c r="N17" s="681"/>
      <c r="O17" s="681"/>
      <c r="P17" s="681"/>
      <c r="Q17" s="681"/>
      <c r="R17" s="681"/>
      <c r="S17" s="681"/>
      <c r="T17" s="681"/>
      <c r="U17" s="681"/>
      <c r="V17" s="681"/>
      <c r="W17" s="681"/>
      <c r="X17" s="682"/>
      <c r="Y17" s="682"/>
      <c r="Z17" s="682"/>
      <c r="AA17" s="682"/>
      <c r="AB17" s="682"/>
      <c r="AC17" s="682"/>
      <c r="AD17" s="682"/>
      <c r="AE17" s="682"/>
      <c r="AF17" s="682"/>
      <c r="AG17" s="682" t="s">
        <v>185</v>
      </c>
      <c r="AH17" s="682">
        <v>0</v>
      </c>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3983</v>
      </c>
      <c r="D18" s="686"/>
      <c r="E18" s="687">
        <v>38</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185</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74">
        <v>4</v>
      </c>
      <c r="B19" s="675" t="s">
        <v>3984</v>
      </c>
      <c r="C19" s="676" t="s">
        <v>3985</v>
      </c>
      <c r="D19" s="677" t="s">
        <v>180</v>
      </c>
      <c r="E19" s="678">
        <v>54</v>
      </c>
      <c r="F19" s="925"/>
      <c r="G19" s="679">
        <f>ROUND(E19*F19,2)</f>
        <v>0</v>
      </c>
      <c r="H19" s="680">
        <v>0</v>
      </c>
      <c r="I19" s="681">
        <f>ROUND(E19*H19,2)</f>
        <v>0</v>
      </c>
      <c r="J19" s="680">
        <v>177</v>
      </c>
      <c r="K19" s="681">
        <f>ROUND(E19*J19,2)</f>
        <v>9558</v>
      </c>
      <c r="L19" s="681">
        <v>21</v>
      </c>
      <c r="M19" s="681">
        <f>G19*(1+L19/100)</f>
        <v>0</v>
      </c>
      <c r="N19" s="681">
        <v>0</v>
      </c>
      <c r="O19" s="681">
        <f>ROUND(E19*N19,2)</f>
        <v>0</v>
      </c>
      <c r="P19" s="681">
        <v>0.22</v>
      </c>
      <c r="Q19" s="681">
        <f>ROUND(E19*P19,2)</f>
        <v>11.88</v>
      </c>
      <c r="R19" s="681"/>
      <c r="S19" s="681" t="s">
        <v>3837</v>
      </c>
      <c r="T19" s="681" t="s">
        <v>3837</v>
      </c>
      <c r="U19" s="681">
        <v>0.375</v>
      </c>
      <c r="V19" s="681">
        <f>ROUND(E19*U19,2)</f>
        <v>20.25</v>
      </c>
      <c r="W19" s="681"/>
      <c r="X19" s="682"/>
      <c r="Y19" s="682"/>
      <c r="Z19" s="682"/>
      <c r="AA19" s="682"/>
      <c r="AB19" s="682"/>
      <c r="AC19" s="682"/>
      <c r="AD19" s="682"/>
      <c r="AE19" s="682"/>
      <c r="AF19" s="682"/>
      <c r="AG19" s="682" t="s">
        <v>3838</v>
      </c>
      <c r="AH19" s="682"/>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83"/>
      <c r="B20" s="684"/>
      <c r="C20" s="685" t="s">
        <v>3982</v>
      </c>
      <c r="D20" s="686"/>
      <c r="E20" s="687">
        <v>16</v>
      </c>
      <c r="F20" s="681"/>
      <c r="G20" s="681"/>
      <c r="H20" s="681"/>
      <c r="I20" s="681"/>
      <c r="J20" s="681"/>
      <c r="K20" s="681"/>
      <c r="L20" s="681"/>
      <c r="M20" s="681"/>
      <c r="N20" s="681"/>
      <c r="O20" s="681"/>
      <c r="P20" s="681"/>
      <c r="Q20" s="681"/>
      <c r="R20" s="681"/>
      <c r="S20" s="681"/>
      <c r="T20" s="681"/>
      <c r="U20" s="681"/>
      <c r="V20" s="681"/>
      <c r="W20" s="681"/>
      <c r="X20" s="682"/>
      <c r="Y20" s="682"/>
      <c r="Z20" s="682"/>
      <c r="AA20" s="682"/>
      <c r="AB20" s="682"/>
      <c r="AC20" s="682"/>
      <c r="AD20" s="682"/>
      <c r="AE20" s="682"/>
      <c r="AF20" s="682"/>
      <c r="AG20" s="682" t="s">
        <v>185</v>
      </c>
      <c r="AH20" s="682">
        <v>0</v>
      </c>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3983</v>
      </c>
      <c r="D21" s="686"/>
      <c r="E21" s="687">
        <v>38</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185</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5</v>
      </c>
      <c r="B22" s="675" t="s">
        <v>3986</v>
      </c>
      <c r="C22" s="676" t="s">
        <v>3987</v>
      </c>
      <c r="D22" s="677" t="s">
        <v>180</v>
      </c>
      <c r="E22" s="678">
        <v>12</v>
      </c>
      <c r="F22" s="925"/>
      <c r="G22" s="679">
        <f>ROUND(E22*F22,2)</f>
        <v>0</v>
      </c>
      <c r="H22" s="680">
        <v>0</v>
      </c>
      <c r="I22" s="681">
        <f>ROUND(E22*H22,2)</f>
        <v>0</v>
      </c>
      <c r="J22" s="680">
        <v>276.5</v>
      </c>
      <c r="K22" s="681">
        <f>ROUND(E22*J22,2)</f>
        <v>3318</v>
      </c>
      <c r="L22" s="681">
        <v>21</v>
      </c>
      <c r="M22" s="681">
        <f>G22*(1+L22/100)</f>
        <v>0</v>
      </c>
      <c r="N22" s="681">
        <v>0</v>
      </c>
      <c r="O22" s="681">
        <f>ROUND(E22*N22,2)</f>
        <v>0</v>
      </c>
      <c r="P22" s="681">
        <v>0.22</v>
      </c>
      <c r="Q22" s="681">
        <f>ROUND(E22*P22,2)</f>
        <v>2.64</v>
      </c>
      <c r="R22" s="681"/>
      <c r="S22" s="681" t="s">
        <v>3837</v>
      </c>
      <c r="T22" s="681" t="s">
        <v>3837</v>
      </c>
      <c r="U22" s="681">
        <v>0.12</v>
      </c>
      <c r="V22" s="681">
        <f>ROUND(E22*U22,2)</f>
        <v>1.44</v>
      </c>
      <c r="W22" s="681"/>
      <c r="X22" s="682"/>
      <c r="Y22" s="682"/>
      <c r="Z22" s="682"/>
      <c r="AA22" s="682"/>
      <c r="AB22" s="682"/>
      <c r="AC22" s="682"/>
      <c r="AD22" s="682"/>
      <c r="AE22" s="682"/>
      <c r="AF22" s="682"/>
      <c r="AG22" s="682" t="s">
        <v>3838</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3988</v>
      </c>
      <c r="D23" s="686"/>
      <c r="E23" s="687">
        <v>4.5</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185</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outlineLevel="1">
      <c r="A24" s="683"/>
      <c r="B24" s="684"/>
      <c r="C24" s="685" t="s">
        <v>3989</v>
      </c>
      <c r="D24" s="686"/>
      <c r="E24" s="687">
        <v>7.5</v>
      </c>
      <c r="F24" s="681"/>
      <c r="G24" s="681"/>
      <c r="H24" s="681"/>
      <c r="I24" s="681"/>
      <c r="J24" s="681"/>
      <c r="K24" s="681"/>
      <c r="L24" s="681"/>
      <c r="M24" s="681"/>
      <c r="N24" s="681"/>
      <c r="O24" s="681"/>
      <c r="P24" s="681"/>
      <c r="Q24" s="681"/>
      <c r="R24" s="681"/>
      <c r="S24" s="681"/>
      <c r="T24" s="681"/>
      <c r="U24" s="681"/>
      <c r="V24" s="681"/>
      <c r="W24" s="681"/>
      <c r="X24" s="682"/>
      <c r="Y24" s="682"/>
      <c r="Z24" s="682"/>
      <c r="AA24" s="682"/>
      <c r="AB24" s="682"/>
      <c r="AC24" s="682"/>
      <c r="AD24" s="682"/>
      <c r="AE24" s="682"/>
      <c r="AF24" s="682"/>
      <c r="AG24" s="682" t="s">
        <v>185</v>
      </c>
      <c r="AH24" s="682">
        <v>0</v>
      </c>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74">
        <v>6</v>
      </c>
      <c r="B25" s="675" t="s">
        <v>3990</v>
      </c>
      <c r="C25" s="676" t="s">
        <v>3991</v>
      </c>
      <c r="D25" s="677" t="s">
        <v>886</v>
      </c>
      <c r="E25" s="678">
        <v>4</v>
      </c>
      <c r="F25" s="925"/>
      <c r="G25" s="679">
        <f>ROUND(E25*F25,2)</f>
        <v>0</v>
      </c>
      <c r="H25" s="680">
        <v>0</v>
      </c>
      <c r="I25" s="681">
        <f>ROUND(E25*H25,2)</f>
        <v>0</v>
      </c>
      <c r="J25" s="680">
        <v>102.5</v>
      </c>
      <c r="K25" s="681">
        <f>ROUND(E25*J25,2)</f>
        <v>410</v>
      </c>
      <c r="L25" s="681">
        <v>21</v>
      </c>
      <c r="M25" s="681">
        <f>G25*(1+L25/100)</f>
        <v>0</v>
      </c>
      <c r="N25" s="681">
        <v>0</v>
      </c>
      <c r="O25" s="681">
        <f>ROUND(E25*N25,2)</f>
        <v>0</v>
      </c>
      <c r="P25" s="681">
        <v>0.22</v>
      </c>
      <c r="Q25" s="681">
        <f>ROUND(E25*P25,2)</f>
        <v>0.88</v>
      </c>
      <c r="R25" s="681"/>
      <c r="S25" s="681" t="s">
        <v>3837</v>
      </c>
      <c r="T25" s="681" t="s">
        <v>3837</v>
      </c>
      <c r="U25" s="681">
        <v>0.14299999999999999</v>
      </c>
      <c r="V25" s="681">
        <f>ROUND(E25*U25,2)</f>
        <v>0.56999999999999995</v>
      </c>
      <c r="W25" s="681"/>
      <c r="X25" s="682"/>
      <c r="Y25" s="682"/>
      <c r="Z25" s="682"/>
      <c r="AA25" s="682"/>
      <c r="AB25" s="682"/>
      <c r="AC25" s="682"/>
      <c r="AD25" s="682"/>
      <c r="AE25" s="682"/>
      <c r="AF25" s="682"/>
      <c r="AG25" s="682" t="s">
        <v>3838</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outlineLevel="1">
      <c r="A26" s="683"/>
      <c r="B26" s="684"/>
      <c r="C26" s="685" t="s">
        <v>3992</v>
      </c>
      <c r="D26" s="686"/>
      <c r="E26" s="687">
        <v>2</v>
      </c>
      <c r="F26" s="681"/>
      <c r="G26" s="681"/>
      <c r="H26" s="681"/>
      <c r="I26" s="681"/>
      <c r="J26" s="681"/>
      <c r="K26" s="681"/>
      <c r="L26" s="681"/>
      <c r="M26" s="681"/>
      <c r="N26" s="681"/>
      <c r="O26" s="681"/>
      <c r="P26" s="681"/>
      <c r="Q26" s="681"/>
      <c r="R26" s="681"/>
      <c r="S26" s="681"/>
      <c r="T26" s="681"/>
      <c r="U26" s="681"/>
      <c r="V26" s="681"/>
      <c r="W26" s="681"/>
      <c r="X26" s="682"/>
      <c r="Y26" s="682"/>
      <c r="Z26" s="682"/>
      <c r="AA26" s="682"/>
      <c r="AB26" s="682"/>
      <c r="AC26" s="682"/>
      <c r="AD26" s="682"/>
      <c r="AE26" s="682"/>
      <c r="AF26" s="682"/>
      <c r="AG26" s="682" t="s">
        <v>185</v>
      </c>
      <c r="AH26" s="682">
        <v>0</v>
      </c>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3993</v>
      </c>
      <c r="D27" s="686"/>
      <c r="E27" s="687">
        <v>2</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185</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outlineLevel="1">
      <c r="A28" s="674">
        <v>7</v>
      </c>
      <c r="B28" s="675" t="s">
        <v>3843</v>
      </c>
      <c r="C28" s="676" t="s">
        <v>3844</v>
      </c>
      <c r="D28" s="677" t="s">
        <v>886</v>
      </c>
      <c r="E28" s="678">
        <v>27</v>
      </c>
      <c r="F28" s="925"/>
      <c r="G28" s="679">
        <f>ROUND(E28*F28,2)</f>
        <v>0</v>
      </c>
      <c r="H28" s="680">
        <v>0</v>
      </c>
      <c r="I28" s="681">
        <f>ROUND(E28*H28,2)</f>
        <v>0</v>
      </c>
      <c r="J28" s="680">
        <v>82.9</v>
      </c>
      <c r="K28" s="681">
        <f>ROUND(E28*J28,2)</f>
        <v>2238.3000000000002</v>
      </c>
      <c r="L28" s="681">
        <v>21</v>
      </c>
      <c r="M28" s="681">
        <f>G28*(1+L28/100)</f>
        <v>0</v>
      </c>
      <c r="N28" s="681">
        <v>0</v>
      </c>
      <c r="O28" s="681">
        <f>ROUND(E28*N28,2)</f>
        <v>0</v>
      </c>
      <c r="P28" s="681">
        <v>0.27</v>
      </c>
      <c r="Q28" s="681">
        <f>ROUND(E28*P28,2)</f>
        <v>7.29</v>
      </c>
      <c r="R28" s="681"/>
      <c r="S28" s="681" t="s">
        <v>3837</v>
      </c>
      <c r="T28" s="681" t="s">
        <v>3837</v>
      </c>
      <c r="U28" s="681">
        <v>0.123</v>
      </c>
      <c r="V28" s="681">
        <f>ROUND(E28*U28,2)</f>
        <v>3.32</v>
      </c>
      <c r="W28" s="681"/>
      <c r="X28" s="682"/>
      <c r="Y28" s="682"/>
      <c r="Z28" s="682"/>
      <c r="AA28" s="682"/>
      <c r="AB28" s="682"/>
      <c r="AC28" s="682"/>
      <c r="AD28" s="682"/>
      <c r="AE28" s="682"/>
      <c r="AF28" s="682"/>
      <c r="AG28" s="682" t="s">
        <v>3838</v>
      </c>
      <c r="AH28" s="682"/>
      <c r="AI28" s="682"/>
      <c r="AJ28" s="682"/>
      <c r="AK28" s="682"/>
      <c r="AL28" s="682"/>
      <c r="AM28" s="682"/>
      <c r="AN28" s="682"/>
      <c r="AO28" s="682"/>
      <c r="AP28" s="682"/>
      <c r="AQ28" s="682"/>
      <c r="AR28" s="682"/>
      <c r="AS28" s="682"/>
      <c r="AT28" s="682"/>
      <c r="AU28" s="682"/>
      <c r="AV28" s="682"/>
      <c r="AW28" s="682"/>
      <c r="AX28" s="682"/>
      <c r="AY28" s="682"/>
      <c r="AZ28" s="682"/>
      <c r="BA28" s="682"/>
      <c r="BB28" s="682"/>
      <c r="BC28" s="682"/>
      <c r="BD28" s="682"/>
      <c r="BE28" s="682"/>
      <c r="BF28" s="682"/>
      <c r="BG28" s="682"/>
      <c r="BH28" s="682"/>
    </row>
    <row r="29" spans="1:60" outlineLevel="1">
      <c r="A29" s="683"/>
      <c r="B29" s="684"/>
      <c r="C29" s="685" t="s">
        <v>3994</v>
      </c>
      <c r="D29" s="686"/>
      <c r="E29" s="687">
        <v>27</v>
      </c>
      <c r="F29" s="681"/>
      <c r="G29" s="681"/>
      <c r="H29" s="681"/>
      <c r="I29" s="681"/>
      <c r="J29" s="681"/>
      <c r="K29" s="681"/>
      <c r="L29" s="681"/>
      <c r="M29" s="681"/>
      <c r="N29" s="681"/>
      <c r="O29" s="681"/>
      <c r="P29" s="681"/>
      <c r="Q29" s="681"/>
      <c r="R29" s="681"/>
      <c r="S29" s="681"/>
      <c r="T29" s="681"/>
      <c r="U29" s="681"/>
      <c r="V29" s="681"/>
      <c r="W29" s="681"/>
      <c r="X29" s="682"/>
      <c r="Y29" s="682"/>
      <c r="Z29" s="682"/>
      <c r="AA29" s="682"/>
      <c r="AB29" s="682"/>
      <c r="AC29" s="682"/>
      <c r="AD29" s="682"/>
      <c r="AE29" s="682"/>
      <c r="AF29" s="682"/>
      <c r="AG29" s="682" t="s">
        <v>185</v>
      </c>
      <c r="AH29" s="682">
        <v>0</v>
      </c>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74">
        <v>8</v>
      </c>
      <c r="B30" s="675" t="s">
        <v>3995</v>
      </c>
      <c r="C30" s="676" t="s">
        <v>3996</v>
      </c>
      <c r="D30" s="677" t="s">
        <v>886</v>
      </c>
      <c r="E30" s="678">
        <v>27</v>
      </c>
      <c r="F30" s="925"/>
      <c r="G30" s="679">
        <f>ROUND(E30*F30,2)</f>
        <v>0</v>
      </c>
      <c r="H30" s="680">
        <v>0</v>
      </c>
      <c r="I30" s="681">
        <f>ROUND(E30*H30,2)</f>
        <v>0</v>
      </c>
      <c r="J30" s="680">
        <v>84</v>
      </c>
      <c r="K30" s="681">
        <f>ROUND(E30*J30,2)</f>
        <v>2268</v>
      </c>
      <c r="L30" s="681">
        <v>21</v>
      </c>
      <c r="M30" s="681">
        <f>G30*(1+L30/100)</f>
        <v>0</v>
      </c>
      <c r="N30" s="681">
        <v>0</v>
      </c>
      <c r="O30" s="681">
        <f>ROUND(E30*N30,2)</f>
        <v>0</v>
      </c>
      <c r="P30" s="681">
        <v>0.115</v>
      </c>
      <c r="Q30" s="681">
        <f>ROUND(E30*P30,2)</f>
        <v>3.11</v>
      </c>
      <c r="R30" s="681"/>
      <c r="S30" s="681" t="s">
        <v>3837</v>
      </c>
      <c r="T30" s="681" t="s">
        <v>3837</v>
      </c>
      <c r="U30" s="681">
        <v>0.13700000000000001</v>
      </c>
      <c r="V30" s="681">
        <f>ROUND(E30*U30,2)</f>
        <v>3.7</v>
      </c>
      <c r="W30" s="681"/>
      <c r="X30" s="682"/>
      <c r="Y30" s="682"/>
      <c r="Z30" s="682"/>
      <c r="AA30" s="682"/>
      <c r="AB30" s="682"/>
      <c r="AC30" s="682"/>
      <c r="AD30" s="682"/>
      <c r="AE30" s="682"/>
      <c r="AF30" s="682"/>
      <c r="AG30" s="682" t="s">
        <v>3838</v>
      </c>
      <c r="AH30" s="682"/>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outlineLevel="1">
      <c r="A31" s="683"/>
      <c r="B31" s="684"/>
      <c r="C31" s="685" t="s">
        <v>3994</v>
      </c>
      <c r="D31" s="686"/>
      <c r="E31" s="687">
        <v>27</v>
      </c>
      <c r="F31" s="681"/>
      <c r="G31" s="681"/>
      <c r="H31" s="681"/>
      <c r="I31" s="681"/>
      <c r="J31" s="681"/>
      <c r="K31" s="681"/>
      <c r="L31" s="681"/>
      <c r="M31" s="681"/>
      <c r="N31" s="681"/>
      <c r="O31" s="681"/>
      <c r="P31" s="681"/>
      <c r="Q31" s="681"/>
      <c r="R31" s="681"/>
      <c r="S31" s="681"/>
      <c r="T31" s="681"/>
      <c r="U31" s="681"/>
      <c r="V31" s="681"/>
      <c r="W31" s="681"/>
      <c r="X31" s="682"/>
      <c r="Y31" s="682"/>
      <c r="Z31" s="682"/>
      <c r="AA31" s="682"/>
      <c r="AB31" s="682"/>
      <c r="AC31" s="682"/>
      <c r="AD31" s="682"/>
      <c r="AE31" s="682"/>
      <c r="AF31" s="682"/>
      <c r="AG31" s="682" t="s">
        <v>185</v>
      </c>
      <c r="AH31" s="682">
        <v>0</v>
      </c>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9</v>
      </c>
      <c r="B32" s="675" t="s">
        <v>3997</v>
      </c>
      <c r="C32" s="676" t="s">
        <v>3998</v>
      </c>
      <c r="D32" s="677" t="s">
        <v>210</v>
      </c>
      <c r="E32" s="678">
        <v>126.75</v>
      </c>
      <c r="F32" s="925"/>
      <c r="G32" s="679">
        <f>ROUND(E32*F32,2)</f>
        <v>0</v>
      </c>
      <c r="H32" s="680">
        <v>0</v>
      </c>
      <c r="I32" s="681">
        <f>ROUND(E32*H32,2)</f>
        <v>0</v>
      </c>
      <c r="J32" s="680">
        <v>159.5</v>
      </c>
      <c r="K32" s="681">
        <f>ROUND(E32*J32,2)</f>
        <v>20216.63</v>
      </c>
      <c r="L32" s="681">
        <v>21</v>
      </c>
      <c r="M32" s="681">
        <f>G32*(1+L32/100)</f>
        <v>0</v>
      </c>
      <c r="N32" s="681">
        <v>0</v>
      </c>
      <c r="O32" s="681">
        <f>ROUND(E32*N32,2)</f>
        <v>0</v>
      </c>
      <c r="P32" s="681">
        <v>0</v>
      </c>
      <c r="Q32" s="681">
        <f>ROUND(E32*P32,2)</f>
        <v>0</v>
      </c>
      <c r="R32" s="681"/>
      <c r="S32" s="681" t="s">
        <v>3837</v>
      </c>
      <c r="T32" s="681" t="s">
        <v>3837</v>
      </c>
      <c r="U32" s="681">
        <v>0.36799999999999999</v>
      </c>
      <c r="V32" s="681">
        <f>ROUND(E32*U32,2)</f>
        <v>46.64</v>
      </c>
      <c r="W32" s="681"/>
      <c r="X32" s="682"/>
      <c r="Y32" s="682"/>
      <c r="Z32" s="682"/>
      <c r="AA32" s="682"/>
      <c r="AB32" s="682"/>
      <c r="AC32" s="682"/>
      <c r="AD32" s="682"/>
      <c r="AE32" s="682"/>
      <c r="AF32" s="682"/>
      <c r="AG32" s="682" t="s">
        <v>3838</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3999</v>
      </c>
      <c r="D33" s="686"/>
      <c r="E33" s="687">
        <v>24</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185</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outlineLevel="1">
      <c r="A34" s="683"/>
      <c r="B34" s="684"/>
      <c r="C34" s="685" t="s">
        <v>4000</v>
      </c>
      <c r="D34" s="686"/>
      <c r="E34" s="687">
        <v>24.75</v>
      </c>
      <c r="F34" s="681"/>
      <c r="G34" s="681"/>
      <c r="H34" s="681"/>
      <c r="I34" s="681"/>
      <c r="J34" s="681"/>
      <c r="K34" s="681"/>
      <c r="L34" s="681"/>
      <c r="M34" s="681"/>
      <c r="N34" s="681"/>
      <c r="O34" s="681"/>
      <c r="P34" s="681"/>
      <c r="Q34" s="681"/>
      <c r="R34" s="681"/>
      <c r="S34" s="681"/>
      <c r="T34" s="681"/>
      <c r="U34" s="681"/>
      <c r="V34" s="681"/>
      <c r="W34" s="681"/>
      <c r="X34" s="682"/>
      <c r="Y34" s="682"/>
      <c r="Z34" s="682"/>
      <c r="AA34" s="682"/>
      <c r="AB34" s="682"/>
      <c r="AC34" s="682"/>
      <c r="AD34" s="682"/>
      <c r="AE34" s="682"/>
      <c r="AF34" s="682"/>
      <c r="AG34" s="682" t="s">
        <v>185</v>
      </c>
      <c r="AH34" s="682">
        <v>0</v>
      </c>
      <c r="AI34" s="682"/>
      <c r="AJ34" s="682"/>
      <c r="AK34" s="682"/>
      <c r="AL34" s="682"/>
      <c r="AM34" s="682"/>
      <c r="AN34" s="682"/>
      <c r="AO34" s="682"/>
      <c r="AP34" s="682"/>
      <c r="AQ34" s="682"/>
      <c r="AR34" s="682"/>
      <c r="AS34" s="682"/>
      <c r="AT34" s="682"/>
      <c r="AU34" s="682"/>
      <c r="AV34" s="682"/>
      <c r="AW34" s="682"/>
      <c r="AX34" s="682"/>
      <c r="AY34" s="682"/>
      <c r="AZ34" s="682"/>
      <c r="BA34" s="682"/>
      <c r="BB34" s="682"/>
      <c r="BC34" s="682"/>
      <c r="BD34" s="682"/>
      <c r="BE34" s="682"/>
      <c r="BF34" s="682"/>
      <c r="BG34" s="682"/>
      <c r="BH34" s="682"/>
    </row>
    <row r="35" spans="1:60" outlineLevel="1">
      <c r="A35" s="683"/>
      <c r="B35" s="684"/>
      <c r="C35" s="685" t="s">
        <v>4001</v>
      </c>
      <c r="D35" s="686"/>
      <c r="E35" s="687">
        <v>57</v>
      </c>
      <c r="F35" s="681"/>
      <c r="G35" s="681"/>
      <c r="H35" s="681"/>
      <c r="I35" s="681"/>
      <c r="J35" s="681"/>
      <c r="K35" s="681"/>
      <c r="L35" s="681"/>
      <c r="M35" s="681"/>
      <c r="N35" s="681"/>
      <c r="O35" s="681"/>
      <c r="P35" s="681"/>
      <c r="Q35" s="681"/>
      <c r="R35" s="681"/>
      <c r="S35" s="681"/>
      <c r="T35" s="681"/>
      <c r="U35" s="681"/>
      <c r="V35" s="681"/>
      <c r="W35" s="681"/>
      <c r="X35" s="682"/>
      <c r="Y35" s="682"/>
      <c r="Z35" s="682"/>
      <c r="AA35" s="682"/>
      <c r="AB35" s="682"/>
      <c r="AC35" s="682"/>
      <c r="AD35" s="682"/>
      <c r="AE35" s="682"/>
      <c r="AF35" s="682"/>
      <c r="AG35" s="682" t="s">
        <v>185</v>
      </c>
      <c r="AH35" s="682">
        <v>0</v>
      </c>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outlineLevel="1">
      <c r="A36" s="683"/>
      <c r="B36" s="684"/>
      <c r="C36" s="685" t="s">
        <v>4002</v>
      </c>
      <c r="D36" s="686"/>
      <c r="E36" s="687">
        <v>21</v>
      </c>
      <c r="F36" s="681"/>
      <c r="G36" s="681"/>
      <c r="H36" s="681"/>
      <c r="I36" s="681"/>
      <c r="J36" s="681"/>
      <c r="K36" s="681"/>
      <c r="L36" s="681"/>
      <c r="M36" s="681"/>
      <c r="N36" s="681"/>
      <c r="O36" s="681"/>
      <c r="P36" s="681"/>
      <c r="Q36" s="681"/>
      <c r="R36" s="681"/>
      <c r="S36" s="681"/>
      <c r="T36" s="681"/>
      <c r="U36" s="681"/>
      <c r="V36" s="681"/>
      <c r="W36" s="681"/>
      <c r="X36" s="682"/>
      <c r="Y36" s="682"/>
      <c r="Z36" s="682"/>
      <c r="AA36" s="682"/>
      <c r="AB36" s="682"/>
      <c r="AC36" s="682"/>
      <c r="AD36" s="682"/>
      <c r="AE36" s="682"/>
      <c r="AF36" s="682"/>
      <c r="AG36" s="682" t="s">
        <v>185</v>
      </c>
      <c r="AH36" s="682">
        <v>0</v>
      </c>
      <c r="AI36" s="682"/>
      <c r="AJ36" s="682"/>
      <c r="AK36" s="682"/>
      <c r="AL36" s="682"/>
      <c r="AM36" s="682"/>
      <c r="AN36" s="682"/>
      <c r="AO36" s="682"/>
      <c r="AP36" s="682"/>
      <c r="AQ36" s="682"/>
      <c r="AR36" s="682"/>
      <c r="AS36" s="682"/>
      <c r="AT36" s="682"/>
      <c r="AU36" s="682"/>
      <c r="AV36" s="682"/>
      <c r="AW36" s="682"/>
      <c r="AX36" s="682"/>
      <c r="AY36" s="682"/>
      <c r="AZ36" s="682"/>
      <c r="BA36" s="682"/>
      <c r="BB36" s="682"/>
      <c r="BC36" s="682"/>
      <c r="BD36" s="682"/>
      <c r="BE36" s="682"/>
      <c r="BF36" s="682"/>
      <c r="BG36" s="682"/>
      <c r="BH36" s="682"/>
    </row>
    <row r="37" spans="1:60" outlineLevel="1">
      <c r="A37" s="674">
        <v>10</v>
      </c>
      <c r="B37" s="675" t="s">
        <v>4003</v>
      </c>
      <c r="C37" s="676" t="s">
        <v>4004</v>
      </c>
      <c r="D37" s="677" t="s">
        <v>210</v>
      </c>
      <c r="E37" s="678">
        <v>149.6</v>
      </c>
      <c r="F37" s="925"/>
      <c r="G37" s="679">
        <f>ROUND(E37*F37,2)</f>
        <v>0</v>
      </c>
      <c r="H37" s="680">
        <v>0</v>
      </c>
      <c r="I37" s="681">
        <f>ROUND(E37*H37,2)</f>
        <v>0</v>
      </c>
      <c r="J37" s="680">
        <v>91.9</v>
      </c>
      <c r="K37" s="681">
        <f>ROUND(E37*J37,2)</f>
        <v>13748.24</v>
      </c>
      <c r="L37" s="681">
        <v>21</v>
      </c>
      <c r="M37" s="681">
        <f>G37*(1+L37/100)</f>
        <v>0</v>
      </c>
      <c r="N37" s="681">
        <v>0</v>
      </c>
      <c r="O37" s="681">
        <f>ROUND(E37*N37,2)</f>
        <v>0</v>
      </c>
      <c r="P37" s="681">
        <v>0</v>
      </c>
      <c r="Q37" s="681">
        <f>ROUND(E37*P37,2)</f>
        <v>0</v>
      </c>
      <c r="R37" s="681"/>
      <c r="S37" s="681" t="s">
        <v>3837</v>
      </c>
      <c r="T37" s="681" t="s">
        <v>3837</v>
      </c>
      <c r="U37" s="681">
        <v>1.0999999999999999E-2</v>
      </c>
      <c r="V37" s="681">
        <f>ROUND(E37*U37,2)</f>
        <v>1.65</v>
      </c>
      <c r="W37" s="681"/>
      <c r="X37" s="682"/>
      <c r="Y37" s="682"/>
      <c r="Z37" s="682"/>
      <c r="AA37" s="682"/>
      <c r="AB37" s="682"/>
      <c r="AC37" s="682"/>
      <c r="AD37" s="682"/>
      <c r="AE37" s="682"/>
      <c r="AF37" s="682"/>
      <c r="AG37" s="682" t="s">
        <v>3838</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4005</v>
      </c>
      <c r="D38" s="686"/>
      <c r="E38" s="687">
        <v>149.6</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185</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ht="22.5" outlineLevel="1">
      <c r="A39" s="674">
        <v>11</v>
      </c>
      <c r="B39" s="675" t="s">
        <v>3850</v>
      </c>
      <c r="C39" s="676" t="s">
        <v>3851</v>
      </c>
      <c r="D39" s="677" t="s">
        <v>210</v>
      </c>
      <c r="E39" s="678">
        <v>74.8</v>
      </c>
      <c r="F39" s="925"/>
      <c r="G39" s="679">
        <f>ROUND(E39*F39,2)</f>
        <v>0</v>
      </c>
      <c r="H39" s="680">
        <v>0</v>
      </c>
      <c r="I39" s="681">
        <f>ROUND(E39*H39,2)</f>
        <v>0</v>
      </c>
      <c r="J39" s="680">
        <v>252.5</v>
      </c>
      <c r="K39" s="681">
        <f>ROUND(E39*J39,2)</f>
        <v>18887</v>
      </c>
      <c r="L39" s="681">
        <v>21</v>
      </c>
      <c r="M39" s="681">
        <f>G39*(1+L39/100)</f>
        <v>0</v>
      </c>
      <c r="N39" s="681">
        <v>0</v>
      </c>
      <c r="O39" s="681">
        <f>ROUND(E39*N39,2)</f>
        <v>0</v>
      </c>
      <c r="P39" s="681">
        <v>0</v>
      </c>
      <c r="Q39" s="681">
        <f>ROUND(E39*P39,2)</f>
        <v>0</v>
      </c>
      <c r="R39" s="681"/>
      <c r="S39" s="681" t="s">
        <v>3837</v>
      </c>
      <c r="T39" s="681" t="s">
        <v>3837</v>
      </c>
      <c r="U39" s="681">
        <v>1.0999999999999999E-2</v>
      </c>
      <c r="V39" s="681">
        <f>ROUND(E39*U39,2)</f>
        <v>0.82</v>
      </c>
      <c r="W39" s="681"/>
      <c r="X39" s="682"/>
      <c r="Y39" s="682"/>
      <c r="Z39" s="682"/>
      <c r="AA39" s="682"/>
      <c r="AB39" s="682"/>
      <c r="AC39" s="682"/>
      <c r="AD39" s="682"/>
      <c r="AE39" s="682"/>
      <c r="AF39" s="682"/>
      <c r="AG39" s="682" t="s">
        <v>3838</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4006</v>
      </c>
      <c r="D40" s="686"/>
      <c r="E40" s="687">
        <v>74.8</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185</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12</v>
      </c>
      <c r="B41" s="675" t="s">
        <v>4007</v>
      </c>
      <c r="C41" s="676" t="s">
        <v>4008</v>
      </c>
      <c r="D41" s="677" t="s">
        <v>210</v>
      </c>
      <c r="E41" s="678">
        <v>74.8</v>
      </c>
      <c r="F41" s="925"/>
      <c r="G41" s="679">
        <f>ROUND(E41*F41,2)</f>
        <v>0</v>
      </c>
      <c r="H41" s="680">
        <v>0</v>
      </c>
      <c r="I41" s="681">
        <f>ROUND(E41*H41,2)</f>
        <v>0</v>
      </c>
      <c r="J41" s="680">
        <v>106.5</v>
      </c>
      <c r="K41" s="681">
        <f>ROUND(E41*J41,2)</f>
        <v>7966.2</v>
      </c>
      <c r="L41" s="681">
        <v>21</v>
      </c>
      <c r="M41" s="681">
        <f>G41*(1+L41/100)</f>
        <v>0</v>
      </c>
      <c r="N41" s="681">
        <v>0</v>
      </c>
      <c r="O41" s="681">
        <f>ROUND(E41*N41,2)</f>
        <v>0</v>
      </c>
      <c r="P41" s="681">
        <v>0</v>
      </c>
      <c r="Q41" s="681">
        <f>ROUND(E41*P41,2)</f>
        <v>0</v>
      </c>
      <c r="R41" s="681"/>
      <c r="S41" s="681" t="s">
        <v>3837</v>
      </c>
      <c r="T41" s="681" t="s">
        <v>3837</v>
      </c>
      <c r="U41" s="681">
        <v>0.20200000000000001</v>
      </c>
      <c r="V41" s="681">
        <f>ROUND(E41*U41,2)</f>
        <v>15.11</v>
      </c>
      <c r="W41" s="681"/>
      <c r="X41" s="682"/>
      <c r="Y41" s="682"/>
      <c r="Z41" s="682"/>
      <c r="AA41" s="682"/>
      <c r="AB41" s="682"/>
      <c r="AC41" s="682"/>
      <c r="AD41" s="682"/>
      <c r="AE41" s="682"/>
      <c r="AF41" s="682"/>
      <c r="AG41" s="682" t="s">
        <v>3838</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4009</v>
      </c>
      <c r="D42" s="686"/>
      <c r="E42" s="687">
        <v>13.3</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185</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3"/>
      <c r="B43" s="684"/>
      <c r="C43" s="685" t="s">
        <v>4010</v>
      </c>
      <c r="D43" s="686"/>
      <c r="E43" s="687">
        <v>15.3</v>
      </c>
      <c r="F43" s="681"/>
      <c r="G43" s="681"/>
      <c r="H43" s="681"/>
      <c r="I43" s="681"/>
      <c r="J43" s="681"/>
      <c r="K43" s="681"/>
      <c r="L43" s="681"/>
      <c r="M43" s="681"/>
      <c r="N43" s="681"/>
      <c r="O43" s="681"/>
      <c r="P43" s="681"/>
      <c r="Q43" s="681"/>
      <c r="R43" s="681"/>
      <c r="S43" s="681"/>
      <c r="T43" s="681"/>
      <c r="U43" s="681"/>
      <c r="V43" s="681"/>
      <c r="W43" s="681"/>
      <c r="X43" s="682"/>
      <c r="Y43" s="682"/>
      <c r="Z43" s="682"/>
      <c r="AA43" s="682"/>
      <c r="AB43" s="682"/>
      <c r="AC43" s="682"/>
      <c r="AD43" s="682"/>
      <c r="AE43" s="682"/>
      <c r="AF43" s="682"/>
      <c r="AG43" s="682" t="s">
        <v>185</v>
      </c>
      <c r="AH43" s="682">
        <v>0</v>
      </c>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83"/>
      <c r="B44" s="684"/>
      <c r="C44" s="685" t="s">
        <v>4011</v>
      </c>
      <c r="D44" s="686"/>
      <c r="E44" s="687">
        <v>46.2</v>
      </c>
      <c r="F44" s="681"/>
      <c r="G44" s="681"/>
      <c r="H44" s="681"/>
      <c r="I44" s="681"/>
      <c r="J44" s="681"/>
      <c r="K44" s="681"/>
      <c r="L44" s="681"/>
      <c r="M44" s="681"/>
      <c r="N44" s="681"/>
      <c r="O44" s="681"/>
      <c r="P44" s="681"/>
      <c r="Q44" s="681"/>
      <c r="R44" s="681"/>
      <c r="S44" s="681"/>
      <c r="T44" s="681"/>
      <c r="U44" s="681"/>
      <c r="V44" s="681"/>
      <c r="W44" s="681"/>
      <c r="X44" s="682"/>
      <c r="Y44" s="682"/>
      <c r="Z44" s="682"/>
      <c r="AA44" s="682"/>
      <c r="AB44" s="682"/>
      <c r="AC44" s="682"/>
      <c r="AD44" s="682"/>
      <c r="AE44" s="682"/>
      <c r="AF44" s="682"/>
      <c r="AG44" s="682" t="s">
        <v>185</v>
      </c>
      <c r="AH44" s="682">
        <v>0</v>
      </c>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74">
        <v>13</v>
      </c>
      <c r="B45" s="675" t="s">
        <v>4012</v>
      </c>
      <c r="C45" s="676" t="s">
        <v>4013</v>
      </c>
      <c r="D45" s="677" t="s">
        <v>180</v>
      </c>
      <c r="E45" s="678">
        <v>84.5</v>
      </c>
      <c r="F45" s="925"/>
      <c r="G45" s="679">
        <f>ROUND(E45*F45,2)</f>
        <v>0</v>
      </c>
      <c r="H45" s="680">
        <v>0</v>
      </c>
      <c r="I45" s="681">
        <f>ROUND(E45*H45,2)</f>
        <v>0</v>
      </c>
      <c r="J45" s="680">
        <v>38.5</v>
      </c>
      <c r="K45" s="681">
        <f>ROUND(E45*J45,2)</f>
        <v>3253.25</v>
      </c>
      <c r="L45" s="681">
        <v>21</v>
      </c>
      <c r="M45" s="681">
        <f>G45*(1+L45/100)</f>
        <v>0</v>
      </c>
      <c r="N45" s="681">
        <v>0</v>
      </c>
      <c r="O45" s="681">
        <f>ROUND(E45*N45,2)</f>
        <v>0</v>
      </c>
      <c r="P45" s="681">
        <v>0</v>
      </c>
      <c r="Q45" s="681">
        <f>ROUND(E45*P45,2)</f>
        <v>0</v>
      </c>
      <c r="R45" s="681"/>
      <c r="S45" s="681" t="s">
        <v>3837</v>
      </c>
      <c r="T45" s="681" t="s">
        <v>3837</v>
      </c>
      <c r="U45" s="681">
        <v>9.6000000000000002E-2</v>
      </c>
      <c r="V45" s="681">
        <f>ROUND(E45*U45,2)</f>
        <v>8.11</v>
      </c>
      <c r="W45" s="681"/>
      <c r="X45" s="682"/>
      <c r="Y45" s="682"/>
      <c r="Z45" s="682"/>
      <c r="AA45" s="682"/>
      <c r="AB45" s="682"/>
      <c r="AC45" s="682"/>
      <c r="AD45" s="682"/>
      <c r="AE45" s="682"/>
      <c r="AF45" s="682"/>
      <c r="AG45" s="682" t="s">
        <v>3838</v>
      </c>
      <c r="AH45" s="682"/>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83"/>
      <c r="B46" s="684"/>
      <c r="C46" s="685" t="s">
        <v>3982</v>
      </c>
      <c r="D46" s="686"/>
      <c r="E46" s="687">
        <v>16</v>
      </c>
      <c r="F46" s="681"/>
      <c r="G46" s="681"/>
      <c r="H46" s="681"/>
      <c r="I46" s="681"/>
      <c r="J46" s="681"/>
      <c r="K46" s="681"/>
      <c r="L46" s="681"/>
      <c r="M46" s="681"/>
      <c r="N46" s="681"/>
      <c r="O46" s="681"/>
      <c r="P46" s="681"/>
      <c r="Q46" s="681"/>
      <c r="R46" s="681"/>
      <c r="S46" s="681"/>
      <c r="T46" s="681"/>
      <c r="U46" s="681"/>
      <c r="V46" s="681"/>
      <c r="W46" s="681"/>
      <c r="X46" s="682"/>
      <c r="Y46" s="682"/>
      <c r="Z46" s="682"/>
      <c r="AA46" s="682"/>
      <c r="AB46" s="682"/>
      <c r="AC46" s="682"/>
      <c r="AD46" s="682"/>
      <c r="AE46" s="682"/>
      <c r="AF46" s="682"/>
      <c r="AG46" s="682" t="s">
        <v>185</v>
      </c>
      <c r="AH46" s="682">
        <v>0</v>
      </c>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3978</v>
      </c>
      <c r="D47" s="686"/>
      <c r="E47" s="687">
        <v>16.5</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185</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outlineLevel="1">
      <c r="A48" s="683"/>
      <c r="B48" s="684"/>
      <c r="C48" s="685" t="s">
        <v>4014</v>
      </c>
      <c r="D48" s="686"/>
      <c r="E48" s="687">
        <v>52</v>
      </c>
      <c r="F48" s="681"/>
      <c r="G48" s="681"/>
      <c r="H48" s="681"/>
      <c r="I48" s="681"/>
      <c r="J48" s="681"/>
      <c r="K48" s="681"/>
      <c r="L48" s="681"/>
      <c r="M48" s="681"/>
      <c r="N48" s="681"/>
      <c r="O48" s="681"/>
      <c r="P48" s="681"/>
      <c r="Q48" s="681"/>
      <c r="R48" s="681"/>
      <c r="S48" s="681"/>
      <c r="T48" s="681"/>
      <c r="U48" s="681"/>
      <c r="V48" s="681"/>
      <c r="W48" s="681"/>
      <c r="X48" s="682"/>
      <c r="Y48" s="682"/>
      <c r="Z48" s="682"/>
      <c r="AA48" s="682"/>
      <c r="AB48" s="682"/>
      <c r="AC48" s="682"/>
      <c r="AD48" s="682"/>
      <c r="AE48" s="682"/>
      <c r="AF48" s="682"/>
      <c r="AG48" s="682" t="s">
        <v>185</v>
      </c>
      <c r="AH48" s="682">
        <v>0</v>
      </c>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74">
        <v>14</v>
      </c>
      <c r="B49" s="675" t="s">
        <v>3857</v>
      </c>
      <c r="C49" s="676" t="s">
        <v>3858</v>
      </c>
      <c r="D49" s="677" t="s">
        <v>407</v>
      </c>
      <c r="E49" s="678">
        <v>134.63999999999999</v>
      </c>
      <c r="F49" s="925"/>
      <c r="G49" s="679">
        <f>ROUND(E49*F49,2)</f>
        <v>0</v>
      </c>
      <c r="H49" s="680">
        <v>0</v>
      </c>
      <c r="I49" s="681">
        <f>ROUND(E49*H49,2)</f>
        <v>0</v>
      </c>
      <c r="J49" s="680">
        <v>230</v>
      </c>
      <c r="K49" s="681">
        <f>ROUND(E49*J49,2)</f>
        <v>30967.200000000001</v>
      </c>
      <c r="L49" s="681">
        <v>21</v>
      </c>
      <c r="M49" s="681">
        <f>G49*(1+L49/100)</f>
        <v>0</v>
      </c>
      <c r="N49" s="681">
        <v>0</v>
      </c>
      <c r="O49" s="681">
        <f>ROUND(E49*N49,2)</f>
        <v>0</v>
      </c>
      <c r="P49" s="681">
        <v>0</v>
      </c>
      <c r="Q49" s="681">
        <f>ROUND(E49*P49,2)</f>
        <v>0</v>
      </c>
      <c r="R49" s="681"/>
      <c r="S49" s="681" t="s">
        <v>3837</v>
      </c>
      <c r="T49" s="681" t="s">
        <v>3859</v>
      </c>
      <c r="U49" s="681">
        <v>0</v>
      </c>
      <c r="V49" s="681">
        <f>ROUND(E49*U49,2)</f>
        <v>0</v>
      </c>
      <c r="W49" s="681"/>
      <c r="X49" s="682"/>
      <c r="Y49" s="682"/>
      <c r="Z49" s="682"/>
      <c r="AA49" s="682"/>
      <c r="AB49" s="682"/>
      <c r="AC49" s="682"/>
      <c r="AD49" s="682"/>
      <c r="AE49" s="682"/>
      <c r="AF49" s="682"/>
      <c r="AG49" s="682" t="s">
        <v>3838</v>
      </c>
      <c r="AH49" s="682"/>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outlineLevel="1">
      <c r="A50" s="683"/>
      <c r="B50" s="684"/>
      <c r="C50" s="685" t="s">
        <v>4015</v>
      </c>
      <c r="D50" s="686"/>
      <c r="E50" s="687">
        <v>134.63999999999999</v>
      </c>
      <c r="F50" s="681"/>
      <c r="G50" s="681"/>
      <c r="H50" s="681"/>
      <c r="I50" s="681"/>
      <c r="J50" s="681"/>
      <c r="K50" s="681"/>
      <c r="L50" s="681"/>
      <c r="M50" s="681"/>
      <c r="N50" s="681"/>
      <c r="O50" s="681"/>
      <c r="P50" s="681"/>
      <c r="Q50" s="681"/>
      <c r="R50" s="681"/>
      <c r="S50" s="681"/>
      <c r="T50" s="681"/>
      <c r="U50" s="681"/>
      <c r="V50" s="681"/>
      <c r="W50" s="681"/>
      <c r="X50" s="682"/>
      <c r="Y50" s="682"/>
      <c r="Z50" s="682"/>
      <c r="AA50" s="682"/>
      <c r="AB50" s="682"/>
      <c r="AC50" s="682"/>
      <c r="AD50" s="682"/>
      <c r="AE50" s="682"/>
      <c r="AF50" s="682"/>
      <c r="AG50" s="682" t="s">
        <v>185</v>
      </c>
      <c r="AH50" s="682">
        <v>0</v>
      </c>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ht="22.5" outlineLevel="1">
      <c r="A51" s="674">
        <v>15</v>
      </c>
      <c r="B51" s="675" t="s">
        <v>4016</v>
      </c>
      <c r="C51" s="676" t="s">
        <v>4017</v>
      </c>
      <c r="D51" s="677" t="s">
        <v>180</v>
      </c>
      <c r="E51" s="678">
        <v>27.45</v>
      </c>
      <c r="F51" s="925"/>
      <c r="G51" s="679">
        <f>ROUND(E51*F51,2)</f>
        <v>0</v>
      </c>
      <c r="H51" s="680">
        <v>0</v>
      </c>
      <c r="I51" s="681">
        <f>ROUND(E51*H51,2)</f>
        <v>0</v>
      </c>
      <c r="J51" s="680">
        <v>44</v>
      </c>
      <c r="K51" s="681">
        <f>ROUND(E51*J51,2)</f>
        <v>1207.8</v>
      </c>
      <c r="L51" s="681">
        <v>21</v>
      </c>
      <c r="M51" s="681">
        <f>G51*(1+L51/100)</f>
        <v>0</v>
      </c>
      <c r="N51" s="681">
        <v>0</v>
      </c>
      <c r="O51" s="681">
        <f>ROUND(E51*N51,2)</f>
        <v>0</v>
      </c>
      <c r="P51" s="681">
        <v>0.22500000000000001</v>
      </c>
      <c r="Q51" s="681">
        <f>ROUND(E51*P51,2)</f>
        <v>6.18</v>
      </c>
      <c r="R51" s="681"/>
      <c r="S51" s="681" t="s">
        <v>3878</v>
      </c>
      <c r="T51" s="681" t="s">
        <v>3837</v>
      </c>
      <c r="U51" s="681">
        <v>0.14199999999999999</v>
      </c>
      <c r="V51" s="681">
        <f>ROUND(E51*U51,2)</f>
        <v>3.9</v>
      </c>
      <c r="W51" s="681"/>
      <c r="X51" s="682"/>
      <c r="Y51" s="682"/>
      <c r="Z51" s="682"/>
      <c r="AA51" s="682"/>
      <c r="AB51" s="682"/>
      <c r="AC51" s="682"/>
      <c r="AD51" s="682"/>
      <c r="AE51" s="682"/>
      <c r="AF51" s="682"/>
      <c r="AG51" s="682" t="s">
        <v>3838</v>
      </c>
      <c r="AH51" s="682"/>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83"/>
      <c r="B52" s="684"/>
      <c r="C52" s="685" t="s">
        <v>4018</v>
      </c>
      <c r="D52" s="686"/>
      <c r="E52" s="687"/>
      <c r="F52" s="681"/>
      <c r="G52" s="681"/>
      <c r="H52" s="681"/>
      <c r="I52" s="681"/>
      <c r="J52" s="681"/>
      <c r="K52" s="681"/>
      <c r="L52" s="681"/>
      <c r="M52" s="681"/>
      <c r="N52" s="681"/>
      <c r="O52" s="681"/>
      <c r="P52" s="681"/>
      <c r="Q52" s="681"/>
      <c r="R52" s="681"/>
      <c r="S52" s="681"/>
      <c r="T52" s="681"/>
      <c r="U52" s="681"/>
      <c r="V52" s="681"/>
      <c r="W52" s="681"/>
      <c r="X52" s="682"/>
      <c r="Y52" s="682"/>
      <c r="Z52" s="682"/>
      <c r="AA52" s="682"/>
      <c r="AB52" s="682"/>
      <c r="AC52" s="682"/>
      <c r="AD52" s="682"/>
      <c r="AE52" s="682"/>
      <c r="AF52" s="682"/>
      <c r="AG52" s="682" t="s">
        <v>185</v>
      </c>
      <c r="AH52" s="682">
        <v>0</v>
      </c>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4019</v>
      </c>
      <c r="D53" s="686"/>
      <c r="E53" s="687">
        <v>14.85</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185</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83"/>
      <c r="B54" s="684"/>
      <c r="C54" s="685" t="s">
        <v>4020</v>
      </c>
      <c r="D54" s="686"/>
      <c r="E54" s="687">
        <v>12.6</v>
      </c>
      <c r="F54" s="681"/>
      <c r="G54" s="681"/>
      <c r="H54" s="681"/>
      <c r="I54" s="681"/>
      <c r="J54" s="681"/>
      <c r="K54" s="681"/>
      <c r="L54" s="681"/>
      <c r="M54" s="681"/>
      <c r="N54" s="681"/>
      <c r="O54" s="681"/>
      <c r="P54" s="681"/>
      <c r="Q54" s="681"/>
      <c r="R54" s="681"/>
      <c r="S54" s="681"/>
      <c r="T54" s="681"/>
      <c r="U54" s="681"/>
      <c r="V54" s="681"/>
      <c r="W54" s="681"/>
      <c r="X54" s="682"/>
      <c r="Y54" s="682"/>
      <c r="Z54" s="682"/>
      <c r="AA54" s="682"/>
      <c r="AB54" s="682"/>
      <c r="AC54" s="682"/>
      <c r="AD54" s="682"/>
      <c r="AE54" s="682"/>
      <c r="AF54" s="682"/>
      <c r="AG54" s="682" t="s">
        <v>185</v>
      </c>
      <c r="AH54" s="682">
        <v>0</v>
      </c>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c r="A55" s="666" t="s">
        <v>3833</v>
      </c>
      <c r="B55" s="667" t="s">
        <v>194</v>
      </c>
      <c r="C55" s="668" t="s">
        <v>3802</v>
      </c>
      <c r="D55" s="669"/>
      <c r="E55" s="670"/>
      <c r="F55" s="671"/>
      <c r="G55" s="672">
        <f>SUMIF(AG56:AG78,"&lt;&gt;NOR",G56:G78)</f>
        <v>0</v>
      </c>
      <c r="H55" s="673"/>
      <c r="I55" s="673">
        <f>SUM(I56:I78)</f>
        <v>32804.51</v>
      </c>
      <c r="J55" s="673"/>
      <c r="K55" s="673">
        <f>SUM(K56:K78)</f>
        <v>14823.78</v>
      </c>
      <c r="L55" s="673"/>
      <c r="M55" s="673">
        <f>SUM(M56:M78)</f>
        <v>0</v>
      </c>
      <c r="N55" s="673"/>
      <c r="O55" s="673">
        <f>SUM(O56:O78)</f>
        <v>17.669999999999998</v>
      </c>
      <c r="P55" s="673"/>
      <c r="Q55" s="673">
        <f>SUM(Q56:Q78)</f>
        <v>0</v>
      </c>
      <c r="R55" s="673"/>
      <c r="S55" s="673"/>
      <c r="T55" s="673"/>
      <c r="U55" s="673"/>
      <c r="V55" s="673">
        <f>SUM(V56:V78)</f>
        <v>22.8</v>
      </c>
      <c r="W55" s="673"/>
      <c r="AG55" s="546" t="s">
        <v>3834</v>
      </c>
    </row>
    <row r="56" spans="1:60" outlineLevel="1">
      <c r="A56" s="674">
        <v>16</v>
      </c>
      <c r="B56" s="675" t="s">
        <v>4021</v>
      </c>
      <c r="C56" s="676" t="s">
        <v>4022</v>
      </c>
      <c r="D56" s="677" t="s">
        <v>180</v>
      </c>
      <c r="E56" s="678">
        <v>84.5</v>
      </c>
      <c r="F56" s="925"/>
      <c r="G56" s="679">
        <f>ROUND(E56*F56,2)</f>
        <v>0</v>
      </c>
      <c r="H56" s="680">
        <v>1.1399999999999999</v>
      </c>
      <c r="I56" s="681">
        <f>ROUND(E56*H56,2)</f>
        <v>96.33</v>
      </c>
      <c r="J56" s="680">
        <v>18.16</v>
      </c>
      <c r="K56" s="681">
        <f>ROUND(E56*J56,2)</f>
        <v>1534.52</v>
      </c>
      <c r="L56" s="681">
        <v>21</v>
      </c>
      <c r="M56" s="681">
        <f>G56*(1+L56/100)</f>
        <v>0</v>
      </c>
      <c r="N56" s="681">
        <v>0</v>
      </c>
      <c r="O56" s="681">
        <f>ROUND(E56*N56,2)</f>
        <v>0</v>
      </c>
      <c r="P56" s="681">
        <v>0</v>
      </c>
      <c r="Q56" s="681">
        <f>ROUND(E56*P56,2)</f>
        <v>0</v>
      </c>
      <c r="R56" s="681"/>
      <c r="S56" s="681" t="s">
        <v>3837</v>
      </c>
      <c r="T56" s="681" t="s">
        <v>3837</v>
      </c>
      <c r="U56" s="681">
        <v>1.6E-2</v>
      </c>
      <c r="V56" s="681">
        <f>ROUND(E56*U56,2)</f>
        <v>1.35</v>
      </c>
      <c r="W56" s="681"/>
      <c r="X56" s="682"/>
      <c r="Y56" s="682"/>
      <c r="Z56" s="682"/>
      <c r="AA56" s="682"/>
      <c r="AB56" s="682"/>
      <c r="AC56" s="682"/>
      <c r="AD56" s="682"/>
      <c r="AE56" s="682"/>
      <c r="AF56" s="682"/>
      <c r="AG56" s="682" t="s">
        <v>3838</v>
      </c>
      <c r="AH56" s="682"/>
      <c r="AI56" s="682"/>
      <c r="AJ56" s="682"/>
      <c r="AK56" s="682"/>
      <c r="AL56" s="682"/>
      <c r="AM56" s="682"/>
      <c r="AN56" s="682"/>
      <c r="AO56" s="682"/>
      <c r="AP56" s="682"/>
      <c r="AQ56" s="682"/>
      <c r="AR56" s="682"/>
      <c r="AS56" s="682"/>
      <c r="AT56" s="682"/>
      <c r="AU56" s="682"/>
      <c r="AV56" s="682"/>
      <c r="AW56" s="682"/>
      <c r="AX56" s="682"/>
      <c r="AY56" s="682"/>
      <c r="AZ56" s="682"/>
      <c r="BA56" s="682"/>
      <c r="BB56" s="682"/>
      <c r="BC56" s="682"/>
      <c r="BD56" s="682"/>
      <c r="BE56" s="682"/>
      <c r="BF56" s="682"/>
      <c r="BG56" s="682"/>
      <c r="BH56" s="682"/>
    </row>
    <row r="57" spans="1:60" outlineLevel="1">
      <c r="A57" s="683"/>
      <c r="B57" s="684"/>
      <c r="C57" s="685" t="s">
        <v>3982</v>
      </c>
      <c r="D57" s="686"/>
      <c r="E57" s="687">
        <v>16</v>
      </c>
      <c r="F57" s="681"/>
      <c r="G57" s="681"/>
      <c r="H57" s="681"/>
      <c r="I57" s="681"/>
      <c r="J57" s="681"/>
      <c r="K57" s="681"/>
      <c r="L57" s="681"/>
      <c r="M57" s="681"/>
      <c r="N57" s="681"/>
      <c r="O57" s="681"/>
      <c r="P57" s="681"/>
      <c r="Q57" s="681"/>
      <c r="R57" s="681"/>
      <c r="S57" s="681"/>
      <c r="T57" s="681"/>
      <c r="U57" s="681"/>
      <c r="V57" s="681"/>
      <c r="W57" s="681"/>
      <c r="X57" s="682"/>
      <c r="Y57" s="682"/>
      <c r="Z57" s="682"/>
      <c r="AA57" s="682"/>
      <c r="AB57" s="682"/>
      <c r="AC57" s="682"/>
      <c r="AD57" s="682"/>
      <c r="AE57" s="682"/>
      <c r="AF57" s="682"/>
      <c r="AG57" s="682" t="s">
        <v>185</v>
      </c>
      <c r="AH57" s="682">
        <v>0</v>
      </c>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3"/>
      <c r="B58" s="684"/>
      <c r="C58" s="685" t="s">
        <v>3978</v>
      </c>
      <c r="D58" s="686"/>
      <c r="E58" s="687">
        <v>16.5</v>
      </c>
      <c r="F58" s="681"/>
      <c r="G58" s="681"/>
      <c r="H58" s="681"/>
      <c r="I58" s="681"/>
      <c r="J58" s="681"/>
      <c r="K58" s="681"/>
      <c r="L58" s="681"/>
      <c r="M58" s="681"/>
      <c r="N58" s="681"/>
      <c r="O58" s="681"/>
      <c r="P58" s="681"/>
      <c r="Q58" s="681"/>
      <c r="R58" s="681"/>
      <c r="S58" s="681"/>
      <c r="T58" s="681"/>
      <c r="U58" s="681"/>
      <c r="V58" s="681"/>
      <c r="W58" s="681"/>
      <c r="X58" s="682"/>
      <c r="Y58" s="682"/>
      <c r="Z58" s="682"/>
      <c r="AA58" s="682"/>
      <c r="AB58" s="682"/>
      <c r="AC58" s="682"/>
      <c r="AD58" s="682"/>
      <c r="AE58" s="682"/>
      <c r="AF58" s="682"/>
      <c r="AG58" s="682" t="s">
        <v>185</v>
      </c>
      <c r="AH58" s="682">
        <v>0</v>
      </c>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outlineLevel="1">
      <c r="A59" s="683"/>
      <c r="B59" s="684"/>
      <c r="C59" s="685" t="s">
        <v>4023</v>
      </c>
      <c r="D59" s="686"/>
      <c r="E59" s="687">
        <v>52</v>
      </c>
      <c r="F59" s="681"/>
      <c r="G59" s="681"/>
      <c r="H59" s="681"/>
      <c r="I59" s="681"/>
      <c r="J59" s="681"/>
      <c r="K59" s="681"/>
      <c r="L59" s="681"/>
      <c r="M59" s="681"/>
      <c r="N59" s="681"/>
      <c r="O59" s="681"/>
      <c r="P59" s="681"/>
      <c r="Q59" s="681"/>
      <c r="R59" s="681"/>
      <c r="S59" s="681"/>
      <c r="T59" s="681"/>
      <c r="U59" s="681"/>
      <c r="V59" s="681"/>
      <c r="W59" s="681"/>
      <c r="X59" s="682"/>
      <c r="Y59" s="682"/>
      <c r="Z59" s="682"/>
      <c r="AA59" s="682"/>
      <c r="AB59" s="682"/>
      <c r="AC59" s="682"/>
      <c r="AD59" s="682"/>
      <c r="AE59" s="682"/>
      <c r="AF59" s="682"/>
      <c r="AG59" s="682" t="s">
        <v>185</v>
      </c>
      <c r="AH59" s="682">
        <v>0</v>
      </c>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74">
        <v>17</v>
      </c>
      <c r="B60" s="675" t="s">
        <v>4024</v>
      </c>
      <c r="C60" s="676" t="s">
        <v>4025</v>
      </c>
      <c r="D60" s="677" t="s">
        <v>180</v>
      </c>
      <c r="E60" s="678">
        <v>54</v>
      </c>
      <c r="F60" s="925"/>
      <c r="G60" s="679">
        <f>ROUND(E60*F60,2)</f>
        <v>0</v>
      </c>
      <c r="H60" s="680">
        <v>1.52</v>
      </c>
      <c r="I60" s="681">
        <f>ROUND(E60*H60,2)</f>
        <v>82.08</v>
      </c>
      <c r="J60" s="680">
        <v>22.08</v>
      </c>
      <c r="K60" s="681">
        <f>ROUND(E60*J60,2)</f>
        <v>1192.32</v>
      </c>
      <c r="L60" s="681">
        <v>21</v>
      </c>
      <c r="M60" s="681">
        <f>G60*(1+L60/100)</f>
        <v>0</v>
      </c>
      <c r="N60" s="681">
        <v>0</v>
      </c>
      <c r="O60" s="681">
        <f>ROUND(E60*N60,2)</f>
        <v>0</v>
      </c>
      <c r="P60" s="681">
        <v>0</v>
      </c>
      <c r="Q60" s="681">
        <f>ROUND(E60*P60,2)</f>
        <v>0</v>
      </c>
      <c r="R60" s="681"/>
      <c r="S60" s="681" t="s">
        <v>3837</v>
      </c>
      <c r="T60" s="681" t="s">
        <v>3837</v>
      </c>
      <c r="U60" s="681">
        <v>1.9E-2</v>
      </c>
      <c r="V60" s="681">
        <f>ROUND(E60*U60,2)</f>
        <v>1.03</v>
      </c>
      <c r="W60" s="681"/>
      <c r="X60" s="682"/>
      <c r="Y60" s="682"/>
      <c r="Z60" s="682"/>
      <c r="AA60" s="682"/>
      <c r="AB60" s="682"/>
      <c r="AC60" s="682"/>
      <c r="AD60" s="682"/>
      <c r="AE60" s="682"/>
      <c r="AF60" s="682"/>
      <c r="AG60" s="682" t="s">
        <v>3838</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outlineLevel="1">
      <c r="A61" s="683"/>
      <c r="B61" s="684"/>
      <c r="C61" s="685" t="s">
        <v>3982</v>
      </c>
      <c r="D61" s="686"/>
      <c r="E61" s="687">
        <v>16</v>
      </c>
      <c r="F61" s="681"/>
      <c r="G61" s="681"/>
      <c r="H61" s="681"/>
      <c r="I61" s="681"/>
      <c r="J61" s="681"/>
      <c r="K61" s="681"/>
      <c r="L61" s="681"/>
      <c r="M61" s="681"/>
      <c r="N61" s="681"/>
      <c r="O61" s="681"/>
      <c r="P61" s="681"/>
      <c r="Q61" s="681"/>
      <c r="R61" s="681"/>
      <c r="S61" s="681"/>
      <c r="T61" s="681"/>
      <c r="U61" s="681"/>
      <c r="V61" s="681"/>
      <c r="W61" s="681"/>
      <c r="X61" s="682"/>
      <c r="Y61" s="682"/>
      <c r="Z61" s="682"/>
      <c r="AA61" s="682"/>
      <c r="AB61" s="682"/>
      <c r="AC61" s="682"/>
      <c r="AD61" s="682"/>
      <c r="AE61" s="682"/>
      <c r="AF61" s="682"/>
      <c r="AG61" s="682" t="s">
        <v>185</v>
      </c>
      <c r="AH61" s="682">
        <v>0</v>
      </c>
      <c r="AI61" s="682"/>
      <c r="AJ61" s="682"/>
      <c r="AK61" s="682"/>
      <c r="AL61" s="682"/>
      <c r="AM61" s="682"/>
      <c r="AN61" s="682"/>
      <c r="AO61" s="682"/>
      <c r="AP61" s="682"/>
      <c r="AQ61" s="682"/>
      <c r="AR61" s="682"/>
      <c r="AS61" s="682"/>
      <c r="AT61" s="682"/>
      <c r="AU61" s="682"/>
      <c r="AV61" s="682"/>
      <c r="AW61" s="682"/>
      <c r="AX61" s="682"/>
      <c r="AY61" s="682"/>
      <c r="AZ61" s="682"/>
      <c r="BA61" s="682"/>
      <c r="BB61" s="682"/>
      <c r="BC61" s="682"/>
      <c r="BD61" s="682"/>
      <c r="BE61" s="682"/>
      <c r="BF61" s="682"/>
      <c r="BG61" s="682"/>
      <c r="BH61" s="682"/>
    </row>
    <row r="62" spans="1:60" outlineLevel="1">
      <c r="A62" s="683"/>
      <c r="B62" s="684"/>
      <c r="C62" s="685" t="s">
        <v>4026</v>
      </c>
      <c r="D62" s="686"/>
      <c r="E62" s="687">
        <v>38</v>
      </c>
      <c r="F62" s="681"/>
      <c r="G62" s="681"/>
      <c r="H62" s="681"/>
      <c r="I62" s="681"/>
      <c r="J62" s="681"/>
      <c r="K62" s="681"/>
      <c r="L62" s="681"/>
      <c r="M62" s="681"/>
      <c r="N62" s="681"/>
      <c r="O62" s="681"/>
      <c r="P62" s="681"/>
      <c r="Q62" s="681"/>
      <c r="R62" s="681"/>
      <c r="S62" s="681"/>
      <c r="T62" s="681"/>
      <c r="U62" s="681"/>
      <c r="V62" s="681"/>
      <c r="W62" s="681"/>
      <c r="X62" s="682"/>
      <c r="Y62" s="682"/>
      <c r="Z62" s="682"/>
      <c r="AA62" s="682"/>
      <c r="AB62" s="682"/>
      <c r="AC62" s="682"/>
      <c r="AD62" s="682"/>
      <c r="AE62" s="682"/>
      <c r="AF62" s="682"/>
      <c r="AG62" s="682" t="s">
        <v>185</v>
      </c>
      <c r="AH62" s="682">
        <v>0</v>
      </c>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outlineLevel="1">
      <c r="A63" s="674">
        <v>18</v>
      </c>
      <c r="B63" s="675" t="s">
        <v>4027</v>
      </c>
      <c r="C63" s="676" t="s">
        <v>4028</v>
      </c>
      <c r="D63" s="677" t="s">
        <v>180</v>
      </c>
      <c r="E63" s="678">
        <v>54</v>
      </c>
      <c r="F63" s="925"/>
      <c r="G63" s="679">
        <f>ROUND(E63*F63,2)</f>
        <v>0</v>
      </c>
      <c r="H63" s="680">
        <v>351.18</v>
      </c>
      <c r="I63" s="681">
        <f>ROUND(E63*H63,2)</f>
        <v>18963.72</v>
      </c>
      <c r="J63" s="680">
        <v>84.32</v>
      </c>
      <c r="K63" s="681">
        <f>ROUND(E63*J63,2)</f>
        <v>4553.28</v>
      </c>
      <c r="L63" s="681">
        <v>21</v>
      </c>
      <c r="M63" s="681">
        <f>G63*(1+L63/100)</f>
        <v>0</v>
      </c>
      <c r="N63" s="681">
        <v>0.18462999999999999</v>
      </c>
      <c r="O63" s="681">
        <f>ROUND(E63*N63,2)</f>
        <v>9.9700000000000006</v>
      </c>
      <c r="P63" s="681">
        <v>0</v>
      </c>
      <c r="Q63" s="681">
        <f>ROUND(E63*P63,2)</f>
        <v>0</v>
      </c>
      <c r="R63" s="681"/>
      <c r="S63" s="681" t="s">
        <v>3837</v>
      </c>
      <c r="T63" s="681" t="s">
        <v>3837</v>
      </c>
      <c r="U63" s="681">
        <v>6.4000000000000001E-2</v>
      </c>
      <c r="V63" s="681">
        <f>ROUND(E63*U63,2)</f>
        <v>3.46</v>
      </c>
      <c r="W63" s="681"/>
      <c r="X63" s="682"/>
      <c r="Y63" s="682"/>
      <c r="Z63" s="682"/>
      <c r="AA63" s="682"/>
      <c r="AB63" s="682"/>
      <c r="AC63" s="682"/>
      <c r="AD63" s="682"/>
      <c r="AE63" s="682"/>
      <c r="AF63" s="682"/>
      <c r="AG63" s="682" t="s">
        <v>3838</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3"/>
      <c r="B64" s="684"/>
      <c r="C64" s="685" t="s">
        <v>3982</v>
      </c>
      <c r="D64" s="686"/>
      <c r="E64" s="687">
        <v>16</v>
      </c>
      <c r="F64" s="681"/>
      <c r="G64" s="681"/>
      <c r="H64" s="681"/>
      <c r="I64" s="681"/>
      <c r="J64" s="681"/>
      <c r="K64" s="681"/>
      <c r="L64" s="681"/>
      <c r="M64" s="681"/>
      <c r="N64" s="681"/>
      <c r="O64" s="681"/>
      <c r="P64" s="681"/>
      <c r="Q64" s="681"/>
      <c r="R64" s="681"/>
      <c r="S64" s="681"/>
      <c r="T64" s="681"/>
      <c r="U64" s="681"/>
      <c r="V64" s="681"/>
      <c r="W64" s="681"/>
      <c r="X64" s="682"/>
      <c r="Y64" s="682"/>
      <c r="Z64" s="682"/>
      <c r="AA64" s="682"/>
      <c r="AB64" s="682"/>
      <c r="AC64" s="682"/>
      <c r="AD64" s="682"/>
      <c r="AE64" s="682"/>
      <c r="AF64" s="682"/>
      <c r="AG64" s="682" t="s">
        <v>185</v>
      </c>
      <c r="AH64" s="682">
        <v>0</v>
      </c>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3"/>
      <c r="B65" s="684"/>
      <c r="C65" s="685" t="s">
        <v>4029</v>
      </c>
      <c r="D65" s="686"/>
      <c r="E65" s="687">
        <v>38</v>
      </c>
      <c r="F65" s="681"/>
      <c r="G65" s="681"/>
      <c r="H65" s="681"/>
      <c r="I65" s="681"/>
      <c r="J65" s="681"/>
      <c r="K65" s="681"/>
      <c r="L65" s="681"/>
      <c r="M65" s="681"/>
      <c r="N65" s="681"/>
      <c r="O65" s="681"/>
      <c r="P65" s="681"/>
      <c r="Q65" s="681"/>
      <c r="R65" s="681"/>
      <c r="S65" s="681"/>
      <c r="T65" s="681"/>
      <c r="U65" s="681"/>
      <c r="V65" s="681"/>
      <c r="W65" s="681"/>
      <c r="X65" s="682"/>
      <c r="Y65" s="682"/>
      <c r="Z65" s="682"/>
      <c r="AA65" s="682"/>
      <c r="AB65" s="682"/>
      <c r="AC65" s="682"/>
      <c r="AD65" s="682"/>
      <c r="AE65" s="682"/>
      <c r="AF65" s="682"/>
      <c r="AG65" s="682" t="s">
        <v>185</v>
      </c>
      <c r="AH65" s="682">
        <v>0</v>
      </c>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74">
        <v>19</v>
      </c>
      <c r="B66" s="675" t="s">
        <v>3884</v>
      </c>
      <c r="C66" s="676" t="s">
        <v>3885</v>
      </c>
      <c r="D66" s="677" t="s">
        <v>180</v>
      </c>
      <c r="E66" s="678">
        <v>12</v>
      </c>
      <c r="F66" s="925"/>
      <c r="G66" s="679">
        <f>ROUND(E66*F66,2)</f>
        <v>0</v>
      </c>
      <c r="H66" s="680">
        <v>12.46</v>
      </c>
      <c r="I66" s="681">
        <f>ROUND(E66*H66,2)</f>
        <v>149.52000000000001</v>
      </c>
      <c r="J66" s="680">
        <v>0.94</v>
      </c>
      <c r="K66" s="681">
        <f>ROUND(E66*J66,2)</f>
        <v>11.28</v>
      </c>
      <c r="L66" s="681">
        <v>21</v>
      </c>
      <c r="M66" s="681">
        <f>G66*(1+L66/100)</f>
        <v>0</v>
      </c>
      <c r="N66" s="681">
        <v>6.0999999999999997E-4</v>
      </c>
      <c r="O66" s="681">
        <f>ROUND(E66*N66,2)</f>
        <v>0.01</v>
      </c>
      <c r="P66" s="681">
        <v>0</v>
      </c>
      <c r="Q66" s="681">
        <f>ROUND(E66*P66,2)</f>
        <v>0</v>
      </c>
      <c r="R66" s="681"/>
      <c r="S66" s="681" t="s">
        <v>3837</v>
      </c>
      <c r="T66" s="681" t="s">
        <v>3837</v>
      </c>
      <c r="U66" s="681">
        <v>2E-3</v>
      </c>
      <c r="V66" s="681">
        <f>ROUND(E66*U66,2)</f>
        <v>0.02</v>
      </c>
      <c r="W66" s="681"/>
      <c r="X66" s="682"/>
      <c r="Y66" s="682"/>
      <c r="Z66" s="682"/>
      <c r="AA66" s="682"/>
      <c r="AB66" s="682"/>
      <c r="AC66" s="682"/>
      <c r="AD66" s="682"/>
      <c r="AE66" s="682"/>
      <c r="AF66" s="682"/>
      <c r="AG66" s="682" t="s">
        <v>3838</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3"/>
      <c r="B67" s="684"/>
      <c r="C67" s="685" t="s">
        <v>4030</v>
      </c>
      <c r="D67" s="686"/>
      <c r="E67" s="687">
        <v>4.5</v>
      </c>
      <c r="F67" s="681"/>
      <c r="G67" s="681"/>
      <c r="H67" s="681"/>
      <c r="I67" s="681"/>
      <c r="J67" s="681"/>
      <c r="K67" s="681"/>
      <c r="L67" s="681"/>
      <c r="M67" s="681"/>
      <c r="N67" s="681"/>
      <c r="O67" s="681"/>
      <c r="P67" s="681"/>
      <c r="Q67" s="681"/>
      <c r="R67" s="681"/>
      <c r="S67" s="681"/>
      <c r="T67" s="681"/>
      <c r="U67" s="681"/>
      <c r="V67" s="681"/>
      <c r="W67" s="681"/>
      <c r="X67" s="682"/>
      <c r="Y67" s="682"/>
      <c r="Z67" s="682"/>
      <c r="AA67" s="682"/>
      <c r="AB67" s="682"/>
      <c r="AC67" s="682"/>
      <c r="AD67" s="682"/>
      <c r="AE67" s="682"/>
      <c r="AF67" s="682"/>
      <c r="AG67" s="682" t="s">
        <v>185</v>
      </c>
      <c r="AH67" s="682">
        <v>0</v>
      </c>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outlineLevel="1">
      <c r="A68" s="683"/>
      <c r="B68" s="684"/>
      <c r="C68" s="685" t="s">
        <v>4031</v>
      </c>
      <c r="D68" s="686"/>
      <c r="E68" s="687">
        <v>7.5</v>
      </c>
      <c r="F68" s="681"/>
      <c r="G68" s="681"/>
      <c r="H68" s="681"/>
      <c r="I68" s="681"/>
      <c r="J68" s="681"/>
      <c r="K68" s="681"/>
      <c r="L68" s="681"/>
      <c r="M68" s="681"/>
      <c r="N68" s="681"/>
      <c r="O68" s="681"/>
      <c r="P68" s="681"/>
      <c r="Q68" s="681"/>
      <c r="R68" s="681"/>
      <c r="S68" s="681"/>
      <c r="T68" s="681"/>
      <c r="U68" s="681"/>
      <c r="V68" s="681"/>
      <c r="W68" s="681"/>
      <c r="X68" s="682"/>
      <c r="Y68" s="682"/>
      <c r="Z68" s="682"/>
      <c r="AA68" s="682"/>
      <c r="AB68" s="682"/>
      <c r="AC68" s="682"/>
      <c r="AD68" s="682"/>
      <c r="AE68" s="682"/>
      <c r="AF68" s="682"/>
      <c r="AG68" s="682" t="s">
        <v>185</v>
      </c>
      <c r="AH68" s="682">
        <v>0</v>
      </c>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outlineLevel="1">
      <c r="A69" s="674">
        <v>20</v>
      </c>
      <c r="B69" s="675" t="s">
        <v>3886</v>
      </c>
      <c r="C69" s="676" t="s">
        <v>3887</v>
      </c>
      <c r="D69" s="677" t="s">
        <v>180</v>
      </c>
      <c r="E69" s="678">
        <v>54</v>
      </c>
      <c r="F69" s="925"/>
      <c r="G69" s="679">
        <f>ROUND(E69*F69,2)</f>
        <v>0</v>
      </c>
      <c r="H69" s="680">
        <v>221.76</v>
      </c>
      <c r="I69" s="681">
        <f>ROUND(E69*H69,2)</f>
        <v>11975.04</v>
      </c>
      <c r="J69" s="680">
        <v>37.24</v>
      </c>
      <c r="K69" s="681">
        <f>ROUND(E69*J69,2)</f>
        <v>2010.96</v>
      </c>
      <c r="L69" s="681">
        <v>21</v>
      </c>
      <c r="M69" s="681">
        <f>G69*(1+L69/100)</f>
        <v>0</v>
      </c>
      <c r="N69" s="681">
        <v>0.10373</v>
      </c>
      <c r="O69" s="681">
        <f>ROUND(E69*N69,2)</f>
        <v>5.6</v>
      </c>
      <c r="P69" s="681">
        <v>0</v>
      </c>
      <c r="Q69" s="681">
        <f>ROUND(E69*P69,2)</f>
        <v>0</v>
      </c>
      <c r="R69" s="681"/>
      <c r="S69" s="681" t="s">
        <v>3837</v>
      </c>
      <c r="T69" s="681" t="s">
        <v>3837</v>
      </c>
      <c r="U69" s="681">
        <v>6.4000000000000001E-2</v>
      </c>
      <c r="V69" s="681">
        <f>ROUND(E69*U69,2)</f>
        <v>3.46</v>
      </c>
      <c r="W69" s="681"/>
      <c r="X69" s="682"/>
      <c r="Y69" s="682"/>
      <c r="Z69" s="682"/>
      <c r="AA69" s="682"/>
      <c r="AB69" s="682"/>
      <c r="AC69" s="682"/>
      <c r="AD69" s="682"/>
      <c r="AE69" s="682"/>
      <c r="AF69" s="682"/>
      <c r="AG69" s="682" t="s">
        <v>3838</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83"/>
      <c r="B70" s="684"/>
      <c r="C70" s="685" t="s">
        <v>3982</v>
      </c>
      <c r="D70" s="686"/>
      <c r="E70" s="687">
        <v>16</v>
      </c>
      <c r="F70" s="681"/>
      <c r="G70" s="681"/>
      <c r="H70" s="681"/>
      <c r="I70" s="681"/>
      <c r="J70" s="681"/>
      <c r="K70" s="681"/>
      <c r="L70" s="681"/>
      <c r="M70" s="681"/>
      <c r="N70" s="681"/>
      <c r="O70" s="681"/>
      <c r="P70" s="681"/>
      <c r="Q70" s="681"/>
      <c r="R70" s="681"/>
      <c r="S70" s="681"/>
      <c r="T70" s="681"/>
      <c r="U70" s="681"/>
      <c r="V70" s="681"/>
      <c r="W70" s="681"/>
      <c r="X70" s="682"/>
      <c r="Y70" s="682"/>
      <c r="Z70" s="682"/>
      <c r="AA70" s="682"/>
      <c r="AB70" s="682"/>
      <c r="AC70" s="682"/>
      <c r="AD70" s="682"/>
      <c r="AE70" s="682"/>
      <c r="AF70" s="682"/>
      <c r="AG70" s="682" t="s">
        <v>185</v>
      </c>
      <c r="AH70" s="682">
        <v>0</v>
      </c>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4029</v>
      </c>
      <c r="D71" s="686"/>
      <c r="E71" s="687">
        <v>38</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185</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74">
        <v>21</v>
      </c>
      <c r="B72" s="675" t="s">
        <v>3888</v>
      </c>
      <c r="C72" s="676" t="s">
        <v>3889</v>
      </c>
      <c r="D72" s="677" t="s">
        <v>180</v>
      </c>
      <c r="E72" s="678">
        <v>30.5</v>
      </c>
      <c r="F72" s="925"/>
      <c r="G72" s="679">
        <f>ROUND(E72*F72,2)</f>
        <v>0</v>
      </c>
      <c r="H72" s="680">
        <v>28.47</v>
      </c>
      <c r="I72" s="681">
        <f>ROUND(E72*H72,2)</f>
        <v>868.34</v>
      </c>
      <c r="J72" s="680">
        <v>181.03</v>
      </c>
      <c r="K72" s="681">
        <f>ROUND(E72*J72,2)</f>
        <v>5521.42</v>
      </c>
      <c r="L72" s="681">
        <v>21</v>
      </c>
      <c r="M72" s="681">
        <f>G72*(1+L72/100)</f>
        <v>0</v>
      </c>
      <c r="N72" s="681">
        <v>5.5449999999999999E-2</v>
      </c>
      <c r="O72" s="681">
        <f>ROUND(E72*N72,2)</f>
        <v>1.69</v>
      </c>
      <c r="P72" s="681">
        <v>0</v>
      </c>
      <c r="Q72" s="681">
        <f>ROUND(E72*P72,2)</f>
        <v>0</v>
      </c>
      <c r="R72" s="681"/>
      <c r="S72" s="681" t="s">
        <v>3837</v>
      </c>
      <c r="T72" s="681" t="s">
        <v>3837</v>
      </c>
      <c r="U72" s="681">
        <v>0.442</v>
      </c>
      <c r="V72" s="681">
        <f>ROUND(E72*U72,2)</f>
        <v>13.48</v>
      </c>
      <c r="W72" s="681"/>
      <c r="X72" s="682"/>
      <c r="Y72" s="682"/>
      <c r="Z72" s="682"/>
      <c r="AA72" s="682"/>
      <c r="AB72" s="682"/>
      <c r="AC72" s="682"/>
      <c r="AD72" s="682"/>
      <c r="AE72" s="682"/>
      <c r="AF72" s="682"/>
      <c r="AG72" s="682" t="s">
        <v>3838</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3"/>
      <c r="B73" s="684"/>
      <c r="C73" s="685" t="s">
        <v>3978</v>
      </c>
      <c r="D73" s="686"/>
      <c r="E73" s="687">
        <v>16.5</v>
      </c>
      <c r="F73" s="681"/>
      <c r="G73" s="681"/>
      <c r="H73" s="681"/>
      <c r="I73" s="681"/>
      <c r="J73" s="681"/>
      <c r="K73" s="681"/>
      <c r="L73" s="681"/>
      <c r="M73" s="681"/>
      <c r="N73" s="681"/>
      <c r="O73" s="681"/>
      <c r="P73" s="681"/>
      <c r="Q73" s="681"/>
      <c r="R73" s="681"/>
      <c r="S73" s="681"/>
      <c r="T73" s="681"/>
      <c r="U73" s="681"/>
      <c r="V73" s="681"/>
      <c r="W73" s="681"/>
      <c r="X73" s="682"/>
      <c r="Y73" s="682"/>
      <c r="Z73" s="682"/>
      <c r="AA73" s="682"/>
      <c r="AB73" s="682"/>
      <c r="AC73" s="682"/>
      <c r="AD73" s="682"/>
      <c r="AE73" s="682"/>
      <c r="AF73" s="682"/>
      <c r="AG73" s="682" t="s">
        <v>185</v>
      </c>
      <c r="AH73" s="682">
        <v>0</v>
      </c>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3"/>
      <c r="B74" s="684"/>
      <c r="C74" s="685" t="s">
        <v>3979</v>
      </c>
      <c r="D74" s="686"/>
      <c r="E74" s="687">
        <v>14</v>
      </c>
      <c r="F74" s="681"/>
      <c r="G74" s="681"/>
      <c r="H74" s="681"/>
      <c r="I74" s="681"/>
      <c r="J74" s="681"/>
      <c r="K74" s="681"/>
      <c r="L74" s="681"/>
      <c r="M74" s="681"/>
      <c r="N74" s="681"/>
      <c r="O74" s="681"/>
      <c r="P74" s="681"/>
      <c r="Q74" s="681"/>
      <c r="R74" s="681"/>
      <c r="S74" s="681"/>
      <c r="T74" s="681"/>
      <c r="U74" s="681"/>
      <c r="V74" s="681"/>
      <c r="W74" s="681"/>
      <c r="X74" s="682"/>
      <c r="Y74" s="682"/>
      <c r="Z74" s="682"/>
      <c r="AA74" s="682"/>
      <c r="AB74" s="682"/>
      <c r="AC74" s="682"/>
      <c r="AD74" s="682"/>
      <c r="AE74" s="682"/>
      <c r="AF74" s="682"/>
      <c r="AG74" s="682" t="s">
        <v>185</v>
      </c>
      <c r="AH74" s="682">
        <v>0</v>
      </c>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74">
        <v>22</v>
      </c>
      <c r="B75" s="675" t="s">
        <v>4032</v>
      </c>
      <c r="C75" s="676" t="s">
        <v>4033</v>
      </c>
      <c r="D75" s="677" t="s">
        <v>180</v>
      </c>
      <c r="E75" s="678">
        <v>3.05</v>
      </c>
      <c r="F75" s="925"/>
      <c r="G75" s="679">
        <f>ROUND(E75*F75,2)</f>
        <v>0</v>
      </c>
      <c r="H75" s="680">
        <v>219.5</v>
      </c>
      <c r="I75" s="681">
        <f>ROUND(E75*H75,2)</f>
        <v>669.48</v>
      </c>
      <c r="J75" s="680">
        <v>0</v>
      </c>
      <c r="K75" s="681">
        <f>ROUND(E75*J75,2)</f>
        <v>0</v>
      </c>
      <c r="L75" s="681">
        <v>21</v>
      </c>
      <c r="M75" s="681">
        <f>G75*(1+L75/100)</f>
        <v>0</v>
      </c>
      <c r="N75" s="681">
        <v>0.12959999999999999</v>
      </c>
      <c r="O75" s="681">
        <f>ROUND(E75*N75,2)</f>
        <v>0.4</v>
      </c>
      <c r="P75" s="681">
        <v>0</v>
      </c>
      <c r="Q75" s="681">
        <f>ROUND(E75*P75,2)</f>
        <v>0</v>
      </c>
      <c r="R75" s="681"/>
      <c r="S75" s="681" t="s">
        <v>3878</v>
      </c>
      <c r="T75" s="681" t="s">
        <v>3837</v>
      </c>
      <c r="U75" s="681">
        <v>0</v>
      </c>
      <c r="V75" s="681">
        <f>ROUND(E75*U75,2)</f>
        <v>0</v>
      </c>
      <c r="W75" s="681"/>
      <c r="X75" s="682"/>
      <c r="Y75" s="682"/>
      <c r="Z75" s="682"/>
      <c r="AA75" s="682"/>
      <c r="AB75" s="682"/>
      <c r="AC75" s="682"/>
      <c r="AD75" s="682"/>
      <c r="AE75" s="682"/>
      <c r="AF75" s="682"/>
      <c r="AG75" s="682" t="s">
        <v>3869</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3"/>
      <c r="B76" s="684"/>
      <c r="C76" s="685" t="s">
        <v>3973</v>
      </c>
      <c r="D76" s="686"/>
      <c r="E76" s="687"/>
      <c r="F76" s="681"/>
      <c r="G76" s="681"/>
      <c r="H76" s="681"/>
      <c r="I76" s="681"/>
      <c r="J76" s="681"/>
      <c r="K76" s="681"/>
      <c r="L76" s="681"/>
      <c r="M76" s="681"/>
      <c r="N76" s="681"/>
      <c r="O76" s="681"/>
      <c r="P76" s="681"/>
      <c r="Q76" s="681"/>
      <c r="R76" s="681"/>
      <c r="S76" s="681"/>
      <c r="T76" s="681"/>
      <c r="U76" s="681"/>
      <c r="V76" s="681"/>
      <c r="W76" s="681"/>
      <c r="X76" s="682"/>
      <c r="Y76" s="682"/>
      <c r="Z76" s="682"/>
      <c r="AA76" s="682"/>
      <c r="AB76" s="682"/>
      <c r="AC76" s="682"/>
      <c r="AD76" s="682"/>
      <c r="AE76" s="682"/>
      <c r="AF76" s="682"/>
      <c r="AG76" s="682" t="s">
        <v>185</v>
      </c>
      <c r="AH76" s="682">
        <v>0</v>
      </c>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83"/>
      <c r="B77" s="684"/>
      <c r="C77" s="685" t="s">
        <v>3974</v>
      </c>
      <c r="D77" s="686"/>
      <c r="E77" s="687">
        <v>1.65</v>
      </c>
      <c r="F77" s="681"/>
      <c r="G77" s="681"/>
      <c r="H77" s="681"/>
      <c r="I77" s="681"/>
      <c r="J77" s="681"/>
      <c r="K77" s="681"/>
      <c r="L77" s="681"/>
      <c r="M77" s="681"/>
      <c r="N77" s="681"/>
      <c r="O77" s="681"/>
      <c r="P77" s="681"/>
      <c r="Q77" s="681"/>
      <c r="R77" s="681"/>
      <c r="S77" s="681"/>
      <c r="T77" s="681"/>
      <c r="U77" s="681"/>
      <c r="V77" s="681"/>
      <c r="W77" s="681"/>
      <c r="X77" s="682"/>
      <c r="Y77" s="682"/>
      <c r="Z77" s="682"/>
      <c r="AA77" s="682"/>
      <c r="AB77" s="682"/>
      <c r="AC77" s="682"/>
      <c r="AD77" s="682"/>
      <c r="AE77" s="682"/>
      <c r="AF77" s="682"/>
      <c r="AG77" s="682" t="s">
        <v>185</v>
      </c>
      <c r="AH77" s="682">
        <v>0</v>
      </c>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3975</v>
      </c>
      <c r="D78" s="686"/>
      <c r="E78" s="687">
        <v>1.4</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185</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3833</v>
      </c>
      <c r="B79" s="667" t="s">
        <v>214</v>
      </c>
      <c r="C79" s="668" t="s">
        <v>3803</v>
      </c>
      <c r="D79" s="669"/>
      <c r="E79" s="670"/>
      <c r="F79" s="671"/>
      <c r="G79" s="672">
        <f>SUMIF(AG80:AG94,"&lt;&gt;NOR",G80:G94)</f>
        <v>0</v>
      </c>
      <c r="H79" s="673"/>
      <c r="I79" s="673">
        <f>SUM(I80:I94)</f>
        <v>13337.119999999999</v>
      </c>
      <c r="J79" s="673"/>
      <c r="K79" s="673">
        <f>SUM(K80:K94)</f>
        <v>6606.1399999999994</v>
      </c>
      <c r="L79" s="673"/>
      <c r="M79" s="673">
        <f>SUM(M80:M94)</f>
        <v>0</v>
      </c>
      <c r="N79" s="673"/>
      <c r="O79" s="673">
        <f>SUM(O80:O94)</f>
        <v>10.950000000000001</v>
      </c>
      <c r="P79" s="673"/>
      <c r="Q79" s="673">
        <f>SUM(Q80:Q94)</f>
        <v>0</v>
      </c>
      <c r="R79" s="673"/>
      <c r="S79" s="673"/>
      <c r="T79" s="673"/>
      <c r="U79" s="673"/>
      <c r="V79" s="673">
        <f>SUM(V80:V94)</f>
        <v>15.979999999999999</v>
      </c>
      <c r="W79" s="673"/>
      <c r="AG79" s="546" t="s">
        <v>3834</v>
      </c>
    </row>
    <row r="80" spans="1:60" outlineLevel="1">
      <c r="A80" s="688">
        <v>23</v>
      </c>
      <c r="B80" s="689" t="s">
        <v>3927</v>
      </c>
      <c r="C80" s="690" t="s">
        <v>3928</v>
      </c>
      <c r="D80" s="691" t="s">
        <v>886</v>
      </c>
      <c r="E80" s="692">
        <v>27</v>
      </c>
      <c r="F80" s="926"/>
      <c r="G80" s="693">
        <f>ROUND(E80*F80,2)</f>
        <v>0</v>
      </c>
      <c r="H80" s="680">
        <v>70.069999999999993</v>
      </c>
      <c r="I80" s="681">
        <f>ROUND(E80*H80,2)</f>
        <v>1891.89</v>
      </c>
      <c r="J80" s="680">
        <v>41.43</v>
      </c>
      <c r="K80" s="681">
        <f>ROUND(E80*J80,2)</f>
        <v>1118.6099999999999</v>
      </c>
      <c r="L80" s="681">
        <v>21</v>
      </c>
      <c r="M80" s="681">
        <f>G80*(1+L80/100)</f>
        <v>0</v>
      </c>
      <c r="N80" s="681">
        <v>8.9709999999999998E-2</v>
      </c>
      <c r="O80" s="681">
        <f>ROUND(E80*N80,2)</f>
        <v>2.42</v>
      </c>
      <c r="P80" s="681">
        <v>0</v>
      </c>
      <c r="Q80" s="681">
        <f>ROUND(E80*P80,2)</f>
        <v>0</v>
      </c>
      <c r="R80" s="681"/>
      <c r="S80" s="681" t="s">
        <v>3837</v>
      </c>
      <c r="T80" s="681" t="s">
        <v>3837</v>
      </c>
      <c r="U80" s="681">
        <v>0.113</v>
      </c>
      <c r="V80" s="681">
        <f>ROUND(E80*U80,2)</f>
        <v>3.05</v>
      </c>
      <c r="W80" s="681"/>
      <c r="X80" s="682"/>
      <c r="Y80" s="682"/>
      <c r="Z80" s="682"/>
      <c r="AA80" s="682"/>
      <c r="AB80" s="682"/>
      <c r="AC80" s="682"/>
      <c r="AD80" s="682"/>
      <c r="AE80" s="682"/>
      <c r="AF80" s="682"/>
      <c r="AG80" s="682" t="s">
        <v>3838</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ht="22.5" outlineLevel="1">
      <c r="A81" s="674">
        <v>24</v>
      </c>
      <c r="B81" s="675" t="s">
        <v>4034</v>
      </c>
      <c r="C81" s="676" t="s">
        <v>4035</v>
      </c>
      <c r="D81" s="677" t="s">
        <v>886</v>
      </c>
      <c r="E81" s="678">
        <v>4</v>
      </c>
      <c r="F81" s="925"/>
      <c r="G81" s="679">
        <f>ROUND(E81*F81,2)</f>
        <v>0</v>
      </c>
      <c r="H81" s="680">
        <v>224.21</v>
      </c>
      <c r="I81" s="681">
        <f>ROUND(E81*H81,2)</f>
        <v>896.84</v>
      </c>
      <c r="J81" s="680">
        <v>61.79</v>
      </c>
      <c r="K81" s="681">
        <f>ROUND(E81*J81,2)</f>
        <v>247.16</v>
      </c>
      <c r="L81" s="681">
        <v>21</v>
      </c>
      <c r="M81" s="681">
        <f>G81*(1+L81/100)</f>
        <v>0</v>
      </c>
      <c r="N81" s="681">
        <v>0.19289999999999999</v>
      </c>
      <c r="O81" s="681">
        <f>ROUND(E81*N81,2)</f>
        <v>0.77</v>
      </c>
      <c r="P81" s="681">
        <v>0</v>
      </c>
      <c r="Q81" s="681">
        <f>ROUND(E81*P81,2)</f>
        <v>0</v>
      </c>
      <c r="R81" s="681"/>
      <c r="S81" s="681" t="s">
        <v>3837</v>
      </c>
      <c r="T81" s="681" t="s">
        <v>3837</v>
      </c>
      <c r="U81" s="681">
        <v>0.16200000000000001</v>
      </c>
      <c r="V81" s="681">
        <f>ROUND(E81*U81,2)</f>
        <v>0.65</v>
      </c>
      <c r="W81" s="681"/>
      <c r="X81" s="682"/>
      <c r="Y81" s="682"/>
      <c r="Z81" s="682"/>
      <c r="AA81" s="682"/>
      <c r="AB81" s="682"/>
      <c r="AC81" s="682"/>
      <c r="AD81" s="682"/>
      <c r="AE81" s="682"/>
      <c r="AF81" s="682"/>
      <c r="AG81" s="682" t="s">
        <v>3838</v>
      </c>
      <c r="AH81" s="682"/>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outlineLevel="1">
      <c r="A82" s="683"/>
      <c r="B82" s="684"/>
      <c r="C82" s="685" t="s">
        <v>3992</v>
      </c>
      <c r="D82" s="686"/>
      <c r="E82" s="687">
        <v>2</v>
      </c>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185</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3993</v>
      </c>
      <c r="D83" s="686"/>
      <c r="E83" s="687">
        <v>2</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185</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ht="22.5" outlineLevel="1">
      <c r="A84" s="674">
        <v>25</v>
      </c>
      <c r="B84" s="675" t="s">
        <v>3931</v>
      </c>
      <c r="C84" s="676" t="s">
        <v>3932</v>
      </c>
      <c r="D84" s="677" t="s">
        <v>886</v>
      </c>
      <c r="E84" s="678">
        <v>27</v>
      </c>
      <c r="F84" s="925"/>
      <c r="G84" s="679">
        <f>ROUND(E84*F84,2)</f>
        <v>0</v>
      </c>
      <c r="H84" s="680">
        <v>280.49</v>
      </c>
      <c r="I84" s="681">
        <f>ROUND(E84*H84,2)</f>
        <v>7573.23</v>
      </c>
      <c r="J84" s="680">
        <v>104.01</v>
      </c>
      <c r="K84" s="681">
        <f>ROUND(E84*J84,2)</f>
        <v>2808.27</v>
      </c>
      <c r="L84" s="681">
        <v>21</v>
      </c>
      <c r="M84" s="681">
        <f>G84*(1+L84/100)</f>
        <v>0</v>
      </c>
      <c r="N84" s="681">
        <v>0.26980999999999999</v>
      </c>
      <c r="O84" s="681">
        <f>ROUND(E84*N84,2)</f>
        <v>7.28</v>
      </c>
      <c r="P84" s="681">
        <v>0</v>
      </c>
      <c r="Q84" s="681">
        <f>ROUND(E84*P84,2)</f>
        <v>0</v>
      </c>
      <c r="R84" s="681"/>
      <c r="S84" s="681" t="s">
        <v>3837</v>
      </c>
      <c r="T84" s="681" t="s">
        <v>3837</v>
      </c>
      <c r="U84" s="681">
        <v>0.27200000000000002</v>
      </c>
      <c r="V84" s="681">
        <f>ROUND(E84*U84,2)</f>
        <v>7.34</v>
      </c>
      <c r="W84" s="681"/>
      <c r="X84" s="682"/>
      <c r="Y84" s="682"/>
      <c r="Z84" s="682"/>
      <c r="AA84" s="682"/>
      <c r="AB84" s="682"/>
      <c r="AC84" s="682"/>
      <c r="AD84" s="682"/>
      <c r="AE84" s="682"/>
      <c r="AF84" s="682"/>
      <c r="AG84" s="682" t="s">
        <v>3838</v>
      </c>
      <c r="AH84" s="682"/>
      <c r="AI84" s="682"/>
      <c r="AJ84" s="682"/>
      <c r="AK84" s="682"/>
      <c r="AL84" s="682"/>
      <c r="AM84" s="682"/>
      <c r="AN84" s="682"/>
      <c r="AO84" s="682"/>
      <c r="AP84" s="682"/>
      <c r="AQ84" s="682"/>
      <c r="AR84" s="682"/>
      <c r="AS84" s="682"/>
      <c r="AT84" s="682"/>
      <c r="AU84" s="682"/>
      <c r="AV84" s="682"/>
      <c r="AW84" s="682"/>
      <c r="AX84" s="682"/>
      <c r="AY84" s="682"/>
      <c r="AZ84" s="682"/>
      <c r="BA84" s="682"/>
      <c r="BB84" s="682"/>
      <c r="BC84" s="682"/>
      <c r="BD84" s="682"/>
      <c r="BE84" s="682"/>
      <c r="BF84" s="682"/>
      <c r="BG84" s="682"/>
      <c r="BH84" s="682"/>
    </row>
    <row r="85" spans="1:60" outlineLevel="1">
      <c r="A85" s="683"/>
      <c r="B85" s="684"/>
      <c r="C85" s="685" t="s">
        <v>3994</v>
      </c>
      <c r="D85" s="686"/>
      <c r="E85" s="687">
        <v>27</v>
      </c>
      <c r="F85" s="681"/>
      <c r="G85" s="681"/>
      <c r="H85" s="681"/>
      <c r="I85" s="681"/>
      <c r="J85" s="681"/>
      <c r="K85" s="681"/>
      <c r="L85" s="681"/>
      <c r="M85" s="681"/>
      <c r="N85" s="681"/>
      <c r="O85" s="681"/>
      <c r="P85" s="681"/>
      <c r="Q85" s="681"/>
      <c r="R85" s="681"/>
      <c r="S85" s="681"/>
      <c r="T85" s="681"/>
      <c r="U85" s="681"/>
      <c r="V85" s="681"/>
      <c r="W85" s="681"/>
      <c r="X85" s="682"/>
      <c r="Y85" s="682"/>
      <c r="Z85" s="682"/>
      <c r="AA85" s="682"/>
      <c r="AB85" s="682"/>
      <c r="AC85" s="682"/>
      <c r="AD85" s="682"/>
      <c r="AE85" s="682"/>
      <c r="AF85" s="682"/>
      <c r="AG85" s="682" t="s">
        <v>185</v>
      </c>
      <c r="AH85" s="682">
        <v>0</v>
      </c>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outlineLevel="1">
      <c r="A86" s="674">
        <v>26</v>
      </c>
      <c r="B86" s="675" t="s">
        <v>3933</v>
      </c>
      <c r="C86" s="676" t="s">
        <v>3934</v>
      </c>
      <c r="D86" s="677" t="s">
        <v>886</v>
      </c>
      <c r="E86" s="678">
        <v>48</v>
      </c>
      <c r="F86" s="925"/>
      <c r="G86" s="679">
        <f>ROUND(E86*F86,2)</f>
        <v>0</v>
      </c>
      <c r="H86" s="680">
        <v>46.52</v>
      </c>
      <c r="I86" s="681">
        <f>ROUND(E86*H86,2)</f>
        <v>2232.96</v>
      </c>
      <c r="J86" s="680">
        <v>28.48</v>
      </c>
      <c r="K86" s="681">
        <f>ROUND(E86*J86,2)</f>
        <v>1367.04</v>
      </c>
      <c r="L86" s="681">
        <v>21</v>
      </c>
      <c r="M86" s="681">
        <f>G86*(1+L86/100)</f>
        <v>0</v>
      </c>
      <c r="N86" s="681">
        <v>0</v>
      </c>
      <c r="O86" s="681">
        <f>ROUND(E86*N86,2)</f>
        <v>0</v>
      </c>
      <c r="P86" s="681">
        <v>0</v>
      </c>
      <c r="Q86" s="681">
        <f>ROUND(E86*P86,2)</f>
        <v>0</v>
      </c>
      <c r="R86" s="681"/>
      <c r="S86" s="681" t="s">
        <v>3837</v>
      </c>
      <c r="T86" s="681" t="s">
        <v>3837</v>
      </c>
      <c r="U86" s="681">
        <v>3.6999999999999998E-2</v>
      </c>
      <c r="V86" s="681">
        <f>ROUND(E86*U86,2)</f>
        <v>1.78</v>
      </c>
      <c r="W86" s="681"/>
      <c r="X86" s="682"/>
      <c r="Y86" s="682"/>
      <c r="Z86" s="682"/>
      <c r="AA86" s="682"/>
      <c r="AB86" s="682"/>
      <c r="AC86" s="682"/>
      <c r="AD86" s="682"/>
      <c r="AE86" s="682"/>
      <c r="AF86" s="682"/>
      <c r="AG86" s="682" t="s">
        <v>3838</v>
      </c>
      <c r="AH86" s="682"/>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4036</v>
      </c>
      <c r="D87" s="686"/>
      <c r="E87" s="687">
        <v>18</v>
      </c>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185</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4037</v>
      </c>
      <c r="D88" s="686"/>
      <c r="E88" s="687">
        <v>30</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185</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27</v>
      </c>
      <c r="B89" s="675" t="s">
        <v>4038</v>
      </c>
      <c r="C89" s="676" t="s">
        <v>4039</v>
      </c>
      <c r="D89" s="677" t="s">
        <v>180</v>
      </c>
      <c r="E89" s="678">
        <v>27.45</v>
      </c>
      <c r="F89" s="925"/>
      <c r="G89" s="679">
        <f>ROUND(E89*F89,2)</f>
        <v>0</v>
      </c>
      <c r="H89" s="680">
        <v>0</v>
      </c>
      <c r="I89" s="681">
        <f>ROUND(E89*H89,2)</f>
        <v>0</v>
      </c>
      <c r="J89" s="680">
        <v>38.799999999999997</v>
      </c>
      <c r="K89" s="681">
        <f>ROUND(E89*J89,2)</f>
        <v>1065.06</v>
      </c>
      <c r="L89" s="681">
        <v>21</v>
      </c>
      <c r="M89" s="681">
        <f>G89*(1+L89/100)</f>
        <v>0</v>
      </c>
      <c r="N89" s="681">
        <v>0</v>
      </c>
      <c r="O89" s="681">
        <f>ROUND(E89*N89,2)</f>
        <v>0</v>
      </c>
      <c r="P89" s="681">
        <v>0</v>
      </c>
      <c r="Q89" s="681">
        <f>ROUND(E89*P89,2)</f>
        <v>0</v>
      </c>
      <c r="R89" s="681"/>
      <c r="S89" s="681" t="s">
        <v>3837</v>
      </c>
      <c r="T89" s="681" t="s">
        <v>3837</v>
      </c>
      <c r="U89" s="681">
        <v>0.115</v>
      </c>
      <c r="V89" s="681">
        <f>ROUND(E89*U89,2)</f>
        <v>3.16</v>
      </c>
      <c r="W89" s="681"/>
      <c r="X89" s="682"/>
      <c r="Y89" s="682"/>
      <c r="Z89" s="682"/>
      <c r="AA89" s="682"/>
      <c r="AB89" s="682"/>
      <c r="AC89" s="682"/>
      <c r="AD89" s="682"/>
      <c r="AE89" s="682"/>
      <c r="AF89" s="682"/>
      <c r="AG89" s="682" t="s">
        <v>3838</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outlineLevel="1">
      <c r="A90" s="683"/>
      <c r="B90" s="684"/>
      <c r="C90" s="685" t="s">
        <v>4018</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185</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4019</v>
      </c>
      <c r="D91" s="686"/>
      <c r="E91" s="687">
        <v>14.85</v>
      </c>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185</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4020</v>
      </c>
      <c r="D92" s="686"/>
      <c r="E92" s="687">
        <v>12.6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185</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28</v>
      </c>
      <c r="B93" s="675" t="s">
        <v>3946</v>
      </c>
      <c r="C93" s="676" t="s">
        <v>3947</v>
      </c>
      <c r="D93" s="677" t="s">
        <v>180</v>
      </c>
      <c r="E93" s="678">
        <v>2.754</v>
      </c>
      <c r="F93" s="925"/>
      <c r="G93" s="679">
        <f>ROUND(E93*F93,2)</f>
        <v>0</v>
      </c>
      <c r="H93" s="680">
        <v>269.5</v>
      </c>
      <c r="I93" s="681">
        <f>ROUND(E93*H93,2)</f>
        <v>742.2</v>
      </c>
      <c r="J93" s="680">
        <v>0</v>
      </c>
      <c r="K93" s="681">
        <f>ROUND(E93*J93,2)</f>
        <v>0</v>
      </c>
      <c r="L93" s="681">
        <v>21</v>
      </c>
      <c r="M93" s="681">
        <f>G93*(1+L93/100)</f>
        <v>0</v>
      </c>
      <c r="N93" s="681">
        <v>0.17599999999999999</v>
      </c>
      <c r="O93" s="681">
        <f>ROUND(E93*N93,2)</f>
        <v>0.48</v>
      </c>
      <c r="P93" s="681">
        <v>0</v>
      </c>
      <c r="Q93" s="681">
        <f>ROUND(E93*P93,2)</f>
        <v>0</v>
      </c>
      <c r="R93" s="681"/>
      <c r="S93" s="681" t="s">
        <v>3878</v>
      </c>
      <c r="T93" s="681" t="s">
        <v>3837</v>
      </c>
      <c r="U93" s="681">
        <v>0</v>
      </c>
      <c r="V93" s="681">
        <f>ROUND(E93*U93,2)</f>
        <v>0</v>
      </c>
      <c r="W93" s="681"/>
      <c r="X93" s="682"/>
      <c r="Y93" s="682"/>
      <c r="Z93" s="682"/>
      <c r="AA93" s="682"/>
      <c r="AB93" s="682"/>
      <c r="AC93" s="682"/>
      <c r="AD93" s="682"/>
      <c r="AE93" s="682"/>
      <c r="AF93" s="682"/>
      <c r="AG93" s="682" t="s">
        <v>3869</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outlineLevel="1">
      <c r="A94" s="683"/>
      <c r="B94" s="684"/>
      <c r="C94" s="685" t="s">
        <v>4040</v>
      </c>
      <c r="D94" s="686"/>
      <c r="E94" s="687">
        <v>2.754</v>
      </c>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185</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c r="A95" s="666" t="s">
        <v>3833</v>
      </c>
      <c r="B95" s="667" t="s">
        <v>776</v>
      </c>
      <c r="C95" s="668" t="s">
        <v>3804</v>
      </c>
      <c r="D95" s="669"/>
      <c r="E95" s="670"/>
      <c r="F95" s="671"/>
      <c r="G95" s="672">
        <f>SUMIF(AG96:AG99,"&lt;&gt;NOR",G96:G99)</f>
        <v>0</v>
      </c>
      <c r="H95" s="673"/>
      <c r="I95" s="673">
        <f>SUM(I96:I99)</f>
        <v>0</v>
      </c>
      <c r="J95" s="673"/>
      <c r="K95" s="673">
        <f>SUM(K96:K99)</f>
        <v>1657.6</v>
      </c>
      <c r="L95" s="673"/>
      <c r="M95" s="673">
        <f>SUM(M96:M99)</f>
        <v>0</v>
      </c>
      <c r="N95" s="673"/>
      <c r="O95" s="673">
        <f>SUM(O96:O99)</f>
        <v>0</v>
      </c>
      <c r="P95" s="673"/>
      <c r="Q95" s="673">
        <f>SUM(Q96:Q99)</f>
        <v>0</v>
      </c>
      <c r="R95" s="673"/>
      <c r="S95" s="673"/>
      <c r="T95" s="673"/>
      <c r="U95" s="673"/>
      <c r="V95" s="673">
        <f>SUM(V96:V99)</f>
        <v>0.46</v>
      </c>
      <c r="W95" s="673"/>
      <c r="AG95" s="546" t="s">
        <v>3834</v>
      </c>
    </row>
    <row r="96" spans="1:60" outlineLevel="1">
      <c r="A96" s="674">
        <v>29</v>
      </c>
      <c r="B96" s="675" t="s">
        <v>4041</v>
      </c>
      <c r="C96" s="676" t="s">
        <v>4042</v>
      </c>
      <c r="D96" s="677" t="s">
        <v>407</v>
      </c>
      <c r="E96" s="678">
        <v>28.628609999999998</v>
      </c>
      <c r="F96" s="925"/>
      <c r="G96" s="679">
        <f>ROUND(E96*F96,2)</f>
        <v>0</v>
      </c>
      <c r="H96" s="680">
        <v>0</v>
      </c>
      <c r="I96" s="681">
        <f>ROUND(E96*H96,2)</f>
        <v>0</v>
      </c>
      <c r="J96" s="680">
        <v>57.9</v>
      </c>
      <c r="K96" s="681">
        <f>ROUND(E96*J96,2)</f>
        <v>1657.6</v>
      </c>
      <c r="L96" s="681">
        <v>21</v>
      </c>
      <c r="M96" s="681">
        <f>G96*(1+L96/100)</f>
        <v>0</v>
      </c>
      <c r="N96" s="681">
        <v>0</v>
      </c>
      <c r="O96" s="681">
        <f>ROUND(E96*N96,2)</f>
        <v>0</v>
      </c>
      <c r="P96" s="681">
        <v>0</v>
      </c>
      <c r="Q96" s="681">
        <f>ROUND(E96*P96,2)</f>
        <v>0</v>
      </c>
      <c r="R96" s="681"/>
      <c r="S96" s="681" t="s">
        <v>3837</v>
      </c>
      <c r="T96" s="681" t="s">
        <v>3837</v>
      </c>
      <c r="U96" s="681">
        <v>1.6E-2</v>
      </c>
      <c r="V96" s="681">
        <f>ROUND(E96*U96,2)</f>
        <v>0.46</v>
      </c>
      <c r="W96" s="681"/>
      <c r="X96" s="682"/>
      <c r="Y96" s="682"/>
      <c r="Z96" s="682"/>
      <c r="AA96" s="682"/>
      <c r="AB96" s="682"/>
      <c r="AC96" s="682"/>
      <c r="AD96" s="682"/>
      <c r="AE96" s="682"/>
      <c r="AF96" s="682"/>
      <c r="AG96" s="682" t="s">
        <v>3951</v>
      </c>
      <c r="AH96" s="682"/>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60" outlineLevel="1">
      <c r="A97" s="683"/>
      <c r="B97" s="684"/>
      <c r="C97" s="685" t="s">
        <v>3952</v>
      </c>
      <c r="D97" s="686"/>
      <c r="E97" s="687"/>
      <c r="F97" s="681"/>
      <c r="G97" s="681"/>
      <c r="H97" s="681"/>
      <c r="I97" s="681"/>
      <c r="J97" s="681"/>
      <c r="K97" s="681"/>
      <c r="L97" s="681"/>
      <c r="M97" s="681"/>
      <c r="N97" s="681"/>
      <c r="O97" s="681"/>
      <c r="P97" s="681"/>
      <c r="Q97" s="681"/>
      <c r="R97" s="681"/>
      <c r="S97" s="681"/>
      <c r="T97" s="681"/>
      <c r="U97" s="681"/>
      <c r="V97" s="681"/>
      <c r="W97" s="681"/>
      <c r="X97" s="682"/>
      <c r="Y97" s="682"/>
      <c r="Z97" s="682"/>
      <c r="AA97" s="682"/>
      <c r="AB97" s="682"/>
      <c r="AC97" s="682"/>
      <c r="AD97" s="682"/>
      <c r="AE97" s="682"/>
      <c r="AF97" s="682"/>
      <c r="AG97" s="682" t="s">
        <v>185</v>
      </c>
      <c r="AH97" s="682">
        <v>0</v>
      </c>
      <c r="AI97" s="682"/>
      <c r="AJ97" s="682"/>
      <c r="AK97" s="682"/>
      <c r="AL97" s="682"/>
      <c r="AM97" s="682"/>
      <c r="AN97" s="682"/>
      <c r="AO97" s="682"/>
      <c r="AP97" s="682"/>
      <c r="AQ97" s="682"/>
      <c r="AR97" s="682"/>
      <c r="AS97" s="682"/>
      <c r="AT97" s="682"/>
      <c r="AU97" s="682"/>
      <c r="AV97" s="682"/>
      <c r="AW97" s="682"/>
      <c r="AX97" s="682"/>
      <c r="AY97" s="682"/>
      <c r="AZ97" s="682"/>
      <c r="BA97" s="682"/>
      <c r="BB97" s="682"/>
      <c r="BC97" s="682"/>
      <c r="BD97" s="682"/>
      <c r="BE97" s="682"/>
      <c r="BF97" s="682"/>
      <c r="BG97" s="682"/>
      <c r="BH97" s="682"/>
    </row>
    <row r="98" spans="1:60" outlineLevel="1">
      <c r="A98" s="683"/>
      <c r="B98" s="684"/>
      <c r="C98" s="685" t="s">
        <v>4043</v>
      </c>
      <c r="D98" s="686"/>
      <c r="E98" s="687"/>
      <c r="F98" s="681"/>
      <c r="G98" s="681"/>
      <c r="H98" s="681"/>
      <c r="I98" s="681"/>
      <c r="J98" s="681"/>
      <c r="K98" s="681"/>
      <c r="L98" s="681"/>
      <c r="M98" s="681"/>
      <c r="N98" s="681"/>
      <c r="O98" s="681"/>
      <c r="P98" s="681"/>
      <c r="Q98" s="681"/>
      <c r="R98" s="681"/>
      <c r="S98" s="681"/>
      <c r="T98" s="681"/>
      <c r="U98" s="681"/>
      <c r="V98" s="681"/>
      <c r="W98" s="681"/>
      <c r="X98" s="682"/>
      <c r="Y98" s="682"/>
      <c r="Z98" s="682"/>
      <c r="AA98" s="682"/>
      <c r="AB98" s="682"/>
      <c r="AC98" s="682"/>
      <c r="AD98" s="682"/>
      <c r="AE98" s="682"/>
      <c r="AF98" s="682"/>
      <c r="AG98" s="682" t="s">
        <v>185</v>
      </c>
      <c r="AH98" s="682">
        <v>0</v>
      </c>
      <c r="AI98" s="682"/>
      <c r="AJ98" s="682"/>
      <c r="AK98" s="682"/>
      <c r="AL98" s="682"/>
      <c r="AM98" s="682"/>
      <c r="AN98" s="682"/>
      <c r="AO98" s="682"/>
      <c r="AP98" s="682"/>
      <c r="AQ98" s="682"/>
      <c r="AR98" s="682"/>
      <c r="AS98" s="682"/>
      <c r="AT98" s="682"/>
      <c r="AU98" s="682"/>
      <c r="AV98" s="682"/>
      <c r="AW98" s="682"/>
      <c r="AX98" s="682"/>
      <c r="AY98" s="682"/>
      <c r="AZ98" s="682"/>
      <c r="BA98" s="682"/>
      <c r="BB98" s="682"/>
      <c r="BC98" s="682"/>
      <c r="BD98" s="682"/>
      <c r="BE98" s="682"/>
      <c r="BF98" s="682"/>
      <c r="BG98" s="682"/>
      <c r="BH98" s="682"/>
    </row>
    <row r="99" spans="1:60" outlineLevel="1">
      <c r="A99" s="683"/>
      <c r="B99" s="684"/>
      <c r="C99" s="685" t="s">
        <v>4044</v>
      </c>
      <c r="D99" s="686"/>
      <c r="E99" s="687">
        <v>28.628609999999998</v>
      </c>
      <c r="F99" s="681"/>
      <c r="G99" s="681"/>
      <c r="H99" s="681"/>
      <c r="I99" s="681"/>
      <c r="J99" s="681"/>
      <c r="K99" s="681"/>
      <c r="L99" s="681"/>
      <c r="M99" s="681"/>
      <c r="N99" s="681"/>
      <c r="O99" s="681"/>
      <c r="P99" s="681"/>
      <c r="Q99" s="681"/>
      <c r="R99" s="681"/>
      <c r="S99" s="681"/>
      <c r="T99" s="681"/>
      <c r="U99" s="681"/>
      <c r="V99" s="681"/>
      <c r="W99" s="681"/>
      <c r="X99" s="682"/>
      <c r="Y99" s="682"/>
      <c r="Z99" s="682"/>
      <c r="AA99" s="682"/>
      <c r="AB99" s="682"/>
      <c r="AC99" s="682"/>
      <c r="AD99" s="682"/>
      <c r="AE99" s="682"/>
      <c r="AF99" s="682"/>
      <c r="AG99" s="682" t="s">
        <v>185</v>
      </c>
      <c r="AH99" s="682">
        <v>0</v>
      </c>
      <c r="AI99" s="682"/>
      <c r="AJ99" s="682"/>
      <c r="AK99" s="682"/>
      <c r="AL99" s="682"/>
      <c r="AM99" s="682"/>
      <c r="AN99" s="682"/>
      <c r="AO99" s="682"/>
      <c r="AP99" s="682"/>
      <c r="AQ99" s="682"/>
      <c r="AR99" s="682"/>
      <c r="AS99" s="682"/>
      <c r="AT99" s="682"/>
      <c r="AU99" s="682"/>
      <c r="AV99" s="682"/>
      <c r="AW99" s="682"/>
      <c r="AX99" s="682"/>
      <c r="AY99" s="682"/>
      <c r="AZ99" s="682"/>
      <c r="BA99" s="682"/>
      <c r="BB99" s="682"/>
      <c r="BC99" s="682"/>
      <c r="BD99" s="682"/>
      <c r="BE99" s="682"/>
      <c r="BF99" s="682"/>
      <c r="BG99" s="682"/>
      <c r="BH99" s="682"/>
    </row>
    <row r="100" spans="1:60">
      <c r="A100" s="666" t="s">
        <v>3833</v>
      </c>
      <c r="B100" s="667" t="s">
        <v>3805</v>
      </c>
      <c r="C100" s="668" t="s">
        <v>3806</v>
      </c>
      <c r="D100" s="669"/>
      <c r="E100" s="670"/>
      <c r="F100" s="671"/>
      <c r="G100" s="672">
        <f>SUMIF(AG101:AG116,"&lt;&gt;NOR",G101:G116)</f>
        <v>0</v>
      </c>
      <c r="H100" s="673"/>
      <c r="I100" s="673">
        <f>SUM(I101:I116)</f>
        <v>0</v>
      </c>
      <c r="J100" s="673"/>
      <c r="K100" s="673">
        <f>SUM(K101:K116)</f>
        <v>43150.83</v>
      </c>
      <c r="L100" s="673"/>
      <c r="M100" s="673">
        <f>SUM(M101:M116)</f>
        <v>0</v>
      </c>
      <c r="N100" s="673"/>
      <c r="O100" s="673">
        <f>SUM(O101:O116)</f>
        <v>0</v>
      </c>
      <c r="P100" s="673"/>
      <c r="Q100" s="673">
        <f>SUM(Q101:Q116)</f>
        <v>0</v>
      </c>
      <c r="R100" s="673"/>
      <c r="S100" s="673"/>
      <c r="T100" s="673"/>
      <c r="U100" s="673"/>
      <c r="V100" s="673">
        <f>SUM(V101:V116)</f>
        <v>99.48</v>
      </c>
      <c r="W100" s="673"/>
      <c r="AG100" s="546" t="s">
        <v>3834</v>
      </c>
    </row>
    <row r="101" spans="1:60" outlineLevel="1">
      <c r="A101" s="674">
        <v>30</v>
      </c>
      <c r="B101" s="675" t="s">
        <v>3955</v>
      </c>
      <c r="C101" s="676" t="s">
        <v>3956</v>
      </c>
      <c r="D101" s="677" t="s">
        <v>407</v>
      </c>
      <c r="E101" s="678">
        <v>26.481249999999999</v>
      </c>
      <c r="F101" s="925"/>
      <c r="G101" s="679">
        <f>ROUND(E101*F101,2)</f>
        <v>0</v>
      </c>
      <c r="H101" s="680">
        <v>0</v>
      </c>
      <c r="I101" s="681">
        <f>ROUND(E101*H101,2)</f>
        <v>0</v>
      </c>
      <c r="J101" s="680">
        <v>41.9</v>
      </c>
      <c r="K101" s="681">
        <f>ROUND(E101*J101,2)</f>
        <v>1109.56</v>
      </c>
      <c r="L101" s="681">
        <v>21</v>
      </c>
      <c r="M101" s="681">
        <f>G101*(1+L101/100)</f>
        <v>0</v>
      </c>
      <c r="N101" s="681">
        <v>0</v>
      </c>
      <c r="O101" s="681">
        <f>ROUND(E101*N101,2)</f>
        <v>0</v>
      </c>
      <c r="P101" s="681">
        <v>0</v>
      </c>
      <c r="Q101" s="681">
        <f>ROUND(E101*P101,2)</f>
        <v>0</v>
      </c>
      <c r="R101" s="681"/>
      <c r="S101" s="681" t="s">
        <v>3837</v>
      </c>
      <c r="T101" s="681" t="s">
        <v>3837</v>
      </c>
      <c r="U101" s="681">
        <v>0.01</v>
      </c>
      <c r="V101" s="681">
        <f>ROUND(E101*U101,2)</f>
        <v>0.26</v>
      </c>
      <c r="W101" s="681"/>
      <c r="X101" s="682"/>
      <c r="Y101" s="682"/>
      <c r="Z101" s="682"/>
      <c r="AA101" s="682"/>
      <c r="AB101" s="682"/>
      <c r="AC101" s="682"/>
      <c r="AD101" s="682"/>
      <c r="AE101" s="682"/>
      <c r="AF101" s="682"/>
      <c r="AG101" s="682" t="s">
        <v>3838</v>
      </c>
      <c r="AH101" s="682"/>
      <c r="AI101" s="682"/>
      <c r="AJ101" s="682"/>
      <c r="AK101" s="682"/>
      <c r="AL101" s="682"/>
      <c r="AM101" s="682"/>
      <c r="AN101" s="682"/>
      <c r="AO101" s="682"/>
      <c r="AP101" s="682"/>
      <c r="AQ101" s="682"/>
      <c r="AR101" s="682"/>
      <c r="AS101" s="682"/>
      <c r="AT101" s="682"/>
      <c r="AU101" s="682"/>
      <c r="AV101" s="682"/>
      <c r="AW101" s="682"/>
      <c r="AX101" s="682"/>
      <c r="AY101" s="682"/>
      <c r="AZ101" s="682"/>
      <c r="BA101" s="682"/>
      <c r="BB101" s="682"/>
      <c r="BC101" s="682"/>
      <c r="BD101" s="682"/>
      <c r="BE101" s="682"/>
      <c r="BF101" s="682"/>
      <c r="BG101" s="682"/>
      <c r="BH101" s="682"/>
    </row>
    <row r="102" spans="1:60" ht="22.5" outlineLevel="1">
      <c r="A102" s="683"/>
      <c r="B102" s="684"/>
      <c r="C102" s="685" t="s">
        <v>3958</v>
      </c>
      <c r="D102" s="686"/>
      <c r="E102" s="687"/>
      <c r="F102" s="681"/>
      <c r="G102" s="681"/>
      <c r="H102" s="681"/>
      <c r="I102" s="681"/>
      <c r="J102" s="681"/>
      <c r="K102" s="681"/>
      <c r="L102" s="681"/>
      <c r="M102" s="681"/>
      <c r="N102" s="681"/>
      <c r="O102" s="681"/>
      <c r="P102" s="681"/>
      <c r="Q102" s="681"/>
      <c r="R102" s="681"/>
      <c r="S102" s="681"/>
      <c r="T102" s="681"/>
      <c r="U102" s="681"/>
      <c r="V102" s="681"/>
      <c r="W102" s="681"/>
      <c r="X102" s="682"/>
      <c r="Y102" s="682"/>
      <c r="Z102" s="682"/>
      <c r="AA102" s="682"/>
      <c r="AB102" s="682"/>
      <c r="AC102" s="682"/>
      <c r="AD102" s="682"/>
      <c r="AE102" s="682"/>
      <c r="AF102" s="682"/>
      <c r="AG102" s="682" t="s">
        <v>185</v>
      </c>
      <c r="AH102" s="682">
        <v>0</v>
      </c>
      <c r="AI102" s="682"/>
      <c r="AJ102" s="682"/>
      <c r="AK102" s="682"/>
      <c r="AL102" s="682"/>
      <c r="AM102" s="682"/>
      <c r="AN102" s="682"/>
      <c r="AO102" s="682"/>
      <c r="AP102" s="682"/>
      <c r="AQ102" s="682"/>
      <c r="AR102" s="682"/>
      <c r="AS102" s="682"/>
      <c r="AT102" s="682"/>
      <c r="AU102" s="682"/>
      <c r="AV102" s="682"/>
      <c r="AW102" s="682"/>
      <c r="AX102" s="682"/>
      <c r="AY102" s="682"/>
      <c r="AZ102" s="682"/>
      <c r="BA102" s="682"/>
      <c r="BB102" s="682"/>
      <c r="BC102" s="682"/>
      <c r="BD102" s="682"/>
      <c r="BE102" s="682"/>
      <c r="BF102" s="682"/>
      <c r="BG102" s="682"/>
      <c r="BH102" s="682"/>
    </row>
    <row r="103" spans="1:60" outlineLevel="1">
      <c r="A103" s="683"/>
      <c r="B103" s="684"/>
      <c r="C103" s="685" t="s">
        <v>4045</v>
      </c>
      <c r="D103" s="686"/>
      <c r="E103" s="687"/>
      <c r="F103" s="681"/>
      <c r="G103" s="681"/>
      <c r="H103" s="681"/>
      <c r="I103" s="681"/>
      <c r="J103" s="681"/>
      <c r="K103" s="681"/>
      <c r="L103" s="681"/>
      <c r="M103" s="681"/>
      <c r="N103" s="681"/>
      <c r="O103" s="681"/>
      <c r="P103" s="681"/>
      <c r="Q103" s="681"/>
      <c r="R103" s="681"/>
      <c r="S103" s="681"/>
      <c r="T103" s="681"/>
      <c r="U103" s="681"/>
      <c r="V103" s="681"/>
      <c r="W103" s="681"/>
      <c r="X103" s="682"/>
      <c r="Y103" s="682"/>
      <c r="Z103" s="682"/>
      <c r="AA103" s="682"/>
      <c r="AB103" s="682"/>
      <c r="AC103" s="682"/>
      <c r="AD103" s="682"/>
      <c r="AE103" s="682"/>
      <c r="AF103" s="682"/>
      <c r="AG103" s="682" t="s">
        <v>185</v>
      </c>
      <c r="AH103" s="682">
        <v>0</v>
      </c>
      <c r="AI103" s="682"/>
      <c r="AJ103" s="682"/>
      <c r="AK103" s="682"/>
      <c r="AL103" s="682"/>
      <c r="AM103" s="682"/>
      <c r="AN103" s="682"/>
      <c r="AO103" s="682"/>
      <c r="AP103" s="682"/>
      <c r="AQ103" s="682"/>
      <c r="AR103" s="682"/>
      <c r="AS103" s="682"/>
      <c r="AT103" s="682"/>
      <c r="AU103" s="682"/>
      <c r="AV103" s="682"/>
      <c r="AW103" s="682"/>
      <c r="AX103" s="682"/>
      <c r="AY103" s="682"/>
      <c r="AZ103" s="682"/>
      <c r="BA103" s="682"/>
      <c r="BB103" s="682"/>
      <c r="BC103" s="682"/>
      <c r="BD103" s="682"/>
      <c r="BE103" s="682"/>
      <c r="BF103" s="682"/>
      <c r="BG103" s="682"/>
      <c r="BH103" s="682"/>
    </row>
    <row r="104" spans="1:60" outlineLevel="1">
      <c r="A104" s="683"/>
      <c r="B104" s="684"/>
      <c r="C104" s="685" t="s">
        <v>4046</v>
      </c>
      <c r="D104" s="686"/>
      <c r="E104" s="687">
        <v>26.481249999999999</v>
      </c>
      <c r="F104" s="681"/>
      <c r="G104" s="681"/>
      <c r="H104" s="681"/>
      <c r="I104" s="681"/>
      <c r="J104" s="681"/>
      <c r="K104" s="681"/>
      <c r="L104" s="681"/>
      <c r="M104" s="681"/>
      <c r="N104" s="681"/>
      <c r="O104" s="681"/>
      <c r="P104" s="681"/>
      <c r="Q104" s="681"/>
      <c r="R104" s="681"/>
      <c r="S104" s="681"/>
      <c r="T104" s="681"/>
      <c r="U104" s="681"/>
      <c r="V104" s="681"/>
      <c r="W104" s="681"/>
      <c r="X104" s="682"/>
      <c r="Y104" s="682"/>
      <c r="Z104" s="682"/>
      <c r="AA104" s="682"/>
      <c r="AB104" s="682"/>
      <c r="AC104" s="682"/>
      <c r="AD104" s="682"/>
      <c r="AE104" s="682"/>
      <c r="AF104" s="682"/>
      <c r="AG104" s="682" t="s">
        <v>185</v>
      </c>
      <c r="AH104" s="682">
        <v>0</v>
      </c>
      <c r="AI104" s="682"/>
      <c r="AJ104" s="682"/>
      <c r="AK104" s="682"/>
      <c r="AL104" s="682"/>
      <c r="AM104" s="682"/>
      <c r="AN104" s="682"/>
      <c r="AO104" s="682"/>
      <c r="AP104" s="682"/>
      <c r="AQ104" s="682"/>
      <c r="AR104" s="682"/>
      <c r="AS104" s="682"/>
      <c r="AT104" s="682"/>
      <c r="AU104" s="682"/>
      <c r="AV104" s="682"/>
      <c r="AW104" s="682"/>
      <c r="AX104" s="682"/>
      <c r="AY104" s="682"/>
      <c r="AZ104" s="682"/>
      <c r="BA104" s="682"/>
      <c r="BB104" s="682"/>
      <c r="BC104" s="682"/>
      <c r="BD104" s="682"/>
      <c r="BE104" s="682"/>
      <c r="BF104" s="682"/>
      <c r="BG104" s="682"/>
      <c r="BH104" s="682"/>
    </row>
    <row r="105" spans="1:60" outlineLevel="1">
      <c r="A105" s="674">
        <v>31</v>
      </c>
      <c r="B105" s="675" t="s">
        <v>3961</v>
      </c>
      <c r="C105" s="676" t="s">
        <v>3962</v>
      </c>
      <c r="D105" s="677" t="s">
        <v>407</v>
      </c>
      <c r="E105" s="678">
        <v>26.481249999999999</v>
      </c>
      <c r="F105" s="925"/>
      <c r="G105" s="679">
        <f>ROUND(E105*F105,2)</f>
        <v>0</v>
      </c>
      <c r="H105" s="680">
        <v>0</v>
      </c>
      <c r="I105" s="681">
        <f>ROUND(E105*H105,2)</f>
        <v>0</v>
      </c>
      <c r="J105" s="680">
        <v>10.6</v>
      </c>
      <c r="K105" s="681">
        <f>ROUND(E105*J105,2)</f>
        <v>280.7</v>
      </c>
      <c r="L105" s="681">
        <v>21</v>
      </c>
      <c r="M105" s="681">
        <f>G105*(1+L105/100)</f>
        <v>0</v>
      </c>
      <c r="N105" s="681">
        <v>0</v>
      </c>
      <c r="O105" s="681">
        <f>ROUND(E105*N105,2)</f>
        <v>0</v>
      </c>
      <c r="P105" s="681">
        <v>0</v>
      </c>
      <c r="Q105" s="681">
        <f>ROUND(E105*P105,2)</f>
        <v>0</v>
      </c>
      <c r="R105" s="681"/>
      <c r="S105" s="681" t="s">
        <v>3837</v>
      </c>
      <c r="T105" s="681" t="s">
        <v>3837</v>
      </c>
      <c r="U105" s="681">
        <v>0</v>
      </c>
      <c r="V105" s="681">
        <f>ROUND(E105*U105,2)</f>
        <v>0</v>
      </c>
      <c r="W105" s="681"/>
      <c r="X105" s="682"/>
      <c r="Y105" s="682"/>
      <c r="Z105" s="682"/>
      <c r="AA105" s="682"/>
      <c r="AB105" s="682"/>
      <c r="AC105" s="682"/>
      <c r="AD105" s="682"/>
      <c r="AE105" s="682"/>
      <c r="AF105" s="682"/>
      <c r="AG105" s="682" t="s">
        <v>3838</v>
      </c>
      <c r="AH105" s="682"/>
      <c r="AI105" s="682"/>
      <c r="AJ105" s="682"/>
      <c r="AK105" s="682"/>
      <c r="AL105" s="682"/>
      <c r="AM105" s="682"/>
      <c r="AN105" s="682"/>
      <c r="AO105" s="682"/>
      <c r="AP105" s="682"/>
      <c r="AQ105" s="682"/>
      <c r="AR105" s="682"/>
      <c r="AS105" s="682"/>
      <c r="AT105" s="682"/>
      <c r="AU105" s="682"/>
      <c r="AV105" s="682"/>
      <c r="AW105" s="682"/>
      <c r="AX105" s="682"/>
      <c r="AY105" s="682"/>
      <c r="AZ105" s="682"/>
      <c r="BA105" s="682"/>
      <c r="BB105" s="682"/>
      <c r="BC105" s="682"/>
      <c r="BD105" s="682"/>
      <c r="BE105" s="682"/>
      <c r="BF105" s="682"/>
      <c r="BG105" s="682"/>
      <c r="BH105" s="682"/>
    </row>
    <row r="106" spans="1:60" ht="22.5" outlineLevel="1">
      <c r="A106" s="683"/>
      <c r="B106" s="684"/>
      <c r="C106" s="685" t="s">
        <v>3958</v>
      </c>
      <c r="D106" s="686"/>
      <c r="E106" s="687"/>
      <c r="F106" s="681"/>
      <c r="G106" s="681"/>
      <c r="H106" s="681"/>
      <c r="I106" s="681"/>
      <c r="J106" s="681"/>
      <c r="K106" s="681"/>
      <c r="L106" s="681"/>
      <c r="M106" s="681"/>
      <c r="N106" s="681"/>
      <c r="O106" s="681"/>
      <c r="P106" s="681"/>
      <c r="Q106" s="681"/>
      <c r="R106" s="681"/>
      <c r="S106" s="681"/>
      <c r="T106" s="681"/>
      <c r="U106" s="681"/>
      <c r="V106" s="681"/>
      <c r="W106" s="681"/>
      <c r="X106" s="682"/>
      <c r="Y106" s="682"/>
      <c r="Z106" s="682"/>
      <c r="AA106" s="682"/>
      <c r="AB106" s="682"/>
      <c r="AC106" s="682"/>
      <c r="AD106" s="682"/>
      <c r="AE106" s="682"/>
      <c r="AF106" s="682"/>
      <c r="AG106" s="682" t="s">
        <v>185</v>
      </c>
      <c r="AH106" s="682">
        <v>0</v>
      </c>
      <c r="AI106" s="682"/>
      <c r="AJ106" s="682"/>
      <c r="AK106" s="682"/>
      <c r="AL106" s="682"/>
      <c r="AM106" s="682"/>
      <c r="AN106" s="682"/>
      <c r="AO106" s="682"/>
      <c r="AP106" s="682"/>
      <c r="AQ106" s="682"/>
      <c r="AR106" s="682"/>
      <c r="AS106" s="682"/>
      <c r="AT106" s="682"/>
      <c r="AU106" s="682"/>
      <c r="AV106" s="682"/>
      <c r="AW106" s="682"/>
      <c r="AX106" s="682"/>
      <c r="AY106" s="682"/>
      <c r="AZ106" s="682"/>
      <c r="BA106" s="682"/>
      <c r="BB106" s="682"/>
      <c r="BC106" s="682"/>
      <c r="BD106" s="682"/>
      <c r="BE106" s="682"/>
      <c r="BF106" s="682"/>
      <c r="BG106" s="682"/>
      <c r="BH106" s="682"/>
    </row>
    <row r="107" spans="1:60" outlineLevel="1">
      <c r="A107" s="683"/>
      <c r="B107" s="684"/>
      <c r="C107" s="685" t="s">
        <v>4045</v>
      </c>
      <c r="D107" s="686"/>
      <c r="E107" s="687"/>
      <c r="F107" s="681"/>
      <c r="G107" s="681"/>
      <c r="H107" s="681"/>
      <c r="I107" s="681"/>
      <c r="J107" s="681"/>
      <c r="K107" s="681"/>
      <c r="L107" s="681"/>
      <c r="M107" s="681"/>
      <c r="N107" s="681"/>
      <c r="O107" s="681"/>
      <c r="P107" s="681"/>
      <c r="Q107" s="681"/>
      <c r="R107" s="681"/>
      <c r="S107" s="681"/>
      <c r="T107" s="681"/>
      <c r="U107" s="681"/>
      <c r="V107" s="681"/>
      <c r="W107" s="681"/>
      <c r="X107" s="682"/>
      <c r="Y107" s="682"/>
      <c r="Z107" s="682"/>
      <c r="AA107" s="682"/>
      <c r="AB107" s="682"/>
      <c r="AC107" s="682"/>
      <c r="AD107" s="682"/>
      <c r="AE107" s="682"/>
      <c r="AF107" s="682"/>
      <c r="AG107" s="682" t="s">
        <v>185</v>
      </c>
      <c r="AH107" s="682">
        <v>0</v>
      </c>
      <c r="AI107" s="682"/>
      <c r="AJ107" s="682"/>
      <c r="AK107" s="682"/>
      <c r="AL107" s="682"/>
      <c r="AM107" s="682"/>
      <c r="AN107" s="682"/>
      <c r="AO107" s="682"/>
      <c r="AP107" s="682"/>
      <c r="AQ107" s="682"/>
      <c r="AR107" s="682"/>
      <c r="AS107" s="682"/>
      <c r="AT107" s="682"/>
      <c r="AU107" s="682"/>
      <c r="AV107" s="682"/>
      <c r="AW107" s="682"/>
      <c r="AX107" s="682"/>
      <c r="AY107" s="682"/>
      <c r="AZ107" s="682"/>
      <c r="BA107" s="682"/>
      <c r="BB107" s="682"/>
      <c r="BC107" s="682"/>
      <c r="BD107" s="682"/>
      <c r="BE107" s="682"/>
      <c r="BF107" s="682"/>
      <c r="BG107" s="682"/>
      <c r="BH107" s="682"/>
    </row>
    <row r="108" spans="1:60" outlineLevel="1">
      <c r="A108" s="683"/>
      <c r="B108" s="684"/>
      <c r="C108" s="685" t="s">
        <v>4046</v>
      </c>
      <c r="D108" s="686"/>
      <c r="E108" s="687">
        <v>26.481249999999999</v>
      </c>
      <c r="F108" s="681"/>
      <c r="G108" s="681"/>
      <c r="H108" s="681"/>
      <c r="I108" s="681"/>
      <c r="J108" s="681"/>
      <c r="K108" s="681"/>
      <c r="L108" s="681"/>
      <c r="M108" s="681"/>
      <c r="N108" s="681"/>
      <c r="O108" s="681"/>
      <c r="P108" s="681"/>
      <c r="Q108" s="681"/>
      <c r="R108" s="681"/>
      <c r="S108" s="681"/>
      <c r="T108" s="681"/>
      <c r="U108" s="681"/>
      <c r="V108" s="681"/>
      <c r="W108" s="681"/>
      <c r="X108" s="682"/>
      <c r="Y108" s="682"/>
      <c r="Z108" s="682"/>
      <c r="AA108" s="682"/>
      <c r="AB108" s="682"/>
      <c r="AC108" s="682"/>
      <c r="AD108" s="682"/>
      <c r="AE108" s="682"/>
      <c r="AF108" s="682"/>
      <c r="AG108" s="682" t="s">
        <v>185</v>
      </c>
      <c r="AH108" s="682">
        <v>0</v>
      </c>
      <c r="AI108" s="682"/>
      <c r="AJ108" s="682"/>
      <c r="AK108" s="682"/>
      <c r="AL108" s="682"/>
      <c r="AM108" s="682"/>
      <c r="AN108" s="682"/>
      <c r="AO108" s="682"/>
      <c r="AP108" s="682"/>
      <c r="AQ108" s="682"/>
      <c r="AR108" s="682"/>
      <c r="AS108" s="682"/>
      <c r="AT108" s="682"/>
      <c r="AU108" s="682"/>
      <c r="AV108" s="682"/>
      <c r="AW108" s="682"/>
      <c r="AX108" s="682"/>
      <c r="AY108" s="682"/>
      <c r="AZ108" s="682"/>
      <c r="BA108" s="682"/>
      <c r="BB108" s="682"/>
      <c r="BC108" s="682"/>
      <c r="BD108" s="682"/>
      <c r="BE108" s="682"/>
      <c r="BF108" s="682"/>
      <c r="BG108" s="682"/>
      <c r="BH108" s="682"/>
    </row>
    <row r="109" spans="1:60" outlineLevel="1">
      <c r="A109" s="674">
        <v>32</v>
      </c>
      <c r="B109" s="675" t="s">
        <v>4047</v>
      </c>
      <c r="C109" s="676" t="s">
        <v>4048</v>
      </c>
      <c r="D109" s="677" t="s">
        <v>407</v>
      </c>
      <c r="E109" s="678">
        <v>115.6425</v>
      </c>
      <c r="F109" s="925"/>
      <c r="G109" s="679">
        <f>ROUND(E109*F109,2)</f>
        <v>0</v>
      </c>
      <c r="H109" s="680">
        <v>0</v>
      </c>
      <c r="I109" s="681">
        <f>ROUND(E109*H109,2)</f>
        <v>0</v>
      </c>
      <c r="J109" s="680">
        <v>297</v>
      </c>
      <c r="K109" s="681">
        <f>ROUND(E109*J109,2)</f>
        <v>34345.82</v>
      </c>
      <c r="L109" s="681">
        <v>21</v>
      </c>
      <c r="M109" s="681">
        <f>G109*(1+L109/100)</f>
        <v>0</v>
      </c>
      <c r="N109" s="681">
        <v>0</v>
      </c>
      <c r="O109" s="681">
        <f>ROUND(E109*N109,2)</f>
        <v>0</v>
      </c>
      <c r="P109" s="681">
        <v>0</v>
      </c>
      <c r="Q109" s="681">
        <f>ROUND(E109*P109,2)</f>
        <v>0</v>
      </c>
      <c r="R109" s="681"/>
      <c r="S109" s="681" t="s">
        <v>3837</v>
      </c>
      <c r="T109" s="681" t="s">
        <v>3837</v>
      </c>
      <c r="U109" s="681">
        <v>0.85799999999999998</v>
      </c>
      <c r="V109" s="681">
        <f>ROUND(E109*U109,2)</f>
        <v>99.22</v>
      </c>
      <c r="W109" s="681"/>
      <c r="X109" s="682"/>
      <c r="Y109" s="682"/>
      <c r="Z109" s="682"/>
      <c r="AA109" s="682"/>
      <c r="AB109" s="682"/>
      <c r="AC109" s="682"/>
      <c r="AD109" s="682"/>
      <c r="AE109" s="682"/>
      <c r="AF109" s="682"/>
      <c r="AG109" s="682" t="s">
        <v>3838</v>
      </c>
      <c r="AH109" s="682"/>
      <c r="AI109" s="682"/>
      <c r="AJ109" s="682"/>
      <c r="AK109" s="682"/>
      <c r="AL109" s="682"/>
      <c r="AM109" s="682"/>
      <c r="AN109" s="682"/>
      <c r="AO109" s="682"/>
      <c r="AP109" s="682"/>
      <c r="AQ109" s="682"/>
      <c r="AR109" s="682"/>
      <c r="AS109" s="682"/>
      <c r="AT109" s="682"/>
      <c r="AU109" s="682"/>
      <c r="AV109" s="682"/>
      <c r="AW109" s="682"/>
      <c r="AX109" s="682"/>
      <c r="AY109" s="682"/>
      <c r="AZ109" s="682"/>
      <c r="BA109" s="682"/>
      <c r="BB109" s="682"/>
      <c r="BC109" s="682"/>
      <c r="BD109" s="682"/>
      <c r="BE109" s="682"/>
      <c r="BF109" s="682"/>
      <c r="BG109" s="682"/>
      <c r="BH109" s="682"/>
    </row>
    <row r="110" spans="1:60" outlineLevel="1">
      <c r="A110" s="683"/>
      <c r="B110" s="684"/>
      <c r="C110" s="685" t="s">
        <v>4049</v>
      </c>
      <c r="D110" s="686"/>
      <c r="E110" s="687"/>
      <c r="F110" s="681"/>
      <c r="G110" s="681"/>
      <c r="H110" s="681"/>
      <c r="I110" s="681"/>
      <c r="J110" s="681"/>
      <c r="K110" s="681"/>
      <c r="L110" s="681"/>
      <c r="M110" s="681"/>
      <c r="N110" s="681"/>
      <c r="O110" s="681"/>
      <c r="P110" s="681"/>
      <c r="Q110" s="681"/>
      <c r="R110" s="681"/>
      <c r="S110" s="681"/>
      <c r="T110" s="681"/>
      <c r="U110" s="681"/>
      <c r="V110" s="681"/>
      <c r="W110" s="681"/>
      <c r="X110" s="682"/>
      <c r="Y110" s="682"/>
      <c r="Z110" s="682"/>
      <c r="AA110" s="682"/>
      <c r="AB110" s="682"/>
      <c r="AC110" s="682"/>
      <c r="AD110" s="682"/>
      <c r="AE110" s="682"/>
      <c r="AF110" s="682"/>
      <c r="AG110" s="682" t="s">
        <v>185</v>
      </c>
      <c r="AH110" s="682">
        <v>0</v>
      </c>
      <c r="AI110" s="682"/>
      <c r="AJ110" s="682"/>
      <c r="AK110" s="682"/>
      <c r="AL110" s="682"/>
      <c r="AM110" s="682"/>
      <c r="AN110" s="682"/>
      <c r="AO110" s="682"/>
      <c r="AP110" s="682"/>
      <c r="AQ110" s="682"/>
      <c r="AR110" s="682"/>
      <c r="AS110" s="682"/>
      <c r="AT110" s="682"/>
      <c r="AU110" s="682"/>
      <c r="AV110" s="682"/>
      <c r="AW110" s="682"/>
      <c r="AX110" s="682"/>
      <c r="AY110" s="682"/>
      <c r="AZ110" s="682"/>
      <c r="BA110" s="682"/>
      <c r="BB110" s="682"/>
      <c r="BC110" s="682"/>
      <c r="BD110" s="682"/>
      <c r="BE110" s="682"/>
      <c r="BF110" s="682"/>
      <c r="BG110" s="682"/>
      <c r="BH110" s="682"/>
    </row>
    <row r="111" spans="1:60" outlineLevel="1">
      <c r="A111" s="683"/>
      <c r="B111" s="684"/>
      <c r="C111" s="685" t="s">
        <v>4050</v>
      </c>
      <c r="D111" s="686"/>
      <c r="E111" s="687">
        <v>103.29</v>
      </c>
      <c r="F111" s="681"/>
      <c r="G111" s="681"/>
      <c r="H111" s="681"/>
      <c r="I111" s="681"/>
      <c r="J111" s="681"/>
      <c r="K111" s="681"/>
      <c r="L111" s="681"/>
      <c r="M111" s="681"/>
      <c r="N111" s="681"/>
      <c r="O111" s="681"/>
      <c r="P111" s="681"/>
      <c r="Q111" s="681"/>
      <c r="R111" s="681"/>
      <c r="S111" s="681"/>
      <c r="T111" s="681"/>
      <c r="U111" s="681"/>
      <c r="V111" s="681"/>
      <c r="W111" s="681"/>
      <c r="X111" s="682"/>
      <c r="Y111" s="682"/>
      <c r="Z111" s="682"/>
      <c r="AA111" s="682"/>
      <c r="AB111" s="682"/>
      <c r="AC111" s="682"/>
      <c r="AD111" s="682"/>
      <c r="AE111" s="682"/>
      <c r="AF111" s="682"/>
      <c r="AG111" s="682" t="s">
        <v>185</v>
      </c>
      <c r="AH111" s="682">
        <v>0</v>
      </c>
      <c r="AI111" s="682"/>
      <c r="AJ111" s="682"/>
      <c r="AK111" s="682"/>
      <c r="AL111" s="682"/>
      <c r="AM111" s="682"/>
      <c r="AN111" s="682"/>
      <c r="AO111" s="682"/>
      <c r="AP111" s="682"/>
      <c r="AQ111" s="682"/>
      <c r="AR111" s="682"/>
      <c r="AS111" s="682"/>
      <c r="AT111" s="682"/>
      <c r="AU111" s="682"/>
      <c r="AV111" s="682"/>
      <c r="AW111" s="682"/>
      <c r="AX111" s="682"/>
      <c r="AY111" s="682"/>
      <c r="AZ111" s="682"/>
      <c r="BA111" s="682"/>
      <c r="BB111" s="682"/>
      <c r="BC111" s="682"/>
      <c r="BD111" s="682"/>
      <c r="BE111" s="682"/>
      <c r="BF111" s="682"/>
      <c r="BG111" s="682"/>
      <c r="BH111" s="682"/>
    </row>
    <row r="112" spans="1:60" outlineLevel="1">
      <c r="A112" s="683"/>
      <c r="B112" s="684"/>
      <c r="C112" s="685" t="s">
        <v>4051</v>
      </c>
      <c r="D112" s="686"/>
      <c r="E112" s="687">
        <v>12.352499999999999</v>
      </c>
      <c r="F112" s="681"/>
      <c r="G112" s="681"/>
      <c r="H112" s="681"/>
      <c r="I112" s="681"/>
      <c r="J112" s="681"/>
      <c r="K112" s="681"/>
      <c r="L112" s="681"/>
      <c r="M112" s="681"/>
      <c r="N112" s="681"/>
      <c r="O112" s="681"/>
      <c r="P112" s="681"/>
      <c r="Q112" s="681"/>
      <c r="R112" s="681"/>
      <c r="S112" s="681"/>
      <c r="T112" s="681"/>
      <c r="U112" s="681"/>
      <c r="V112" s="681"/>
      <c r="W112" s="681"/>
      <c r="X112" s="682"/>
      <c r="Y112" s="682"/>
      <c r="Z112" s="682"/>
      <c r="AA112" s="682"/>
      <c r="AB112" s="682"/>
      <c r="AC112" s="682"/>
      <c r="AD112" s="682"/>
      <c r="AE112" s="682"/>
      <c r="AF112" s="682"/>
      <c r="AG112" s="682" t="s">
        <v>185</v>
      </c>
      <c r="AH112" s="682">
        <v>0</v>
      </c>
      <c r="AI112" s="682"/>
      <c r="AJ112" s="682"/>
      <c r="AK112" s="682"/>
      <c r="AL112" s="682"/>
      <c r="AM112" s="682"/>
      <c r="AN112" s="682"/>
      <c r="AO112" s="682"/>
      <c r="AP112" s="682"/>
      <c r="AQ112" s="682"/>
      <c r="AR112" s="682"/>
      <c r="AS112" s="682"/>
      <c r="AT112" s="682"/>
      <c r="AU112" s="682"/>
      <c r="AV112" s="682"/>
      <c r="AW112" s="682"/>
      <c r="AX112" s="682"/>
      <c r="AY112" s="682"/>
      <c r="AZ112" s="682"/>
      <c r="BA112" s="682"/>
      <c r="BB112" s="682"/>
      <c r="BC112" s="682"/>
      <c r="BD112" s="682"/>
      <c r="BE112" s="682"/>
      <c r="BF112" s="682"/>
      <c r="BG112" s="682"/>
      <c r="BH112" s="682"/>
    </row>
    <row r="113" spans="1:60" outlineLevel="1">
      <c r="A113" s="674">
        <v>33</v>
      </c>
      <c r="B113" s="675" t="s">
        <v>3964</v>
      </c>
      <c r="C113" s="676" t="s">
        <v>3965</v>
      </c>
      <c r="D113" s="677" t="s">
        <v>407</v>
      </c>
      <c r="E113" s="678">
        <v>26.481249999999999</v>
      </c>
      <c r="F113" s="925"/>
      <c r="G113" s="679">
        <f>ROUND(E113*F113,2)</f>
        <v>0</v>
      </c>
      <c r="H113" s="680">
        <v>0</v>
      </c>
      <c r="I113" s="681">
        <f>ROUND(E113*H113,2)</f>
        <v>0</v>
      </c>
      <c r="J113" s="680">
        <v>280</v>
      </c>
      <c r="K113" s="681">
        <f>ROUND(E113*J113,2)</f>
        <v>7414.75</v>
      </c>
      <c r="L113" s="681">
        <v>21</v>
      </c>
      <c r="M113" s="681">
        <f>G113*(1+L113/100)</f>
        <v>0</v>
      </c>
      <c r="N113" s="681">
        <v>0</v>
      </c>
      <c r="O113" s="681">
        <f>ROUND(E113*N113,2)</f>
        <v>0</v>
      </c>
      <c r="P113" s="681">
        <v>0</v>
      </c>
      <c r="Q113" s="681">
        <f>ROUND(E113*P113,2)</f>
        <v>0</v>
      </c>
      <c r="R113" s="681"/>
      <c r="S113" s="681" t="s">
        <v>3837</v>
      </c>
      <c r="T113" s="681" t="s">
        <v>3966</v>
      </c>
      <c r="U113" s="681">
        <v>0</v>
      </c>
      <c r="V113" s="681">
        <f>ROUND(E113*U113,2)</f>
        <v>0</v>
      </c>
      <c r="W113" s="681"/>
      <c r="X113" s="682"/>
      <c r="Y113" s="682"/>
      <c r="Z113" s="682"/>
      <c r="AA113" s="682"/>
      <c r="AB113" s="682"/>
      <c r="AC113" s="682"/>
      <c r="AD113" s="682"/>
      <c r="AE113" s="682"/>
      <c r="AF113" s="682"/>
      <c r="AG113" s="682" t="s">
        <v>3838</v>
      </c>
      <c r="AH113" s="682"/>
      <c r="AI113" s="682"/>
      <c r="AJ113" s="682"/>
      <c r="AK113" s="682"/>
      <c r="AL113" s="682"/>
      <c r="AM113" s="682"/>
      <c r="AN113" s="682"/>
      <c r="AO113" s="682"/>
      <c r="AP113" s="682"/>
      <c r="AQ113" s="682"/>
      <c r="AR113" s="682"/>
      <c r="AS113" s="682"/>
      <c r="AT113" s="682"/>
      <c r="AU113" s="682"/>
      <c r="AV113" s="682"/>
      <c r="AW113" s="682"/>
      <c r="AX113" s="682"/>
      <c r="AY113" s="682"/>
      <c r="AZ113" s="682"/>
      <c r="BA113" s="682"/>
      <c r="BB113" s="682"/>
      <c r="BC113" s="682"/>
      <c r="BD113" s="682"/>
      <c r="BE113" s="682"/>
      <c r="BF113" s="682"/>
      <c r="BG113" s="682"/>
      <c r="BH113" s="682"/>
    </row>
    <row r="114" spans="1:60" ht="22.5" outlineLevel="1">
      <c r="A114" s="683"/>
      <c r="B114" s="684"/>
      <c r="C114" s="685" t="s">
        <v>3958</v>
      </c>
      <c r="D114" s="686"/>
      <c r="E114" s="687"/>
      <c r="F114" s="681"/>
      <c r="G114" s="681"/>
      <c r="H114" s="681"/>
      <c r="I114" s="681"/>
      <c r="J114" s="681"/>
      <c r="K114" s="681"/>
      <c r="L114" s="681"/>
      <c r="M114" s="681"/>
      <c r="N114" s="681"/>
      <c r="O114" s="681"/>
      <c r="P114" s="681"/>
      <c r="Q114" s="681"/>
      <c r="R114" s="681"/>
      <c r="S114" s="681"/>
      <c r="T114" s="681"/>
      <c r="U114" s="681"/>
      <c r="V114" s="681"/>
      <c r="W114" s="681"/>
      <c r="X114" s="682"/>
      <c r="Y114" s="682"/>
      <c r="Z114" s="682"/>
      <c r="AA114" s="682"/>
      <c r="AB114" s="682"/>
      <c r="AC114" s="682"/>
      <c r="AD114" s="682"/>
      <c r="AE114" s="682"/>
      <c r="AF114" s="682"/>
      <c r="AG114" s="682" t="s">
        <v>185</v>
      </c>
      <c r="AH114" s="682">
        <v>0</v>
      </c>
      <c r="AI114" s="682"/>
      <c r="AJ114" s="682"/>
      <c r="AK114" s="682"/>
      <c r="AL114" s="682"/>
      <c r="AM114" s="682"/>
      <c r="AN114" s="682"/>
      <c r="AO114" s="682"/>
      <c r="AP114" s="682"/>
      <c r="AQ114" s="682"/>
      <c r="AR114" s="682"/>
      <c r="AS114" s="682"/>
      <c r="AT114" s="682"/>
      <c r="AU114" s="682"/>
      <c r="AV114" s="682"/>
      <c r="AW114" s="682"/>
      <c r="AX114" s="682"/>
      <c r="AY114" s="682"/>
      <c r="AZ114" s="682"/>
      <c r="BA114" s="682"/>
      <c r="BB114" s="682"/>
      <c r="BC114" s="682"/>
      <c r="BD114" s="682"/>
      <c r="BE114" s="682"/>
      <c r="BF114" s="682"/>
      <c r="BG114" s="682"/>
      <c r="BH114" s="682"/>
    </row>
    <row r="115" spans="1:60" outlineLevel="1">
      <c r="A115" s="683"/>
      <c r="B115" s="684"/>
      <c r="C115" s="685" t="s">
        <v>4045</v>
      </c>
      <c r="D115" s="686"/>
      <c r="E115" s="687"/>
      <c r="F115" s="681"/>
      <c r="G115" s="681"/>
      <c r="H115" s="681"/>
      <c r="I115" s="681"/>
      <c r="J115" s="681"/>
      <c r="K115" s="681"/>
      <c r="L115" s="681"/>
      <c r="M115" s="681"/>
      <c r="N115" s="681"/>
      <c r="O115" s="681"/>
      <c r="P115" s="681"/>
      <c r="Q115" s="681"/>
      <c r="R115" s="681"/>
      <c r="S115" s="681"/>
      <c r="T115" s="681"/>
      <c r="U115" s="681"/>
      <c r="V115" s="681"/>
      <c r="W115" s="681"/>
      <c r="X115" s="682"/>
      <c r="Y115" s="682"/>
      <c r="Z115" s="682"/>
      <c r="AA115" s="682"/>
      <c r="AB115" s="682"/>
      <c r="AC115" s="682"/>
      <c r="AD115" s="682"/>
      <c r="AE115" s="682"/>
      <c r="AF115" s="682"/>
      <c r="AG115" s="682" t="s">
        <v>185</v>
      </c>
      <c r="AH115" s="682">
        <v>0</v>
      </c>
      <c r="AI115" s="682"/>
      <c r="AJ115" s="682"/>
      <c r="AK115" s="682"/>
      <c r="AL115" s="682"/>
      <c r="AM115" s="682"/>
      <c r="AN115" s="682"/>
      <c r="AO115" s="682"/>
      <c r="AP115" s="682"/>
      <c r="AQ115" s="682"/>
      <c r="AR115" s="682"/>
      <c r="AS115" s="682"/>
      <c r="AT115" s="682"/>
      <c r="AU115" s="682"/>
      <c r="AV115" s="682"/>
      <c r="AW115" s="682"/>
      <c r="AX115" s="682"/>
      <c r="AY115" s="682"/>
      <c r="AZ115" s="682"/>
      <c r="BA115" s="682"/>
      <c r="BB115" s="682"/>
      <c r="BC115" s="682"/>
      <c r="BD115" s="682"/>
      <c r="BE115" s="682"/>
      <c r="BF115" s="682"/>
      <c r="BG115" s="682"/>
      <c r="BH115" s="682"/>
    </row>
    <row r="116" spans="1:60" outlineLevel="1">
      <c r="A116" s="683"/>
      <c r="B116" s="684"/>
      <c r="C116" s="685" t="s">
        <v>4046</v>
      </c>
      <c r="D116" s="686"/>
      <c r="E116" s="687">
        <v>26.481249999999999</v>
      </c>
      <c r="F116" s="681"/>
      <c r="G116" s="681"/>
      <c r="H116" s="681"/>
      <c r="I116" s="681"/>
      <c r="J116" s="681"/>
      <c r="K116" s="681"/>
      <c r="L116" s="681"/>
      <c r="M116" s="681"/>
      <c r="N116" s="681"/>
      <c r="O116" s="681"/>
      <c r="P116" s="681"/>
      <c r="Q116" s="681"/>
      <c r="R116" s="681"/>
      <c r="S116" s="681"/>
      <c r="T116" s="681"/>
      <c r="U116" s="681"/>
      <c r="V116" s="681"/>
      <c r="W116" s="681"/>
      <c r="X116" s="682"/>
      <c r="Y116" s="682"/>
      <c r="Z116" s="682"/>
      <c r="AA116" s="682"/>
      <c r="AB116" s="682"/>
      <c r="AC116" s="682"/>
      <c r="AD116" s="682"/>
      <c r="AE116" s="682"/>
      <c r="AF116" s="682"/>
      <c r="AG116" s="682" t="s">
        <v>185</v>
      </c>
      <c r="AH116" s="682">
        <v>0</v>
      </c>
      <c r="AI116" s="682"/>
      <c r="AJ116" s="682"/>
      <c r="AK116" s="682"/>
      <c r="AL116" s="682"/>
      <c r="AM116" s="682"/>
      <c r="AN116" s="682"/>
      <c r="AO116" s="682"/>
      <c r="AP116" s="682"/>
      <c r="AQ116" s="682"/>
      <c r="AR116" s="682"/>
      <c r="AS116" s="682"/>
      <c r="AT116" s="682"/>
      <c r="AU116" s="682"/>
      <c r="AV116" s="682"/>
      <c r="AW116" s="682"/>
      <c r="AX116" s="682"/>
      <c r="AY116" s="682"/>
      <c r="AZ116" s="682"/>
      <c r="BA116" s="682"/>
      <c r="BB116" s="682"/>
      <c r="BC116" s="682"/>
      <c r="BD116" s="682"/>
      <c r="BE116" s="682"/>
      <c r="BF116" s="682"/>
      <c r="BG116" s="682"/>
      <c r="BH116" s="682"/>
    </row>
    <row r="117" spans="1:60">
      <c r="A117" s="661"/>
      <c r="B117" s="662"/>
      <c r="C117" s="694"/>
      <c r="D117" s="663"/>
      <c r="E117" s="661"/>
      <c r="F117" s="661"/>
      <c r="G117" s="661"/>
      <c r="H117" s="661"/>
      <c r="I117" s="661"/>
      <c r="J117" s="661"/>
      <c r="K117" s="661"/>
      <c r="L117" s="661"/>
      <c r="M117" s="661"/>
      <c r="N117" s="661"/>
      <c r="O117" s="661"/>
      <c r="P117" s="661"/>
      <c r="Q117" s="661"/>
      <c r="R117" s="661"/>
      <c r="S117" s="661"/>
      <c r="T117" s="661"/>
      <c r="U117" s="661"/>
      <c r="V117" s="661"/>
      <c r="W117" s="661"/>
      <c r="AE117" s="546">
        <v>15</v>
      </c>
      <c r="AF117" s="546">
        <v>21</v>
      </c>
    </row>
    <row r="118" spans="1:60">
      <c r="A118" s="695"/>
      <c r="B118" s="696" t="s">
        <v>3783</v>
      </c>
      <c r="C118" s="697"/>
      <c r="D118" s="698"/>
      <c r="E118" s="699"/>
      <c r="F118" s="699"/>
      <c r="G118" s="700">
        <f>G8+G55+G79+G95+G100</f>
        <v>0</v>
      </c>
      <c r="H118" s="661"/>
      <c r="I118" s="661"/>
      <c r="J118" s="661"/>
      <c r="K118" s="661"/>
      <c r="L118" s="661"/>
      <c r="M118" s="661"/>
      <c r="N118" s="661"/>
      <c r="O118" s="661"/>
      <c r="P118" s="661"/>
      <c r="Q118" s="661"/>
      <c r="R118" s="661"/>
      <c r="S118" s="661"/>
      <c r="T118" s="661"/>
      <c r="U118" s="661"/>
      <c r="V118" s="661"/>
      <c r="W118" s="661"/>
      <c r="AE118" s="546">
        <f>SUMIF(L7:L116,AE117,G7:G116)</f>
        <v>0</v>
      </c>
      <c r="AF118" s="546">
        <f>SUMIF(L7:L116,AF117,G7:G116)</f>
        <v>0</v>
      </c>
      <c r="AG118" s="546" t="s">
        <v>3967</v>
      </c>
    </row>
    <row r="119" spans="1:60">
      <c r="A119" s="661"/>
      <c r="B119" s="662"/>
      <c r="C119" s="694"/>
      <c r="D119" s="663"/>
      <c r="E119" s="661"/>
      <c r="F119" s="661"/>
      <c r="G119" s="661"/>
      <c r="H119" s="661"/>
      <c r="I119" s="661"/>
      <c r="J119" s="661"/>
      <c r="K119" s="661"/>
      <c r="L119" s="661"/>
      <c r="M119" s="661"/>
      <c r="N119" s="661"/>
      <c r="O119" s="661"/>
      <c r="P119" s="661"/>
      <c r="Q119" s="661"/>
      <c r="R119" s="661"/>
      <c r="S119" s="661"/>
      <c r="T119" s="661"/>
      <c r="U119" s="661"/>
      <c r="V119" s="661"/>
      <c r="W119" s="661"/>
    </row>
    <row r="120" spans="1:60">
      <c r="A120" s="661"/>
      <c r="B120" s="662"/>
      <c r="C120" s="694"/>
      <c r="D120" s="663"/>
      <c r="E120" s="661"/>
      <c r="F120" s="661"/>
      <c r="G120" s="661"/>
      <c r="H120" s="661"/>
      <c r="I120" s="661"/>
      <c r="J120" s="661"/>
      <c r="K120" s="661"/>
      <c r="L120" s="661"/>
      <c r="M120" s="661"/>
      <c r="N120" s="661"/>
      <c r="O120" s="661"/>
      <c r="P120" s="661"/>
      <c r="Q120" s="661"/>
      <c r="R120" s="661"/>
      <c r="S120" s="661"/>
      <c r="T120" s="661"/>
      <c r="U120" s="661"/>
      <c r="V120" s="661"/>
      <c r="W120" s="661"/>
    </row>
    <row r="121" spans="1:60">
      <c r="A121" s="1122" t="s">
        <v>3968</v>
      </c>
      <c r="B121" s="1122"/>
      <c r="C121" s="1123"/>
      <c r="D121" s="663"/>
      <c r="E121" s="661"/>
      <c r="F121" s="661"/>
      <c r="G121" s="661"/>
      <c r="H121" s="661"/>
      <c r="I121" s="661"/>
      <c r="J121" s="661"/>
      <c r="K121" s="661"/>
      <c r="L121" s="661"/>
      <c r="M121" s="661"/>
      <c r="N121" s="661"/>
      <c r="O121" s="661"/>
      <c r="P121" s="661"/>
      <c r="Q121" s="661"/>
      <c r="R121" s="661"/>
      <c r="S121" s="661"/>
      <c r="T121" s="661"/>
      <c r="U121" s="661"/>
      <c r="V121" s="661"/>
      <c r="W121" s="661"/>
    </row>
    <row r="122" spans="1:60">
      <c r="A122" s="1103"/>
      <c r="B122" s="1104"/>
      <c r="C122" s="1105"/>
      <c r="D122" s="1104"/>
      <c r="E122" s="1104"/>
      <c r="F122" s="1104"/>
      <c r="G122" s="1106"/>
      <c r="H122" s="661"/>
      <c r="I122" s="661"/>
      <c r="J122" s="661"/>
      <c r="K122" s="661"/>
      <c r="L122" s="661"/>
      <c r="M122" s="661"/>
      <c r="N122" s="661"/>
      <c r="O122" s="661"/>
      <c r="P122" s="661"/>
      <c r="Q122" s="661"/>
      <c r="R122" s="661"/>
      <c r="S122" s="661"/>
      <c r="T122" s="661"/>
      <c r="U122" s="661"/>
      <c r="V122" s="661"/>
      <c r="W122" s="661"/>
      <c r="AG122" s="546" t="s">
        <v>3969</v>
      </c>
    </row>
    <row r="123" spans="1:60">
      <c r="A123" s="1107"/>
      <c r="B123" s="1108"/>
      <c r="C123" s="1109"/>
      <c r="D123" s="1108"/>
      <c r="E123" s="1108"/>
      <c r="F123" s="1108"/>
      <c r="G123" s="1110"/>
      <c r="H123" s="661"/>
      <c r="I123" s="661"/>
      <c r="J123" s="661"/>
      <c r="K123" s="661"/>
      <c r="L123" s="661"/>
      <c r="M123" s="661"/>
      <c r="N123" s="661"/>
      <c r="O123" s="661"/>
      <c r="P123" s="661"/>
      <c r="Q123" s="661"/>
      <c r="R123" s="661"/>
      <c r="S123" s="661"/>
      <c r="T123" s="661"/>
      <c r="U123" s="661"/>
      <c r="V123" s="661"/>
      <c r="W123" s="661"/>
    </row>
    <row r="124" spans="1:60">
      <c r="A124" s="1107"/>
      <c r="B124" s="1108"/>
      <c r="C124" s="1109"/>
      <c r="D124" s="1108"/>
      <c r="E124" s="1108"/>
      <c r="F124" s="1108"/>
      <c r="G124" s="1110"/>
      <c r="H124" s="661"/>
      <c r="I124" s="661"/>
      <c r="J124" s="661"/>
      <c r="K124" s="661"/>
      <c r="L124" s="661"/>
      <c r="M124" s="661"/>
      <c r="N124" s="661"/>
      <c r="O124" s="661"/>
      <c r="P124" s="661"/>
      <c r="Q124" s="661"/>
      <c r="R124" s="661"/>
      <c r="S124" s="661"/>
      <c r="T124" s="661"/>
      <c r="U124" s="661"/>
      <c r="V124" s="661"/>
      <c r="W124" s="661"/>
    </row>
    <row r="125" spans="1:60">
      <c r="A125" s="1107"/>
      <c r="B125" s="1108"/>
      <c r="C125" s="1109"/>
      <c r="D125" s="1108"/>
      <c r="E125" s="1108"/>
      <c r="F125" s="1108"/>
      <c r="G125" s="1110"/>
      <c r="H125" s="661"/>
      <c r="I125" s="661"/>
      <c r="J125" s="661"/>
      <c r="K125" s="661"/>
      <c r="L125" s="661"/>
      <c r="M125" s="661"/>
      <c r="N125" s="661"/>
      <c r="O125" s="661"/>
      <c r="P125" s="661"/>
      <c r="Q125" s="661"/>
      <c r="R125" s="661"/>
      <c r="S125" s="661"/>
      <c r="T125" s="661"/>
      <c r="U125" s="661"/>
      <c r="V125" s="661"/>
      <c r="W125" s="661"/>
    </row>
    <row r="126" spans="1:60">
      <c r="A126" s="1111"/>
      <c r="B126" s="1112"/>
      <c r="C126" s="1113"/>
      <c r="D126" s="1112"/>
      <c r="E126" s="1112"/>
      <c r="F126" s="1112"/>
      <c r="G126" s="1114"/>
      <c r="H126" s="661"/>
      <c r="I126" s="661"/>
      <c r="J126" s="661"/>
      <c r="K126" s="661"/>
      <c r="L126" s="661"/>
      <c r="M126" s="661"/>
      <c r="N126" s="661"/>
      <c r="O126" s="661"/>
      <c r="P126" s="661"/>
      <c r="Q126" s="661"/>
      <c r="R126" s="661"/>
      <c r="S126" s="661"/>
      <c r="T126" s="661"/>
      <c r="U126" s="661"/>
      <c r="V126" s="661"/>
      <c r="W126" s="661"/>
    </row>
    <row r="127" spans="1:60">
      <c r="A127" s="661"/>
      <c r="B127" s="662"/>
      <c r="C127" s="694"/>
      <c r="D127" s="663"/>
      <c r="E127" s="661"/>
      <c r="F127" s="661"/>
      <c r="G127" s="661"/>
      <c r="H127" s="661"/>
      <c r="I127" s="661"/>
      <c r="J127" s="661"/>
      <c r="K127" s="661"/>
      <c r="L127" s="661"/>
      <c r="M127" s="661"/>
      <c r="N127" s="661"/>
      <c r="O127" s="661"/>
      <c r="P127" s="661"/>
      <c r="Q127" s="661"/>
      <c r="R127" s="661"/>
      <c r="S127" s="661"/>
      <c r="T127" s="661"/>
      <c r="U127" s="661"/>
      <c r="V127" s="661"/>
      <c r="W127" s="661"/>
    </row>
    <row r="128" spans="1:60">
      <c r="C128" s="701"/>
      <c r="D128" s="655"/>
      <c r="AG128" s="546" t="s">
        <v>3970</v>
      </c>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FgIlYNmJgjimGDNrkztSXvR2bwqhv0phs9bXlOk1EWgc0sienCnjyXOEJPWFmjjfX8/k2S7BLIKhphVlX0/rBg==" saltValue="IKLOT0j1M237FdwvZLrX4Q==" spinCount="100000" sheet="1" objects="1" scenarios="1"/>
  <mergeCells count="6">
    <mergeCell ref="A122:G126"/>
    <mergeCell ref="A1:G1"/>
    <mergeCell ref="C2:G2"/>
    <mergeCell ref="C3:G3"/>
    <mergeCell ref="C4:G4"/>
    <mergeCell ref="A121:C12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59" activePane="bottomLeft" state="frozen"/>
      <selection pane="bottomLeft" activeCell="J86" sqref="J86"/>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1042" t="s">
        <v>121</v>
      </c>
      <c r="H1" s="1042"/>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104</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1047" t="s">
        <v>2609</v>
      </c>
      <c r="F9" s="1048"/>
      <c r="G9" s="1048"/>
      <c r="H9" s="1048"/>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1036" t="s">
        <v>5</v>
      </c>
      <c r="F24" s="1036"/>
      <c r="G24" s="1036"/>
      <c r="H24" s="1036"/>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1045" t="str">
        <f>E7</f>
        <v>Výstavba poloprovozního objektu H2</v>
      </c>
      <c r="F45" s="1046"/>
      <c r="G45" s="1046"/>
      <c r="H45" s="1046"/>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1047" t="str">
        <f>E9</f>
        <v>RAV8610 - D.2.2 Přeložka horkovodu</v>
      </c>
      <c r="F47" s="1048"/>
      <c r="G47" s="1048"/>
      <c r="H47" s="1048"/>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1036" t="str">
        <f>E21</f>
        <v>RAVAL projekt v.o.s.</v>
      </c>
      <c r="K51" s="209"/>
    </row>
    <row r="52" spans="2:47" s="928" customFormat="1" ht="14.45" customHeight="1">
      <c r="B52" s="207"/>
      <c r="C52" s="931" t="s">
        <v>28</v>
      </c>
      <c r="D52" s="932"/>
      <c r="E52" s="932"/>
      <c r="F52" s="210" t="str">
        <f>IF(E18="","",E18)</f>
        <v/>
      </c>
      <c r="G52" s="932"/>
      <c r="H52" s="932"/>
      <c r="I52" s="932"/>
      <c r="J52" s="1037"/>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1038" t="str">
        <f>E7</f>
        <v>Výstavba poloprovozního objektu H2</v>
      </c>
      <c r="F68" s="1039"/>
      <c r="G68" s="1039"/>
      <c r="H68" s="1039"/>
      <c r="L68" s="207"/>
    </row>
    <row r="69" spans="2:63" s="928" customFormat="1" ht="14.45" customHeight="1">
      <c r="B69" s="207"/>
      <c r="C69" s="927" t="s">
        <v>126</v>
      </c>
      <c r="L69" s="207"/>
    </row>
    <row r="70" spans="2:63" s="928" customFormat="1" ht="17.25" customHeight="1">
      <c r="B70" s="207"/>
      <c r="E70" s="1040" t="str">
        <f>E9</f>
        <v>RAV8610 - D.2.2 Přeložka horkovodu</v>
      </c>
      <c r="F70" s="1041"/>
      <c r="G70" s="1041"/>
      <c r="H70" s="1041"/>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28" customFormat="1" ht="16.5" customHeight="1">
      <c r="B81" s="207"/>
      <c r="C81" s="286" t="s">
        <v>75</v>
      </c>
      <c r="D81" s="286" t="s">
        <v>179</v>
      </c>
      <c r="E81" s="287" t="s">
        <v>2610</v>
      </c>
      <c r="F81" s="288" t="s">
        <v>2611</v>
      </c>
      <c r="G81" s="289" t="s">
        <v>187</v>
      </c>
      <c r="H81" s="290">
        <v>1</v>
      </c>
      <c r="I81" s="291">
        <f>'Přeložka horkovodu-1'!C12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2612</v>
      </c>
    </row>
    <row r="82" spans="2:65" s="928" customFormat="1" ht="6.95" customHeight="1">
      <c r="B82" s="231"/>
      <c r="C82" s="232"/>
      <c r="D82" s="232"/>
      <c r="E82" s="232"/>
      <c r="F82" s="232"/>
      <c r="G82" s="232"/>
      <c r="H82" s="232"/>
      <c r="I82" s="232"/>
      <c r="J82" s="232"/>
      <c r="K82" s="232"/>
      <c r="L82" s="207"/>
    </row>
  </sheetData>
  <sheetProtection algorithmName="SHA-512" hashValue="DgnzJYH/FeW08GNbwUiq7Gvp4Xvc4vEZBMFfUBc1fnJVjoRc58nbU33wHg3QLo0s8jDWvA7bnJLW8Ps7Wl/2FQ==" saltValue="xj6RDsUUBizTluPeUiDS3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2"/>
  <sheetViews>
    <sheetView workbookViewId="0">
      <pane ySplit="3" topLeftCell="A4" activePane="bottomLeft" state="frozen"/>
      <selection activeCell="B24" sqref="B24"/>
      <selection pane="bottomLeft" activeCell="D25" sqref="D25"/>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94"/>
      <c r="D4" s="94"/>
      <c r="E4" s="92"/>
    </row>
    <row r="5" spans="1:5" s="95" customFormat="1" ht="15.75" customHeight="1">
      <c r="B5" s="96" t="str">
        <f>IF('Přeložka horkovodu-2'!$J$5=0,"",'Přeložka horkovodu-2'!$J$5)</f>
        <v>D.2.2  Přeložka horkovodu</v>
      </c>
      <c r="C5" s="807" t="str">
        <f>IF('Přeložka horkovodu-2'!$P$5=0,"",'Přeložka horkovodu-2'!$P$5)</f>
        <v/>
      </c>
      <c r="D5" s="98">
        <f>IF('Přeložka horkovodu-2'!$R$5=0,"",'Přeložka horkovodu-2'!$R$5)</f>
        <v>71.966459999999998</v>
      </c>
    </row>
    <row r="6" spans="1:5" s="99" customFormat="1" ht="15" customHeight="1" outlineLevel="1">
      <c r="B6" s="100" t="str">
        <f>IF('Přeložka horkovodu-2'!$J$6=0,"",'Přeložka horkovodu-2'!$J$6)</f>
        <v>001: Zemní práce</v>
      </c>
      <c r="C6" s="808" t="str">
        <f>IF('Přeložka horkovodu-2'!$P$6=0,"",'Přeložka horkovodu-2'!$P$6)</f>
        <v/>
      </c>
      <c r="D6" s="102">
        <f>IF('Přeložka horkovodu-2'!$R$6=0,"",'Přeložka horkovodu-2'!$R$6)</f>
        <v>0.1172</v>
      </c>
    </row>
    <row r="7" spans="1:5" s="99" customFormat="1" ht="15" customHeight="1" outlineLevel="1">
      <c r="B7" s="100" t="str">
        <f>IF('Přeložka horkovodu-2'!$J$17=0,"",'Přeložka horkovodu-2'!$J$17)</f>
        <v>004: Vodorovné konstrukce</v>
      </c>
      <c r="C7" s="808" t="str">
        <f>IF('Přeložka horkovodu-2'!$P$17=0,"",'Přeložka horkovodu-2'!$P$17)</f>
        <v/>
      </c>
      <c r="D7" s="102">
        <f>IF('Přeložka horkovodu-2'!$R$17=0,"",'Přeložka horkovodu-2'!$R$17)</f>
        <v>71.849260000000001</v>
      </c>
    </row>
    <row r="8" spans="1:5" s="99" customFormat="1" ht="15" customHeight="1" outlineLevel="1">
      <c r="B8" s="100" t="str">
        <f>IF('Přeložka horkovodu-2'!$J$20=0,"",'Přeložka horkovodu-2'!$J$20)</f>
        <v>008: Trubní vedení</v>
      </c>
      <c r="C8" s="808" t="str">
        <f>IF('Přeložka horkovodu-2'!$P$20=0,"",'Přeložka horkovodu-2'!$P$20)</f>
        <v/>
      </c>
      <c r="D8" s="102" t="str">
        <f>IF('Přeložka horkovodu-2'!$R$20=0,"",'Přeložka horkovodu-2'!$R$20)</f>
        <v/>
      </c>
    </row>
    <row r="9" spans="1:5" s="99" customFormat="1" ht="15" customHeight="1" outlineLevel="1">
      <c r="B9" s="100" t="str">
        <f>IF('Přeložka horkovodu-2'!$J$42=0,"",'Přeložka horkovodu-2'!$J$42)</f>
        <v>009: Ostatní konstrukce a práce</v>
      </c>
      <c r="C9" s="808" t="str">
        <f>IF('Přeložka horkovodu-2'!$P$42=0,"",'Přeložka horkovodu-2'!$P$42)</f>
        <v/>
      </c>
      <c r="D9" s="102" t="str">
        <f>IF('Přeložka horkovodu-2'!$R$42=0,"",'Přeložka horkovodu-2'!$R$42)</f>
        <v/>
      </c>
    </row>
    <row r="10" spans="1:5" s="99" customFormat="1" ht="15" customHeight="1" outlineLevel="1">
      <c r="B10" s="100" t="str">
        <f>IF('Přeložka horkovodu-2'!$J$47=0,"",'Přeložka horkovodu-2'!$J$47)</f>
        <v>099: Přesun hmot HSV</v>
      </c>
      <c r="C10" s="808" t="str">
        <f>IF('Přeložka horkovodu-2'!$P$47=0,"",'Přeložka horkovodu-2'!$P$47)</f>
        <v/>
      </c>
      <c r="D10" s="102" t="str">
        <f>IF('Přeložka horkovodu-2'!$R$47=0,"",'Přeložka horkovodu-2'!$R$47)</f>
        <v/>
      </c>
    </row>
    <row r="11" spans="1:5" ht="13.5" outlineLevel="1" thickBot="1">
      <c r="B11" s="103"/>
      <c r="C11" s="809"/>
    </row>
    <row r="12" spans="1:5" s="104" customFormat="1" ht="15">
      <c r="A12" s="104" t="e">
        <f>SUM(#REF!)</f>
        <v>#REF!</v>
      </c>
      <c r="B12" s="105" t="s">
        <v>2961</v>
      </c>
      <c r="C12" s="810">
        <f>SUBTOTAL(9,C5:C11)/2</f>
        <v>0</v>
      </c>
      <c r="D12" s="106"/>
    </row>
  </sheetData>
  <sheetProtection algorithmName="SHA-512" hashValue="z3ug70CyZkxnbA41pJXntDZDDjVyZo3HogDhpIsq2tbME/d1x9Kxpm0IwuiZCeWcJmuSPvG/cEdzJDyBCE+HOg==" saltValue="9Mug6zJbbzkzReYyDcvcp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0"/>
  <sheetViews>
    <sheetView topLeftCell="I1" zoomScaleNormal="100" zoomScaleSheetLayoutView="100" workbookViewId="0">
      <pane ySplit="3" topLeftCell="A19" activePane="bottomLeft" state="frozen"/>
      <selection activeCell="B24" sqref="B24"/>
      <selection pane="bottomLeft" activeCell="O32" sqref="O32"/>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2962</v>
      </c>
      <c r="G3" s="117" t="s">
        <v>53</v>
      </c>
      <c r="H3" s="118" t="s">
        <v>49</v>
      </c>
      <c r="I3" s="118" t="s">
        <v>2963</v>
      </c>
      <c r="J3" s="119" t="s">
        <v>163</v>
      </c>
      <c r="K3" s="117" t="s">
        <v>164</v>
      </c>
      <c r="L3" s="116" t="s">
        <v>2964</v>
      </c>
      <c r="M3" s="116" t="s">
        <v>2965</v>
      </c>
      <c r="N3" s="116" t="s">
        <v>2966</v>
      </c>
      <c r="O3" s="116" t="s">
        <v>2967</v>
      </c>
      <c r="P3" s="116" t="s">
        <v>2960</v>
      </c>
      <c r="Q3" s="116" t="s">
        <v>2968</v>
      </c>
      <c r="R3" s="116" t="s">
        <v>2849</v>
      </c>
      <c r="S3" s="116" t="s">
        <v>2969</v>
      </c>
      <c r="T3" s="116" t="s">
        <v>2851</v>
      </c>
      <c r="U3" s="116" t="s">
        <v>2787</v>
      </c>
      <c r="V3" s="116" t="s">
        <v>38</v>
      </c>
      <c r="W3" s="116" t="s">
        <v>44</v>
      </c>
      <c r="X3" s="119" t="s">
        <v>2970</v>
      </c>
      <c r="Y3" s="118" t="s">
        <v>2806</v>
      </c>
      <c r="Z3" s="118" t="s">
        <v>2971</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3581</v>
      </c>
      <c r="K5" s="127"/>
      <c r="L5" s="129"/>
      <c r="M5" s="130"/>
      <c r="N5" s="129"/>
      <c r="O5" s="130"/>
      <c r="P5" s="806">
        <f>SUBTOTAL(9,P6:P50)</f>
        <v>0</v>
      </c>
      <c r="Q5" s="132"/>
      <c r="R5" s="133">
        <f>SUBTOTAL(9,R6:R50)</f>
        <v>71.966459999999998</v>
      </c>
      <c r="S5" s="130"/>
      <c r="T5" s="133">
        <f>SUBTOTAL(9,T6:T50)</f>
        <v>0</v>
      </c>
      <c r="U5" s="130"/>
      <c r="V5" s="131">
        <f>SUBTOTAL(9,V6:V50)</f>
        <v>0</v>
      </c>
      <c r="W5" s="131">
        <f>SUBTOTAL(9,W6:W50)</f>
        <v>0</v>
      </c>
      <c r="X5" s="134"/>
      <c r="Y5" s="135"/>
      <c r="Z5" s="135"/>
    </row>
    <row r="6" spans="1:26" s="136" customFormat="1" ht="16.5" customHeight="1" outlineLevel="1">
      <c r="F6" s="137"/>
      <c r="G6" s="121"/>
      <c r="H6" s="138"/>
      <c r="I6" s="138"/>
      <c r="J6" s="138" t="s">
        <v>3277</v>
      </c>
      <c r="K6" s="121"/>
      <c r="L6" s="139"/>
      <c r="M6" s="140"/>
      <c r="N6" s="139"/>
      <c r="O6" s="140"/>
      <c r="P6" s="805">
        <f>SUBTOTAL(9,P7:P16)</f>
        <v>0</v>
      </c>
      <c r="Q6" s="142"/>
      <c r="R6" s="143">
        <f>SUBTOTAL(9,R7:R16)</f>
        <v>0.1172</v>
      </c>
      <c r="S6" s="140"/>
      <c r="T6" s="143">
        <f>SUBTOTAL(9,T7:T16)</f>
        <v>0</v>
      </c>
      <c r="U6" s="140"/>
      <c r="V6" s="141">
        <f>SUBTOTAL(9,V7:V16)</f>
        <v>0</v>
      </c>
      <c r="W6" s="141">
        <f>SUBTOTAL(9,W7:W16)</f>
        <v>0</v>
      </c>
      <c r="X6" s="144"/>
      <c r="Y6" s="122"/>
      <c r="Z6" s="122"/>
    </row>
    <row r="7" spans="1:26" s="145" customFormat="1" ht="12" outlineLevel="2">
      <c r="A7" s="145" t="s">
        <v>2974</v>
      </c>
      <c r="B7" s="145" t="s">
        <v>2975</v>
      </c>
      <c r="C7" s="145" t="s">
        <v>2976</v>
      </c>
      <c r="D7" s="145" t="s">
        <v>2977</v>
      </c>
      <c r="E7" s="145" t="s">
        <v>2978</v>
      </c>
      <c r="F7" s="146">
        <v>1</v>
      </c>
      <c r="G7" s="147" t="s">
        <v>2995</v>
      </c>
      <c r="H7" s="148" t="s">
        <v>3325</v>
      </c>
      <c r="I7" s="148" t="s">
        <v>3326</v>
      </c>
      <c r="J7" s="149" t="s">
        <v>3327</v>
      </c>
      <c r="K7" s="147" t="s">
        <v>886</v>
      </c>
      <c r="L7" s="150">
        <v>5</v>
      </c>
      <c r="M7" s="151">
        <v>0</v>
      </c>
      <c r="N7" s="150">
        <f t="shared" ref="N7:N15" si="0">L7*(1+M7/100)</f>
        <v>5</v>
      </c>
      <c r="O7" s="811"/>
      <c r="P7" s="803">
        <f>ROUND(N7*O7,2)</f>
        <v>0</v>
      </c>
      <c r="Q7" s="153">
        <v>8.6800000000000002E-3</v>
      </c>
      <c r="R7" s="151">
        <f t="shared" ref="R7:R15" si="1">N7*Q7</f>
        <v>4.3400000000000001E-2</v>
      </c>
      <c r="S7" s="153"/>
      <c r="T7" s="151">
        <f t="shared" ref="T7:T15" si="2">N7*S7</f>
        <v>0</v>
      </c>
      <c r="U7" s="152">
        <v>21</v>
      </c>
      <c r="V7" s="152">
        <f t="shared" ref="V7:V15" si="3">P7*(U7/100)</f>
        <v>0</v>
      </c>
      <c r="W7" s="152">
        <f t="shared" ref="W7:W15" si="4">P7+V7</f>
        <v>0</v>
      </c>
      <c r="X7" s="149"/>
      <c r="Y7" s="148" t="s">
        <v>2982</v>
      </c>
      <c r="Z7" s="148" t="s">
        <v>3281</v>
      </c>
    </row>
    <row r="8" spans="1:26" s="145" customFormat="1" ht="24" outlineLevel="2">
      <c r="F8" s="146">
        <v>2</v>
      </c>
      <c r="G8" s="147" t="s">
        <v>2995</v>
      </c>
      <c r="H8" s="148" t="s">
        <v>3328</v>
      </c>
      <c r="I8" s="148" t="s">
        <v>3329</v>
      </c>
      <c r="J8" s="149" t="s">
        <v>3330</v>
      </c>
      <c r="K8" s="147" t="s">
        <v>886</v>
      </c>
      <c r="L8" s="150">
        <v>2</v>
      </c>
      <c r="M8" s="151">
        <v>0</v>
      </c>
      <c r="N8" s="150">
        <f t="shared" si="0"/>
        <v>2</v>
      </c>
      <c r="O8" s="811"/>
      <c r="P8" s="803">
        <f t="shared" ref="P8:P15" si="5">ROUND(N8*O8,2)</f>
        <v>0</v>
      </c>
      <c r="Q8" s="153">
        <v>3.6900000000000002E-2</v>
      </c>
      <c r="R8" s="151">
        <f t="shared" si="1"/>
        <v>7.3800000000000004E-2</v>
      </c>
      <c r="S8" s="153"/>
      <c r="T8" s="151">
        <f t="shared" si="2"/>
        <v>0</v>
      </c>
      <c r="U8" s="152">
        <v>21</v>
      </c>
      <c r="V8" s="152">
        <f t="shared" si="3"/>
        <v>0</v>
      </c>
      <c r="W8" s="152">
        <f t="shared" si="4"/>
        <v>0</v>
      </c>
      <c r="X8" s="149"/>
      <c r="Y8" s="148" t="s">
        <v>2982</v>
      </c>
      <c r="Z8" s="148" t="s">
        <v>3281</v>
      </c>
    </row>
    <row r="9" spans="1:26" s="145" customFormat="1" ht="36" outlineLevel="2">
      <c r="F9" s="146">
        <v>3</v>
      </c>
      <c r="G9" s="147" t="s">
        <v>2995</v>
      </c>
      <c r="H9" s="148" t="s">
        <v>3278</v>
      </c>
      <c r="I9" s="148" t="s">
        <v>3279</v>
      </c>
      <c r="J9" s="149" t="s">
        <v>3280</v>
      </c>
      <c r="K9" s="147" t="s">
        <v>210</v>
      </c>
      <c r="L9" s="150">
        <v>7</v>
      </c>
      <c r="M9" s="151">
        <v>0</v>
      </c>
      <c r="N9" s="150">
        <f t="shared" si="0"/>
        <v>7</v>
      </c>
      <c r="O9" s="811"/>
      <c r="P9" s="803">
        <f t="shared" si="5"/>
        <v>0</v>
      </c>
      <c r="Q9" s="153"/>
      <c r="R9" s="151">
        <f t="shared" si="1"/>
        <v>0</v>
      </c>
      <c r="S9" s="153"/>
      <c r="T9" s="151">
        <f t="shared" si="2"/>
        <v>0</v>
      </c>
      <c r="U9" s="152">
        <v>21</v>
      </c>
      <c r="V9" s="152">
        <f t="shared" si="3"/>
        <v>0</v>
      </c>
      <c r="W9" s="152">
        <f t="shared" si="4"/>
        <v>0</v>
      </c>
      <c r="X9" s="149"/>
      <c r="Y9" s="148" t="s">
        <v>2982</v>
      </c>
      <c r="Z9" s="148" t="s">
        <v>3281</v>
      </c>
    </row>
    <row r="10" spans="1:26" s="145" customFormat="1" ht="24" outlineLevel="2">
      <c r="F10" s="146">
        <v>4</v>
      </c>
      <c r="G10" s="147" t="s">
        <v>2995</v>
      </c>
      <c r="H10" s="148" t="s">
        <v>3582</v>
      </c>
      <c r="I10" s="148" t="s">
        <v>3583</v>
      </c>
      <c r="J10" s="149" t="s">
        <v>3584</v>
      </c>
      <c r="K10" s="147" t="s">
        <v>210</v>
      </c>
      <c r="L10" s="150">
        <v>180</v>
      </c>
      <c r="M10" s="151">
        <v>0</v>
      </c>
      <c r="N10" s="150">
        <f t="shared" si="0"/>
        <v>180</v>
      </c>
      <c r="O10" s="811"/>
      <c r="P10" s="803">
        <f t="shared" si="5"/>
        <v>0</v>
      </c>
      <c r="Q10" s="153"/>
      <c r="R10" s="151">
        <f t="shared" si="1"/>
        <v>0</v>
      </c>
      <c r="S10" s="153"/>
      <c r="T10" s="151">
        <f t="shared" si="2"/>
        <v>0</v>
      </c>
      <c r="U10" s="152">
        <v>21</v>
      </c>
      <c r="V10" s="152">
        <f t="shared" si="3"/>
        <v>0</v>
      </c>
      <c r="W10" s="152">
        <f t="shared" si="4"/>
        <v>0</v>
      </c>
      <c r="X10" s="149"/>
      <c r="Y10" s="148" t="s">
        <v>2982</v>
      </c>
      <c r="Z10" s="148" t="s">
        <v>3281</v>
      </c>
    </row>
    <row r="11" spans="1:26" s="145" customFormat="1" ht="24" outlineLevel="2">
      <c r="F11" s="146">
        <v>5</v>
      </c>
      <c r="G11" s="147" t="s">
        <v>2995</v>
      </c>
      <c r="H11" s="148" t="s">
        <v>3290</v>
      </c>
      <c r="I11" s="148" t="s">
        <v>264</v>
      </c>
      <c r="J11" s="149" t="s">
        <v>3585</v>
      </c>
      <c r="K11" s="147" t="s">
        <v>210</v>
      </c>
      <c r="L11" s="150">
        <v>18</v>
      </c>
      <c r="M11" s="151">
        <v>0</v>
      </c>
      <c r="N11" s="150">
        <f t="shared" si="0"/>
        <v>18</v>
      </c>
      <c r="O11" s="811"/>
      <c r="P11" s="803">
        <f t="shared" si="5"/>
        <v>0</v>
      </c>
      <c r="Q11" s="153"/>
      <c r="R11" s="151">
        <f t="shared" si="1"/>
        <v>0</v>
      </c>
      <c r="S11" s="153"/>
      <c r="T11" s="151">
        <f t="shared" si="2"/>
        <v>0</v>
      </c>
      <c r="U11" s="152">
        <v>21</v>
      </c>
      <c r="V11" s="152">
        <f t="shared" si="3"/>
        <v>0</v>
      </c>
      <c r="W11" s="152">
        <f t="shared" si="4"/>
        <v>0</v>
      </c>
      <c r="X11" s="149"/>
      <c r="Y11" s="148" t="s">
        <v>2982</v>
      </c>
      <c r="Z11" s="148" t="s">
        <v>3281</v>
      </c>
    </row>
    <row r="12" spans="1:26" s="145" customFormat="1" ht="24" outlineLevel="2">
      <c r="F12" s="146">
        <v>10</v>
      </c>
      <c r="G12" s="147" t="s">
        <v>2995</v>
      </c>
      <c r="H12" s="148" t="s">
        <v>3307</v>
      </c>
      <c r="I12" s="148" t="s">
        <v>279</v>
      </c>
      <c r="J12" s="149" t="s">
        <v>3586</v>
      </c>
      <c r="K12" s="147" t="s">
        <v>210</v>
      </c>
      <c r="L12" s="150">
        <v>180</v>
      </c>
      <c r="M12" s="151">
        <v>0</v>
      </c>
      <c r="N12" s="150">
        <f t="shared" si="0"/>
        <v>180</v>
      </c>
      <c r="O12" s="811"/>
      <c r="P12" s="803">
        <f t="shared" si="5"/>
        <v>0</v>
      </c>
      <c r="Q12" s="153"/>
      <c r="R12" s="151">
        <f t="shared" si="1"/>
        <v>0</v>
      </c>
      <c r="S12" s="153"/>
      <c r="T12" s="151">
        <f t="shared" si="2"/>
        <v>0</v>
      </c>
      <c r="U12" s="152">
        <v>21</v>
      </c>
      <c r="V12" s="152">
        <f t="shared" si="3"/>
        <v>0</v>
      </c>
      <c r="W12" s="152">
        <f t="shared" si="4"/>
        <v>0</v>
      </c>
      <c r="X12" s="149"/>
      <c r="Y12" s="148" t="s">
        <v>2982</v>
      </c>
      <c r="Z12" s="148" t="s">
        <v>3281</v>
      </c>
    </row>
    <row r="13" spans="1:26" s="145" customFormat="1" ht="24" outlineLevel="2">
      <c r="F13" s="146">
        <v>11</v>
      </c>
      <c r="G13" s="147" t="s">
        <v>2995</v>
      </c>
      <c r="H13" s="148" t="s">
        <v>3313</v>
      </c>
      <c r="I13" s="148" t="s">
        <v>3314</v>
      </c>
      <c r="J13" s="149" t="s">
        <v>3587</v>
      </c>
      <c r="K13" s="147" t="s">
        <v>210</v>
      </c>
      <c r="L13" s="150">
        <v>32</v>
      </c>
      <c r="M13" s="151">
        <v>0</v>
      </c>
      <c r="N13" s="150">
        <f t="shared" si="0"/>
        <v>32</v>
      </c>
      <c r="O13" s="811"/>
      <c r="P13" s="803">
        <f t="shared" si="5"/>
        <v>0</v>
      </c>
      <c r="Q13" s="153"/>
      <c r="R13" s="151">
        <f t="shared" si="1"/>
        <v>0</v>
      </c>
      <c r="S13" s="153"/>
      <c r="T13" s="151">
        <f t="shared" si="2"/>
        <v>0</v>
      </c>
      <c r="U13" s="152">
        <v>21</v>
      </c>
      <c r="V13" s="152">
        <f t="shared" si="3"/>
        <v>0</v>
      </c>
      <c r="W13" s="152">
        <f t="shared" si="4"/>
        <v>0</v>
      </c>
      <c r="X13" s="149"/>
      <c r="Y13" s="148" t="s">
        <v>2982</v>
      </c>
      <c r="Z13" s="148" t="s">
        <v>3281</v>
      </c>
    </row>
    <row r="14" spans="1:26" s="145" customFormat="1" ht="12" outlineLevel="2">
      <c r="F14" s="146">
        <v>12</v>
      </c>
      <c r="G14" s="147" t="s">
        <v>2995</v>
      </c>
      <c r="H14" s="148" t="s">
        <v>3319</v>
      </c>
      <c r="I14" s="148" t="s">
        <v>399</v>
      </c>
      <c r="J14" s="149" t="s">
        <v>3320</v>
      </c>
      <c r="K14" s="147" t="s">
        <v>210</v>
      </c>
      <c r="L14" s="150">
        <v>190</v>
      </c>
      <c r="M14" s="151">
        <v>0</v>
      </c>
      <c r="N14" s="150">
        <f t="shared" si="0"/>
        <v>190</v>
      </c>
      <c r="O14" s="811"/>
      <c r="P14" s="803">
        <f t="shared" si="5"/>
        <v>0</v>
      </c>
      <c r="Q14" s="153"/>
      <c r="R14" s="151">
        <f t="shared" si="1"/>
        <v>0</v>
      </c>
      <c r="S14" s="153"/>
      <c r="T14" s="151">
        <f t="shared" si="2"/>
        <v>0</v>
      </c>
      <c r="U14" s="152">
        <v>21</v>
      </c>
      <c r="V14" s="152">
        <f t="shared" si="3"/>
        <v>0</v>
      </c>
      <c r="W14" s="152">
        <f t="shared" si="4"/>
        <v>0</v>
      </c>
      <c r="X14" s="149"/>
      <c r="Y14" s="148" t="s">
        <v>2982</v>
      </c>
      <c r="Z14" s="148" t="s">
        <v>3281</v>
      </c>
    </row>
    <row r="15" spans="1:26" s="145" customFormat="1" ht="24" outlineLevel="2">
      <c r="F15" s="146">
        <v>16</v>
      </c>
      <c r="G15" s="147" t="s">
        <v>2995</v>
      </c>
      <c r="H15" s="148" t="s">
        <v>3321</v>
      </c>
      <c r="I15" s="148" t="s">
        <v>411</v>
      </c>
      <c r="J15" s="149" t="s">
        <v>3588</v>
      </c>
      <c r="K15" s="147" t="s">
        <v>210</v>
      </c>
      <c r="L15" s="150">
        <v>148</v>
      </c>
      <c r="M15" s="151">
        <v>0</v>
      </c>
      <c r="N15" s="150">
        <f t="shared" si="0"/>
        <v>148</v>
      </c>
      <c r="O15" s="811"/>
      <c r="P15" s="803">
        <f t="shared" si="5"/>
        <v>0</v>
      </c>
      <c r="Q15" s="153"/>
      <c r="R15" s="151">
        <f t="shared" si="1"/>
        <v>0</v>
      </c>
      <c r="S15" s="153"/>
      <c r="T15" s="151">
        <f t="shared" si="2"/>
        <v>0</v>
      </c>
      <c r="U15" s="152">
        <v>21</v>
      </c>
      <c r="V15" s="152">
        <f t="shared" si="3"/>
        <v>0</v>
      </c>
      <c r="W15" s="152">
        <f t="shared" si="4"/>
        <v>0</v>
      </c>
      <c r="X15" s="149"/>
      <c r="Y15" s="148" t="s">
        <v>2982</v>
      </c>
      <c r="Z15" s="148" t="s">
        <v>3281</v>
      </c>
    </row>
    <row r="16" spans="1:26" outlineLevel="2">
      <c r="P16" s="804"/>
    </row>
    <row r="17" spans="6:26" s="136" customFormat="1" ht="16.5" customHeight="1" outlineLevel="1">
      <c r="F17" s="137"/>
      <c r="G17" s="121"/>
      <c r="H17" s="138"/>
      <c r="I17" s="138"/>
      <c r="J17" s="138" t="s">
        <v>3331</v>
      </c>
      <c r="K17" s="121"/>
      <c r="L17" s="139"/>
      <c r="M17" s="140"/>
      <c r="N17" s="139"/>
      <c r="O17" s="140"/>
      <c r="P17" s="805">
        <f>SUBTOTAL(9,P18:P19)</f>
        <v>0</v>
      </c>
      <c r="Q17" s="142"/>
      <c r="R17" s="143">
        <f>SUBTOTAL(9,R18:R19)</f>
        <v>71.849260000000001</v>
      </c>
      <c r="S17" s="140"/>
      <c r="T17" s="143">
        <f>SUBTOTAL(9,T18:T19)</f>
        <v>0</v>
      </c>
      <c r="U17" s="140"/>
      <c r="V17" s="141">
        <f>SUBTOTAL(9,V18:V19)</f>
        <v>0</v>
      </c>
      <c r="W17" s="141">
        <f>SUBTOTAL(9,W18:W19)</f>
        <v>0</v>
      </c>
      <c r="X17" s="144"/>
      <c r="Y17" s="122"/>
      <c r="Z17" s="122"/>
    </row>
    <row r="18" spans="6:26" s="145" customFormat="1" ht="24" outlineLevel="2">
      <c r="F18" s="146">
        <v>13</v>
      </c>
      <c r="G18" s="147" t="s">
        <v>2995</v>
      </c>
      <c r="H18" s="148" t="s">
        <v>3332</v>
      </c>
      <c r="I18" s="148" t="s">
        <v>3333</v>
      </c>
      <c r="J18" s="149" t="s">
        <v>3589</v>
      </c>
      <c r="K18" s="147" t="s">
        <v>210</v>
      </c>
      <c r="L18" s="150">
        <v>38</v>
      </c>
      <c r="M18" s="151">
        <v>0</v>
      </c>
      <c r="N18" s="150">
        <f>L18*(1+M18/100)</f>
        <v>38</v>
      </c>
      <c r="O18" s="811"/>
      <c r="P18" s="803">
        <f t="shared" ref="P18" si="6">ROUND(N18*O18,2)</f>
        <v>0</v>
      </c>
      <c r="Q18" s="153">
        <v>1.8907700000000001</v>
      </c>
      <c r="R18" s="151">
        <f>N18*Q18</f>
        <v>71.849260000000001</v>
      </c>
      <c r="S18" s="153"/>
      <c r="T18" s="151">
        <f>N18*S18</f>
        <v>0</v>
      </c>
      <c r="U18" s="152">
        <v>21</v>
      </c>
      <c r="V18" s="152">
        <f>P18*(U18/100)</f>
        <v>0</v>
      </c>
      <c r="W18" s="152">
        <f>P18+V18</f>
        <v>0</v>
      </c>
      <c r="X18" s="149"/>
      <c r="Y18" s="148" t="s">
        <v>2982</v>
      </c>
      <c r="Z18" s="148" t="s">
        <v>3335</v>
      </c>
    </row>
    <row r="19" spans="6:26" outlineLevel="2">
      <c r="P19" s="804"/>
    </row>
    <row r="20" spans="6:26" s="136" customFormat="1" ht="16.5" customHeight="1" outlineLevel="1">
      <c r="F20" s="137"/>
      <c r="G20" s="121"/>
      <c r="H20" s="138"/>
      <c r="I20" s="138"/>
      <c r="J20" s="138" t="s">
        <v>3337</v>
      </c>
      <c r="K20" s="121"/>
      <c r="L20" s="139"/>
      <c r="M20" s="140"/>
      <c r="N20" s="139"/>
      <c r="O20" s="140"/>
      <c r="P20" s="805">
        <f>SUBTOTAL(9,P21:P41)</f>
        <v>0</v>
      </c>
      <c r="Q20" s="142"/>
      <c r="R20" s="143">
        <f>SUBTOTAL(9,R21:R41)</f>
        <v>0</v>
      </c>
      <c r="S20" s="140"/>
      <c r="T20" s="143">
        <f>SUBTOTAL(9,T21:T41)</f>
        <v>0</v>
      </c>
      <c r="U20" s="140"/>
      <c r="V20" s="141">
        <f>SUBTOTAL(9,V21:V41)</f>
        <v>0</v>
      </c>
      <c r="W20" s="141">
        <f>SUBTOTAL(9,W21:W41)</f>
        <v>0</v>
      </c>
      <c r="X20" s="144"/>
      <c r="Y20" s="122"/>
      <c r="Z20" s="122"/>
    </row>
    <row r="21" spans="6:26" s="145" customFormat="1" ht="12" outlineLevel="2">
      <c r="F21" s="146">
        <v>31</v>
      </c>
      <c r="G21" s="147" t="s">
        <v>2995</v>
      </c>
      <c r="H21" s="148" t="s">
        <v>3346</v>
      </c>
      <c r="I21" s="148" t="s">
        <v>3347</v>
      </c>
      <c r="J21" s="149" t="s">
        <v>3590</v>
      </c>
      <c r="K21" s="147" t="s">
        <v>886</v>
      </c>
      <c r="L21" s="150">
        <v>65</v>
      </c>
      <c r="M21" s="151">
        <v>0</v>
      </c>
      <c r="N21" s="150">
        <f t="shared" ref="N21:N40" si="7">L21*(1+M21/100)</f>
        <v>65</v>
      </c>
      <c r="O21" s="811"/>
      <c r="P21" s="803">
        <f t="shared" ref="P21:P40" si="8">ROUND(N21*O21,2)</f>
        <v>0</v>
      </c>
      <c r="Q21" s="153"/>
      <c r="R21" s="151">
        <f t="shared" ref="R21:R40" si="9">N21*Q21</f>
        <v>0</v>
      </c>
      <c r="S21" s="153"/>
      <c r="T21" s="151">
        <f t="shared" ref="T21:T40" si="10">N21*S21</f>
        <v>0</v>
      </c>
      <c r="U21" s="152">
        <v>21</v>
      </c>
      <c r="V21" s="152">
        <f t="shared" ref="V21:V40" si="11">P21*(U21/100)</f>
        <v>0</v>
      </c>
      <c r="W21" s="152">
        <f t="shared" ref="W21:W40" si="12">P21+V21</f>
        <v>0</v>
      </c>
      <c r="X21" s="149"/>
      <c r="Y21" s="148" t="s">
        <v>2982</v>
      </c>
      <c r="Z21" s="148" t="s">
        <v>3340</v>
      </c>
    </row>
    <row r="22" spans="6:26" s="145" customFormat="1" ht="12" outlineLevel="2">
      <c r="F22" s="146">
        <v>37</v>
      </c>
      <c r="G22" s="147" t="s">
        <v>2979</v>
      </c>
      <c r="H22" s="148" t="s">
        <v>3591</v>
      </c>
      <c r="I22" s="148"/>
      <c r="J22" s="149" t="s">
        <v>3592</v>
      </c>
      <c r="K22" s="147" t="s">
        <v>2955</v>
      </c>
      <c r="L22" s="150">
        <v>80</v>
      </c>
      <c r="M22" s="151">
        <v>-25</v>
      </c>
      <c r="N22" s="150">
        <f t="shared" si="7"/>
        <v>60</v>
      </c>
      <c r="O22" s="811"/>
      <c r="P22" s="803">
        <f t="shared" si="8"/>
        <v>0</v>
      </c>
      <c r="Q22" s="153"/>
      <c r="R22" s="151">
        <f t="shared" si="9"/>
        <v>0</v>
      </c>
      <c r="S22" s="153"/>
      <c r="T22" s="151">
        <f t="shared" si="10"/>
        <v>0</v>
      </c>
      <c r="U22" s="152">
        <v>21</v>
      </c>
      <c r="V22" s="152">
        <f t="shared" si="11"/>
        <v>0</v>
      </c>
      <c r="W22" s="152">
        <f t="shared" si="12"/>
        <v>0</v>
      </c>
      <c r="X22" s="149"/>
      <c r="Y22" s="148" t="s">
        <v>2982</v>
      </c>
      <c r="Z22" s="148" t="s">
        <v>3340</v>
      </c>
    </row>
    <row r="23" spans="6:26" s="145" customFormat="1" ht="12" outlineLevel="2">
      <c r="F23" s="146">
        <v>38</v>
      </c>
      <c r="G23" s="147" t="s">
        <v>2979</v>
      </c>
      <c r="H23" s="148" t="s">
        <v>3593</v>
      </c>
      <c r="I23" s="148"/>
      <c r="J23" s="149" t="s">
        <v>3594</v>
      </c>
      <c r="K23" s="147" t="s">
        <v>187</v>
      </c>
      <c r="L23" s="150">
        <v>1</v>
      </c>
      <c r="M23" s="151">
        <v>0</v>
      </c>
      <c r="N23" s="150">
        <f t="shared" si="7"/>
        <v>1</v>
      </c>
      <c r="O23" s="811"/>
      <c r="P23" s="803">
        <f t="shared" si="8"/>
        <v>0</v>
      </c>
      <c r="Q23" s="153"/>
      <c r="R23" s="151">
        <f t="shared" si="9"/>
        <v>0</v>
      </c>
      <c r="S23" s="153"/>
      <c r="T23" s="151">
        <f t="shared" si="10"/>
        <v>0</v>
      </c>
      <c r="U23" s="152">
        <v>21</v>
      </c>
      <c r="V23" s="152">
        <f t="shared" si="11"/>
        <v>0</v>
      </c>
      <c r="W23" s="152">
        <f t="shared" si="12"/>
        <v>0</v>
      </c>
      <c r="X23" s="149"/>
      <c r="Y23" s="148" t="s">
        <v>2982</v>
      </c>
      <c r="Z23" s="148" t="s">
        <v>3340</v>
      </c>
    </row>
    <row r="24" spans="6:26" s="145" customFormat="1" ht="12" outlineLevel="2">
      <c r="F24" s="146">
        <v>39</v>
      </c>
      <c r="G24" s="147" t="s">
        <v>2979</v>
      </c>
      <c r="H24" s="148" t="s">
        <v>3595</v>
      </c>
      <c r="I24" s="148"/>
      <c r="J24" s="149" t="s">
        <v>3596</v>
      </c>
      <c r="K24" s="147" t="s">
        <v>187</v>
      </c>
      <c r="L24" s="150">
        <v>6</v>
      </c>
      <c r="M24" s="151">
        <v>0</v>
      </c>
      <c r="N24" s="150">
        <f t="shared" si="7"/>
        <v>6</v>
      </c>
      <c r="O24" s="811"/>
      <c r="P24" s="803">
        <f t="shared" si="8"/>
        <v>0</v>
      </c>
      <c r="Q24" s="153"/>
      <c r="R24" s="151">
        <f t="shared" si="9"/>
        <v>0</v>
      </c>
      <c r="S24" s="153"/>
      <c r="T24" s="151">
        <f t="shared" si="10"/>
        <v>0</v>
      </c>
      <c r="U24" s="152">
        <v>21</v>
      </c>
      <c r="V24" s="152">
        <f t="shared" si="11"/>
        <v>0</v>
      </c>
      <c r="W24" s="152">
        <f t="shared" si="12"/>
        <v>0</v>
      </c>
      <c r="X24" s="149"/>
      <c r="Y24" s="148" t="s">
        <v>2982</v>
      </c>
      <c r="Z24" s="148" t="s">
        <v>3340</v>
      </c>
    </row>
    <row r="25" spans="6:26" s="145" customFormat="1" ht="12" outlineLevel="2">
      <c r="F25" s="146">
        <v>40</v>
      </c>
      <c r="G25" s="147" t="s">
        <v>2979</v>
      </c>
      <c r="H25" s="148" t="s">
        <v>3597</v>
      </c>
      <c r="I25" s="148"/>
      <c r="J25" s="149" t="s">
        <v>3598</v>
      </c>
      <c r="K25" s="147" t="s">
        <v>187</v>
      </c>
      <c r="L25" s="150">
        <v>2</v>
      </c>
      <c r="M25" s="151">
        <v>0</v>
      </c>
      <c r="N25" s="150">
        <f t="shared" si="7"/>
        <v>2</v>
      </c>
      <c r="O25" s="811"/>
      <c r="P25" s="803">
        <f t="shared" si="8"/>
        <v>0</v>
      </c>
      <c r="Q25" s="153"/>
      <c r="R25" s="151">
        <f t="shared" si="9"/>
        <v>0</v>
      </c>
      <c r="S25" s="153"/>
      <c r="T25" s="151">
        <f t="shared" si="10"/>
        <v>0</v>
      </c>
      <c r="U25" s="152">
        <v>21</v>
      </c>
      <c r="V25" s="152">
        <f t="shared" si="11"/>
        <v>0</v>
      </c>
      <c r="W25" s="152">
        <f t="shared" si="12"/>
        <v>0</v>
      </c>
      <c r="X25" s="149"/>
      <c r="Y25" s="148" t="s">
        <v>2982</v>
      </c>
      <c r="Z25" s="148" t="s">
        <v>3340</v>
      </c>
    </row>
    <row r="26" spans="6:26" s="145" customFormat="1" ht="12" outlineLevel="2">
      <c r="F26" s="146">
        <v>41</v>
      </c>
      <c r="G26" s="147" t="s">
        <v>2979</v>
      </c>
      <c r="H26" s="148" t="s">
        <v>3599</v>
      </c>
      <c r="I26" s="148"/>
      <c r="J26" s="149" t="s">
        <v>3600</v>
      </c>
      <c r="K26" s="147" t="s">
        <v>2955</v>
      </c>
      <c r="L26" s="150">
        <v>160</v>
      </c>
      <c r="M26" s="151">
        <v>0</v>
      </c>
      <c r="N26" s="150">
        <f t="shared" si="7"/>
        <v>160</v>
      </c>
      <c r="O26" s="811"/>
      <c r="P26" s="803">
        <f t="shared" si="8"/>
        <v>0</v>
      </c>
      <c r="Q26" s="153"/>
      <c r="R26" s="151">
        <f t="shared" si="9"/>
        <v>0</v>
      </c>
      <c r="S26" s="153"/>
      <c r="T26" s="151">
        <f t="shared" si="10"/>
        <v>0</v>
      </c>
      <c r="U26" s="152">
        <v>21</v>
      </c>
      <c r="V26" s="152">
        <f t="shared" si="11"/>
        <v>0</v>
      </c>
      <c r="W26" s="152">
        <f t="shared" si="12"/>
        <v>0</v>
      </c>
      <c r="X26" s="149"/>
      <c r="Y26" s="148" t="s">
        <v>2982</v>
      </c>
      <c r="Z26" s="148" t="s">
        <v>3340</v>
      </c>
    </row>
    <row r="27" spans="6:26" s="145" customFormat="1" ht="12" outlineLevel="2">
      <c r="F27" s="146">
        <v>42</v>
      </c>
      <c r="G27" s="147" t="s">
        <v>2979</v>
      </c>
      <c r="H27" s="148" t="s">
        <v>3601</v>
      </c>
      <c r="I27" s="148"/>
      <c r="J27" s="149" t="s">
        <v>3602</v>
      </c>
      <c r="K27" s="147" t="s">
        <v>187</v>
      </c>
      <c r="L27" s="150">
        <v>2</v>
      </c>
      <c r="M27" s="151">
        <v>0</v>
      </c>
      <c r="N27" s="150">
        <f t="shared" si="7"/>
        <v>2</v>
      </c>
      <c r="O27" s="811"/>
      <c r="P27" s="803">
        <f t="shared" si="8"/>
        <v>0</v>
      </c>
      <c r="Q27" s="153"/>
      <c r="R27" s="151">
        <f t="shared" si="9"/>
        <v>0</v>
      </c>
      <c r="S27" s="153"/>
      <c r="T27" s="151">
        <f t="shared" si="10"/>
        <v>0</v>
      </c>
      <c r="U27" s="152">
        <v>21</v>
      </c>
      <c r="V27" s="152">
        <f t="shared" si="11"/>
        <v>0</v>
      </c>
      <c r="W27" s="152">
        <f t="shared" si="12"/>
        <v>0</v>
      </c>
      <c r="X27" s="149"/>
      <c r="Y27" s="148" t="s">
        <v>2982</v>
      </c>
      <c r="Z27" s="148" t="s">
        <v>3340</v>
      </c>
    </row>
    <row r="28" spans="6:26" s="145" customFormat="1" ht="12" outlineLevel="2">
      <c r="F28" s="146">
        <v>43</v>
      </c>
      <c r="G28" s="147" t="s">
        <v>2979</v>
      </c>
      <c r="H28" s="148" t="s">
        <v>3603</v>
      </c>
      <c r="I28" s="148"/>
      <c r="J28" s="149" t="s">
        <v>3604</v>
      </c>
      <c r="K28" s="147" t="s">
        <v>187</v>
      </c>
      <c r="L28" s="150">
        <v>2</v>
      </c>
      <c r="M28" s="151">
        <v>0</v>
      </c>
      <c r="N28" s="150">
        <f t="shared" si="7"/>
        <v>2</v>
      </c>
      <c r="O28" s="811"/>
      <c r="P28" s="803">
        <f t="shared" si="8"/>
        <v>0</v>
      </c>
      <c r="Q28" s="153"/>
      <c r="R28" s="151">
        <f t="shared" si="9"/>
        <v>0</v>
      </c>
      <c r="S28" s="153"/>
      <c r="T28" s="151">
        <f t="shared" si="10"/>
        <v>0</v>
      </c>
      <c r="U28" s="152">
        <v>21</v>
      </c>
      <c r="V28" s="152">
        <f t="shared" si="11"/>
        <v>0</v>
      </c>
      <c r="W28" s="152">
        <f t="shared" si="12"/>
        <v>0</v>
      </c>
      <c r="X28" s="149"/>
      <c r="Y28" s="148" t="s">
        <v>2982</v>
      </c>
      <c r="Z28" s="148" t="s">
        <v>3340</v>
      </c>
    </row>
    <row r="29" spans="6:26" s="145" customFormat="1" ht="12" outlineLevel="2">
      <c r="F29" s="146">
        <v>44</v>
      </c>
      <c r="G29" s="147" t="s">
        <v>2979</v>
      </c>
      <c r="H29" s="148" t="s">
        <v>3605</v>
      </c>
      <c r="I29" s="148"/>
      <c r="J29" s="149" t="s">
        <v>3606</v>
      </c>
      <c r="K29" s="147" t="s">
        <v>187</v>
      </c>
      <c r="L29" s="150">
        <v>2</v>
      </c>
      <c r="M29" s="151">
        <v>0</v>
      </c>
      <c r="N29" s="150">
        <f t="shared" si="7"/>
        <v>2</v>
      </c>
      <c r="O29" s="811"/>
      <c r="P29" s="803">
        <f t="shared" si="8"/>
        <v>0</v>
      </c>
      <c r="Q29" s="153"/>
      <c r="R29" s="151">
        <f t="shared" si="9"/>
        <v>0</v>
      </c>
      <c r="S29" s="153"/>
      <c r="T29" s="151">
        <f t="shared" si="10"/>
        <v>0</v>
      </c>
      <c r="U29" s="152">
        <v>21</v>
      </c>
      <c r="V29" s="152">
        <f t="shared" si="11"/>
        <v>0</v>
      </c>
      <c r="W29" s="152">
        <f t="shared" si="12"/>
        <v>0</v>
      </c>
      <c r="X29" s="149"/>
      <c r="Y29" s="148" t="s">
        <v>2982</v>
      </c>
      <c r="Z29" s="148" t="s">
        <v>3340</v>
      </c>
    </row>
    <row r="30" spans="6:26" s="145" customFormat="1" ht="12" outlineLevel="2">
      <c r="F30" s="146">
        <v>45</v>
      </c>
      <c r="G30" s="147" t="s">
        <v>2979</v>
      </c>
      <c r="H30" s="148" t="s">
        <v>3607</v>
      </c>
      <c r="I30" s="148"/>
      <c r="J30" s="149" t="s">
        <v>3608</v>
      </c>
      <c r="K30" s="147" t="s">
        <v>187</v>
      </c>
      <c r="L30" s="150">
        <v>2</v>
      </c>
      <c r="M30" s="151">
        <v>0</v>
      </c>
      <c r="N30" s="150">
        <f t="shared" si="7"/>
        <v>2</v>
      </c>
      <c r="O30" s="811"/>
      <c r="P30" s="803">
        <f t="shared" si="8"/>
        <v>0</v>
      </c>
      <c r="Q30" s="153"/>
      <c r="R30" s="151">
        <f t="shared" si="9"/>
        <v>0</v>
      </c>
      <c r="S30" s="153"/>
      <c r="T30" s="151">
        <f t="shared" si="10"/>
        <v>0</v>
      </c>
      <c r="U30" s="152">
        <v>21</v>
      </c>
      <c r="V30" s="152">
        <f t="shared" si="11"/>
        <v>0</v>
      </c>
      <c r="W30" s="152">
        <f t="shared" si="12"/>
        <v>0</v>
      </c>
      <c r="X30" s="149"/>
      <c r="Y30" s="148" t="s">
        <v>2982</v>
      </c>
      <c r="Z30" s="148" t="s">
        <v>3340</v>
      </c>
    </row>
    <row r="31" spans="6:26" s="145" customFormat="1" ht="12" outlineLevel="2">
      <c r="F31" s="146">
        <v>46</v>
      </c>
      <c r="G31" s="147" t="s">
        <v>2979</v>
      </c>
      <c r="H31" s="148" t="s">
        <v>3609</v>
      </c>
      <c r="I31" s="148"/>
      <c r="J31" s="149" t="s">
        <v>3610</v>
      </c>
      <c r="K31" s="147" t="s">
        <v>187</v>
      </c>
      <c r="L31" s="150">
        <v>10</v>
      </c>
      <c r="M31" s="151">
        <v>0</v>
      </c>
      <c r="N31" s="150">
        <f t="shared" si="7"/>
        <v>10</v>
      </c>
      <c r="O31" s="811"/>
      <c r="P31" s="803">
        <f t="shared" si="8"/>
        <v>0</v>
      </c>
      <c r="Q31" s="153"/>
      <c r="R31" s="151">
        <f t="shared" si="9"/>
        <v>0</v>
      </c>
      <c r="S31" s="153"/>
      <c r="T31" s="151">
        <f t="shared" si="10"/>
        <v>0</v>
      </c>
      <c r="U31" s="152">
        <v>21</v>
      </c>
      <c r="V31" s="152">
        <f t="shared" si="11"/>
        <v>0</v>
      </c>
      <c r="W31" s="152">
        <f t="shared" si="12"/>
        <v>0</v>
      </c>
      <c r="X31" s="149"/>
      <c r="Y31" s="148" t="s">
        <v>2982</v>
      </c>
      <c r="Z31" s="148" t="s">
        <v>3340</v>
      </c>
    </row>
    <row r="32" spans="6:26" s="145" customFormat="1" ht="12" outlineLevel="2">
      <c r="F32" s="146">
        <v>47</v>
      </c>
      <c r="G32" s="147" t="s">
        <v>2979</v>
      </c>
      <c r="H32" s="148" t="s">
        <v>3611</v>
      </c>
      <c r="I32" s="148"/>
      <c r="J32" s="149" t="s">
        <v>3612</v>
      </c>
      <c r="K32" s="147" t="s">
        <v>187</v>
      </c>
      <c r="L32" s="150">
        <v>16</v>
      </c>
      <c r="M32" s="151">
        <v>0</v>
      </c>
      <c r="N32" s="150">
        <f t="shared" si="7"/>
        <v>16</v>
      </c>
      <c r="O32" s="811"/>
      <c r="P32" s="803">
        <f t="shared" si="8"/>
        <v>0</v>
      </c>
      <c r="Q32" s="153"/>
      <c r="R32" s="151">
        <f t="shared" si="9"/>
        <v>0</v>
      </c>
      <c r="S32" s="153"/>
      <c r="T32" s="151">
        <f t="shared" si="10"/>
        <v>0</v>
      </c>
      <c r="U32" s="152">
        <v>21</v>
      </c>
      <c r="V32" s="152">
        <f t="shared" si="11"/>
        <v>0</v>
      </c>
      <c r="W32" s="152">
        <f t="shared" si="12"/>
        <v>0</v>
      </c>
      <c r="X32" s="149"/>
      <c r="Y32" s="148" t="s">
        <v>2982</v>
      </c>
      <c r="Z32" s="148" t="s">
        <v>3340</v>
      </c>
    </row>
    <row r="33" spans="6:26" s="145" customFormat="1" ht="12" outlineLevel="2">
      <c r="F33" s="146">
        <v>48</v>
      </c>
      <c r="G33" s="147" t="s">
        <v>2979</v>
      </c>
      <c r="H33" s="148" t="s">
        <v>3613</v>
      </c>
      <c r="I33" s="148"/>
      <c r="J33" s="149" t="s">
        <v>3614</v>
      </c>
      <c r="K33" s="147" t="s">
        <v>187</v>
      </c>
      <c r="L33" s="150">
        <v>4</v>
      </c>
      <c r="M33" s="151">
        <v>0</v>
      </c>
      <c r="N33" s="150">
        <f t="shared" si="7"/>
        <v>4</v>
      </c>
      <c r="O33" s="811"/>
      <c r="P33" s="803">
        <f t="shared" si="8"/>
        <v>0</v>
      </c>
      <c r="Q33" s="153"/>
      <c r="R33" s="151">
        <f t="shared" si="9"/>
        <v>0</v>
      </c>
      <c r="S33" s="153"/>
      <c r="T33" s="151">
        <f t="shared" si="10"/>
        <v>0</v>
      </c>
      <c r="U33" s="152">
        <v>21</v>
      </c>
      <c r="V33" s="152">
        <f t="shared" si="11"/>
        <v>0</v>
      </c>
      <c r="W33" s="152">
        <f t="shared" si="12"/>
        <v>0</v>
      </c>
      <c r="X33" s="149"/>
      <c r="Y33" s="148" t="s">
        <v>2982</v>
      </c>
      <c r="Z33" s="148" t="s">
        <v>3340</v>
      </c>
    </row>
    <row r="34" spans="6:26" s="145" customFormat="1" ht="12" outlineLevel="2">
      <c r="F34" s="146">
        <v>49</v>
      </c>
      <c r="G34" s="147" t="s">
        <v>2979</v>
      </c>
      <c r="H34" s="148" t="s">
        <v>3615</v>
      </c>
      <c r="I34" s="148"/>
      <c r="J34" s="149" t="s">
        <v>3616</v>
      </c>
      <c r="K34" s="147" t="s">
        <v>187</v>
      </c>
      <c r="L34" s="150">
        <v>2</v>
      </c>
      <c r="M34" s="151">
        <v>0</v>
      </c>
      <c r="N34" s="150">
        <f t="shared" si="7"/>
        <v>2</v>
      </c>
      <c r="O34" s="811"/>
      <c r="P34" s="803">
        <f t="shared" si="8"/>
        <v>0</v>
      </c>
      <c r="Q34" s="153"/>
      <c r="R34" s="151">
        <f t="shared" si="9"/>
        <v>0</v>
      </c>
      <c r="S34" s="153"/>
      <c r="T34" s="151">
        <f t="shared" si="10"/>
        <v>0</v>
      </c>
      <c r="U34" s="152">
        <v>21</v>
      </c>
      <c r="V34" s="152">
        <f t="shared" si="11"/>
        <v>0</v>
      </c>
      <c r="W34" s="152">
        <f t="shared" si="12"/>
        <v>0</v>
      </c>
      <c r="X34" s="149"/>
      <c r="Y34" s="148" t="s">
        <v>2982</v>
      </c>
      <c r="Z34" s="148" t="s">
        <v>3340</v>
      </c>
    </row>
    <row r="35" spans="6:26" s="145" customFormat="1" ht="12" outlineLevel="2">
      <c r="F35" s="146">
        <v>50</v>
      </c>
      <c r="G35" s="147" t="s">
        <v>2979</v>
      </c>
      <c r="H35" s="148" t="s">
        <v>3617</v>
      </c>
      <c r="I35" s="148"/>
      <c r="J35" s="149" t="s">
        <v>3618</v>
      </c>
      <c r="K35" s="147" t="s">
        <v>187</v>
      </c>
      <c r="L35" s="150">
        <v>2</v>
      </c>
      <c r="M35" s="151">
        <v>0</v>
      </c>
      <c r="N35" s="150">
        <f t="shared" si="7"/>
        <v>2</v>
      </c>
      <c r="O35" s="811"/>
      <c r="P35" s="803">
        <f t="shared" si="8"/>
        <v>0</v>
      </c>
      <c r="Q35" s="153"/>
      <c r="R35" s="151">
        <f t="shared" si="9"/>
        <v>0</v>
      </c>
      <c r="S35" s="153"/>
      <c r="T35" s="151">
        <f t="shared" si="10"/>
        <v>0</v>
      </c>
      <c r="U35" s="152">
        <v>21</v>
      </c>
      <c r="V35" s="152">
        <f t="shared" si="11"/>
        <v>0</v>
      </c>
      <c r="W35" s="152">
        <f t="shared" si="12"/>
        <v>0</v>
      </c>
      <c r="X35" s="149"/>
      <c r="Y35" s="148" t="s">
        <v>2982</v>
      </c>
      <c r="Z35" s="148" t="s">
        <v>3340</v>
      </c>
    </row>
    <row r="36" spans="6:26" s="145" customFormat="1" ht="12" outlineLevel="2">
      <c r="F36" s="146">
        <v>51</v>
      </c>
      <c r="G36" s="147" t="s">
        <v>2979</v>
      </c>
      <c r="H36" s="148" t="s">
        <v>3619</v>
      </c>
      <c r="I36" s="148"/>
      <c r="J36" s="149" t="s">
        <v>3620</v>
      </c>
      <c r="K36" s="147" t="s">
        <v>187</v>
      </c>
      <c r="L36" s="150">
        <v>5</v>
      </c>
      <c r="M36" s="151">
        <v>0</v>
      </c>
      <c r="N36" s="150">
        <f t="shared" si="7"/>
        <v>5</v>
      </c>
      <c r="O36" s="811"/>
      <c r="P36" s="803">
        <f t="shared" si="8"/>
        <v>0</v>
      </c>
      <c r="Q36" s="153"/>
      <c r="R36" s="151">
        <f t="shared" si="9"/>
        <v>0</v>
      </c>
      <c r="S36" s="153"/>
      <c r="T36" s="151">
        <f t="shared" si="10"/>
        <v>0</v>
      </c>
      <c r="U36" s="152">
        <v>21</v>
      </c>
      <c r="V36" s="152">
        <f t="shared" si="11"/>
        <v>0</v>
      </c>
      <c r="W36" s="152">
        <f t="shared" si="12"/>
        <v>0</v>
      </c>
      <c r="X36" s="149"/>
      <c r="Y36" s="148" t="s">
        <v>2982</v>
      </c>
      <c r="Z36" s="148" t="s">
        <v>3340</v>
      </c>
    </row>
    <row r="37" spans="6:26" s="145" customFormat="1" ht="12" outlineLevel="2">
      <c r="F37" s="146">
        <v>53</v>
      </c>
      <c r="G37" s="147" t="s">
        <v>2979</v>
      </c>
      <c r="H37" s="148" t="s">
        <v>3621</v>
      </c>
      <c r="I37" s="148"/>
      <c r="J37" s="149" t="s">
        <v>3622</v>
      </c>
      <c r="K37" s="147" t="s">
        <v>187</v>
      </c>
      <c r="L37" s="150">
        <v>1</v>
      </c>
      <c r="M37" s="151">
        <v>0</v>
      </c>
      <c r="N37" s="150">
        <f t="shared" si="7"/>
        <v>1</v>
      </c>
      <c r="O37" s="811"/>
      <c r="P37" s="803">
        <f t="shared" si="8"/>
        <v>0</v>
      </c>
      <c r="Q37" s="153"/>
      <c r="R37" s="151">
        <f t="shared" si="9"/>
        <v>0</v>
      </c>
      <c r="S37" s="153"/>
      <c r="T37" s="151">
        <f t="shared" si="10"/>
        <v>0</v>
      </c>
      <c r="U37" s="152">
        <v>21</v>
      </c>
      <c r="V37" s="152">
        <f t="shared" si="11"/>
        <v>0</v>
      </c>
      <c r="W37" s="152">
        <f t="shared" si="12"/>
        <v>0</v>
      </c>
      <c r="X37" s="149"/>
      <c r="Y37" s="148" t="s">
        <v>2982</v>
      </c>
      <c r="Z37" s="148" t="s">
        <v>3340</v>
      </c>
    </row>
    <row r="38" spans="6:26" s="145" customFormat="1" ht="12" outlineLevel="2">
      <c r="F38" s="146">
        <v>54</v>
      </c>
      <c r="G38" s="147" t="s">
        <v>2979</v>
      </c>
      <c r="H38" s="148" t="s">
        <v>3623</v>
      </c>
      <c r="I38" s="148"/>
      <c r="J38" s="149" t="s">
        <v>3624</v>
      </c>
      <c r="K38" s="147" t="s">
        <v>886</v>
      </c>
      <c r="L38" s="150">
        <v>50</v>
      </c>
      <c r="M38" s="151">
        <v>0</v>
      </c>
      <c r="N38" s="150">
        <f t="shared" si="7"/>
        <v>50</v>
      </c>
      <c r="O38" s="811"/>
      <c r="P38" s="803">
        <f t="shared" si="8"/>
        <v>0</v>
      </c>
      <c r="Q38" s="153"/>
      <c r="R38" s="151">
        <f t="shared" si="9"/>
        <v>0</v>
      </c>
      <c r="S38" s="153"/>
      <c r="T38" s="151">
        <f t="shared" si="10"/>
        <v>0</v>
      </c>
      <c r="U38" s="152">
        <v>21</v>
      </c>
      <c r="V38" s="152">
        <f t="shared" si="11"/>
        <v>0</v>
      </c>
      <c r="W38" s="152">
        <f t="shared" si="12"/>
        <v>0</v>
      </c>
      <c r="X38" s="149"/>
      <c r="Y38" s="148" t="s">
        <v>2982</v>
      </c>
      <c r="Z38" s="148" t="s">
        <v>3340</v>
      </c>
    </row>
    <row r="39" spans="6:26" s="145" customFormat="1" ht="12" outlineLevel="2">
      <c r="F39" s="146">
        <v>55</v>
      </c>
      <c r="G39" s="147" t="s">
        <v>2979</v>
      </c>
      <c r="H39" s="148" t="s">
        <v>3625</v>
      </c>
      <c r="I39" s="148"/>
      <c r="J39" s="149" t="s">
        <v>3626</v>
      </c>
      <c r="K39" s="147" t="s">
        <v>886</v>
      </c>
      <c r="L39" s="150">
        <v>120</v>
      </c>
      <c r="M39" s="151">
        <v>0</v>
      </c>
      <c r="N39" s="150">
        <f t="shared" si="7"/>
        <v>120</v>
      </c>
      <c r="O39" s="811"/>
      <c r="P39" s="803">
        <f t="shared" si="8"/>
        <v>0</v>
      </c>
      <c r="Q39" s="153"/>
      <c r="R39" s="151">
        <f t="shared" si="9"/>
        <v>0</v>
      </c>
      <c r="S39" s="153"/>
      <c r="T39" s="151">
        <f t="shared" si="10"/>
        <v>0</v>
      </c>
      <c r="U39" s="152">
        <v>21</v>
      </c>
      <c r="V39" s="152">
        <f t="shared" si="11"/>
        <v>0</v>
      </c>
      <c r="W39" s="152">
        <f t="shared" si="12"/>
        <v>0</v>
      </c>
      <c r="X39" s="149"/>
      <c r="Y39" s="148" t="s">
        <v>2982</v>
      </c>
      <c r="Z39" s="148" t="s">
        <v>3340</v>
      </c>
    </row>
    <row r="40" spans="6:26" s="145" customFormat="1" ht="12" outlineLevel="2">
      <c r="F40" s="146">
        <v>56</v>
      </c>
      <c r="G40" s="147" t="s">
        <v>2979</v>
      </c>
      <c r="H40" s="148" t="s">
        <v>3627</v>
      </c>
      <c r="I40" s="148"/>
      <c r="J40" s="149" t="s">
        <v>3628</v>
      </c>
      <c r="K40" s="147" t="s">
        <v>886</v>
      </c>
      <c r="L40" s="150">
        <v>50</v>
      </c>
      <c r="M40" s="151">
        <v>0</v>
      </c>
      <c r="N40" s="150">
        <f t="shared" si="7"/>
        <v>50</v>
      </c>
      <c r="O40" s="811"/>
      <c r="P40" s="803">
        <f t="shared" si="8"/>
        <v>0</v>
      </c>
      <c r="Q40" s="153"/>
      <c r="R40" s="151">
        <f t="shared" si="9"/>
        <v>0</v>
      </c>
      <c r="S40" s="153"/>
      <c r="T40" s="151">
        <f t="shared" si="10"/>
        <v>0</v>
      </c>
      <c r="U40" s="152">
        <v>21</v>
      </c>
      <c r="V40" s="152">
        <f t="shared" si="11"/>
        <v>0</v>
      </c>
      <c r="W40" s="152">
        <f t="shared" si="12"/>
        <v>0</v>
      </c>
      <c r="X40" s="149"/>
      <c r="Y40" s="148" t="s">
        <v>2982</v>
      </c>
      <c r="Z40" s="148" t="s">
        <v>3340</v>
      </c>
    </row>
    <row r="41" spans="6:26" outlineLevel="2">
      <c r="P41" s="804"/>
    </row>
    <row r="42" spans="6:26" s="136" customFormat="1" ht="16.5" customHeight="1" outlineLevel="1">
      <c r="F42" s="137"/>
      <c r="G42" s="121"/>
      <c r="H42" s="138"/>
      <c r="I42" s="138"/>
      <c r="J42" s="138" t="s">
        <v>2973</v>
      </c>
      <c r="K42" s="121"/>
      <c r="L42" s="139"/>
      <c r="M42" s="140"/>
      <c r="N42" s="139"/>
      <c r="O42" s="140"/>
      <c r="P42" s="805">
        <f>SUBTOTAL(9,P43:P46)</f>
        <v>0</v>
      </c>
      <c r="Q42" s="142"/>
      <c r="R42" s="143">
        <f>SUBTOTAL(9,R43:R46)</f>
        <v>0</v>
      </c>
      <c r="S42" s="140"/>
      <c r="T42" s="143">
        <f>SUBTOTAL(9,T43:T46)</f>
        <v>0</v>
      </c>
      <c r="U42" s="140"/>
      <c r="V42" s="141">
        <f>SUBTOTAL(9,V43:V46)</f>
        <v>0</v>
      </c>
      <c r="W42" s="141">
        <f>SUBTOTAL(9,W43:W46)</f>
        <v>0</v>
      </c>
      <c r="X42" s="144"/>
      <c r="Y42" s="122"/>
      <c r="Z42" s="122"/>
    </row>
    <row r="43" spans="6:26" s="145" customFormat="1" ht="12" outlineLevel="2">
      <c r="F43" s="146">
        <v>33</v>
      </c>
      <c r="G43" s="147" t="s">
        <v>2979</v>
      </c>
      <c r="H43" s="148" t="s">
        <v>3629</v>
      </c>
      <c r="I43" s="148"/>
      <c r="J43" s="149" t="s">
        <v>3630</v>
      </c>
      <c r="K43" s="147" t="s">
        <v>2955</v>
      </c>
      <c r="L43" s="150">
        <v>3</v>
      </c>
      <c r="M43" s="151">
        <v>0</v>
      </c>
      <c r="N43" s="150">
        <f>L43*(1+M43/100)</f>
        <v>3</v>
      </c>
      <c r="O43" s="811"/>
      <c r="P43" s="803">
        <f t="shared" ref="P43:P45" si="13">ROUND(N43*O43,2)</f>
        <v>0</v>
      </c>
      <c r="Q43" s="153"/>
      <c r="R43" s="151">
        <f>N43*Q43</f>
        <v>0</v>
      </c>
      <c r="S43" s="153"/>
      <c r="T43" s="151">
        <f>N43*S43</f>
        <v>0</v>
      </c>
      <c r="U43" s="152">
        <v>21</v>
      </c>
      <c r="V43" s="152">
        <f>P43*(U43/100)</f>
        <v>0</v>
      </c>
      <c r="W43" s="152">
        <f>P43+V43</f>
        <v>0</v>
      </c>
      <c r="X43" s="149"/>
      <c r="Y43" s="148" t="s">
        <v>2982</v>
      </c>
      <c r="Z43" s="148" t="s">
        <v>2983</v>
      </c>
    </row>
    <row r="44" spans="6:26" s="145" customFormat="1" ht="12" outlineLevel="2">
      <c r="F44" s="146">
        <v>34</v>
      </c>
      <c r="G44" s="147" t="s">
        <v>2979</v>
      </c>
      <c r="H44" s="148" t="s">
        <v>3631</v>
      </c>
      <c r="I44" s="148"/>
      <c r="J44" s="149" t="s">
        <v>3632</v>
      </c>
      <c r="K44" s="147" t="s">
        <v>2955</v>
      </c>
      <c r="L44" s="150">
        <v>8</v>
      </c>
      <c r="M44" s="151">
        <v>0</v>
      </c>
      <c r="N44" s="150">
        <f>L44*(1+M44/100)</f>
        <v>8</v>
      </c>
      <c r="O44" s="811"/>
      <c r="P44" s="803">
        <f t="shared" si="13"/>
        <v>0</v>
      </c>
      <c r="Q44" s="153"/>
      <c r="R44" s="151">
        <f>N44*Q44</f>
        <v>0</v>
      </c>
      <c r="S44" s="153"/>
      <c r="T44" s="151">
        <f>N44*S44</f>
        <v>0</v>
      </c>
      <c r="U44" s="152">
        <v>21</v>
      </c>
      <c r="V44" s="152">
        <f>P44*(U44/100)</f>
        <v>0</v>
      </c>
      <c r="W44" s="152">
        <f>P44+V44</f>
        <v>0</v>
      </c>
      <c r="X44" s="149"/>
      <c r="Y44" s="148" t="s">
        <v>2982</v>
      </c>
      <c r="Z44" s="148" t="s">
        <v>2983</v>
      </c>
    </row>
    <row r="45" spans="6:26" s="145" customFormat="1" ht="12" outlineLevel="2">
      <c r="F45" s="146">
        <v>35</v>
      </c>
      <c r="G45" s="147" t="s">
        <v>2979</v>
      </c>
      <c r="H45" s="148" t="s">
        <v>3633</v>
      </c>
      <c r="I45" s="148"/>
      <c r="J45" s="149" t="s">
        <v>3634</v>
      </c>
      <c r="K45" s="147" t="s">
        <v>2955</v>
      </c>
      <c r="L45" s="150">
        <v>8</v>
      </c>
      <c r="M45" s="151">
        <v>0</v>
      </c>
      <c r="N45" s="150">
        <f>L45*(1+M45/100)</f>
        <v>8</v>
      </c>
      <c r="O45" s="811"/>
      <c r="P45" s="803">
        <f t="shared" si="13"/>
        <v>0</v>
      </c>
      <c r="Q45" s="153"/>
      <c r="R45" s="151">
        <f>N45*Q45</f>
        <v>0</v>
      </c>
      <c r="S45" s="153"/>
      <c r="T45" s="151">
        <f>N45*S45</f>
        <v>0</v>
      </c>
      <c r="U45" s="152">
        <v>21</v>
      </c>
      <c r="V45" s="152">
        <f>P45*(U45/100)</f>
        <v>0</v>
      </c>
      <c r="W45" s="152">
        <f>P45+V45</f>
        <v>0</v>
      </c>
      <c r="X45" s="149"/>
      <c r="Y45" s="148" t="s">
        <v>2982</v>
      </c>
      <c r="Z45" s="148" t="s">
        <v>2983</v>
      </c>
    </row>
    <row r="46" spans="6:26" outlineLevel="2">
      <c r="P46" s="804"/>
    </row>
    <row r="47" spans="6:26" s="136" customFormat="1" ht="16.5" customHeight="1" outlineLevel="1">
      <c r="F47" s="137"/>
      <c r="G47" s="121"/>
      <c r="H47" s="138"/>
      <c r="I47" s="138"/>
      <c r="J47" s="138" t="s">
        <v>3391</v>
      </c>
      <c r="K47" s="121"/>
      <c r="L47" s="139"/>
      <c r="M47" s="140"/>
      <c r="N47" s="139"/>
      <c r="O47" s="140"/>
      <c r="P47" s="805">
        <f>SUBTOTAL(9,P48:P49)</f>
        <v>0</v>
      </c>
      <c r="Q47" s="142"/>
      <c r="R47" s="143">
        <f>SUBTOTAL(9,R48:R49)</f>
        <v>0</v>
      </c>
      <c r="S47" s="140"/>
      <c r="T47" s="143">
        <f>SUBTOTAL(9,T48:T49)</f>
        <v>0</v>
      </c>
      <c r="U47" s="140"/>
      <c r="V47" s="141">
        <f>SUBTOTAL(9,V48:V49)</f>
        <v>0</v>
      </c>
      <c r="W47" s="141">
        <f>SUBTOTAL(9,W48:W49)</f>
        <v>0</v>
      </c>
      <c r="X47" s="144"/>
      <c r="Y47" s="122"/>
      <c r="Z47" s="122"/>
    </row>
    <row r="48" spans="6:26" s="145" customFormat="1" ht="24" outlineLevel="2">
      <c r="F48" s="146">
        <v>36</v>
      </c>
      <c r="G48" s="147" t="s">
        <v>2995</v>
      </c>
      <c r="H48" s="148" t="s">
        <v>3392</v>
      </c>
      <c r="I48" s="148" t="s">
        <v>3393</v>
      </c>
      <c r="J48" s="149" t="s">
        <v>3394</v>
      </c>
      <c r="K48" s="147" t="s">
        <v>407</v>
      </c>
      <c r="L48" s="150">
        <v>71.966459999999998</v>
      </c>
      <c r="M48" s="151">
        <v>0</v>
      </c>
      <c r="N48" s="150">
        <f>L48*(1+M48/100)</f>
        <v>71.966459999999998</v>
      </c>
      <c r="O48" s="811"/>
      <c r="P48" s="803">
        <f t="shared" ref="P48" si="14">ROUND(N48*O48,2)</f>
        <v>0</v>
      </c>
      <c r="Q48" s="153"/>
      <c r="R48" s="151">
        <f>N48*Q48</f>
        <v>0</v>
      </c>
      <c r="S48" s="153"/>
      <c r="T48" s="151">
        <f>N48*S48</f>
        <v>0</v>
      </c>
      <c r="U48" s="152">
        <v>21</v>
      </c>
      <c r="V48" s="152">
        <f>P48*(U48/100)</f>
        <v>0</v>
      </c>
      <c r="W48" s="152">
        <f>P48+V48</f>
        <v>0</v>
      </c>
      <c r="X48" s="149"/>
      <c r="Y48" s="148" t="s">
        <v>2982</v>
      </c>
      <c r="Z48" s="148" t="s">
        <v>3395</v>
      </c>
    </row>
    <row r="49" outlineLevel="2"/>
    <row r="50" outlineLevel="1"/>
  </sheetData>
  <sheetProtection algorithmName="SHA-512" hashValue="qjX330GXArPeGZDM2qryVwFU5SRyEwsXd77yk63+knSMCnJnF03/RI4VBM7CDV2kMOwTPClgKwl2awgFpdQAuQ==" saltValue="1CZFclfwaeQHCtuGrA4BA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50"/>
  <sheetViews>
    <sheetView showGridLines="0" workbookViewId="0">
      <pane ySplit="1" topLeftCell="A26" activePane="bottomLeft" state="frozen"/>
      <selection pane="bottomLeft" activeCell="I57" sqref="I57"/>
    </sheetView>
  </sheetViews>
  <sheetFormatPr defaultRowHeight="13.5"/>
  <cols>
    <col min="1" max="1" width="8.33203125" style="918" customWidth="1"/>
    <col min="2" max="2" width="1.6640625" style="918" customWidth="1"/>
    <col min="3" max="3" width="4.1640625" style="918" customWidth="1"/>
    <col min="4" max="4" width="4.33203125" style="918" customWidth="1"/>
    <col min="5" max="5" width="17.1640625" style="918" customWidth="1"/>
    <col min="6" max="6" width="75" style="918" customWidth="1"/>
    <col min="7" max="7" width="8.6640625" style="918" customWidth="1"/>
    <col min="8" max="8" width="11.1640625" style="918" customWidth="1"/>
    <col min="9" max="9" width="12.6640625" style="918" customWidth="1"/>
    <col min="10" max="10" width="23.5" style="918" customWidth="1"/>
    <col min="11" max="11" width="15.5" style="918" customWidth="1"/>
    <col min="12" max="12" width="9.33203125" style="918"/>
    <col min="13" max="18" width="9.33203125" style="918" hidden="1"/>
    <col min="19" max="19" width="8.1640625" style="918" hidden="1" customWidth="1"/>
    <col min="20" max="20" width="29.6640625" style="918" hidden="1" customWidth="1"/>
    <col min="21" max="21" width="16.33203125" style="918" hidden="1" customWidth="1"/>
    <col min="22" max="22" width="12.33203125" style="918" customWidth="1"/>
    <col min="23" max="23" width="16.33203125" style="918" customWidth="1"/>
    <col min="24" max="24" width="12.33203125" style="918" customWidth="1"/>
    <col min="25" max="25" width="15" style="918" customWidth="1"/>
    <col min="26" max="26" width="11" style="918" customWidth="1"/>
    <col min="27" max="27" width="15" style="918" customWidth="1"/>
    <col min="28" max="28" width="16.33203125" style="918" customWidth="1"/>
    <col min="29" max="29" width="11" style="918" customWidth="1"/>
    <col min="30" max="30" width="15" style="918" customWidth="1"/>
    <col min="31" max="31" width="16.33203125" style="918" customWidth="1"/>
    <col min="32" max="43" width="9.33203125" style="918"/>
    <col min="44" max="65" width="9.33203125" style="918" hidden="1"/>
    <col min="66" max="16384" width="9.33203125" style="918"/>
  </cols>
  <sheetData>
    <row r="1" spans="1:70" ht="21.75" customHeight="1">
      <c r="A1" s="71"/>
      <c r="B1" s="4"/>
      <c r="C1" s="4"/>
      <c r="D1" s="5" t="s">
        <v>1</v>
      </c>
      <c r="E1" s="4"/>
      <c r="F1" s="917" t="s">
        <v>120</v>
      </c>
      <c r="G1" s="1042" t="s">
        <v>121</v>
      </c>
      <c r="H1" s="1042"/>
      <c r="I1" s="4"/>
      <c r="J1" s="917" t="s">
        <v>122</v>
      </c>
      <c r="K1" s="5" t="s">
        <v>123</v>
      </c>
      <c r="L1" s="917" t="s">
        <v>124</v>
      </c>
      <c r="M1" s="917"/>
      <c r="N1" s="917"/>
      <c r="O1" s="917"/>
      <c r="P1" s="917"/>
      <c r="Q1" s="917"/>
      <c r="R1" s="917"/>
      <c r="S1" s="917"/>
      <c r="T1" s="917"/>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80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19"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16" customFormat="1" ht="15">
      <c r="B8" s="207"/>
      <c r="C8" s="920"/>
      <c r="D8" s="919" t="s">
        <v>126</v>
      </c>
      <c r="E8" s="920"/>
      <c r="F8" s="920"/>
      <c r="G8" s="920"/>
      <c r="H8" s="920"/>
      <c r="I8" s="920"/>
      <c r="J8" s="920"/>
      <c r="K8" s="209"/>
    </row>
    <row r="9" spans="1:70" s="916" customFormat="1" ht="36.950000000000003" customHeight="1">
      <c r="B9" s="207"/>
      <c r="C9" s="920"/>
      <c r="D9" s="920"/>
      <c r="E9" s="1047" t="s">
        <v>2510</v>
      </c>
      <c r="F9" s="1048"/>
      <c r="G9" s="1048"/>
      <c r="H9" s="1048"/>
      <c r="I9" s="920"/>
      <c r="J9" s="920"/>
      <c r="K9" s="209"/>
    </row>
    <row r="10" spans="1:70" s="916" customFormat="1">
      <c r="B10" s="207"/>
      <c r="C10" s="920"/>
      <c r="D10" s="920"/>
      <c r="E10" s="920"/>
      <c r="F10" s="920"/>
      <c r="G10" s="920"/>
      <c r="H10" s="920"/>
      <c r="I10" s="920"/>
      <c r="J10" s="920"/>
      <c r="K10" s="209"/>
    </row>
    <row r="11" spans="1:70" s="916" customFormat="1" ht="14.45" customHeight="1">
      <c r="B11" s="207"/>
      <c r="C11" s="920"/>
      <c r="D11" s="919" t="s">
        <v>19</v>
      </c>
      <c r="E11" s="920"/>
      <c r="F11" s="210" t="s">
        <v>5</v>
      </c>
      <c r="G11" s="920"/>
      <c r="H11" s="920"/>
      <c r="I11" s="919" t="s">
        <v>20</v>
      </c>
      <c r="J11" s="210" t="s">
        <v>5</v>
      </c>
      <c r="K11" s="209"/>
    </row>
    <row r="12" spans="1:70" s="916" customFormat="1" ht="14.45" customHeight="1">
      <c r="B12" s="207"/>
      <c r="C12" s="920"/>
      <c r="D12" s="919" t="s">
        <v>21</v>
      </c>
      <c r="E12" s="920"/>
      <c r="F12" s="210" t="s">
        <v>22</v>
      </c>
      <c r="G12" s="920"/>
      <c r="H12" s="920"/>
      <c r="I12" s="919" t="s">
        <v>23</v>
      </c>
      <c r="J12" s="211">
        <f>'Rekapitulace stavby'!AN8</f>
        <v>43090</v>
      </c>
      <c r="K12" s="209"/>
    </row>
    <row r="13" spans="1:70" s="916" customFormat="1" ht="10.9" customHeight="1">
      <c r="B13" s="207"/>
      <c r="C13" s="920"/>
      <c r="D13" s="920"/>
      <c r="E13" s="920"/>
      <c r="F13" s="920"/>
      <c r="G13" s="920"/>
      <c r="H13" s="920"/>
      <c r="I13" s="920"/>
      <c r="J13" s="920"/>
      <c r="K13" s="209"/>
    </row>
    <row r="14" spans="1:70" s="916" customFormat="1" ht="14.45" customHeight="1">
      <c r="B14" s="207"/>
      <c r="C14" s="920"/>
      <c r="D14" s="919" t="s">
        <v>24</v>
      </c>
      <c r="E14" s="920"/>
      <c r="F14" s="920"/>
      <c r="G14" s="920"/>
      <c r="H14" s="920"/>
      <c r="I14" s="919" t="s">
        <v>25</v>
      </c>
      <c r="J14" s="210" t="s">
        <v>5</v>
      </c>
      <c r="K14" s="209"/>
    </row>
    <row r="15" spans="1:70" s="916" customFormat="1" ht="18" customHeight="1">
      <c r="B15" s="207"/>
      <c r="C15" s="920"/>
      <c r="D15" s="920"/>
      <c r="E15" s="210" t="s">
        <v>26</v>
      </c>
      <c r="F15" s="920"/>
      <c r="G15" s="920"/>
      <c r="H15" s="920"/>
      <c r="I15" s="919" t="s">
        <v>27</v>
      </c>
      <c r="J15" s="210" t="s">
        <v>5</v>
      </c>
      <c r="K15" s="209"/>
    </row>
    <row r="16" spans="1:70" s="916" customFormat="1" ht="6.95" customHeight="1">
      <c r="B16" s="207"/>
      <c r="C16" s="920"/>
      <c r="D16" s="920"/>
      <c r="E16" s="920"/>
      <c r="F16" s="920"/>
      <c r="G16" s="920"/>
      <c r="H16" s="920"/>
      <c r="I16" s="920"/>
      <c r="J16" s="920"/>
      <c r="K16" s="209"/>
    </row>
    <row r="17" spans="2:11" s="916" customFormat="1" ht="14.45" customHeight="1">
      <c r="B17" s="207"/>
      <c r="C17" s="920"/>
      <c r="D17" s="919" t="s">
        <v>28</v>
      </c>
      <c r="E17" s="920"/>
      <c r="F17" s="920"/>
      <c r="G17" s="920"/>
      <c r="H17" s="920"/>
      <c r="I17" s="919" t="s">
        <v>25</v>
      </c>
      <c r="J17" s="210" t="str">
        <f>IF('Rekapitulace stavby'!AN13="Vyplň údaj","",IF('Rekapitulace stavby'!AN13="","",'Rekapitulace stavby'!AN13))</f>
        <v/>
      </c>
      <c r="K17" s="209"/>
    </row>
    <row r="18" spans="2:11" s="916" customFormat="1" ht="18" customHeight="1">
      <c r="B18" s="207"/>
      <c r="C18" s="920"/>
      <c r="D18" s="920"/>
      <c r="E18" s="210" t="str">
        <f>IF('Rekapitulace stavby'!E14="Vyplň údaj","",IF('Rekapitulace stavby'!E14="","",'Rekapitulace stavby'!E14))</f>
        <v/>
      </c>
      <c r="F18" s="920"/>
      <c r="G18" s="920"/>
      <c r="H18" s="920"/>
      <c r="I18" s="919" t="s">
        <v>27</v>
      </c>
      <c r="J18" s="210" t="str">
        <f>IF('Rekapitulace stavby'!AN14="Vyplň údaj","",IF('Rekapitulace stavby'!AN14="","",'Rekapitulace stavby'!AN14))</f>
        <v/>
      </c>
      <c r="K18" s="209"/>
    </row>
    <row r="19" spans="2:11" s="916" customFormat="1" ht="6.95" customHeight="1">
      <c r="B19" s="207"/>
      <c r="C19" s="920"/>
      <c r="D19" s="920"/>
      <c r="E19" s="920"/>
      <c r="F19" s="920"/>
      <c r="G19" s="920"/>
      <c r="H19" s="920"/>
      <c r="I19" s="920"/>
      <c r="J19" s="920"/>
      <c r="K19" s="209"/>
    </row>
    <row r="20" spans="2:11" s="916" customFormat="1" ht="14.45" customHeight="1">
      <c r="B20" s="207"/>
      <c r="C20" s="920"/>
      <c r="D20" s="919" t="s">
        <v>29</v>
      </c>
      <c r="E20" s="920"/>
      <c r="F20" s="920"/>
      <c r="G20" s="920"/>
      <c r="H20" s="920"/>
      <c r="I20" s="919" t="s">
        <v>25</v>
      </c>
      <c r="J20" s="210" t="s">
        <v>5</v>
      </c>
      <c r="K20" s="209"/>
    </row>
    <row r="21" spans="2:11" s="916" customFormat="1" ht="18" customHeight="1">
      <c r="B21" s="207"/>
      <c r="C21" s="920"/>
      <c r="D21" s="920"/>
      <c r="E21" s="210" t="s">
        <v>30</v>
      </c>
      <c r="F21" s="920"/>
      <c r="G21" s="920"/>
      <c r="H21" s="920"/>
      <c r="I21" s="919" t="s">
        <v>27</v>
      </c>
      <c r="J21" s="210" t="s">
        <v>5</v>
      </c>
      <c r="K21" s="209"/>
    </row>
    <row r="22" spans="2:11" s="916" customFormat="1" ht="6.95" customHeight="1">
      <c r="B22" s="207"/>
      <c r="C22" s="920"/>
      <c r="D22" s="920"/>
      <c r="E22" s="920"/>
      <c r="F22" s="920"/>
      <c r="G22" s="920"/>
      <c r="H22" s="920"/>
      <c r="I22" s="920"/>
      <c r="J22" s="920"/>
      <c r="K22" s="209"/>
    </row>
    <row r="23" spans="2:11" s="916" customFormat="1" ht="14.45" customHeight="1">
      <c r="B23" s="207"/>
      <c r="C23" s="920"/>
      <c r="D23" s="919" t="s">
        <v>32</v>
      </c>
      <c r="E23" s="920"/>
      <c r="F23" s="920"/>
      <c r="G23" s="920"/>
      <c r="H23" s="920"/>
      <c r="I23" s="920"/>
      <c r="J23" s="920"/>
      <c r="K23" s="209"/>
    </row>
    <row r="24" spans="2:11" s="215" customFormat="1" ht="16.5" customHeight="1">
      <c r="B24" s="212"/>
      <c r="C24" s="213"/>
      <c r="D24" s="213"/>
      <c r="E24" s="1036" t="s">
        <v>5</v>
      </c>
      <c r="F24" s="1036"/>
      <c r="G24" s="1036"/>
      <c r="H24" s="1036"/>
      <c r="I24" s="213"/>
      <c r="J24" s="213"/>
      <c r="K24" s="214"/>
    </row>
    <row r="25" spans="2:11" s="916" customFormat="1" ht="6.95" customHeight="1">
      <c r="B25" s="207"/>
      <c r="C25" s="920"/>
      <c r="D25" s="920"/>
      <c r="E25" s="920"/>
      <c r="F25" s="920"/>
      <c r="G25" s="920"/>
      <c r="H25" s="920"/>
      <c r="I25" s="920"/>
      <c r="J25" s="920"/>
      <c r="K25" s="209"/>
    </row>
    <row r="26" spans="2:11" s="916" customFormat="1" ht="6.95" customHeight="1">
      <c r="B26" s="207"/>
      <c r="C26" s="920"/>
      <c r="D26" s="216"/>
      <c r="E26" s="216"/>
      <c r="F26" s="216"/>
      <c r="G26" s="216"/>
      <c r="H26" s="216"/>
      <c r="I26" s="216"/>
      <c r="J26" s="216"/>
      <c r="K26" s="217"/>
    </row>
    <row r="27" spans="2:11" s="916" customFormat="1" ht="25.35" customHeight="1">
      <c r="B27" s="207"/>
      <c r="C27" s="920"/>
      <c r="D27" s="218" t="s">
        <v>34</v>
      </c>
      <c r="E27" s="920"/>
      <c r="F27" s="920"/>
      <c r="G27" s="920"/>
      <c r="H27" s="920"/>
      <c r="I27" s="920"/>
      <c r="J27" s="219">
        <f>ROUND(J82,2)</f>
        <v>0</v>
      </c>
      <c r="K27" s="209"/>
    </row>
    <row r="28" spans="2:11" s="916" customFormat="1" ht="6.95" customHeight="1">
      <c r="B28" s="207"/>
      <c r="C28" s="920"/>
      <c r="D28" s="216"/>
      <c r="E28" s="216"/>
      <c r="F28" s="216"/>
      <c r="G28" s="216"/>
      <c r="H28" s="216"/>
      <c r="I28" s="216"/>
      <c r="J28" s="216"/>
      <c r="K28" s="217"/>
    </row>
    <row r="29" spans="2:11" s="916" customFormat="1" ht="14.45" customHeight="1">
      <c r="B29" s="207"/>
      <c r="C29" s="920"/>
      <c r="D29" s="920"/>
      <c r="E29" s="920"/>
      <c r="F29" s="220" t="s">
        <v>36</v>
      </c>
      <c r="G29" s="920"/>
      <c r="H29" s="920"/>
      <c r="I29" s="220" t="s">
        <v>35</v>
      </c>
      <c r="J29" s="220" t="s">
        <v>37</v>
      </c>
      <c r="K29" s="209"/>
    </row>
    <row r="30" spans="2:11" s="916" customFormat="1" ht="14.45" customHeight="1">
      <c r="B30" s="207"/>
      <c r="C30" s="920"/>
      <c r="D30" s="221" t="s">
        <v>38</v>
      </c>
      <c r="E30" s="221" t="s">
        <v>39</v>
      </c>
      <c r="F30" s="222">
        <f>ROUND(SUM(BE82:BE149), 2)</f>
        <v>0</v>
      </c>
      <c r="G30" s="920"/>
      <c r="H30" s="920"/>
      <c r="I30" s="223">
        <v>0.21</v>
      </c>
      <c r="J30" s="222">
        <f>ROUND(ROUND((SUM(BE82:BE149)), 2)*I30, 2)</f>
        <v>0</v>
      </c>
      <c r="K30" s="209"/>
    </row>
    <row r="31" spans="2:11" s="916" customFormat="1" ht="14.45" customHeight="1">
      <c r="B31" s="207"/>
      <c r="C31" s="920"/>
      <c r="D31" s="920"/>
      <c r="E31" s="221" t="s">
        <v>40</v>
      </c>
      <c r="F31" s="222">
        <f>ROUND(SUM(BF82:BF149), 2)</f>
        <v>0</v>
      </c>
      <c r="G31" s="920"/>
      <c r="H31" s="920"/>
      <c r="I31" s="223">
        <v>0.15</v>
      </c>
      <c r="J31" s="222">
        <f>ROUND(ROUND((SUM(BF82:BF149)), 2)*I31, 2)</f>
        <v>0</v>
      </c>
      <c r="K31" s="209"/>
    </row>
    <row r="32" spans="2:11" s="916" customFormat="1" ht="14.45" hidden="1" customHeight="1">
      <c r="B32" s="207"/>
      <c r="C32" s="920"/>
      <c r="D32" s="920"/>
      <c r="E32" s="221" t="s">
        <v>41</v>
      </c>
      <c r="F32" s="222">
        <f>ROUND(SUM(BG82:BG149), 2)</f>
        <v>0</v>
      </c>
      <c r="G32" s="920"/>
      <c r="H32" s="920"/>
      <c r="I32" s="223">
        <v>0.21</v>
      </c>
      <c r="J32" s="222">
        <v>0</v>
      </c>
      <c r="K32" s="209"/>
    </row>
    <row r="33" spans="2:11" s="916" customFormat="1" ht="14.45" hidden="1" customHeight="1">
      <c r="B33" s="207"/>
      <c r="C33" s="920"/>
      <c r="D33" s="920"/>
      <c r="E33" s="221" t="s">
        <v>42</v>
      </c>
      <c r="F33" s="222">
        <f>ROUND(SUM(BH82:BH149), 2)</f>
        <v>0</v>
      </c>
      <c r="G33" s="920"/>
      <c r="H33" s="920"/>
      <c r="I33" s="223">
        <v>0.15</v>
      </c>
      <c r="J33" s="222">
        <v>0</v>
      </c>
      <c r="K33" s="209"/>
    </row>
    <row r="34" spans="2:11" s="916" customFormat="1" ht="14.45" hidden="1" customHeight="1">
      <c r="B34" s="207"/>
      <c r="C34" s="920"/>
      <c r="D34" s="920"/>
      <c r="E34" s="221" t="s">
        <v>43</v>
      </c>
      <c r="F34" s="222">
        <f>ROUND(SUM(BI82:BI149), 2)</f>
        <v>0</v>
      </c>
      <c r="G34" s="920"/>
      <c r="H34" s="920"/>
      <c r="I34" s="223">
        <v>0</v>
      </c>
      <c r="J34" s="222">
        <v>0</v>
      </c>
      <c r="K34" s="209"/>
    </row>
    <row r="35" spans="2:11" s="916" customFormat="1" ht="6.95" customHeight="1">
      <c r="B35" s="207"/>
      <c r="C35" s="920"/>
      <c r="D35" s="920"/>
      <c r="E35" s="920"/>
      <c r="F35" s="920"/>
      <c r="G35" s="920"/>
      <c r="H35" s="920"/>
      <c r="I35" s="920"/>
      <c r="J35" s="920"/>
      <c r="K35" s="209"/>
    </row>
    <row r="36" spans="2:11" s="916" customFormat="1" ht="25.35" customHeight="1">
      <c r="B36" s="207"/>
      <c r="C36" s="224"/>
      <c r="D36" s="225" t="s">
        <v>44</v>
      </c>
      <c r="E36" s="226"/>
      <c r="F36" s="226"/>
      <c r="G36" s="227" t="s">
        <v>45</v>
      </c>
      <c r="H36" s="228" t="s">
        <v>46</v>
      </c>
      <c r="I36" s="226"/>
      <c r="J36" s="229">
        <f>SUM(J27:J34)</f>
        <v>0</v>
      </c>
      <c r="K36" s="230"/>
    </row>
    <row r="37" spans="2:11" s="916" customFormat="1" ht="14.45" customHeight="1">
      <c r="B37" s="231"/>
      <c r="C37" s="232"/>
      <c r="D37" s="232"/>
      <c r="E37" s="232"/>
      <c r="F37" s="232"/>
      <c r="G37" s="232"/>
      <c r="H37" s="232"/>
      <c r="I37" s="232"/>
      <c r="J37" s="232"/>
      <c r="K37" s="233"/>
    </row>
    <row r="41" spans="2:11" s="916" customFormat="1" ht="6.95" customHeight="1">
      <c r="B41" s="234"/>
      <c r="C41" s="235"/>
      <c r="D41" s="235"/>
      <c r="E41" s="235"/>
      <c r="F41" s="235"/>
      <c r="G41" s="235"/>
      <c r="H41" s="235"/>
      <c r="I41" s="235"/>
      <c r="J41" s="235"/>
      <c r="K41" s="236"/>
    </row>
    <row r="42" spans="2:11" s="916" customFormat="1" ht="36.950000000000003" customHeight="1">
      <c r="B42" s="207"/>
      <c r="C42" s="202" t="s">
        <v>128</v>
      </c>
      <c r="D42" s="920"/>
      <c r="E42" s="920"/>
      <c r="F42" s="920"/>
      <c r="G42" s="920"/>
      <c r="H42" s="920"/>
      <c r="I42" s="920"/>
      <c r="J42" s="920"/>
      <c r="K42" s="209"/>
    </row>
    <row r="43" spans="2:11" s="916" customFormat="1" ht="6.95" customHeight="1">
      <c r="B43" s="207"/>
      <c r="C43" s="920"/>
      <c r="D43" s="920"/>
      <c r="E43" s="920"/>
      <c r="F43" s="920"/>
      <c r="G43" s="920"/>
      <c r="H43" s="920"/>
      <c r="I43" s="920"/>
      <c r="J43" s="920"/>
      <c r="K43" s="209"/>
    </row>
    <row r="44" spans="2:11" s="916" customFormat="1" ht="14.45" customHeight="1">
      <c r="B44" s="207"/>
      <c r="C44" s="919" t="s">
        <v>17</v>
      </c>
      <c r="D44" s="920"/>
      <c r="E44" s="920"/>
      <c r="F44" s="920"/>
      <c r="G44" s="920"/>
      <c r="H44" s="920"/>
      <c r="I44" s="920"/>
      <c r="J44" s="920"/>
      <c r="K44" s="209"/>
    </row>
    <row r="45" spans="2:11" s="916" customFormat="1" ht="16.5" customHeight="1">
      <c r="B45" s="207"/>
      <c r="C45" s="920"/>
      <c r="D45" s="920"/>
      <c r="E45" s="1045" t="str">
        <f>E7</f>
        <v>Výstavba poloprovozního objektu H2</v>
      </c>
      <c r="F45" s="1046"/>
      <c r="G45" s="1046"/>
      <c r="H45" s="1046"/>
      <c r="I45" s="920"/>
      <c r="J45" s="920"/>
      <c r="K45" s="209"/>
    </row>
    <row r="46" spans="2:11" s="916" customFormat="1" ht="14.45" customHeight="1">
      <c r="B46" s="207"/>
      <c r="C46" s="919" t="s">
        <v>126</v>
      </c>
      <c r="D46" s="920"/>
      <c r="E46" s="920"/>
      <c r="F46" s="920"/>
      <c r="G46" s="920"/>
      <c r="H46" s="920"/>
      <c r="I46" s="920"/>
      <c r="J46" s="920"/>
      <c r="K46" s="209"/>
    </row>
    <row r="47" spans="2:11" s="916" customFormat="1" ht="17.25" customHeight="1">
      <c r="B47" s="207"/>
      <c r="C47" s="920"/>
      <c r="D47" s="920"/>
      <c r="E47" s="1047" t="str">
        <f>E9</f>
        <v xml:space="preserve">RAV8602 - Oplocení jižní část pozemku </v>
      </c>
      <c r="F47" s="1048"/>
      <c r="G47" s="1048"/>
      <c r="H47" s="1048"/>
      <c r="I47" s="920"/>
      <c r="J47" s="920"/>
      <c r="K47" s="209"/>
    </row>
    <row r="48" spans="2:11" s="916" customFormat="1" ht="6.95" customHeight="1">
      <c r="B48" s="207"/>
      <c r="C48" s="920"/>
      <c r="D48" s="920"/>
      <c r="E48" s="920"/>
      <c r="F48" s="920"/>
      <c r="G48" s="920"/>
      <c r="H48" s="920"/>
      <c r="I48" s="920"/>
      <c r="J48" s="920"/>
      <c r="K48" s="209"/>
    </row>
    <row r="49" spans="2:47" s="916" customFormat="1" ht="18" customHeight="1">
      <c r="B49" s="207"/>
      <c r="C49" s="919" t="s">
        <v>21</v>
      </c>
      <c r="D49" s="920"/>
      <c r="E49" s="920"/>
      <c r="F49" s="210" t="str">
        <f>F12</f>
        <v xml:space="preserve"> </v>
      </c>
      <c r="G49" s="920"/>
      <c r="H49" s="920"/>
      <c r="I49" s="919" t="s">
        <v>23</v>
      </c>
      <c r="J49" s="211">
        <f>IF(J12="","",J12)</f>
        <v>43090</v>
      </c>
      <c r="K49" s="209"/>
    </row>
    <row r="50" spans="2:47" s="916" customFormat="1" ht="6.95" customHeight="1">
      <c r="B50" s="207"/>
      <c r="C50" s="920"/>
      <c r="D50" s="920"/>
      <c r="E50" s="920"/>
      <c r="F50" s="920"/>
      <c r="G50" s="920"/>
      <c r="H50" s="920"/>
      <c r="I50" s="920"/>
      <c r="J50" s="920"/>
      <c r="K50" s="209"/>
    </row>
    <row r="51" spans="2:47" s="916" customFormat="1" ht="15">
      <c r="B51" s="207"/>
      <c r="C51" s="919" t="s">
        <v>24</v>
      </c>
      <c r="D51" s="920"/>
      <c r="E51" s="920"/>
      <c r="F51" s="210" t="str">
        <f>E15</f>
        <v>Vědeckotechnický park Plzeň a.s.</v>
      </c>
      <c r="G51" s="920"/>
      <c r="H51" s="920"/>
      <c r="I51" s="919" t="s">
        <v>29</v>
      </c>
      <c r="J51" s="1036" t="str">
        <f>E21</f>
        <v>RAVAL projekt v.o.s.</v>
      </c>
      <c r="K51" s="209"/>
    </row>
    <row r="52" spans="2:47" s="916" customFormat="1" ht="14.45" customHeight="1">
      <c r="B52" s="207"/>
      <c r="C52" s="919" t="s">
        <v>28</v>
      </c>
      <c r="D52" s="920"/>
      <c r="E52" s="920"/>
      <c r="F52" s="210" t="str">
        <f>IF(E18="","",E18)</f>
        <v/>
      </c>
      <c r="G52" s="920"/>
      <c r="H52" s="920"/>
      <c r="I52" s="920"/>
      <c r="J52" s="1037"/>
      <c r="K52" s="209"/>
    </row>
    <row r="53" spans="2:47" s="916" customFormat="1" ht="10.35" customHeight="1">
      <c r="B53" s="207"/>
      <c r="C53" s="920"/>
      <c r="D53" s="920"/>
      <c r="E53" s="920"/>
      <c r="F53" s="920"/>
      <c r="G53" s="920"/>
      <c r="H53" s="920"/>
      <c r="I53" s="920"/>
      <c r="J53" s="920"/>
      <c r="K53" s="209"/>
    </row>
    <row r="54" spans="2:47" s="916" customFormat="1" ht="29.25" customHeight="1">
      <c r="B54" s="207"/>
      <c r="C54" s="237" t="s">
        <v>129</v>
      </c>
      <c r="D54" s="224"/>
      <c r="E54" s="224"/>
      <c r="F54" s="224"/>
      <c r="G54" s="224"/>
      <c r="H54" s="224"/>
      <c r="I54" s="224"/>
      <c r="J54" s="238" t="s">
        <v>130</v>
      </c>
      <c r="K54" s="239"/>
    </row>
    <row r="55" spans="2:47" s="916" customFormat="1" ht="10.35" customHeight="1">
      <c r="B55" s="207"/>
      <c r="C55" s="920"/>
      <c r="D55" s="920"/>
      <c r="E55" s="920"/>
      <c r="F55" s="920"/>
      <c r="G55" s="920"/>
      <c r="H55" s="920"/>
      <c r="I55" s="920"/>
      <c r="J55" s="920"/>
      <c r="K55" s="209"/>
    </row>
    <row r="56" spans="2:47" s="916" customFormat="1" ht="29.25" customHeight="1">
      <c r="B56" s="207"/>
      <c r="C56" s="240" t="s">
        <v>131</v>
      </c>
      <c r="D56" s="920"/>
      <c r="E56" s="920"/>
      <c r="F56" s="920"/>
      <c r="G56" s="920"/>
      <c r="H56" s="920"/>
      <c r="I56" s="920"/>
      <c r="J56" s="219">
        <f>J82</f>
        <v>0</v>
      </c>
      <c r="K56" s="209"/>
      <c r="AU56" s="196" t="s">
        <v>132</v>
      </c>
    </row>
    <row r="57" spans="2:47" s="247" customFormat="1" ht="24.95" customHeight="1">
      <c r="B57" s="241"/>
      <c r="C57" s="242"/>
      <c r="D57" s="243" t="s">
        <v>133</v>
      </c>
      <c r="E57" s="244"/>
      <c r="F57" s="244"/>
      <c r="G57" s="244"/>
      <c r="H57" s="244"/>
      <c r="I57" s="244"/>
      <c r="J57" s="245">
        <f>J83</f>
        <v>0</v>
      </c>
      <c r="K57" s="246"/>
    </row>
    <row r="58" spans="2:47" s="254" customFormat="1" ht="19.899999999999999" customHeight="1">
      <c r="B58" s="248"/>
      <c r="C58" s="249"/>
      <c r="D58" s="250" t="s">
        <v>134</v>
      </c>
      <c r="E58" s="251"/>
      <c r="F58" s="251"/>
      <c r="G58" s="251"/>
      <c r="H58" s="251"/>
      <c r="I58" s="251"/>
      <c r="J58" s="252">
        <f>J84</f>
        <v>0</v>
      </c>
      <c r="K58" s="253"/>
    </row>
    <row r="59" spans="2:47" s="254" customFormat="1" ht="19.899999999999999" customHeight="1">
      <c r="B59" s="248"/>
      <c r="C59" s="249"/>
      <c r="D59" s="250" t="s">
        <v>135</v>
      </c>
      <c r="E59" s="251"/>
      <c r="F59" s="251"/>
      <c r="G59" s="251"/>
      <c r="H59" s="251"/>
      <c r="I59" s="251"/>
      <c r="J59" s="252">
        <f>J114</f>
        <v>0</v>
      </c>
      <c r="K59" s="253"/>
    </row>
    <row r="60" spans="2:47" s="254" customFormat="1" ht="19.899999999999999" customHeight="1">
      <c r="B60" s="248"/>
      <c r="C60" s="249"/>
      <c r="D60" s="250" t="s">
        <v>136</v>
      </c>
      <c r="E60" s="251"/>
      <c r="F60" s="251"/>
      <c r="G60" s="251"/>
      <c r="H60" s="251"/>
      <c r="I60" s="251"/>
      <c r="J60" s="252">
        <f>J119</f>
        <v>0</v>
      </c>
      <c r="K60" s="253"/>
    </row>
    <row r="61" spans="2:47" s="254" customFormat="1" ht="19.899999999999999" customHeight="1">
      <c r="B61" s="248"/>
      <c r="C61" s="249"/>
      <c r="D61" s="250" t="s">
        <v>140</v>
      </c>
      <c r="E61" s="251"/>
      <c r="F61" s="251"/>
      <c r="G61" s="251"/>
      <c r="H61" s="251"/>
      <c r="I61" s="251"/>
      <c r="J61" s="252">
        <f>J141</f>
        <v>0</v>
      </c>
      <c r="K61" s="253"/>
    </row>
    <row r="62" spans="2:47" s="254" customFormat="1" ht="19.899999999999999" customHeight="1">
      <c r="B62" s="248"/>
      <c r="C62" s="249"/>
      <c r="D62" s="250" t="s">
        <v>141</v>
      </c>
      <c r="E62" s="251"/>
      <c r="F62" s="251"/>
      <c r="G62" s="251"/>
      <c r="H62" s="251"/>
      <c r="I62" s="251"/>
      <c r="J62" s="252">
        <f>J147</f>
        <v>0</v>
      </c>
      <c r="K62" s="253"/>
    </row>
    <row r="63" spans="2:47" s="916" customFormat="1" ht="21.75" customHeight="1">
      <c r="B63" s="207"/>
      <c r="C63" s="920"/>
      <c r="D63" s="920"/>
      <c r="E63" s="920"/>
      <c r="F63" s="920"/>
      <c r="G63" s="920"/>
      <c r="H63" s="920"/>
      <c r="I63" s="920"/>
      <c r="J63" s="920"/>
      <c r="K63" s="209"/>
    </row>
    <row r="64" spans="2:47" s="916" customFormat="1" ht="6.95" customHeight="1">
      <c r="B64" s="231"/>
      <c r="C64" s="232"/>
      <c r="D64" s="232"/>
      <c r="E64" s="232"/>
      <c r="F64" s="232"/>
      <c r="G64" s="232"/>
      <c r="H64" s="232"/>
      <c r="I64" s="232"/>
      <c r="J64" s="232"/>
      <c r="K64" s="233"/>
    </row>
    <row r="68" spans="2:12" s="916" customFormat="1" ht="6.95" customHeight="1">
      <c r="B68" s="234"/>
      <c r="C68" s="235"/>
      <c r="D68" s="235"/>
      <c r="E68" s="235"/>
      <c r="F68" s="235"/>
      <c r="G68" s="235"/>
      <c r="H68" s="235"/>
      <c r="I68" s="235"/>
      <c r="J68" s="235"/>
      <c r="K68" s="235"/>
      <c r="L68" s="207"/>
    </row>
    <row r="69" spans="2:12" s="916" customFormat="1" ht="36.950000000000003" customHeight="1">
      <c r="B69" s="207"/>
      <c r="C69" s="255" t="s">
        <v>161</v>
      </c>
      <c r="L69" s="207"/>
    </row>
    <row r="70" spans="2:12" s="916" customFormat="1" ht="6.95" customHeight="1">
      <c r="B70" s="207"/>
      <c r="L70" s="207"/>
    </row>
    <row r="71" spans="2:12" s="916" customFormat="1" ht="14.45" customHeight="1">
      <c r="B71" s="207"/>
      <c r="C71" s="915" t="s">
        <v>17</v>
      </c>
      <c r="L71" s="207"/>
    </row>
    <row r="72" spans="2:12" s="916" customFormat="1" ht="16.5" customHeight="1">
      <c r="B72" s="207"/>
      <c r="E72" s="1038" t="str">
        <f>E7</f>
        <v>Výstavba poloprovozního objektu H2</v>
      </c>
      <c r="F72" s="1039"/>
      <c r="G72" s="1039"/>
      <c r="H72" s="1039"/>
      <c r="L72" s="207"/>
    </row>
    <row r="73" spans="2:12" s="916" customFormat="1" ht="14.45" customHeight="1">
      <c r="B73" s="207"/>
      <c r="C73" s="915" t="s">
        <v>126</v>
      </c>
      <c r="L73" s="207"/>
    </row>
    <row r="74" spans="2:12" s="916" customFormat="1" ht="17.25" customHeight="1">
      <c r="B74" s="207"/>
      <c r="E74" s="1040" t="str">
        <f>E9</f>
        <v xml:space="preserve">RAV8602 - Oplocení jižní část pozemku </v>
      </c>
      <c r="F74" s="1041"/>
      <c r="G74" s="1041"/>
      <c r="H74" s="1041"/>
      <c r="L74" s="207"/>
    </row>
    <row r="75" spans="2:12" s="916" customFormat="1" ht="6.95" customHeight="1">
      <c r="B75" s="207"/>
      <c r="L75" s="207"/>
    </row>
    <row r="76" spans="2:12" s="916" customFormat="1" ht="18" customHeight="1">
      <c r="B76" s="207"/>
      <c r="C76" s="915" t="s">
        <v>21</v>
      </c>
      <c r="F76" s="257" t="str">
        <f>F12</f>
        <v xml:space="preserve"> </v>
      </c>
      <c r="I76" s="915" t="s">
        <v>23</v>
      </c>
      <c r="J76" s="258">
        <f>IF(J12="","",J12)</f>
        <v>43090</v>
      </c>
      <c r="L76" s="207"/>
    </row>
    <row r="77" spans="2:12" s="916" customFormat="1" ht="6.95" customHeight="1">
      <c r="B77" s="207"/>
      <c r="L77" s="207"/>
    </row>
    <row r="78" spans="2:12" s="916" customFormat="1" ht="15">
      <c r="B78" s="207"/>
      <c r="C78" s="915" t="s">
        <v>24</v>
      </c>
      <c r="F78" s="257" t="str">
        <f>E15</f>
        <v>Vědeckotechnický park Plzeň a.s.</v>
      </c>
      <c r="I78" s="915" t="s">
        <v>29</v>
      </c>
      <c r="J78" s="257" t="str">
        <f>E21</f>
        <v>RAVAL projekt v.o.s.</v>
      </c>
      <c r="L78" s="207"/>
    </row>
    <row r="79" spans="2:12" s="916" customFormat="1" ht="14.45" customHeight="1">
      <c r="B79" s="207"/>
      <c r="C79" s="915" t="s">
        <v>28</v>
      </c>
      <c r="F79" s="257" t="str">
        <f>IF(E18="","",E18)</f>
        <v/>
      </c>
      <c r="L79" s="207"/>
    </row>
    <row r="80" spans="2:12" s="916"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16" customFormat="1" ht="29.25" customHeight="1">
      <c r="B82" s="207"/>
      <c r="C82" s="267" t="s">
        <v>131</v>
      </c>
      <c r="J82" s="268">
        <f>BK82</f>
        <v>0</v>
      </c>
      <c r="L82" s="207"/>
      <c r="M82" s="269"/>
      <c r="N82" s="216"/>
      <c r="O82" s="216"/>
      <c r="P82" s="270">
        <f>P83</f>
        <v>158.42511000000002</v>
      </c>
      <c r="Q82" s="216"/>
      <c r="R82" s="270">
        <f>R83</f>
        <v>17.983844499999996</v>
      </c>
      <c r="S82" s="216"/>
      <c r="T82" s="271">
        <f>T83</f>
        <v>0</v>
      </c>
      <c r="AT82" s="196" t="s">
        <v>67</v>
      </c>
      <c r="AU82" s="196" t="s">
        <v>132</v>
      </c>
      <c r="BK82" s="272">
        <f>BK83</f>
        <v>0</v>
      </c>
    </row>
    <row r="83" spans="2:65" s="274" customFormat="1" ht="37.35" customHeight="1">
      <c r="B83" s="273"/>
      <c r="D83" s="275" t="s">
        <v>67</v>
      </c>
      <c r="E83" s="276" t="s">
        <v>175</v>
      </c>
      <c r="F83" s="276" t="s">
        <v>176</v>
      </c>
      <c r="J83" s="277">
        <f>BK83</f>
        <v>0</v>
      </c>
      <c r="L83" s="273"/>
      <c r="M83" s="278"/>
      <c r="N83" s="279"/>
      <c r="O83" s="279"/>
      <c r="P83" s="280">
        <f>P84+P114+P119+P141+P147</f>
        <v>158.42511000000002</v>
      </c>
      <c r="Q83" s="279"/>
      <c r="R83" s="280">
        <f>R84+R114+R119+R141+R147</f>
        <v>17.983844499999996</v>
      </c>
      <c r="S83" s="279"/>
      <c r="T83" s="281">
        <f>T84+T114+T119+T141+T147</f>
        <v>0</v>
      </c>
      <c r="AR83" s="275" t="s">
        <v>75</v>
      </c>
      <c r="AT83" s="282" t="s">
        <v>67</v>
      </c>
      <c r="AU83" s="282" t="s">
        <v>68</v>
      </c>
      <c r="AY83" s="275" t="s">
        <v>177</v>
      </c>
      <c r="BK83" s="283">
        <f>BK84+BK114+BK119+BK141+BK147</f>
        <v>0</v>
      </c>
    </row>
    <row r="84" spans="2:65" s="274" customFormat="1" ht="19.899999999999999" customHeight="1">
      <c r="B84" s="273"/>
      <c r="D84" s="275" t="s">
        <v>67</v>
      </c>
      <c r="E84" s="284" t="s">
        <v>75</v>
      </c>
      <c r="F84" s="284" t="s">
        <v>178</v>
      </c>
      <c r="J84" s="285">
        <f>BK84</f>
        <v>0</v>
      </c>
      <c r="L84" s="273"/>
      <c r="M84" s="278"/>
      <c r="N84" s="279"/>
      <c r="O84" s="279"/>
      <c r="P84" s="280">
        <f>SUM(P85:P113)</f>
        <v>27.896010000000004</v>
      </c>
      <c r="Q84" s="279"/>
      <c r="R84" s="280">
        <f>SUM(R85:R113)</f>
        <v>0</v>
      </c>
      <c r="S84" s="279"/>
      <c r="T84" s="281">
        <f>SUM(T85:T113)</f>
        <v>0</v>
      </c>
      <c r="AR84" s="275" t="s">
        <v>75</v>
      </c>
      <c r="AT84" s="282" t="s">
        <v>67</v>
      </c>
      <c r="AU84" s="282" t="s">
        <v>75</v>
      </c>
      <c r="AY84" s="275" t="s">
        <v>177</v>
      </c>
      <c r="BK84" s="283">
        <f>SUM(BK85:BK113)</f>
        <v>0</v>
      </c>
    </row>
    <row r="85" spans="2:65" s="916" customFormat="1" ht="25.5" customHeight="1">
      <c r="B85" s="207"/>
      <c r="C85" s="286" t="s">
        <v>75</v>
      </c>
      <c r="D85" s="286" t="s">
        <v>179</v>
      </c>
      <c r="E85" s="287" t="s">
        <v>2511</v>
      </c>
      <c r="F85" s="288" t="s">
        <v>2512</v>
      </c>
      <c r="G85" s="289" t="s">
        <v>886</v>
      </c>
      <c r="H85" s="290">
        <v>42.3</v>
      </c>
      <c r="I85" s="921"/>
      <c r="J85" s="291">
        <f>ROUND(I85*H85,2)</f>
        <v>0</v>
      </c>
      <c r="K85" s="288" t="s">
        <v>181</v>
      </c>
      <c r="L85" s="207"/>
      <c r="M85" s="292" t="s">
        <v>5</v>
      </c>
      <c r="N85" s="293" t="s">
        <v>39</v>
      </c>
      <c r="O85" s="294">
        <v>0.45</v>
      </c>
      <c r="P85" s="294">
        <f>O85*H85</f>
        <v>19.035</v>
      </c>
      <c r="Q85" s="294">
        <v>0</v>
      </c>
      <c r="R85" s="294">
        <f>Q85*H85</f>
        <v>0</v>
      </c>
      <c r="S85" s="294">
        <v>0</v>
      </c>
      <c r="T85" s="295">
        <f>S85*H85</f>
        <v>0</v>
      </c>
      <c r="AR85" s="196" t="s">
        <v>182</v>
      </c>
      <c r="AT85" s="196" t="s">
        <v>179</v>
      </c>
      <c r="AU85" s="196" t="s">
        <v>77</v>
      </c>
      <c r="AY85" s="196" t="s">
        <v>177</v>
      </c>
      <c r="BE85" s="296">
        <f>IF(N85="základní",J85,0)</f>
        <v>0</v>
      </c>
      <c r="BF85" s="296">
        <f>IF(N85="snížená",J85,0)</f>
        <v>0</v>
      </c>
      <c r="BG85" s="296">
        <f>IF(N85="zákl. přenesená",J85,0)</f>
        <v>0</v>
      </c>
      <c r="BH85" s="296">
        <f>IF(N85="sníž. přenesená",J85,0)</f>
        <v>0</v>
      </c>
      <c r="BI85" s="296">
        <f>IF(N85="nulová",J85,0)</f>
        <v>0</v>
      </c>
      <c r="BJ85" s="196" t="s">
        <v>75</v>
      </c>
      <c r="BK85" s="296">
        <f>ROUND(I85*H85,2)</f>
        <v>0</v>
      </c>
      <c r="BL85" s="196" t="s">
        <v>182</v>
      </c>
      <c r="BM85" s="196" t="s">
        <v>2513</v>
      </c>
    </row>
    <row r="86" spans="2:65" s="916" customFormat="1" ht="40.5">
      <c r="B86" s="207"/>
      <c r="D86" s="297" t="s">
        <v>184</v>
      </c>
      <c r="F86" s="298" t="s">
        <v>2514</v>
      </c>
      <c r="L86" s="207"/>
      <c r="M86" s="299"/>
      <c r="N86" s="920"/>
      <c r="O86" s="920"/>
      <c r="P86" s="920"/>
      <c r="Q86" s="920"/>
      <c r="R86" s="920"/>
      <c r="S86" s="920"/>
      <c r="T86" s="300"/>
      <c r="AT86" s="196" t="s">
        <v>184</v>
      </c>
      <c r="AU86" s="196" t="s">
        <v>77</v>
      </c>
    </row>
    <row r="87" spans="2:65" s="302" customFormat="1">
      <c r="B87" s="301"/>
      <c r="D87" s="297" t="s">
        <v>185</v>
      </c>
      <c r="E87" s="303" t="s">
        <v>5</v>
      </c>
      <c r="F87" s="304" t="s">
        <v>2515</v>
      </c>
      <c r="H87" s="305">
        <v>42.3</v>
      </c>
      <c r="L87" s="301"/>
      <c r="M87" s="306"/>
      <c r="N87" s="307"/>
      <c r="O87" s="307"/>
      <c r="P87" s="307"/>
      <c r="Q87" s="307"/>
      <c r="R87" s="307"/>
      <c r="S87" s="307"/>
      <c r="T87" s="308"/>
      <c r="AT87" s="303" t="s">
        <v>185</v>
      </c>
      <c r="AU87" s="303" t="s">
        <v>77</v>
      </c>
      <c r="AV87" s="302" t="s">
        <v>77</v>
      </c>
      <c r="AW87" s="302" t="s">
        <v>31</v>
      </c>
      <c r="AX87" s="302" t="s">
        <v>68</v>
      </c>
      <c r="AY87" s="303" t="s">
        <v>177</v>
      </c>
    </row>
    <row r="88" spans="2:65" s="317" customFormat="1">
      <c r="B88" s="316"/>
      <c r="D88" s="297" t="s">
        <v>185</v>
      </c>
      <c r="E88" s="318" t="s">
        <v>5</v>
      </c>
      <c r="F88" s="319" t="s">
        <v>186</v>
      </c>
      <c r="H88" s="320">
        <v>42.3</v>
      </c>
      <c r="L88" s="316"/>
      <c r="M88" s="321"/>
      <c r="N88" s="322"/>
      <c r="O88" s="322"/>
      <c r="P88" s="322"/>
      <c r="Q88" s="322"/>
      <c r="R88" s="322"/>
      <c r="S88" s="322"/>
      <c r="T88" s="323"/>
      <c r="AT88" s="318" t="s">
        <v>185</v>
      </c>
      <c r="AU88" s="318" t="s">
        <v>77</v>
      </c>
      <c r="AV88" s="317" t="s">
        <v>182</v>
      </c>
      <c r="AW88" s="317" t="s">
        <v>31</v>
      </c>
      <c r="AX88" s="317" t="s">
        <v>75</v>
      </c>
      <c r="AY88" s="318" t="s">
        <v>177</v>
      </c>
    </row>
    <row r="89" spans="2:65" s="916" customFormat="1" ht="25.5" customHeight="1">
      <c r="B89" s="207"/>
      <c r="C89" s="286" t="s">
        <v>77</v>
      </c>
      <c r="D89" s="286" t="s">
        <v>179</v>
      </c>
      <c r="E89" s="287" t="s">
        <v>247</v>
      </c>
      <c r="F89" s="288" t="s">
        <v>248</v>
      </c>
      <c r="G89" s="289" t="s">
        <v>210</v>
      </c>
      <c r="H89" s="290">
        <v>3.09</v>
      </c>
      <c r="I89" s="921"/>
      <c r="J89" s="291">
        <f>ROUND(I89*H89,2)</f>
        <v>0</v>
      </c>
      <c r="K89" s="288" t="s">
        <v>181</v>
      </c>
      <c r="L89" s="207"/>
      <c r="M89" s="292" t="s">
        <v>5</v>
      </c>
      <c r="N89" s="293" t="s">
        <v>39</v>
      </c>
      <c r="O89" s="294">
        <v>2.3199999999999998</v>
      </c>
      <c r="P89" s="294">
        <f>O89*H89</f>
        <v>7.1687999999999992</v>
      </c>
      <c r="Q89" s="294">
        <v>0</v>
      </c>
      <c r="R89" s="294">
        <f>Q89*H89</f>
        <v>0</v>
      </c>
      <c r="S89" s="294">
        <v>0</v>
      </c>
      <c r="T89" s="295">
        <f>S89*H89</f>
        <v>0</v>
      </c>
      <c r="AR89" s="196" t="s">
        <v>182</v>
      </c>
      <c r="AT89" s="196" t="s">
        <v>179</v>
      </c>
      <c r="AU89" s="196" t="s">
        <v>77</v>
      </c>
      <c r="AY89" s="196" t="s">
        <v>177</v>
      </c>
      <c r="BE89" s="296">
        <f>IF(N89="základní",J89,0)</f>
        <v>0</v>
      </c>
      <c r="BF89" s="296">
        <f>IF(N89="snížená",J89,0)</f>
        <v>0</v>
      </c>
      <c r="BG89" s="296">
        <f>IF(N89="zákl. přenesená",J89,0)</f>
        <v>0</v>
      </c>
      <c r="BH89" s="296">
        <f>IF(N89="sníž. přenesená",J89,0)</f>
        <v>0</v>
      </c>
      <c r="BI89" s="296">
        <f>IF(N89="nulová",J89,0)</f>
        <v>0</v>
      </c>
      <c r="BJ89" s="196" t="s">
        <v>75</v>
      </c>
      <c r="BK89" s="296">
        <f>ROUND(I89*H89,2)</f>
        <v>0</v>
      </c>
      <c r="BL89" s="196" t="s">
        <v>182</v>
      </c>
      <c r="BM89" s="196" t="s">
        <v>2516</v>
      </c>
    </row>
    <row r="90" spans="2:65" s="916" customFormat="1" ht="94.5">
      <c r="B90" s="207"/>
      <c r="D90" s="297" t="s">
        <v>184</v>
      </c>
      <c r="F90" s="298" t="s">
        <v>250</v>
      </c>
      <c r="L90" s="207"/>
      <c r="M90" s="299"/>
      <c r="N90" s="920"/>
      <c r="O90" s="920"/>
      <c r="P90" s="920"/>
      <c r="Q90" s="920"/>
      <c r="R90" s="920"/>
      <c r="S90" s="920"/>
      <c r="T90" s="300"/>
      <c r="AT90" s="196" t="s">
        <v>184</v>
      </c>
      <c r="AU90" s="196" t="s">
        <v>77</v>
      </c>
    </row>
    <row r="91" spans="2:65" s="302" customFormat="1">
      <c r="B91" s="301"/>
      <c r="D91" s="297" t="s">
        <v>185</v>
      </c>
      <c r="E91" s="303" t="s">
        <v>5</v>
      </c>
      <c r="F91" s="304" t="s">
        <v>2517</v>
      </c>
      <c r="H91" s="305">
        <v>3.09</v>
      </c>
      <c r="L91" s="301"/>
      <c r="M91" s="306"/>
      <c r="N91" s="307"/>
      <c r="O91" s="307"/>
      <c r="P91" s="307"/>
      <c r="Q91" s="307"/>
      <c r="R91" s="307"/>
      <c r="S91" s="307"/>
      <c r="T91" s="308"/>
      <c r="AT91" s="303" t="s">
        <v>185</v>
      </c>
      <c r="AU91" s="303" t="s">
        <v>77</v>
      </c>
      <c r="AV91" s="302" t="s">
        <v>77</v>
      </c>
      <c r="AW91" s="302" t="s">
        <v>31</v>
      </c>
      <c r="AX91" s="302" t="s">
        <v>68</v>
      </c>
      <c r="AY91" s="303" t="s">
        <v>177</v>
      </c>
    </row>
    <row r="92" spans="2:65" s="317" customFormat="1">
      <c r="B92" s="316"/>
      <c r="D92" s="297" t="s">
        <v>185</v>
      </c>
      <c r="E92" s="318" t="s">
        <v>5</v>
      </c>
      <c r="F92" s="319" t="s">
        <v>186</v>
      </c>
      <c r="H92" s="320">
        <v>3.09</v>
      </c>
      <c r="L92" s="316"/>
      <c r="M92" s="321"/>
      <c r="N92" s="322"/>
      <c r="O92" s="322"/>
      <c r="P92" s="322"/>
      <c r="Q92" s="322"/>
      <c r="R92" s="322"/>
      <c r="S92" s="322"/>
      <c r="T92" s="323"/>
      <c r="AT92" s="318" t="s">
        <v>185</v>
      </c>
      <c r="AU92" s="318" t="s">
        <v>77</v>
      </c>
      <c r="AV92" s="317" t="s">
        <v>182</v>
      </c>
      <c r="AW92" s="317" t="s">
        <v>31</v>
      </c>
      <c r="AX92" s="317" t="s">
        <v>75</v>
      </c>
      <c r="AY92" s="318" t="s">
        <v>177</v>
      </c>
    </row>
    <row r="93" spans="2:65" s="916" customFormat="1" ht="38.25" customHeight="1">
      <c r="B93" s="207"/>
      <c r="C93" s="286" t="s">
        <v>189</v>
      </c>
      <c r="D93" s="286" t="s">
        <v>179</v>
      </c>
      <c r="E93" s="287" t="s">
        <v>255</v>
      </c>
      <c r="F93" s="288" t="s">
        <v>256</v>
      </c>
      <c r="G93" s="289" t="s">
        <v>210</v>
      </c>
      <c r="H93" s="290">
        <v>1.5449999999999999</v>
      </c>
      <c r="I93" s="921"/>
      <c r="J93" s="291">
        <f>ROUND(I93*H93,2)</f>
        <v>0</v>
      </c>
      <c r="K93" s="288" t="s">
        <v>181</v>
      </c>
      <c r="L93" s="207"/>
      <c r="M93" s="292" t="s">
        <v>5</v>
      </c>
      <c r="N93" s="293" t="s">
        <v>39</v>
      </c>
      <c r="O93" s="294">
        <v>0.65400000000000003</v>
      </c>
      <c r="P93" s="294">
        <f>O93*H93</f>
        <v>1.0104299999999999</v>
      </c>
      <c r="Q93" s="294">
        <v>0</v>
      </c>
      <c r="R93" s="294">
        <f>Q93*H93</f>
        <v>0</v>
      </c>
      <c r="S93" s="294">
        <v>0</v>
      </c>
      <c r="T93" s="295">
        <f>S93*H93</f>
        <v>0</v>
      </c>
      <c r="AR93" s="196" t="s">
        <v>182</v>
      </c>
      <c r="AT93" s="196" t="s">
        <v>179</v>
      </c>
      <c r="AU93" s="196" t="s">
        <v>77</v>
      </c>
      <c r="AY93" s="196" t="s">
        <v>177</v>
      </c>
      <c r="BE93" s="296">
        <f>IF(N93="základní",J93,0)</f>
        <v>0</v>
      </c>
      <c r="BF93" s="296">
        <f>IF(N93="snížená",J93,0)</f>
        <v>0</v>
      </c>
      <c r="BG93" s="296">
        <f>IF(N93="zákl. přenesená",J93,0)</f>
        <v>0</v>
      </c>
      <c r="BH93" s="296">
        <f>IF(N93="sníž. přenesená",J93,0)</f>
        <v>0</v>
      </c>
      <c r="BI93" s="296">
        <f>IF(N93="nulová",J93,0)</f>
        <v>0</v>
      </c>
      <c r="BJ93" s="196" t="s">
        <v>75</v>
      </c>
      <c r="BK93" s="296">
        <f>ROUND(I93*H93,2)</f>
        <v>0</v>
      </c>
      <c r="BL93" s="196" t="s">
        <v>182</v>
      </c>
      <c r="BM93" s="196" t="s">
        <v>2518</v>
      </c>
    </row>
    <row r="94" spans="2:65" s="916" customFormat="1" ht="94.5">
      <c r="B94" s="207"/>
      <c r="D94" s="297" t="s">
        <v>184</v>
      </c>
      <c r="F94" s="298" t="s">
        <v>250</v>
      </c>
      <c r="L94" s="207"/>
      <c r="M94" s="299"/>
      <c r="N94" s="920"/>
      <c r="O94" s="920"/>
      <c r="P94" s="920"/>
      <c r="Q94" s="920"/>
      <c r="R94" s="920"/>
      <c r="S94" s="920"/>
      <c r="T94" s="300"/>
      <c r="AT94" s="196" t="s">
        <v>184</v>
      </c>
      <c r="AU94" s="196" t="s">
        <v>77</v>
      </c>
    </row>
    <row r="95" spans="2:65" s="302" customFormat="1">
      <c r="B95" s="301"/>
      <c r="D95" s="297" t="s">
        <v>185</v>
      </c>
      <c r="E95" s="303" t="s">
        <v>5</v>
      </c>
      <c r="F95" s="304" t="s">
        <v>2519</v>
      </c>
      <c r="H95" s="305">
        <v>1.5449999999999999</v>
      </c>
      <c r="L95" s="301"/>
      <c r="M95" s="306"/>
      <c r="N95" s="307"/>
      <c r="O95" s="307"/>
      <c r="P95" s="307"/>
      <c r="Q95" s="307"/>
      <c r="R95" s="307"/>
      <c r="S95" s="307"/>
      <c r="T95" s="308"/>
      <c r="AT95" s="303" t="s">
        <v>185</v>
      </c>
      <c r="AU95" s="303" t="s">
        <v>77</v>
      </c>
      <c r="AV95" s="302" t="s">
        <v>77</v>
      </c>
      <c r="AW95" s="302" t="s">
        <v>31</v>
      </c>
      <c r="AX95" s="302" t="s">
        <v>68</v>
      </c>
      <c r="AY95" s="303" t="s">
        <v>177</v>
      </c>
    </row>
    <row r="96" spans="2:65" s="317" customFormat="1">
      <c r="B96" s="316"/>
      <c r="D96" s="297" t="s">
        <v>185</v>
      </c>
      <c r="E96" s="318" t="s">
        <v>5</v>
      </c>
      <c r="F96" s="319" t="s">
        <v>186</v>
      </c>
      <c r="H96" s="320">
        <v>1.5449999999999999</v>
      </c>
      <c r="L96" s="316"/>
      <c r="M96" s="321"/>
      <c r="N96" s="322"/>
      <c r="O96" s="322"/>
      <c r="P96" s="322"/>
      <c r="Q96" s="322"/>
      <c r="R96" s="322"/>
      <c r="S96" s="322"/>
      <c r="T96" s="323"/>
      <c r="AT96" s="318" t="s">
        <v>185</v>
      </c>
      <c r="AU96" s="318" t="s">
        <v>77</v>
      </c>
      <c r="AV96" s="317" t="s">
        <v>182</v>
      </c>
      <c r="AW96" s="317" t="s">
        <v>31</v>
      </c>
      <c r="AX96" s="317" t="s">
        <v>75</v>
      </c>
      <c r="AY96" s="318" t="s">
        <v>177</v>
      </c>
    </row>
    <row r="97" spans="2:65" s="916" customFormat="1" ht="38.25" customHeight="1">
      <c r="B97" s="207"/>
      <c r="C97" s="286" t="s">
        <v>182</v>
      </c>
      <c r="D97" s="286" t="s">
        <v>179</v>
      </c>
      <c r="E97" s="287" t="s">
        <v>383</v>
      </c>
      <c r="F97" s="288" t="s">
        <v>384</v>
      </c>
      <c r="G97" s="289" t="s">
        <v>210</v>
      </c>
      <c r="H97" s="290">
        <v>5.165</v>
      </c>
      <c r="I97" s="921"/>
      <c r="J97" s="291">
        <f>ROUND(I97*H97,2)</f>
        <v>0</v>
      </c>
      <c r="K97" s="288" t="s">
        <v>181</v>
      </c>
      <c r="L97" s="207"/>
      <c r="M97" s="292" t="s">
        <v>5</v>
      </c>
      <c r="N97" s="293" t="s">
        <v>39</v>
      </c>
      <c r="O97" s="294">
        <v>8.3000000000000004E-2</v>
      </c>
      <c r="P97" s="294">
        <f>O97*H97</f>
        <v>0.42869500000000005</v>
      </c>
      <c r="Q97" s="294">
        <v>0</v>
      </c>
      <c r="R97" s="294">
        <f>Q97*H97</f>
        <v>0</v>
      </c>
      <c r="S97" s="294">
        <v>0</v>
      </c>
      <c r="T97" s="295">
        <f>S97*H97</f>
        <v>0</v>
      </c>
      <c r="AR97" s="196" t="s">
        <v>182</v>
      </c>
      <c r="AT97" s="196" t="s">
        <v>179</v>
      </c>
      <c r="AU97" s="196" t="s">
        <v>77</v>
      </c>
      <c r="AY97" s="196" t="s">
        <v>177</v>
      </c>
      <c r="BE97" s="296">
        <f>IF(N97="základní",J97,0)</f>
        <v>0</v>
      </c>
      <c r="BF97" s="296">
        <f>IF(N97="snížená",J97,0)</f>
        <v>0</v>
      </c>
      <c r="BG97" s="296">
        <f>IF(N97="zákl. přenesená",J97,0)</f>
        <v>0</v>
      </c>
      <c r="BH97" s="296">
        <f>IF(N97="sníž. přenesená",J97,0)</f>
        <v>0</v>
      </c>
      <c r="BI97" s="296">
        <f>IF(N97="nulová",J97,0)</f>
        <v>0</v>
      </c>
      <c r="BJ97" s="196" t="s">
        <v>75</v>
      </c>
      <c r="BK97" s="296">
        <f>ROUND(I97*H97,2)</f>
        <v>0</v>
      </c>
      <c r="BL97" s="196" t="s">
        <v>182</v>
      </c>
      <c r="BM97" s="196" t="s">
        <v>2520</v>
      </c>
    </row>
    <row r="98" spans="2:65" s="916" customFormat="1" ht="189">
      <c r="B98" s="207"/>
      <c r="D98" s="297" t="s">
        <v>184</v>
      </c>
      <c r="F98" s="298" t="s">
        <v>289</v>
      </c>
      <c r="L98" s="207"/>
      <c r="M98" s="299"/>
      <c r="N98" s="920"/>
      <c r="O98" s="920"/>
      <c r="P98" s="920"/>
      <c r="Q98" s="920"/>
      <c r="R98" s="920"/>
      <c r="S98" s="920"/>
      <c r="T98" s="300"/>
      <c r="AT98" s="196" t="s">
        <v>184</v>
      </c>
      <c r="AU98" s="196" t="s">
        <v>77</v>
      </c>
    </row>
    <row r="99" spans="2:65" s="302" customFormat="1">
      <c r="B99" s="301"/>
      <c r="D99" s="297" t="s">
        <v>185</v>
      </c>
      <c r="E99" s="303" t="s">
        <v>5</v>
      </c>
      <c r="F99" s="304" t="s">
        <v>2521</v>
      </c>
      <c r="H99" s="305">
        <v>3.09</v>
      </c>
      <c r="L99" s="301"/>
      <c r="M99" s="306"/>
      <c r="N99" s="307"/>
      <c r="O99" s="307"/>
      <c r="P99" s="307"/>
      <c r="Q99" s="307"/>
      <c r="R99" s="307"/>
      <c r="S99" s="307"/>
      <c r="T99" s="308"/>
      <c r="AT99" s="303" t="s">
        <v>185</v>
      </c>
      <c r="AU99" s="303" t="s">
        <v>77</v>
      </c>
      <c r="AV99" s="302" t="s">
        <v>77</v>
      </c>
      <c r="AW99" s="302" t="s">
        <v>31</v>
      </c>
      <c r="AX99" s="302" t="s">
        <v>68</v>
      </c>
      <c r="AY99" s="303" t="s">
        <v>177</v>
      </c>
    </row>
    <row r="100" spans="2:65" s="302" customFormat="1">
      <c r="B100" s="301"/>
      <c r="D100" s="297" t="s">
        <v>185</v>
      </c>
      <c r="E100" s="303" t="s">
        <v>5</v>
      </c>
      <c r="F100" s="304" t="s">
        <v>2522</v>
      </c>
      <c r="H100" s="305">
        <v>2.0750000000000002</v>
      </c>
      <c r="L100" s="301"/>
      <c r="M100" s="306"/>
      <c r="N100" s="307"/>
      <c r="O100" s="307"/>
      <c r="P100" s="307"/>
      <c r="Q100" s="307"/>
      <c r="R100" s="307"/>
      <c r="S100" s="307"/>
      <c r="T100" s="308"/>
      <c r="AT100" s="303" t="s">
        <v>185</v>
      </c>
      <c r="AU100" s="303" t="s">
        <v>77</v>
      </c>
      <c r="AV100" s="302" t="s">
        <v>77</v>
      </c>
      <c r="AW100" s="302" t="s">
        <v>31</v>
      </c>
      <c r="AX100" s="302" t="s">
        <v>68</v>
      </c>
      <c r="AY100" s="303" t="s">
        <v>177</v>
      </c>
    </row>
    <row r="101" spans="2:65" s="317" customFormat="1">
      <c r="B101" s="316"/>
      <c r="D101" s="297" t="s">
        <v>185</v>
      </c>
      <c r="E101" s="318" t="s">
        <v>5</v>
      </c>
      <c r="F101" s="319" t="s">
        <v>186</v>
      </c>
      <c r="H101" s="320">
        <v>5.165</v>
      </c>
      <c r="L101" s="316"/>
      <c r="M101" s="321"/>
      <c r="N101" s="322"/>
      <c r="O101" s="322"/>
      <c r="P101" s="322"/>
      <c r="Q101" s="322"/>
      <c r="R101" s="322"/>
      <c r="S101" s="322"/>
      <c r="T101" s="323"/>
      <c r="AT101" s="318" t="s">
        <v>185</v>
      </c>
      <c r="AU101" s="318" t="s">
        <v>77</v>
      </c>
      <c r="AV101" s="317" t="s">
        <v>182</v>
      </c>
      <c r="AW101" s="317" t="s">
        <v>31</v>
      </c>
      <c r="AX101" s="317" t="s">
        <v>75</v>
      </c>
      <c r="AY101" s="318" t="s">
        <v>177</v>
      </c>
    </row>
    <row r="102" spans="2:65" s="916" customFormat="1" ht="51" customHeight="1">
      <c r="B102" s="207"/>
      <c r="C102" s="286" t="s">
        <v>194</v>
      </c>
      <c r="D102" s="286" t="s">
        <v>179</v>
      </c>
      <c r="E102" s="287" t="s">
        <v>389</v>
      </c>
      <c r="F102" s="288" t="s">
        <v>390</v>
      </c>
      <c r="G102" s="289" t="s">
        <v>210</v>
      </c>
      <c r="H102" s="290">
        <v>51.65</v>
      </c>
      <c r="I102" s="921"/>
      <c r="J102" s="291">
        <f>ROUND(I102*H102,2)</f>
        <v>0</v>
      </c>
      <c r="K102" s="288" t="s">
        <v>181</v>
      </c>
      <c r="L102" s="207"/>
      <c r="M102" s="292" t="s">
        <v>5</v>
      </c>
      <c r="N102" s="293" t="s">
        <v>39</v>
      </c>
      <c r="O102" s="294">
        <v>4.0000000000000001E-3</v>
      </c>
      <c r="P102" s="294">
        <f>O102*H102</f>
        <v>0.20660000000000001</v>
      </c>
      <c r="Q102" s="294">
        <v>0</v>
      </c>
      <c r="R102" s="294">
        <f>Q102*H102</f>
        <v>0</v>
      </c>
      <c r="S102" s="294">
        <v>0</v>
      </c>
      <c r="T102" s="295">
        <f>S102*H102</f>
        <v>0</v>
      </c>
      <c r="AR102" s="196" t="s">
        <v>182</v>
      </c>
      <c r="AT102" s="196" t="s">
        <v>179</v>
      </c>
      <c r="AU102" s="196" t="s">
        <v>77</v>
      </c>
      <c r="AY102" s="196" t="s">
        <v>177</v>
      </c>
      <c r="BE102" s="296">
        <f>IF(N102="základní",J102,0)</f>
        <v>0</v>
      </c>
      <c r="BF102" s="296">
        <f>IF(N102="snížená",J102,0)</f>
        <v>0</v>
      </c>
      <c r="BG102" s="296">
        <f>IF(N102="zákl. přenesená",J102,0)</f>
        <v>0</v>
      </c>
      <c r="BH102" s="296">
        <f>IF(N102="sníž. přenesená",J102,0)</f>
        <v>0</v>
      </c>
      <c r="BI102" s="296">
        <f>IF(N102="nulová",J102,0)</f>
        <v>0</v>
      </c>
      <c r="BJ102" s="196" t="s">
        <v>75</v>
      </c>
      <c r="BK102" s="296">
        <f>ROUND(I102*H102,2)</f>
        <v>0</v>
      </c>
      <c r="BL102" s="196" t="s">
        <v>182</v>
      </c>
      <c r="BM102" s="196" t="s">
        <v>2523</v>
      </c>
    </row>
    <row r="103" spans="2:65" s="916" customFormat="1" ht="189">
      <c r="B103" s="207"/>
      <c r="D103" s="297" t="s">
        <v>184</v>
      </c>
      <c r="F103" s="298" t="s">
        <v>289</v>
      </c>
      <c r="L103" s="207"/>
      <c r="M103" s="299"/>
      <c r="N103" s="920"/>
      <c r="O103" s="920"/>
      <c r="P103" s="920"/>
      <c r="Q103" s="920"/>
      <c r="R103" s="920"/>
      <c r="S103" s="920"/>
      <c r="T103" s="300"/>
      <c r="AT103" s="196" t="s">
        <v>184</v>
      </c>
      <c r="AU103" s="196" t="s">
        <v>77</v>
      </c>
    </row>
    <row r="104" spans="2:65" s="302" customFormat="1">
      <c r="B104" s="301"/>
      <c r="D104" s="297" t="s">
        <v>185</v>
      </c>
      <c r="E104" s="303" t="s">
        <v>5</v>
      </c>
      <c r="F104" s="304" t="s">
        <v>2524</v>
      </c>
      <c r="H104" s="305">
        <v>51.65</v>
      </c>
      <c r="L104" s="301"/>
      <c r="M104" s="306"/>
      <c r="N104" s="307"/>
      <c r="O104" s="307"/>
      <c r="P104" s="307"/>
      <c r="Q104" s="307"/>
      <c r="R104" s="307"/>
      <c r="S104" s="307"/>
      <c r="T104" s="308"/>
      <c r="AT104" s="303" t="s">
        <v>185</v>
      </c>
      <c r="AU104" s="303" t="s">
        <v>77</v>
      </c>
      <c r="AV104" s="302" t="s">
        <v>77</v>
      </c>
      <c r="AW104" s="302" t="s">
        <v>31</v>
      </c>
      <c r="AX104" s="302" t="s">
        <v>68</v>
      </c>
      <c r="AY104" s="303" t="s">
        <v>177</v>
      </c>
    </row>
    <row r="105" spans="2:65" s="317" customFormat="1">
      <c r="B105" s="316"/>
      <c r="D105" s="297" t="s">
        <v>185</v>
      </c>
      <c r="E105" s="318" t="s">
        <v>5</v>
      </c>
      <c r="F105" s="319" t="s">
        <v>186</v>
      </c>
      <c r="H105" s="320">
        <v>51.65</v>
      </c>
      <c r="L105" s="316"/>
      <c r="M105" s="321"/>
      <c r="N105" s="322"/>
      <c r="O105" s="322"/>
      <c r="P105" s="322"/>
      <c r="Q105" s="322"/>
      <c r="R105" s="322"/>
      <c r="S105" s="322"/>
      <c r="T105" s="323"/>
      <c r="AT105" s="318" t="s">
        <v>185</v>
      </c>
      <c r="AU105" s="318" t="s">
        <v>77</v>
      </c>
      <c r="AV105" s="317" t="s">
        <v>182</v>
      </c>
      <c r="AW105" s="317" t="s">
        <v>31</v>
      </c>
      <c r="AX105" s="317" t="s">
        <v>75</v>
      </c>
      <c r="AY105" s="318" t="s">
        <v>177</v>
      </c>
    </row>
    <row r="106" spans="2:65" s="916" customFormat="1" ht="16.5" customHeight="1">
      <c r="B106" s="207"/>
      <c r="C106" s="286" t="s">
        <v>196</v>
      </c>
      <c r="D106" s="286" t="s">
        <v>179</v>
      </c>
      <c r="E106" s="287" t="s">
        <v>399</v>
      </c>
      <c r="F106" s="288" t="s">
        <v>400</v>
      </c>
      <c r="G106" s="289" t="s">
        <v>210</v>
      </c>
      <c r="H106" s="290">
        <v>5.165</v>
      </c>
      <c r="I106" s="921"/>
      <c r="J106" s="291">
        <f>ROUND(I106*H106,2)</f>
        <v>0</v>
      </c>
      <c r="K106" s="288" t="s">
        <v>181</v>
      </c>
      <c r="L106" s="207"/>
      <c r="M106" s="292" t="s">
        <v>5</v>
      </c>
      <c r="N106" s="293" t="s">
        <v>39</v>
      </c>
      <c r="O106" s="294">
        <v>8.9999999999999993E-3</v>
      </c>
      <c r="P106" s="294">
        <f>O106*H106</f>
        <v>4.6484999999999999E-2</v>
      </c>
      <c r="Q106" s="294">
        <v>0</v>
      </c>
      <c r="R106" s="294">
        <f>Q106*H106</f>
        <v>0</v>
      </c>
      <c r="S106" s="294">
        <v>0</v>
      </c>
      <c r="T106" s="295">
        <f>S106*H106</f>
        <v>0</v>
      </c>
      <c r="AR106" s="196" t="s">
        <v>182</v>
      </c>
      <c r="AT106" s="196" t="s">
        <v>179</v>
      </c>
      <c r="AU106" s="196" t="s">
        <v>77</v>
      </c>
      <c r="AY106" s="196" t="s">
        <v>177</v>
      </c>
      <c r="BE106" s="296">
        <f>IF(N106="základní",J106,0)</f>
        <v>0</v>
      </c>
      <c r="BF106" s="296">
        <f>IF(N106="snížená",J106,0)</f>
        <v>0</v>
      </c>
      <c r="BG106" s="296">
        <f>IF(N106="zákl. přenesená",J106,0)</f>
        <v>0</v>
      </c>
      <c r="BH106" s="296">
        <f>IF(N106="sníž. přenesená",J106,0)</f>
        <v>0</v>
      </c>
      <c r="BI106" s="296">
        <f>IF(N106="nulová",J106,0)</f>
        <v>0</v>
      </c>
      <c r="BJ106" s="196" t="s">
        <v>75</v>
      </c>
      <c r="BK106" s="296">
        <f>ROUND(I106*H106,2)</f>
        <v>0</v>
      </c>
      <c r="BL106" s="196" t="s">
        <v>182</v>
      </c>
      <c r="BM106" s="196" t="s">
        <v>2525</v>
      </c>
    </row>
    <row r="107" spans="2:65" s="916" customFormat="1" ht="297">
      <c r="B107" s="207"/>
      <c r="D107" s="297" t="s">
        <v>184</v>
      </c>
      <c r="F107" s="298" t="s">
        <v>402</v>
      </c>
      <c r="L107" s="207"/>
      <c r="M107" s="299"/>
      <c r="N107" s="920"/>
      <c r="O107" s="920"/>
      <c r="P107" s="920"/>
      <c r="Q107" s="920"/>
      <c r="R107" s="920"/>
      <c r="S107" s="920"/>
      <c r="T107" s="300"/>
      <c r="AT107" s="196" t="s">
        <v>184</v>
      </c>
      <c r="AU107" s="196" t="s">
        <v>77</v>
      </c>
    </row>
    <row r="108" spans="2:65" s="302" customFormat="1">
      <c r="B108" s="301"/>
      <c r="D108" s="297" t="s">
        <v>185</v>
      </c>
      <c r="E108" s="303" t="s">
        <v>5</v>
      </c>
      <c r="F108" s="304" t="s">
        <v>2526</v>
      </c>
      <c r="H108" s="305">
        <v>5.165</v>
      </c>
      <c r="L108" s="301"/>
      <c r="M108" s="306"/>
      <c r="N108" s="307"/>
      <c r="O108" s="307"/>
      <c r="P108" s="307"/>
      <c r="Q108" s="307"/>
      <c r="R108" s="307"/>
      <c r="S108" s="307"/>
      <c r="T108" s="308"/>
      <c r="AT108" s="303" t="s">
        <v>185</v>
      </c>
      <c r="AU108" s="303" t="s">
        <v>77</v>
      </c>
      <c r="AV108" s="302" t="s">
        <v>77</v>
      </c>
      <c r="AW108" s="302" t="s">
        <v>31</v>
      </c>
      <c r="AX108" s="302" t="s">
        <v>68</v>
      </c>
      <c r="AY108" s="303" t="s">
        <v>177</v>
      </c>
    </row>
    <row r="109" spans="2:65" s="317" customFormat="1">
      <c r="B109" s="316"/>
      <c r="D109" s="297" t="s">
        <v>185</v>
      </c>
      <c r="E109" s="318" t="s">
        <v>5</v>
      </c>
      <c r="F109" s="319" t="s">
        <v>186</v>
      </c>
      <c r="H109" s="320">
        <v>5.165</v>
      </c>
      <c r="L109" s="316"/>
      <c r="M109" s="321"/>
      <c r="N109" s="322"/>
      <c r="O109" s="322"/>
      <c r="P109" s="322"/>
      <c r="Q109" s="322"/>
      <c r="R109" s="322"/>
      <c r="S109" s="322"/>
      <c r="T109" s="323"/>
      <c r="AT109" s="318" t="s">
        <v>185</v>
      </c>
      <c r="AU109" s="318" t="s">
        <v>77</v>
      </c>
      <c r="AV109" s="317" t="s">
        <v>182</v>
      </c>
      <c r="AW109" s="317" t="s">
        <v>31</v>
      </c>
      <c r="AX109" s="317" t="s">
        <v>75</v>
      </c>
      <c r="AY109" s="318" t="s">
        <v>177</v>
      </c>
    </row>
    <row r="110" spans="2:65" s="916" customFormat="1" ht="16.5" customHeight="1">
      <c r="B110" s="207"/>
      <c r="C110" s="286" t="s">
        <v>202</v>
      </c>
      <c r="D110" s="286" t="s">
        <v>179</v>
      </c>
      <c r="E110" s="287" t="s">
        <v>405</v>
      </c>
      <c r="F110" s="288" t="s">
        <v>406</v>
      </c>
      <c r="G110" s="289" t="s">
        <v>407</v>
      </c>
      <c r="H110" s="290">
        <v>9.2970000000000006</v>
      </c>
      <c r="I110" s="921"/>
      <c r="J110" s="291">
        <f>ROUND(I110*H110,2)</f>
        <v>0</v>
      </c>
      <c r="K110" s="288" t="s">
        <v>181</v>
      </c>
      <c r="L110" s="207"/>
      <c r="M110" s="292" t="s">
        <v>5</v>
      </c>
      <c r="N110" s="293" t="s">
        <v>39</v>
      </c>
      <c r="O110" s="294">
        <v>0</v>
      </c>
      <c r="P110" s="294">
        <f>O110*H110</f>
        <v>0</v>
      </c>
      <c r="Q110" s="294">
        <v>0</v>
      </c>
      <c r="R110" s="294">
        <f>Q110*H110</f>
        <v>0</v>
      </c>
      <c r="S110" s="294">
        <v>0</v>
      </c>
      <c r="T110" s="295">
        <f>S110*H110</f>
        <v>0</v>
      </c>
      <c r="AR110" s="196" t="s">
        <v>182</v>
      </c>
      <c r="AT110" s="196" t="s">
        <v>179</v>
      </c>
      <c r="AU110" s="196" t="s">
        <v>77</v>
      </c>
      <c r="AY110" s="196" t="s">
        <v>177</v>
      </c>
      <c r="BE110" s="296">
        <f>IF(N110="základní",J110,0)</f>
        <v>0</v>
      </c>
      <c r="BF110" s="296">
        <f>IF(N110="snížená",J110,0)</f>
        <v>0</v>
      </c>
      <c r="BG110" s="296">
        <f>IF(N110="zákl. přenesená",J110,0)</f>
        <v>0</v>
      </c>
      <c r="BH110" s="296">
        <f>IF(N110="sníž. přenesená",J110,0)</f>
        <v>0</v>
      </c>
      <c r="BI110" s="296">
        <f>IF(N110="nulová",J110,0)</f>
        <v>0</v>
      </c>
      <c r="BJ110" s="196" t="s">
        <v>75</v>
      </c>
      <c r="BK110" s="296">
        <f>ROUND(I110*H110,2)</f>
        <v>0</v>
      </c>
      <c r="BL110" s="196" t="s">
        <v>182</v>
      </c>
      <c r="BM110" s="196" t="s">
        <v>2527</v>
      </c>
    </row>
    <row r="111" spans="2:65" s="916" customFormat="1" ht="297">
      <c r="B111" s="207"/>
      <c r="D111" s="297" t="s">
        <v>184</v>
      </c>
      <c r="F111" s="298" t="s">
        <v>402</v>
      </c>
      <c r="L111" s="207"/>
      <c r="M111" s="299"/>
      <c r="N111" s="920"/>
      <c r="O111" s="920"/>
      <c r="P111" s="920"/>
      <c r="Q111" s="920"/>
      <c r="R111" s="920"/>
      <c r="S111" s="920"/>
      <c r="T111" s="300"/>
      <c r="AT111" s="196" t="s">
        <v>184</v>
      </c>
      <c r="AU111" s="196" t="s">
        <v>77</v>
      </c>
    </row>
    <row r="112" spans="2:65" s="302" customFormat="1">
      <c r="B112" s="301"/>
      <c r="D112" s="297" t="s">
        <v>185</v>
      </c>
      <c r="E112" s="303" t="s">
        <v>5</v>
      </c>
      <c r="F112" s="304" t="s">
        <v>2528</v>
      </c>
      <c r="H112" s="305">
        <v>9.2970000000000006</v>
      </c>
      <c r="L112" s="301"/>
      <c r="M112" s="306"/>
      <c r="N112" s="307"/>
      <c r="O112" s="307"/>
      <c r="P112" s="307"/>
      <c r="Q112" s="307"/>
      <c r="R112" s="307"/>
      <c r="S112" s="307"/>
      <c r="T112" s="308"/>
      <c r="AT112" s="303" t="s">
        <v>185</v>
      </c>
      <c r="AU112" s="303" t="s">
        <v>77</v>
      </c>
      <c r="AV112" s="302" t="s">
        <v>77</v>
      </c>
      <c r="AW112" s="302" t="s">
        <v>31</v>
      </c>
      <c r="AX112" s="302" t="s">
        <v>68</v>
      </c>
      <c r="AY112" s="303" t="s">
        <v>177</v>
      </c>
    </row>
    <row r="113" spans="2:65" s="317" customFormat="1">
      <c r="B113" s="316"/>
      <c r="D113" s="297" t="s">
        <v>185</v>
      </c>
      <c r="E113" s="318" t="s">
        <v>5</v>
      </c>
      <c r="F113" s="319" t="s">
        <v>186</v>
      </c>
      <c r="H113" s="320">
        <v>9.2970000000000006</v>
      </c>
      <c r="L113" s="316"/>
      <c r="M113" s="321"/>
      <c r="N113" s="322"/>
      <c r="O113" s="322"/>
      <c r="P113" s="322"/>
      <c r="Q113" s="322"/>
      <c r="R113" s="322"/>
      <c r="S113" s="322"/>
      <c r="T113" s="323"/>
      <c r="AT113" s="318" t="s">
        <v>185</v>
      </c>
      <c r="AU113" s="318" t="s">
        <v>77</v>
      </c>
      <c r="AV113" s="317" t="s">
        <v>182</v>
      </c>
      <c r="AW113" s="317" t="s">
        <v>31</v>
      </c>
      <c r="AX113" s="317" t="s">
        <v>75</v>
      </c>
      <c r="AY113" s="318" t="s">
        <v>177</v>
      </c>
    </row>
    <row r="114" spans="2:65" s="274" customFormat="1" ht="29.85" customHeight="1">
      <c r="B114" s="273"/>
      <c r="D114" s="275" t="s">
        <v>67</v>
      </c>
      <c r="E114" s="284" t="s">
        <v>77</v>
      </c>
      <c r="F114" s="284" t="s">
        <v>470</v>
      </c>
      <c r="J114" s="285">
        <f>BK114</f>
        <v>0</v>
      </c>
      <c r="L114" s="273"/>
      <c r="M114" s="278"/>
      <c r="N114" s="279"/>
      <c r="O114" s="279"/>
      <c r="P114" s="280">
        <f>SUM(P115:P118)</f>
        <v>1.2118</v>
      </c>
      <c r="Q114" s="279"/>
      <c r="R114" s="280">
        <f>SUM(R115:R118)</f>
        <v>4.6819055000000001</v>
      </c>
      <c r="S114" s="279"/>
      <c r="T114" s="281">
        <f>SUM(T115:T118)</f>
        <v>0</v>
      </c>
      <c r="AR114" s="275" t="s">
        <v>75</v>
      </c>
      <c r="AT114" s="282" t="s">
        <v>67</v>
      </c>
      <c r="AU114" s="282" t="s">
        <v>75</v>
      </c>
      <c r="AY114" s="275" t="s">
        <v>177</v>
      </c>
      <c r="BK114" s="283">
        <f>SUM(BK115:BK118)</f>
        <v>0</v>
      </c>
    </row>
    <row r="115" spans="2:65" s="916" customFormat="1" ht="25.5" customHeight="1">
      <c r="B115" s="207"/>
      <c r="C115" s="286" t="s">
        <v>207</v>
      </c>
      <c r="D115" s="286" t="s">
        <v>179</v>
      </c>
      <c r="E115" s="287" t="s">
        <v>2529</v>
      </c>
      <c r="F115" s="288" t="s">
        <v>2530</v>
      </c>
      <c r="G115" s="289" t="s">
        <v>210</v>
      </c>
      <c r="H115" s="290">
        <v>2.0750000000000002</v>
      </c>
      <c r="I115" s="921"/>
      <c r="J115" s="291">
        <f>ROUND(I115*H115,2)</f>
        <v>0</v>
      </c>
      <c r="K115" s="288" t="s">
        <v>181</v>
      </c>
      <c r="L115" s="207"/>
      <c r="M115" s="292" t="s">
        <v>5</v>
      </c>
      <c r="N115" s="293" t="s">
        <v>39</v>
      </c>
      <c r="O115" s="294">
        <v>0.58399999999999996</v>
      </c>
      <c r="P115" s="294">
        <f>O115*H115</f>
        <v>1.2118</v>
      </c>
      <c r="Q115" s="294">
        <v>2.2563399999999998</v>
      </c>
      <c r="R115" s="294">
        <f>Q115*H115</f>
        <v>4.6819055000000001</v>
      </c>
      <c r="S115" s="294">
        <v>0</v>
      </c>
      <c r="T115" s="295">
        <f>S115*H115</f>
        <v>0</v>
      </c>
      <c r="AR115" s="196" t="s">
        <v>182</v>
      </c>
      <c r="AT115" s="196" t="s">
        <v>179</v>
      </c>
      <c r="AU115" s="196" t="s">
        <v>77</v>
      </c>
      <c r="AY115" s="196" t="s">
        <v>177</v>
      </c>
      <c r="BE115" s="296">
        <f>IF(N115="základní",J115,0)</f>
        <v>0</v>
      </c>
      <c r="BF115" s="296">
        <f>IF(N115="snížená",J115,0)</f>
        <v>0</v>
      </c>
      <c r="BG115" s="296">
        <f>IF(N115="zákl. přenesená",J115,0)</f>
        <v>0</v>
      </c>
      <c r="BH115" s="296">
        <f>IF(N115="sníž. přenesená",J115,0)</f>
        <v>0</v>
      </c>
      <c r="BI115" s="296">
        <f>IF(N115="nulová",J115,0)</f>
        <v>0</v>
      </c>
      <c r="BJ115" s="196" t="s">
        <v>75</v>
      </c>
      <c r="BK115" s="296">
        <f>ROUND(I115*H115,2)</f>
        <v>0</v>
      </c>
      <c r="BL115" s="196" t="s">
        <v>182</v>
      </c>
      <c r="BM115" s="196" t="s">
        <v>2531</v>
      </c>
    </row>
    <row r="116" spans="2:65" s="916" customFormat="1" ht="81">
      <c r="B116" s="207"/>
      <c r="D116" s="297" t="s">
        <v>184</v>
      </c>
      <c r="F116" s="298" t="s">
        <v>487</v>
      </c>
      <c r="L116" s="207"/>
      <c r="M116" s="299"/>
      <c r="N116" s="920"/>
      <c r="O116" s="920"/>
      <c r="P116" s="920"/>
      <c r="Q116" s="920"/>
      <c r="R116" s="920"/>
      <c r="S116" s="920"/>
      <c r="T116" s="300"/>
      <c r="AT116" s="196" t="s">
        <v>184</v>
      </c>
      <c r="AU116" s="196" t="s">
        <v>77</v>
      </c>
    </row>
    <row r="117" spans="2:65" s="302" customFormat="1">
      <c r="B117" s="301"/>
      <c r="D117" s="297" t="s">
        <v>185</v>
      </c>
      <c r="E117" s="303" t="s">
        <v>5</v>
      </c>
      <c r="F117" s="304" t="s">
        <v>2522</v>
      </c>
      <c r="H117" s="305">
        <v>2.0750000000000002</v>
      </c>
      <c r="L117" s="301"/>
      <c r="M117" s="306"/>
      <c r="N117" s="307"/>
      <c r="O117" s="307"/>
      <c r="P117" s="307"/>
      <c r="Q117" s="307"/>
      <c r="R117" s="307"/>
      <c r="S117" s="307"/>
      <c r="T117" s="308"/>
      <c r="AT117" s="303" t="s">
        <v>185</v>
      </c>
      <c r="AU117" s="303" t="s">
        <v>77</v>
      </c>
      <c r="AV117" s="302" t="s">
        <v>77</v>
      </c>
      <c r="AW117" s="302" t="s">
        <v>31</v>
      </c>
      <c r="AX117" s="302" t="s">
        <v>68</v>
      </c>
      <c r="AY117" s="303" t="s">
        <v>177</v>
      </c>
    </row>
    <row r="118" spans="2:65" s="317" customFormat="1">
      <c r="B118" s="316"/>
      <c r="D118" s="297" t="s">
        <v>185</v>
      </c>
      <c r="E118" s="318" t="s">
        <v>5</v>
      </c>
      <c r="F118" s="319" t="s">
        <v>186</v>
      </c>
      <c r="H118" s="320">
        <v>2.0750000000000002</v>
      </c>
      <c r="L118" s="316"/>
      <c r="M118" s="321"/>
      <c r="N118" s="322"/>
      <c r="O118" s="322"/>
      <c r="P118" s="322"/>
      <c r="Q118" s="322"/>
      <c r="R118" s="322"/>
      <c r="S118" s="322"/>
      <c r="T118" s="323"/>
      <c r="AT118" s="318" t="s">
        <v>185</v>
      </c>
      <c r="AU118" s="318" t="s">
        <v>77</v>
      </c>
      <c r="AV118" s="317" t="s">
        <v>182</v>
      </c>
      <c r="AW118" s="317" t="s">
        <v>31</v>
      </c>
      <c r="AX118" s="317" t="s">
        <v>75</v>
      </c>
      <c r="AY118" s="318" t="s">
        <v>177</v>
      </c>
    </row>
    <row r="119" spans="2:65" s="274" customFormat="1" ht="29.85" customHeight="1">
      <c r="B119" s="273"/>
      <c r="D119" s="275" t="s">
        <v>67</v>
      </c>
      <c r="E119" s="284" t="s">
        <v>189</v>
      </c>
      <c r="F119" s="284" t="s">
        <v>586</v>
      </c>
      <c r="J119" s="285">
        <f>BK119</f>
        <v>0</v>
      </c>
      <c r="L119" s="273"/>
      <c r="M119" s="278"/>
      <c r="N119" s="279"/>
      <c r="O119" s="279"/>
      <c r="P119" s="280">
        <f>SUM(P120:P140)</f>
        <v>116.89</v>
      </c>
      <c r="Q119" s="279"/>
      <c r="R119" s="280">
        <f>SUM(R120:R140)</f>
        <v>13.301929999999999</v>
      </c>
      <c r="S119" s="279"/>
      <c r="T119" s="281">
        <f>SUM(T120:T140)</f>
        <v>0</v>
      </c>
      <c r="AR119" s="275" t="s">
        <v>75</v>
      </c>
      <c r="AT119" s="282" t="s">
        <v>67</v>
      </c>
      <c r="AU119" s="282" t="s">
        <v>75</v>
      </c>
      <c r="AY119" s="275" t="s">
        <v>177</v>
      </c>
      <c r="BK119" s="283">
        <f>SUM(BK120:BK140)</f>
        <v>0</v>
      </c>
    </row>
    <row r="120" spans="2:65" s="916" customFormat="1" ht="38.25" customHeight="1">
      <c r="B120" s="207"/>
      <c r="C120" s="286" t="s">
        <v>214</v>
      </c>
      <c r="D120" s="286" t="s">
        <v>179</v>
      </c>
      <c r="E120" s="287" t="s">
        <v>2532</v>
      </c>
      <c r="F120" s="288" t="s">
        <v>2533</v>
      </c>
      <c r="G120" s="289" t="s">
        <v>187</v>
      </c>
      <c r="H120" s="290">
        <v>47</v>
      </c>
      <c r="I120" s="921"/>
      <c r="J120" s="291">
        <f>ROUND(I120*H120,2)</f>
        <v>0</v>
      </c>
      <c r="K120" s="288" t="s">
        <v>181</v>
      </c>
      <c r="L120" s="207"/>
      <c r="M120" s="292" t="s">
        <v>5</v>
      </c>
      <c r="N120" s="293" t="s">
        <v>39</v>
      </c>
      <c r="O120" s="294">
        <v>0.34</v>
      </c>
      <c r="P120" s="294">
        <f>O120*H120</f>
        <v>15.98</v>
      </c>
      <c r="Q120" s="294">
        <v>0.17488999999999999</v>
      </c>
      <c r="R120" s="294">
        <f>Q120*H120</f>
        <v>8.21983</v>
      </c>
      <c r="S120" s="294">
        <v>0</v>
      </c>
      <c r="T120" s="295">
        <f>S120*H120</f>
        <v>0</v>
      </c>
      <c r="AR120" s="196" t="s">
        <v>182</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182</v>
      </c>
      <c r="BM120" s="196" t="s">
        <v>2534</v>
      </c>
    </row>
    <row r="121" spans="2:65" s="916" customFormat="1" ht="67.5">
      <c r="B121" s="207"/>
      <c r="D121" s="297" t="s">
        <v>184</v>
      </c>
      <c r="F121" s="298" t="s">
        <v>2535</v>
      </c>
      <c r="L121" s="207"/>
      <c r="M121" s="299"/>
      <c r="N121" s="920"/>
      <c r="O121" s="920"/>
      <c r="P121" s="920"/>
      <c r="Q121" s="920"/>
      <c r="R121" s="920"/>
      <c r="S121" s="920"/>
      <c r="T121" s="300"/>
      <c r="AT121" s="196" t="s">
        <v>184</v>
      </c>
      <c r="AU121" s="196" t="s">
        <v>77</v>
      </c>
    </row>
    <row r="122" spans="2:65" s="302" customFormat="1">
      <c r="B122" s="301"/>
      <c r="D122" s="297" t="s">
        <v>185</v>
      </c>
      <c r="E122" s="303" t="s">
        <v>5</v>
      </c>
      <c r="F122" s="304" t="s">
        <v>410</v>
      </c>
      <c r="H122" s="305">
        <v>47</v>
      </c>
      <c r="L122" s="301"/>
      <c r="M122" s="306"/>
      <c r="N122" s="307"/>
      <c r="O122" s="307"/>
      <c r="P122" s="307"/>
      <c r="Q122" s="307"/>
      <c r="R122" s="307"/>
      <c r="S122" s="307"/>
      <c r="T122" s="308"/>
      <c r="AT122" s="303" t="s">
        <v>185</v>
      </c>
      <c r="AU122" s="303" t="s">
        <v>77</v>
      </c>
      <c r="AV122" s="302" t="s">
        <v>77</v>
      </c>
      <c r="AW122" s="302" t="s">
        <v>31</v>
      </c>
      <c r="AX122" s="302" t="s">
        <v>68</v>
      </c>
      <c r="AY122" s="303" t="s">
        <v>177</v>
      </c>
    </row>
    <row r="123" spans="2:65" s="310" customFormat="1">
      <c r="B123" s="309"/>
      <c r="D123" s="297" t="s">
        <v>185</v>
      </c>
      <c r="E123" s="311" t="s">
        <v>5</v>
      </c>
      <c r="F123" s="312" t="s">
        <v>2536</v>
      </c>
      <c r="H123" s="311" t="s">
        <v>5</v>
      </c>
      <c r="L123" s="309"/>
      <c r="M123" s="313"/>
      <c r="N123" s="314"/>
      <c r="O123" s="314"/>
      <c r="P123" s="314"/>
      <c r="Q123" s="314"/>
      <c r="R123" s="314"/>
      <c r="S123" s="314"/>
      <c r="T123" s="315"/>
      <c r="AT123" s="311" t="s">
        <v>185</v>
      </c>
      <c r="AU123" s="311" t="s">
        <v>77</v>
      </c>
      <c r="AV123" s="310" t="s">
        <v>75</v>
      </c>
      <c r="AW123" s="310" t="s">
        <v>31</v>
      </c>
      <c r="AX123" s="310" t="s">
        <v>68</v>
      </c>
      <c r="AY123" s="311" t="s">
        <v>177</v>
      </c>
    </row>
    <row r="124" spans="2:65" s="317" customFormat="1">
      <c r="B124" s="316"/>
      <c r="D124" s="297" t="s">
        <v>185</v>
      </c>
      <c r="E124" s="318" t="s">
        <v>5</v>
      </c>
      <c r="F124" s="319" t="s">
        <v>186</v>
      </c>
      <c r="H124" s="320">
        <v>47</v>
      </c>
      <c r="L124" s="316"/>
      <c r="M124" s="321"/>
      <c r="N124" s="322"/>
      <c r="O124" s="322"/>
      <c r="P124" s="322"/>
      <c r="Q124" s="322"/>
      <c r="R124" s="322"/>
      <c r="S124" s="322"/>
      <c r="T124" s="323"/>
      <c r="AT124" s="318" t="s">
        <v>185</v>
      </c>
      <c r="AU124" s="318" t="s">
        <v>77</v>
      </c>
      <c r="AV124" s="317" t="s">
        <v>182</v>
      </c>
      <c r="AW124" s="317" t="s">
        <v>31</v>
      </c>
      <c r="AX124" s="317" t="s">
        <v>75</v>
      </c>
      <c r="AY124" s="318" t="s">
        <v>177</v>
      </c>
    </row>
    <row r="125" spans="2:65" s="916" customFormat="1" ht="16.5" customHeight="1">
      <c r="B125" s="207"/>
      <c r="C125" s="324" t="s">
        <v>232</v>
      </c>
      <c r="D125" s="324" t="s">
        <v>425</v>
      </c>
      <c r="E125" s="325" t="s">
        <v>2537</v>
      </c>
      <c r="F125" s="326" t="s">
        <v>2538</v>
      </c>
      <c r="G125" s="327" t="s">
        <v>187</v>
      </c>
      <c r="H125" s="328">
        <v>47</v>
      </c>
      <c r="I125" s="923"/>
      <c r="J125" s="329">
        <f>ROUND(I125*H125,2)</f>
        <v>0</v>
      </c>
      <c r="K125" s="326" t="s">
        <v>181</v>
      </c>
      <c r="L125" s="330"/>
      <c r="M125" s="331" t="s">
        <v>5</v>
      </c>
      <c r="N125" s="332" t="s">
        <v>39</v>
      </c>
      <c r="O125" s="294">
        <v>0</v>
      </c>
      <c r="P125" s="294">
        <f>O125*H125</f>
        <v>0</v>
      </c>
      <c r="Q125" s="294">
        <v>2.8999999999999998E-3</v>
      </c>
      <c r="R125" s="294">
        <f>Q125*H125</f>
        <v>0.13629999999999998</v>
      </c>
      <c r="S125" s="294">
        <v>0</v>
      </c>
      <c r="T125" s="295">
        <f>S125*H125</f>
        <v>0</v>
      </c>
      <c r="AR125" s="196" t="s">
        <v>207</v>
      </c>
      <c r="AT125" s="196" t="s">
        <v>425</v>
      </c>
      <c r="AU125" s="196" t="s">
        <v>77</v>
      </c>
      <c r="AY125" s="196" t="s">
        <v>177</v>
      </c>
      <c r="BE125" s="296">
        <f>IF(N125="základní",J125,0)</f>
        <v>0</v>
      </c>
      <c r="BF125" s="296">
        <f>IF(N125="snížená",J125,0)</f>
        <v>0</v>
      </c>
      <c r="BG125" s="296">
        <f>IF(N125="zákl. přenesená",J125,0)</f>
        <v>0</v>
      </c>
      <c r="BH125" s="296">
        <f>IF(N125="sníž. přenesená",J125,0)</f>
        <v>0</v>
      </c>
      <c r="BI125" s="296">
        <f>IF(N125="nulová",J125,0)</f>
        <v>0</v>
      </c>
      <c r="BJ125" s="196" t="s">
        <v>75</v>
      </c>
      <c r="BK125" s="296">
        <f>ROUND(I125*H125,2)</f>
        <v>0</v>
      </c>
      <c r="BL125" s="196" t="s">
        <v>182</v>
      </c>
      <c r="BM125" s="196" t="s">
        <v>2539</v>
      </c>
    </row>
    <row r="126" spans="2:65" s="916" customFormat="1" ht="25.5" customHeight="1">
      <c r="B126" s="207"/>
      <c r="C126" s="286" t="s">
        <v>237</v>
      </c>
      <c r="D126" s="286" t="s">
        <v>179</v>
      </c>
      <c r="E126" s="287" t="s">
        <v>2540</v>
      </c>
      <c r="F126" s="288" t="s">
        <v>2541</v>
      </c>
      <c r="G126" s="289" t="s">
        <v>187</v>
      </c>
      <c r="H126" s="290">
        <v>42</v>
      </c>
      <c r="I126" s="921"/>
      <c r="J126" s="291">
        <f>ROUND(I126*H126,2)</f>
        <v>0</v>
      </c>
      <c r="K126" s="288" t="s">
        <v>181</v>
      </c>
      <c r="L126" s="207"/>
      <c r="M126" s="292" t="s">
        <v>5</v>
      </c>
      <c r="N126" s="293" t="s">
        <v>39</v>
      </c>
      <c r="O126" s="294">
        <v>1.25</v>
      </c>
      <c r="P126" s="294">
        <f>O126*H126</f>
        <v>52.5</v>
      </c>
      <c r="Q126" s="294">
        <v>4.0000000000000002E-4</v>
      </c>
      <c r="R126" s="294">
        <f>Q126*H126</f>
        <v>1.6800000000000002E-2</v>
      </c>
      <c r="S126" s="294">
        <v>0</v>
      </c>
      <c r="T126" s="295">
        <f>S126*H126</f>
        <v>0</v>
      </c>
      <c r="AR126" s="196" t="s">
        <v>182</v>
      </c>
      <c r="AT126" s="196" t="s">
        <v>179</v>
      </c>
      <c r="AU126" s="196" t="s">
        <v>77</v>
      </c>
      <c r="AY126" s="196" t="s">
        <v>177</v>
      </c>
      <c r="BE126" s="296">
        <f>IF(N126="základní",J126,0)</f>
        <v>0</v>
      </c>
      <c r="BF126" s="296">
        <f>IF(N126="snížená",J126,0)</f>
        <v>0</v>
      </c>
      <c r="BG126" s="296">
        <f>IF(N126="zákl. přenesená",J126,0)</f>
        <v>0</v>
      </c>
      <c r="BH126" s="296">
        <f>IF(N126="sníž. přenesená",J126,0)</f>
        <v>0</v>
      </c>
      <c r="BI126" s="296">
        <f>IF(N126="nulová",J126,0)</f>
        <v>0</v>
      </c>
      <c r="BJ126" s="196" t="s">
        <v>75</v>
      </c>
      <c r="BK126" s="296">
        <f>ROUND(I126*H126,2)</f>
        <v>0</v>
      </c>
      <c r="BL126" s="196" t="s">
        <v>182</v>
      </c>
      <c r="BM126" s="196" t="s">
        <v>2542</v>
      </c>
    </row>
    <row r="127" spans="2:65" s="916" customFormat="1" ht="40.5">
      <c r="B127" s="207"/>
      <c r="D127" s="297" t="s">
        <v>184</v>
      </c>
      <c r="F127" s="298" t="s">
        <v>2543</v>
      </c>
      <c r="L127" s="207"/>
      <c r="M127" s="299"/>
      <c r="N127" s="920"/>
      <c r="O127" s="920"/>
      <c r="P127" s="920"/>
      <c r="Q127" s="920"/>
      <c r="R127" s="920"/>
      <c r="S127" s="920"/>
      <c r="T127" s="300"/>
      <c r="AT127" s="196" t="s">
        <v>184</v>
      </c>
      <c r="AU127" s="196" t="s">
        <v>77</v>
      </c>
    </row>
    <row r="128" spans="2:65" s="302" customFormat="1">
      <c r="B128" s="301"/>
      <c r="D128" s="297" t="s">
        <v>185</v>
      </c>
      <c r="E128" s="303" t="s">
        <v>5</v>
      </c>
      <c r="F128" s="304" t="s">
        <v>382</v>
      </c>
      <c r="H128" s="305">
        <v>42</v>
      </c>
      <c r="L128" s="301"/>
      <c r="M128" s="306"/>
      <c r="N128" s="307"/>
      <c r="O128" s="307"/>
      <c r="P128" s="307"/>
      <c r="Q128" s="307"/>
      <c r="R128" s="307"/>
      <c r="S128" s="307"/>
      <c r="T128" s="308"/>
      <c r="AT128" s="303" t="s">
        <v>185</v>
      </c>
      <c r="AU128" s="303" t="s">
        <v>77</v>
      </c>
      <c r="AV128" s="302" t="s">
        <v>77</v>
      </c>
      <c r="AW128" s="302" t="s">
        <v>31</v>
      </c>
      <c r="AX128" s="302" t="s">
        <v>68</v>
      </c>
      <c r="AY128" s="303" t="s">
        <v>177</v>
      </c>
    </row>
    <row r="129" spans="2:65" s="310" customFormat="1">
      <c r="B129" s="309"/>
      <c r="D129" s="297" t="s">
        <v>185</v>
      </c>
      <c r="E129" s="311" t="s">
        <v>5</v>
      </c>
      <c r="F129" s="312" t="s">
        <v>2544</v>
      </c>
      <c r="H129" s="311" t="s">
        <v>5</v>
      </c>
      <c r="L129" s="309"/>
      <c r="M129" s="313"/>
      <c r="N129" s="314"/>
      <c r="O129" s="314"/>
      <c r="P129" s="314"/>
      <c r="Q129" s="314"/>
      <c r="R129" s="314"/>
      <c r="S129" s="314"/>
      <c r="T129" s="315"/>
      <c r="AT129" s="311" t="s">
        <v>185</v>
      </c>
      <c r="AU129" s="311" t="s">
        <v>77</v>
      </c>
      <c r="AV129" s="310" t="s">
        <v>75</v>
      </c>
      <c r="AW129" s="310" t="s">
        <v>31</v>
      </c>
      <c r="AX129" s="310" t="s">
        <v>68</v>
      </c>
      <c r="AY129" s="311" t="s">
        <v>177</v>
      </c>
    </row>
    <row r="130" spans="2:65" s="317" customFormat="1">
      <c r="B130" s="316"/>
      <c r="D130" s="297" t="s">
        <v>185</v>
      </c>
      <c r="E130" s="318" t="s">
        <v>5</v>
      </c>
      <c r="F130" s="319" t="s">
        <v>186</v>
      </c>
      <c r="H130" s="320">
        <v>42</v>
      </c>
      <c r="L130" s="316"/>
      <c r="M130" s="321"/>
      <c r="N130" s="322"/>
      <c r="O130" s="322"/>
      <c r="P130" s="322"/>
      <c r="Q130" s="322"/>
      <c r="R130" s="322"/>
      <c r="S130" s="322"/>
      <c r="T130" s="323"/>
      <c r="AT130" s="318" t="s">
        <v>185</v>
      </c>
      <c r="AU130" s="318" t="s">
        <v>77</v>
      </c>
      <c r="AV130" s="317" t="s">
        <v>182</v>
      </c>
      <c r="AW130" s="317" t="s">
        <v>31</v>
      </c>
      <c r="AX130" s="317" t="s">
        <v>75</v>
      </c>
      <c r="AY130" s="318" t="s">
        <v>177</v>
      </c>
    </row>
    <row r="131" spans="2:65" s="916" customFormat="1" ht="16.5" customHeight="1">
      <c r="B131" s="207"/>
      <c r="C131" s="324" t="s">
        <v>201</v>
      </c>
      <c r="D131" s="324" t="s">
        <v>425</v>
      </c>
      <c r="E131" s="325" t="s">
        <v>2545</v>
      </c>
      <c r="F131" s="326" t="s">
        <v>2546</v>
      </c>
      <c r="G131" s="327" t="s">
        <v>187</v>
      </c>
      <c r="H131" s="328">
        <v>42</v>
      </c>
      <c r="I131" s="923"/>
      <c r="J131" s="329">
        <f>ROUND(I131*H131,2)</f>
        <v>0</v>
      </c>
      <c r="K131" s="326" t="s">
        <v>181</v>
      </c>
      <c r="L131" s="330"/>
      <c r="M131" s="331" t="s">
        <v>5</v>
      </c>
      <c r="N131" s="332" t="s">
        <v>39</v>
      </c>
      <c r="O131" s="294">
        <v>0</v>
      </c>
      <c r="P131" s="294">
        <f>O131*H131</f>
        <v>0</v>
      </c>
      <c r="Q131" s="294">
        <v>9.6000000000000002E-2</v>
      </c>
      <c r="R131" s="294">
        <f>Q131*H131</f>
        <v>4.032</v>
      </c>
      <c r="S131" s="294">
        <v>0</v>
      </c>
      <c r="T131" s="295">
        <f>S131*H131</f>
        <v>0</v>
      </c>
      <c r="AR131" s="196" t="s">
        <v>207</v>
      </c>
      <c r="AT131" s="196" t="s">
        <v>425</v>
      </c>
      <c r="AU131" s="196" t="s">
        <v>77</v>
      </c>
      <c r="AY131" s="196" t="s">
        <v>177</v>
      </c>
      <c r="BE131" s="296">
        <f>IF(N131="základní",J131,0)</f>
        <v>0</v>
      </c>
      <c r="BF131" s="296">
        <f>IF(N131="snížená",J131,0)</f>
        <v>0</v>
      </c>
      <c r="BG131" s="296">
        <f>IF(N131="zákl. přenesená",J131,0)</f>
        <v>0</v>
      </c>
      <c r="BH131" s="296">
        <f>IF(N131="sníž. přenesená",J131,0)</f>
        <v>0</v>
      </c>
      <c r="BI131" s="296">
        <f>IF(N131="nulová",J131,0)</f>
        <v>0</v>
      </c>
      <c r="BJ131" s="196" t="s">
        <v>75</v>
      </c>
      <c r="BK131" s="296">
        <f>ROUND(I131*H131,2)</f>
        <v>0</v>
      </c>
      <c r="BL131" s="196" t="s">
        <v>182</v>
      </c>
      <c r="BM131" s="196" t="s">
        <v>2547</v>
      </c>
    </row>
    <row r="132" spans="2:65" s="916" customFormat="1" ht="25.5" customHeight="1">
      <c r="B132" s="207"/>
      <c r="C132" s="286" t="s">
        <v>246</v>
      </c>
      <c r="D132" s="286" t="s">
        <v>179</v>
      </c>
      <c r="E132" s="287" t="s">
        <v>2548</v>
      </c>
      <c r="F132" s="288" t="s">
        <v>2549</v>
      </c>
      <c r="G132" s="289" t="s">
        <v>886</v>
      </c>
      <c r="H132" s="290">
        <v>103</v>
      </c>
      <c r="I132" s="921"/>
      <c r="J132" s="291">
        <f>ROUND(I132*H132,2)</f>
        <v>0</v>
      </c>
      <c r="K132" s="288" t="s">
        <v>181</v>
      </c>
      <c r="L132" s="207"/>
      <c r="M132" s="292" t="s">
        <v>5</v>
      </c>
      <c r="N132" s="293" t="s">
        <v>39</v>
      </c>
      <c r="O132" s="294">
        <v>0.47</v>
      </c>
      <c r="P132" s="294">
        <f>O132*H132</f>
        <v>48.41</v>
      </c>
      <c r="Q132" s="294">
        <v>0</v>
      </c>
      <c r="R132" s="294">
        <f>Q132*H132</f>
        <v>0</v>
      </c>
      <c r="S132" s="294">
        <v>0</v>
      </c>
      <c r="T132" s="295">
        <f>S132*H132</f>
        <v>0</v>
      </c>
      <c r="AR132" s="196" t="s">
        <v>182</v>
      </c>
      <c r="AT132" s="196" t="s">
        <v>179</v>
      </c>
      <c r="AU132" s="196" t="s">
        <v>77</v>
      </c>
      <c r="AY132" s="196" t="s">
        <v>177</v>
      </c>
      <c r="BE132" s="296">
        <f>IF(N132="základní",J132,0)</f>
        <v>0</v>
      </c>
      <c r="BF132" s="296">
        <f>IF(N132="snížená",J132,0)</f>
        <v>0</v>
      </c>
      <c r="BG132" s="296">
        <f>IF(N132="zákl. přenesená",J132,0)</f>
        <v>0</v>
      </c>
      <c r="BH132" s="296">
        <f>IF(N132="sníž. přenesená",J132,0)</f>
        <v>0</v>
      </c>
      <c r="BI132" s="296">
        <f>IF(N132="nulová",J132,0)</f>
        <v>0</v>
      </c>
      <c r="BJ132" s="196" t="s">
        <v>75</v>
      </c>
      <c r="BK132" s="296">
        <f>ROUND(I132*H132,2)</f>
        <v>0</v>
      </c>
      <c r="BL132" s="196" t="s">
        <v>182</v>
      </c>
      <c r="BM132" s="196" t="s">
        <v>2550</v>
      </c>
    </row>
    <row r="133" spans="2:65" s="916" customFormat="1" ht="27">
      <c r="B133" s="207"/>
      <c r="D133" s="297" t="s">
        <v>184</v>
      </c>
      <c r="F133" s="298" t="s">
        <v>2551</v>
      </c>
      <c r="L133" s="207"/>
      <c r="M133" s="299"/>
      <c r="N133" s="920"/>
      <c r="O133" s="920"/>
      <c r="P133" s="920"/>
      <c r="Q133" s="920"/>
      <c r="R133" s="920"/>
      <c r="S133" s="920"/>
      <c r="T133" s="300"/>
      <c r="AT133" s="196" t="s">
        <v>184</v>
      </c>
      <c r="AU133" s="196" t="s">
        <v>77</v>
      </c>
    </row>
    <row r="134" spans="2:65" s="302" customFormat="1">
      <c r="B134" s="301"/>
      <c r="D134" s="297" t="s">
        <v>185</v>
      </c>
      <c r="E134" s="303" t="s">
        <v>5</v>
      </c>
      <c r="F134" s="304" t="s">
        <v>796</v>
      </c>
      <c r="H134" s="305">
        <v>103</v>
      </c>
      <c r="L134" s="301"/>
      <c r="M134" s="306"/>
      <c r="N134" s="307"/>
      <c r="O134" s="307"/>
      <c r="P134" s="307"/>
      <c r="Q134" s="307"/>
      <c r="R134" s="307"/>
      <c r="S134" s="307"/>
      <c r="T134" s="308"/>
      <c r="AT134" s="303" t="s">
        <v>185</v>
      </c>
      <c r="AU134" s="303" t="s">
        <v>77</v>
      </c>
      <c r="AV134" s="302" t="s">
        <v>77</v>
      </c>
      <c r="AW134" s="302" t="s">
        <v>31</v>
      </c>
      <c r="AX134" s="302" t="s">
        <v>68</v>
      </c>
      <c r="AY134" s="303" t="s">
        <v>177</v>
      </c>
    </row>
    <row r="135" spans="2:65" s="310" customFormat="1">
      <c r="B135" s="309"/>
      <c r="D135" s="297" t="s">
        <v>185</v>
      </c>
      <c r="E135" s="311" t="s">
        <v>5</v>
      </c>
      <c r="F135" s="312" t="s">
        <v>2544</v>
      </c>
      <c r="H135" s="311" t="s">
        <v>5</v>
      </c>
      <c r="L135" s="309"/>
      <c r="M135" s="313"/>
      <c r="N135" s="314"/>
      <c r="O135" s="314"/>
      <c r="P135" s="314"/>
      <c r="Q135" s="314"/>
      <c r="R135" s="314"/>
      <c r="S135" s="314"/>
      <c r="T135" s="315"/>
      <c r="AT135" s="311" t="s">
        <v>185</v>
      </c>
      <c r="AU135" s="311" t="s">
        <v>77</v>
      </c>
      <c r="AV135" s="310" t="s">
        <v>75</v>
      </c>
      <c r="AW135" s="310" t="s">
        <v>31</v>
      </c>
      <c r="AX135" s="310" t="s">
        <v>68</v>
      </c>
      <c r="AY135" s="311" t="s">
        <v>177</v>
      </c>
    </row>
    <row r="136" spans="2:65" s="317" customFormat="1">
      <c r="B136" s="316"/>
      <c r="D136" s="297" t="s">
        <v>185</v>
      </c>
      <c r="E136" s="318" t="s">
        <v>5</v>
      </c>
      <c r="F136" s="319" t="s">
        <v>186</v>
      </c>
      <c r="H136" s="320">
        <v>103</v>
      </c>
      <c r="L136" s="316"/>
      <c r="M136" s="321"/>
      <c r="N136" s="322"/>
      <c r="O136" s="322"/>
      <c r="P136" s="322"/>
      <c r="Q136" s="322"/>
      <c r="R136" s="322"/>
      <c r="S136" s="322"/>
      <c r="T136" s="323"/>
      <c r="AT136" s="318" t="s">
        <v>185</v>
      </c>
      <c r="AU136" s="318" t="s">
        <v>77</v>
      </c>
      <c r="AV136" s="317" t="s">
        <v>182</v>
      </c>
      <c r="AW136" s="317" t="s">
        <v>31</v>
      </c>
      <c r="AX136" s="317" t="s">
        <v>75</v>
      </c>
      <c r="AY136" s="318" t="s">
        <v>177</v>
      </c>
    </row>
    <row r="137" spans="2:65" s="916" customFormat="1" ht="16.5" customHeight="1">
      <c r="B137" s="207"/>
      <c r="C137" s="324" t="s">
        <v>254</v>
      </c>
      <c r="D137" s="324" t="s">
        <v>425</v>
      </c>
      <c r="E137" s="325" t="s">
        <v>2552</v>
      </c>
      <c r="F137" s="326" t="s">
        <v>2553</v>
      </c>
      <c r="G137" s="327" t="s">
        <v>187</v>
      </c>
      <c r="H137" s="328">
        <v>46</v>
      </c>
      <c r="I137" s="923"/>
      <c r="J137" s="329">
        <f>ROUND(I137*H137,2)</f>
        <v>0</v>
      </c>
      <c r="K137" s="326" t="s">
        <v>5</v>
      </c>
      <c r="L137" s="330"/>
      <c r="M137" s="331" t="s">
        <v>5</v>
      </c>
      <c r="N137" s="332" t="s">
        <v>39</v>
      </c>
      <c r="O137" s="294">
        <v>0</v>
      </c>
      <c r="P137" s="294">
        <f>O137*H137</f>
        <v>0</v>
      </c>
      <c r="Q137" s="294">
        <v>1.55E-2</v>
      </c>
      <c r="R137" s="294">
        <f>Q137*H137</f>
        <v>0.71299999999999997</v>
      </c>
      <c r="S137" s="294">
        <v>0</v>
      </c>
      <c r="T137" s="295">
        <f>S137*H137</f>
        <v>0</v>
      </c>
      <c r="AR137" s="196" t="s">
        <v>207</v>
      </c>
      <c r="AT137" s="196" t="s">
        <v>425</v>
      </c>
      <c r="AU137" s="196" t="s">
        <v>77</v>
      </c>
      <c r="AY137" s="196" t="s">
        <v>177</v>
      </c>
      <c r="BE137" s="296">
        <f>IF(N137="základní",J137,0)</f>
        <v>0</v>
      </c>
      <c r="BF137" s="296">
        <f>IF(N137="snížená",J137,0)</f>
        <v>0</v>
      </c>
      <c r="BG137" s="296">
        <f>IF(N137="zákl. přenesená",J137,0)</f>
        <v>0</v>
      </c>
      <c r="BH137" s="296">
        <f>IF(N137="sníž. přenesená",J137,0)</f>
        <v>0</v>
      </c>
      <c r="BI137" s="296">
        <f>IF(N137="nulová",J137,0)</f>
        <v>0</v>
      </c>
      <c r="BJ137" s="196" t="s">
        <v>75</v>
      </c>
      <c r="BK137" s="296">
        <f>ROUND(I137*H137,2)</f>
        <v>0</v>
      </c>
      <c r="BL137" s="196" t="s">
        <v>182</v>
      </c>
      <c r="BM137" s="196" t="s">
        <v>2554</v>
      </c>
    </row>
    <row r="138" spans="2:65" s="916" customFormat="1" ht="16.5" customHeight="1">
      <c r="B138" s="207"/>
      <c r="C138" s="324" t="s">
        <v>11</v>
      </c>
      <c r="D138" s="324" t="s">
        <v>425</v>
      </c>
      <c r="E138" s="325" t="s">
        <v>2555</v>
      </c>
      <c r="F138" s="326" t="s">
        <v>2556</v>
      </c>
      <c r="G138" s="327" t="s">
        <v>187</v>
      </c>
      <c r="H138" s="328">
        <v>184</v>
      </c>
      <c r="I138" s="923"/>
      <c r="J138" s="329">
        <f>ROUND(I138*H138,2)</f>
        <v>0</v>
      </c>
      <c r="K138" s="326" t="s">
        <v>181</v>
      </c>
      <c r="L138" s="330"/>
      <c r="M138" s="331" t="s">
        <v>5</v>
      </c>
      <c r="N138" s="332" t="s">
        <v>39</v>
      </c>
      <c r="O138" s="294">
        <v>0</v>
      </c>
      <c r="P138" s="294">
        <f>O138*H138</f>
        <v>0</v>
      </c>
      <c r="Q138" s="294">
        <v>1E-3</v>
      </c>
      <c r="R138" s="294">
        <f>Q138*H138</f>
        <v>0.184</v>
      </c>
      <c r="S138" s="294">
        <v>0</v>
      </c>
      <c r="T138" s="295">
        <f>S138*H138</f>
        <v>0</v>
      </c>
      <c r="AR138" s="196" t="s">
        <v>207</v>
      </c>
      <c r="AT138" s="196" t="s">
        <v>425</v>
      </c>
      <c r="AU138" s="196" t="s">
        <v>77</v>
      </c>
      <c r="AY138" s="196" t="s">
        <v>177</v>
      </c>
      <c r="BE138" s="296">
        <f>IF(N138="základní",J138,0)</f>
        <v>0</v>
      </c>
      <c r="BF138" s="296">
        <f>IF(N138="snížená",J138,0)</f>
        <v>0</v>
      </c>
      <c r="BG138" s="296">
        <f>IF(N138="zákl. přenesená",J138,0)</f>
        <v>0</v>
      </c>
      <c r="BH138" s="296">
        <f>IF(N138="sníž. přenesená",J138,0)</f>
        <v>0</v>
      </c>
      <c r="BI138" s="296">
        <f>IF(N138="nulová",J138,0)</f>
        <v>0</v>
      </c>
      <c r="BJ138" s="196" t="s">
        <v>75</v>
      </c>
      <c r="BK138" s="296">
        <f>ROUND(I138*H138,2)</f>
        <v>0</v>
      </c>
      <c r="BL138" s="196" t="s">
        <v>182</v>
      </c>
      <c r="BM138" s="196" t="s">
        <v>2557</v>
      </c>
    </row>
    <row r="139" spans="2:65" s="302" customFormat="1">
      <c r="B139" s="301"/>
      <c r="D139" s="297" t="s">
        <v>185</v>
      </c>
      <c r="E139" s="303" t="s">
        <v>5</v>
      </c>
      <c r="F139" s="304" t="s">
        <v>2558</v>
      </c>
      <c r="H139" s="305">
        <v>184</v>
      </c>
      <c r="L139" s="301"/>
      <c r="M139" s="306"/>
      <c r="N139" s="307"/>
      <c r="O139" s="307"/>
      <c r="P139" s="307"/>
      <c r="Q139" s="307"/>
      <c r="R139" s="307"/>
      <c r="S139" s="307"/>
      <c r="T139" s="308"/>
      <c r="AT139" s="303" t="s">
        <v>185</v>
      </c>
      <c r="AU139" s="303" t="s">
        <v>77</v>
      </c>
      <c r="AV139" s="302" t="s">
        <v>77</v>
      </c>
      <c r="AW139" s="302" t="s">
        <v>31</v>
      </c>
      <c r="AX139" s="302" t="s">
        <v>68</v>
      </c>
      <c r="AY139" s="303" t="s">
        <v>177</v>
      </c>
    </row>
    <row r="140" spans="2:65" s="317" customFormat="1">
      <c r="B140" s="316"/>
      <c r="D140" s="297" t="s">
        <v>185</v>
      </c>
      <c r="E140" s="318" t="s">
        <v>5</v>
      </c>
      <c r="F140" s="319" t="s">
        <v>186</v>
      </c>
      <c r="H140" s="320">
        <v>184</v>
      </c>
      <c r="L140" s="316"/>
      <c r="M140" s="321"/>
      <c r="N140" s="322"/>
      <c r="O140" s="322"/>
      <c r="P140" s="322"/>
      <c r="Q140" s="322"/>
      <c r="R140" s="322"/>
      <c r="S140" s="322"/>
      <c r="T140" s="323"/>
      <c r="AT140" s="318" t="s">
        <v>185</v>
      </c>
      <c r="AU140" s="318" t="s">
        <v>77</v>
      </c>
      <c r="AV140" s="317" t="s">
        <v>182</v>
      </c>
      <c r="AW140" s="317" t="s">
        <v>31</v>
      </c>
      <c r="AX140" s="317" t="s">
        <v>75</v>
      </c>
      <c r="AY140" s="318" t="s">
        <v>177</v>
      </c>
    </row>
    <row r="141" spans="2:65" s="274" customFormat="1" ht="29.85" customHeight="1">
      <c r="B141" s="273"/>
      <c r="D141" s="275" t="s">
        <v>67</v>
      </c>
      <c r="E141" s="284" t="s">
        <v>214</v>
      </c>
      <c r="F141" s="284" t="s">
        <v>1156</v>
      </c>
      <c r="J141" s="285">
        <f>BK141</f>
        <v>0</v>
      </c>
      <c r="L141" s="273"/>
      <c r="M141" s="278"/>
      <c r="N141" s="279"/>
      <c r="O141" s="279"/>
      <c r="P141" s="280">
        <f>SUM(P142:P146)</f>
        <v>0.73770000000000002</v>
      </c>
      <c r="Q141" s="279"/>
      <c r="R141" s="280">
        <f>SUM(R142:R146)</f>
        <v>9.0000000000000002E-6</v>
      </c>
      <c r="S141" s="279"/>
      <c r="T141" s="281">
        <f>SUM(T142:T146)</f>
        <v>0</v>
      </c>
      <c r="AR141" s="275" t="s">
        <v>75</v>
      </c>
      <c r="AT141" s="282" t="s">
        <v>67</v>
      </c>
      <c r="AU141" s="282" t="s">
        <v>75</v>
      </c>
      <c r="AY141" s="275" t="s">
        <v>177</v>
      </c>
      <c r="BK141" s="283">
        <f>SUM(BK142:BK146)</f>
        <v>0</v>
      </c>
    </row>
    <row r="142" spans="2:65" s="916" customFormat="1" ht="25.5" customHeight="1">
      <c r="B142" s="207"/>
      <c r="C142" s="286" t="s">
        <v>263</v>
      </c>
      <c r="D142" s="286" t="s">
        <v>179</v>
      </c>
      <c r="E142" s="287" t="s">
        <v>2559</v>
      </c>
      <c r="F142" s="288" t="s">
        <v>2560</v>
      </c>
      <c r="G142" s="289" t="s">
        <v>886</v>
      </c>
      <c r="H142" s="290">
        <v>0.3</v>
      </c>
      <c r="I142" s="921"/>
      <c r="J142" s="291">
        <f>ROUND(I142*H142,2)</f>
        <v>0</v>
      </c>
      <c r="K142" s="288" t="s">
        <v>181</v>
      </c>
      <c r="L142" s="207"/>
      <c r="M142" s="292" t="s">
        <v>5</v>
      </c>
      <c r="N142" s="293" t="s">
        <v>39</v>
      </c>
      <c r="O142" s="294">
        <v>2.4590000000000001</v>
      </c>
      <c r="P142" s="294">
        <f>O142*H142</f>
        <v>0.73770000000000002</v>
      </c>
      <c r="Q142" s="294">
        <v>3.0000000000000001E-5</v>
      </c>
      <c r="R142" s="294">
        <f>Q142*H142</f>
        <v>9.0000000000000002E-6</v>
      </c>
      <c r="S142" s="294">
        <v>0</v>
      </c>
      <c r="T142" s="295">
        <f>S142*H142</f>
        <v>0</v>
      </c>
      <c r="AR142" s="196" t="s">
        <v>182</v>
      </c>
      <c r="AT142" s="196" t="s">
        <v>179</v>
      </c>
      <c r="AU142" s="196" t="s">
        <v>77</v>
      </c>
      <c r="AY142" s="196" t="s">
        <v>177</v>
      </c>
      <c r="BE142" s="296">
        <f>IF(N142="základní",J142,0)</f>
        <v>0</v>
      </c>
      <c r="BF142" s="296">
        <f>IF(N142="snížená",J142,0)</f>
        <v>0</v>
      </c>
      <c r="BG142" s="296">
        <f>IF(N142="zákl. přenesená",J142,0)</f>
        <v>0</v>
      </c>
      <c r="BH142" s="296">
        <f>IF(N142="sníž. přenesená",J142,0)</f>
        <v>0</v>
      </c>
      <c r="BI142" s="296">
        <f>IF(N142="nulová",J142,0)</f>
        <v>0</v>
      </c>
      <c r="BJ142" s="196" t="s">
        <v>75</v>
      </c>
      <c r="BK142" s="296">
        <f>ROUND(I142*H142,2)</f>
        <v>0</v>
      </c>
      <c r="BL142" s="196" t="s">
        <v>182</v>
      </c>
      <c r="BM142" s="196" t="s">
        <v>2561</v>
      </c>
    </row>
    <row r="143" spans="2:65" s="916" customFormat="1" ht="54">
      <c r="B143" s="207"/>
      <c r="D143" s="297" t="s">
        <v>184</v>
      </c>
      <c r="F143" s="298" t="s">
        <v>2562</v>
      </c>
      <c r="L143" s="207"/>
      <c r="M143" s="299"/>
      <c r="N143" s="920"/>
      <c r="O143" s="920"/>
      <c r="P143" s="920"/>
      <c r="Q143" s="920"/>
      <c r="R143" s="920"/>
      <c r="S143" s="920"/>
      <c r="T143" s="300"/>
      <c r="AT143" s="196" t="s">
        <v>184</v>
      </c>
      <c r="AU143" s="196" t="s">
        <v>77</v>
      </c>
    </row>
    <row r="144" spans="2:65" s="302" customFormat="1">
      <c r="B144" s="301"/>
      <c r="D144" s="297" t="s">
        <v>185</v>
      </c>
      <c r="E144" s="303" t="s">
        <v>5</v>
      </c>
      <c r="F144" s="304" t="s">
        <v>2563</v>
      </c>
      <c r="H144" s="305">
        <v>0.3</v>
      </c>
      <c r="L144" s="301"/>
      <c r="M144" s="306"/>
      <c r="N144" s="307"/>
      <c r="O144" s="307"/>
      <c r="P144" s="307"/>
      <c r="Q144" s="307"/>
      <c r="R144" s="307"/>
      <c r="S144" s="307"/>
      <c r="T144" s="308"/>
      <c r="AT144" s="303" t="s">
        <v>185</v>
      </c>
      <c r="AU144" s="303" t="s">
        <v>77</v>
      </c>
      <c r="AV144" s="302" t="s">
        <v>77</v>
      </c>
      <c r="AW144" s="302" t="s">
        <v>31</v>
      </c>
      <c r="AX144" s="302" t="s">
        <v>68</v>
      </c>
      <c r="AY144" s="303" t="s">
        <v>177</v>
      </c>
    </row>
    <row r="145" spans="2:65" s="310" customFormat="1">
      <c r="B145" s="309"/>
      <c r="D145" s="297" t="s">
        <v>185</v>
      </c>
      <c r="E145" s="311" t="s">
        <v>5</v>
      </c>
      <c r="F145" s="312" t="s">
        <v>2564</v>
      </c>
      <c r="H145" s="311" t="s">
        <v>5</v>
      </c>
      <c r="L145" s="309"/>
      <c r="M145" s="313"/>
      <c r="N145" s="314"/>
      <c r="O145" s="314"/>
      <c r="P145" s="314"/>
      <c r="Q145" s="314"/>
      <c r="R145" s="314"/>
      <c r="S145" s="314"/>
      <c r="T145" s="315"/>
      <c r="AT145" s="311" t="s">
        <v>185</v>
      </c>
      <c r="AU145" s="311" t="s">
        <v>77</v>
      </c>
      <c r="AV145" s="310" t="s">
        <v>75</v>
      </c>
      <c r="AW145" s="310" t="s">
        <v>31</v>
      </c>
      <c r="AX145" s="310" t="s">
        <v>68</v>
      </c>
      <c r="AY145" s="311" t="s">
        <v>177</v>
      </c>
    </row>
    <row r="146" spans="2:65" s="317" customFormat="1">
      <c r="B146" s="316"/>
      <c r="D146" s="297" t="s">
        <v>185</v>
      </c>
      <c r="E146" s="318" t="s">
        <v>5</v>
      </c>
      <c r="F146" s="319" t="s">
        <v>186</v>
      </c>
      <c r="H146" s="320">
        <v>0.3</v>
      </c>
      <c r="L146" s="316"/>
      <c r="M146" s="321"/>
      <c r="N146" s="322"/>
      <c r="O146" s="322"/>
      <c r="P146" s="322"/>
      <c r="Q146" s="322"/>
      <c r="R146" s="322"/>
      <c r="S146" s="322"/>
      <c r="T146" s="323"/>
      <c r="AT146" s="318" t="s">
        <v>185</v>
      </c>
      <c r="AU146" s="318" t="s">
        <v>77</v>
      </c>
      <c r="AV146" s="317" t="s">
        <v>182</v>
      </c>
      <c r="AW146" s="317" t="s">
        <v>31</v>
      </c>
      <c r="AX146" s="317" t="s">
        <v>75</v>
      </c>
      <c r="AY146" s="318" t="s">
        <v>177</v>
      </c>
    </row>
    <row r="147" spans="2:65" s="274" customFormat="1" ht="29.85" customHeight="1">
      <c r="B147" s="273"/>
      <c r="D147" s="275" t="s">
        <v>67</v>
      </c>
      <c r="E147" s="284" t="s">
        <v>1239</v>
      </c>
      <c r="F147" s="284" t="s">
        <v>1240</v>
      </c>
      <c r="J147" s="285">
        <f>BK147</f>
        <v>0</v>
      </c>
      <c r="L147" s="273"/>
      <c r="M147" s="278"/>
      <c r="N147" s="279"/>
      <c r="O147" s="279"/>
      <c r="P147" s="280">
        <f>SUM(P148:P149)</f>
        <v>11.689600000000002</v>
      </c>
      <c r="Q147" s="279"/>
      <c r="R147" s="280">
        <f>SUM(R148:R149)</f>
        <v>0</v>
      </c>
      <c r="S147" s="279"/>
      <c r="T147" s="281">
        <f>SUM(T148:T149)</f>
        <v>0</v>
      </c>
      <c r="AR147" s="275" t="s">
        <v>75</v>
      </c>
      <c r="AT147" s="282" t="s">
        <v>67</v>
      </c>
      <c r="AU147" s="282" t="s">
        <v>75</v>
      </c>
      <c r="AY147" s="275" t="s">
        <v>177</v>
      </c>
      <c r="BK147" s="283">
        <f>SUM(BK148:BK149)</f>
        <v>0</v>
      </c>
    </row>
    <row r="148" spans="2:65" s="916" customFormat="1" ht="38.25" customHeight="1">
      <c r="B148" s="207"/>
      <c r="C148" s="286" t="s">
        <v>267</v>
      </c>
      <c r="D148" s="286" t="s">
        <v>179</v>
      </c>
      <c r="E148" s="287" t="s">
        <v>2565</v>
      </c>
      <c r="F148" s="288" t="s">
        <v>2566</v>
      </c>
      <c r="G148" s="289" t="s">
        <v>407</v>
      </c>
      <c r="H148" s="290">
        <v>17.984000000000002</v>
      </c>
      <c r="I148" s="921"/>
      <c r="J148" s="291">
        <f>ROUND(I148*H148,2)</f>
        <v>0</v>
      </c>
      <c r="K148" s="288" t="s">
        <v>181</v>
      </c>
      <c r="L148" s="207"/>
      <c r="M148" s="292" t="s">
        <v>5</v>
      </c>
      <c r="N148" s="293" t="s">
        <v>39</v>
      </c>
      <c r="O148" s="294">
        <v>0.65</v>
      </c>
      <c r="P148" s="294">
        <f>O148*H148</f>
        <v>11.689600000000002</v>
      </c>
      <c r="Q148" s="294">
        <v>0</v>
      </c>
      <c r="R148" s="294">
        <f>Q148*H148</f>
        <v>0</v>
      </c>
      <c r="S148" s="294">
        <v>0</v>
      </c>
      <c r="T148" s="295">
        <f>S148*H148</f>
        <v>0</v>
      </c>
      <c r="AR148" s="196" t="s">
        <v>182</v>
      </c>
      <c r="AT148" s="196" t="s">
        <v>179</v>
      </c>
      <c r="AU148" s="196" t="s">
        <v>77</v>
      </c>
      <c r="AY148" s="196" t="s">
        <v>177</v>
      </c>
      <c r="BE148" s="296">
        <f>IF(N148="základní",J148,0)</f>
        <v>0</v>
      </c>
      <c r="BF148" s="296">
        <f>IF(N148="snížená",J148,0)</f>
        <v>0</v>
      </c>
      <c r="BG148" s="296">
        <f>IF(N148="zákl. přenesená",J148,0)</f>
        <v>0</v>
      </c>
      <c r="BH148" s="296">
        <f>IF(N148="sníž. přenesená",J148,0)</f>
        <v>0</v>
      </c>
      <c r="BI148" s="296">
        <f>IF(N148="nulová",J148,0)</f>
        <v>0</v>
      </c>
      <c r="BJ148" s="196" t="s">
        <v>75</v>
      </c>
      <c r="BK148" s="296">
        <f>ROUND(I148*H148,2)</f>
        <v>0</v>
      </c>
      <c r="BL148" s="196" t="s">
        <v>182</v>
      </c>
      <c r="BM148" s="196" t="s">
        <v>2567</v>
      </c>
    </row>
    <row r="149" spans="2:65" s="916" customFormat="1" ht="40.5">
      <c r="B149" s="207"/>
      <c r="D149" s="297" t="s">
        <v>184</v>
      </c>
      <c r="F149" s="298" t="s">
        <v>2568</v>
      </c>
      <c r="L149" s="207"/>
      <c r="M149" s="344"/>
      <c r="N149" s="345"/>
      <c r="O149" s="345"/>
      <c r="P149" s="345"/>
      <c r="Q149" s="345"/>
      <c r="R149" s="345"/>
      <c r="S149" s="345"/>
      <c r="T149" s="346"/>
      <c r="AT149" s="196" t="s">
        <v>184</v>
      </c>
      <c r="AU149" s="196" t="s">
        <v>77</v>
      </c>
    </row>
    <row r="150" spans="2:65" s="916" customFormat="1" ht="6.95" customHeight="1">
      <c r="B150" s="231"/>
      <c r="C150" s="232"/>
      <c r="D150" s="232"/>
      <c r="E150" s="232"/>
      <c r="F150" s="232"/>
      <c r="G150" s="232"/>
      <c r="H150" s="232"/>
      <c r="I150" s="232"/>
      <c r="J150" s="232"/>
      <c r="K150" s="232"/>
      <c r="L150" s="207"/>
    </row>
  </sheetData>
  <sheetProtection algorithmName="SHA-512" hashValue="8y+VE6Z8c5AT51ico6yTpdxrsykyZ74LWjWD4OU3FM0L1isEvKzNbIDBZ/Ad/Jp68u90pn3zEEGRmOaAvFMYoQ==" saltValue="7xCV6Y48417KZiff85LCBw==" spinCount="100000" sheet="1" objects="1" scenarios="1"/>
  <autoFilter ref="C81:K149"/>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H81" sqref="H81:I81"/>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9.33203125" style="930" hidden="1"/>
    <col min="19" max="19" width="8.1640625" style="930" hidden="1" customWidth="1"/>
    <col min="20" max="20" width="29.6640625" style="930" hidden="1" customWidth="1"/>
    <col min="21" max="21" width="16.33203125" style="930" hidden="1"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5" width="9.33203125" style="930" hidden="1"/>
    <col min="66" max="16384" width="9.33203125" style="930"/>
  </cols>
  <sheetData>
    <row r="1" spans="1:70" ht="21.75" customHeight="1">
      <c r="A1" s="71"/>
      <c r="B1" s="4"/>
      <c r="C1" s="4"/>
      <c r="D1" s="5" t="s">
        <v>1</v>
      </c>
      <c r="E1" s="4"/>
      <c r="F1" s="929" t="s">
        <v>120</v>
      </c>
      <c r="G1" s="1042" t="s">
        <v>121</v>
      </c>
      <c r="H1" s="1042"/>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107</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1047" t="s">
        <v>2613</v>
      </c>
      <c r="F9" s="1048"/>
      <c r="G9" s="1048"/>
      <c r="H9" s="1048"/>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1036" t="s">
        <v>5</v>
      </c>
      <c r="F24" s="1036"/>
      <c r="G24" s="1036"/>
      <c r="H24" s="1036"/>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ROUND(J78,2)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ROUND(SUM(BE78:BE81), 2)</f>
        <v>0</v>
      </c>
      <c r="G30" s="932"/>
      <c r="H30" s="932"/>
      <c r="I30" s="223">
        <v>0.21</v>
      </c>
      <c r="J30" s="222">
        <f>ROUND(ROUND((SUM(BE78:BE81)), 2)*I30, 2)</f>
        <v>0</v>
      </c>
      <c r="K30" s="209"/>
    </row>
    <row r="31" spans="2:11" s="928" customFormat="1" ht="14.45" customHeight="1">
      <c r="B31" s="207"/>
      <c r="C31" s="932"/>
      <c r="D31" s="932"/>
      <c r="E31" s="221" t="s">
        <v>40</v>
      </c>
      <c r="F31" s="222">
        <f>ROUND(SUM(BF78:BF81), 2)</f>
        <v>0</v>
      </c>
      <c r="G31" s="932"/>
      <c r="H31" s="932"/>
      <c r="I31" s="223">
        <v>0.15</v>
      </c>
      <c r="J31" s="222">
        <f>ROUND(ROUND((SUM(BF78:BF81)), 2)*I31, 2)</f>
        <v>0</v>
      </c>
      <c r="K31" s="209"/>
    </row>
    <row r="32" spans="2:11" s="928" customFormat="1" ht="14.45" hidden="1" customHeight="1">
      <c r="B32" s="207"/>
      <c r="C32" s="932"/>
      <c r="D32" s="932"/>
      <c r="E32" s="221" t="s">
        <v>41</v>
      </c>
      <c r="F32" s="222">
        <f>ROUND(SUM(BG78:BG81), 2)</f>
        <v>0</v>
      </c>
      <c r="G32" s="932"/>
      <c r="H32" s="932"/>
      <c r="I32" s="223">
        <v>0.21</v>
      </c>
      <c r="J32" s="222">
        <v>0</v>
      </c>
      <c r="K32" s="209"/>
    </row>
    <row r="33" spans="2:11" s="928" customFormat="1" ht="14.45" hidden="1" customHeight="1">
      <c r="B33" s="207"/>
      <c r="C33" s="932"/>
      <c r="D33" s="932"/>
      <c r="E33" s="221" t="s">
        <v>42</v>
      </c>
      <c r="F33" s="222">
        <f>ROUND(SUM(BH78:BH81), 2)</f>
        <v>0</v>
      </c>
      <c r="G33" s="932"/>
      <c r="H33" s="932"/>
      <c r="I33" s="223">
        <v>0.15</v>
      </c>
      <c r="J33" s="222">
        <v>0</v>
      </c>
      <c r="K33" s="209"/>
    </row>
    <row r="34" spans="2:11" s="928" customFormat="1" ht="14.45" hidden="1" customHeight="1">
      <c r="B34" s="207"/>
      <c r="C34" s="932"/>
      <c r="D34" s="932"/>
      <c r="E34" s="221" t="s">
        <v>43</v>
      </c>
      <c r="F34" s="222">
        <f>ROUND(SUM(BI78:BI81),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1045" t="str">
        <f>E7</f>
        <v>Výstavba poloprovozního objektu H2</v>
      </c>
      <c r="F45" s="1046"/>
      <c r="G45" s="1046"/>
      <c r="H45" s="1046"/>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1047" t="str">
        <f>E9</f>
        <v>RAV8611 - D.2.3 Přípojka vody</v>
      </c>
      <c r="F47" s="1048"/>
      <c r="G47" s="1048"/>
      <c r="H47" s="1048"/>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1036" t="str">
        <f>E21</f>
        <v>RAVAL projekt v.o.s.</v>
      </c>
      <c r="K51" s="209"/>
    </row>
    <row r="52" spans="2:47" s="928" customFormat="1" ht="14.45" customHeight="1">
      <c r="B52" s="207"/>
      <c r="C52" s="931" t="s">
        <v>28</v>
      </c>
      <c r="D52" s="932"/>
      <c r="E52" s="932"/>
      <c r="F52" s="210" t="str">
        <f>IF(E18="","",E18)</f>
        <v/>
      </c>
      <c r="G52" s="932"/>
      <c r="H52" s="932"/>
      <c r="I52" s="932"/>
      <c r="J52" s="1037"/>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28" customFormat="1" ht="21.75" customHeight="1">
      <c r="B59" s="207"/>
      <c r="C59" s="932"/>
      <c r="D59" s="932"/>
      <c r="E59" s="932"/>
      <c r="F59" s="932"/>
      <c r="G59" s="932"/>
      <c r="H59" s="932"/>
      <c r="I59" s="932"/>
      <c r="J59" s="932"/>
      <c r="K59" s="209"/>
    </row>
    <row r="60" spans="2:47" s="928" customFormat="1" ht="6.95" customHeight="1">
      <c r="B60" s="231"/>
      <c r="C60" s="232"/>
      <c r="D60" s="232"/>
      <c r="E60" s="232"/>
      <c r="F60" s="232"/>
      <c r="G60" s="232"/>
      <c r="H60" s="232"/>
      <c r="I60" s="232"/>
      <c r="J60" s="232"/>
      <c r="K60" s="233"/>
    </row>
    <row r="64" spans="2:47" s="928" customFormat="1" ht="6.95" customHeight="1">
      <c r="B64" s="234"/>
      <c r="C64" s="235"/>
      <c r="D64" s="235"/>
      <c r="E64" s="235"/>
      <c r="F64" s="235"/>
      <c r="G64" s="235"/>
      <c r="H64" s="235"/>
      <c r="I64" s="235"/>
      <c r="J64" s="235"/>
      <c r="K64" s="235"/>
      <c r="L64" s="207"/>
    </row>
    <row r="65" spans="2:63" s="928" customFormat="1" ht="36.950000000000003" customHeight="1">
      <c r="B65" s="207"/>
      <c r="C65" s="255" t="s">
        <v>161</v>
      </c>
      <c r="L65" s="207"/>
    </row>
    <row r="66" spans="2:63" s="928" customFormat="1" ht="6.95" customHeight="1">
      <c r="B66" s="207"/>
      <c r="L66" s="207"/>
    </row>
    <row r="67" spans="2:63" s="928" customFormat="1" ht="14.45" customHeight="1">
      <c r="B67" s="207"/>
      <c r="C67" s="927" t="s">
        <v>17</v>
      </c>
      <c r="L67" s="207"/>
    </row>
    <row r="68" spans="2:63" s="928" customFormat="1" ht="16.5" customHeight="1">
      <c r="B68" s="207"/>
      <c r="E68" s="1038" t="str">
        <f>E7</f>
        <v>Výstavba poloprovozního objektu H2</v>
      </c>
      <c r="F68" s="1039"/>
      <c r="G68" s="1039"/>
      <c r="H68" s="1039"/>
      <c r="L68" s="207"/>
    </row>
    <row r="69" spans="2:63" s="928" customFormat="1" ht="14.45" customHeight="1">
      <c r="B69" s="207"/>
      <c r="C69" s="927" t="s">
        <v>126</v>
      </c>
      <c r="L69" s="207"/>
    </row>
    <row r="70" spans="2:63" s="928" customFormat="1" ht="17.25" customHeight="1">
      <c r="B70" s="207"/>
      <c r="E70" s="1040" t="str">
        <f>E9</f>
        <v>RAV8611 - D.2.3 Přípojka vody</v>
      </c>
      <c r="F70" s="1041"/>
      <c r="G70" s="1041"/>
      <c r="H70" s="1041"/>
      <c r="L70" s="207"/>
    </row>
    <row r="71" spans="2:63" s="928" customFormat="1" ht="6.95" customHeight="1">
      <c r="B71" s="207"/>
      <c r="L71" s="207"/>
    </row>
    <row r="72" spans="2:63" s="928" customFormat="1" ht="18" customHeight="1">
      <c r="B72" s="207"/>
      <c r="C72" s="927" t="s">
        <v>21</v>
      </c>
      <c r="F72" s="257" t="str">
        <f>F12</f>
        <v xml:space="preserve"> </v>
      </c>
      <c r="I72" s="927" t="s">
        <v>23</v>
      </c>
      <c r="J72" s="258">
        <f>IF(J12="","",J12)</f>
        <v>43090</v>
      </c>
      <c r="L72" s="207"/>
    </row>
    <row r="73" spans="2:63" s="928" customFormat="1" ht="6.95" customHeight="1">
      <c r="B73" s="207"/>
      <c r="L73" s="207"/>
    </row>
    <row r="74" spans="2:63" s="928" customFormat="1" ht="15">
      <c r="B74" s="207"/>
      <c r="C74" s="927" t="s">
        <v>24</v>
      </c>
      <c r="F74" s="257" t="str">
        <f>E15</f>
        <v>Vědeckotechnický park Plzeň a.s.</v>
      </c>
      <c r="I74" s="927" t="s">
        <v>29</v>
      </c>
      <c r="J74" s="257" t="str">
        <f>E21</f>
        <v>RAVAL projekt v.o.s.</v>
      </c>
      <c r="L74" s="207"/>
    </row>
    <row r="75" spans="2:63" s="928" customFormat="1" ht="14.45" customHeight="1">
      <c r="B75" s="207"/>
      <c r="C75" s="927" t="s">
        <v>28</v>
      </c>
      <c r="F75" s="257" t="str">
        <f>IF(E18="","",E18)</f>
        <v/>
      </c>
      <c r="L75" s="207"/>
    </row>
    <row r="76" spans="2:63" s="928"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8"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28" customFormat="1" ht="16.5" customHeight="1">
      <c r="B81" s="207"/>
      <c r="C81" s="286" t="s">
        <v>75</v>
      </c>
      <c r="D81" s="286" t="s">
        <v>179</v>
      </c>
      <c r="E81" s="287" t="s">
        <v>2614</v>
      </c>
      <c r="F81" s="288" t="s">
        <v>2615</v>
      </c>
      <c r="G81" s="289" t="s">
        <v>187</v>
      </c>
      <c r="H81" s="290">
        <v>1</v>
      </c>
      <c r="I81" s="291">
        <f>'přípojka vody-1'!C12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2616</v>
      </c>
    </row>
    <row r="82" spans="2:65" s="928" customFormat="1" ht="6.95" customHeight="1">
      <c r="B82" s="231"/>
      <c r="C82" s="232"/>
      <c r="D82" s="232"/>
      <c r="E82" s="232"/>
      <c r="F82" s="232"/>
      <c r="G82" s="232"/>
      <c r="H82" s="232"/>
      <c r="I82" s="232"/>
      <c r="J82" s="232"/>
      <c r="K82" s="232"/>
      <c r="L82" s="207"/>
    </row>
  </sheetData>
  <sheetProtection algorithmName="SHA-512" hashValue="HJmLZ1OHunPDQDGw/uAdpASjQMiv9Mnk8MvT8lBlk1jbVkDb0lHsTdWiFuc/+wZCu3TL9NkPJx9+Lo8SAmVJvg==" saltValue="Adl4/rI6omO/dijnmK8lO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2"/>
  <sheetViews>
    <sheetView workbookViewId="0">
      <pane ySplit="3" topLeftCell="A4" activePane="bottomLeft" state="frozen"/>
      <selection activeCell="L17" sqref="L17"/>
      <selection pane="bottomLeft" activeCell="F13" sqref="F13:F14"/>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2960</v>
      </c>
      <c r="D3" s="91" t="s">
        <v>2849</v>
      </c>
      <c r="E3" s="92"/>
      <c r="F3" s="92"/>
      <c r="G3" s="92"/>
    </row>
    <row r="4" spans="1:7">
      <c r="A4" s="85" t="e">
        <f t="array" ref="A4">INDEX(__SAZBA__,MATCH(0,COUNTIF($A$1:A3,__SAZBA__),0))</f>
        <v>#N/A</v>
      </c>
      <c r="B4" s="93"/>
      <c r="C4" s="94"/>
      <c r="D4" s="94"/>
      <c r="E4" s="94"/>
      <c r="F4" s="94"/>
      <c r="G4" s="92"/>
    </row>
    <row r="5" spans="1:7" s="95" customFormat="1" ht="15.75" customHeight="1">
      <c r="B5" s="96" t="str">
        <f>IF('přípojka vody-2'!$J$5=0,"",'přípojka vody-2'!$J$5)</f>
        <v>D.2.3  Vodovodní přípojka</v>
      </c>
      <c r="C5" s="807" t="str">
        <f>IF('přípojka vody-2'!$P$5=0,"",'přípojka vody-2'!$P$5)</f>
        <v/>
      </c>
      <c r="D5" s="98">
        <f>IF('přípojka vody-2'!$R$5=0,"",'přípojka vody-2'!$R$5)</f>
        <v>3.2599450000000005</v>
      </c>
      <c r="E5" s="97"/>
      <c r="F5" s="97"/>
    </row>
    <row r="6" spans="1:7" s="99" customFormat="1" ht="15" customHeight="1" outlineLevel="1">
      <c r="B6" s="100" t="str">
        <f>IF('přípojka vody-2'!$J$6=0,"",'přípojka vody-2'!$J$6)</f>
        <v>001: Zemní práce</v>
      </c>
      <c r="C6" s="808" t="str">
        <f>IF('přípojka vody-2'!$P$6=0,"",'přípojka vody-2'!$P$6)</f>
        <v/>
      </c>
      <c r="D6" s="102">
        <f>IF('přípojka vody-2'!$R$6=0,"",'přípojka vody-2'!$R$6)</f>
        <v>0.10964</v>
      </c>
      <c r="E6" s="101"/>
      <c r="F6" s="101"/>
    </row>
    <row r="7" spans="1:7" s="99" customFormat="1" ht="15" customHeight="1" outlineLevel="1">
      <c r="B7" s="100" t="str">
        <f>IF('přípojka vody-2'!$J$20=0,"",'přípojka vody-2'!$J$20)</f>
        <v>004: Vodorovné konstrukce</v>
      </c>
      <c r="C7" s="808" t="str">
        <f>IF('přípojka vody-2'!$P$20=0,"",'přípojka vody-2'!$P$20)</f>
        <v/>
      </c>
      <c r="D7" s="102">
        <f>IF('přípojka vody-2'!$R$20=0,"",'přípojka vody-2'!$R$20)</f>
        <v>2.8361550000000002</v>
      </c>
      <c r="E7" s="101"/>
      <c r="F7" s="101"/>
    </row>
    <row r="8" spans="1:7" s="99" customFormat="1" ht="15" customHeight="1" outlineLevel="1">
      <c r="B8" s="100" t="str">
        <f>IF('přípojka vody-2'!$J$23=0,"",'přípojka vody-2'!$J$23)</f>
        <v>008: Trubní vedení</v>
      </c>
      <c r="C8" s="808" t="str">
        <f>IF('přípojka vody-2'!$P$23=0,"",'přípojka vody-2'!$P$23)</f>
        <v/>
      </c>
      <c r="D8" s="102">
        <f>IF('přípojka vody-2'!$R$23=0,"",'přípojka vody-2'!$R$23)</f>
        <v>0.31415000000000004</v>
      </c>
      <c r="E8" s="101"/>
      <c r="F8" s="101"/>
    </row>
    <row r="9" spans="1:7" s="99" customFormat="1" ht="15" customHeight="1" outlineLevel="1">
      <c r="B9" s="100" t="str">
        <f>IF('přípojka vody-2'!$J$45=0,"",'přípojka vody-2'!$J$45)</f>
        <v>009: Ostatní konstrukce a práce</v>
      </c>
      <c r="C9" s="808" t="str">
        <f>IF('přípojka vody-2'!$P$45=0,"",'přípojka vody-2'!$P$45)</f>
        <v/>
      </c>
      <c r="D9" s="102" t="str">
        <f>IF('přípojka vody-2'!$R$45=0,"",'přípojka vody-2'!$R$45)</f>
        <v/>
      </c>
      <c r="E9" s="101"/>
      <c r="F9" s="101"/>
    </row>
    <row r="10" spans="1:7" s="99" customFormat="1" ht="15" customHeight="1" outlineLevel="1">
      <c r="B10" s="100" t="str">
        <f>IF('přípojka vody-2'!$J$50=0,"",'přípojka vody-2'!$J$50)</f>
        <v>099: Přesun hmot HSV</v>
      </c>
      <c r="C10" s="808" t="str">
        <f>IF('přípojka vody-2'!$P$50=0,"",'přípojka vody-2'!$P$50)</f>
        <v/>
      </c>
      <c r="D10" s="102" t="str">
        <f>IF('přípojka vody-2'!$R$50=0,"",'přípojka vody-2'!$R$50)</f>
        <v/>
      </c>
      <c r="E10" s="101"/>
      <c r="F10" s="101"/>
    </row>
    <row r="11" spans="1:7" ht="13.5" outlineLevel="1" thickBot="1">
      <c r="B11" s="103"/>
      <c r="C11" s="809"/>
    </row>
    <row r="12" spans="1:7" s="104" customFormat="1" ht="15">
      <c r="A12" s="104" t="e">
        <f>SUM(#REF!)</f>
        <v>#REF!</v>
      </c>
      <c r="B12" s="105" t="s">
        <v>2961</v>
      </c>
      <c r="C12" s="810">
        <f>SUBTOTAL(9,C5:C11)/2</f>
        <v>0</v>
      </c>
      <c r="D12" s="106"/>
    </row>
  </sheetData>
  <sheetProtection algorithmName="SHA-512" hashValue="O9f9mm1HFuLGaJsNGcYMqy6SrnMaqqUJbbaQp/70hOB60WiifeaCqg4Jru/bZehPcDnrcjP+FlSEWOV1bzgPfA==" saltValue="F9t71P0O5C9IHefYk+7Ih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3"/>
  <sheetViews>
    <sheetView topLeftCell="F1" zoomScaleNormal="100" zoomScaleSheetLayoutView="100" workbookViewId="0">
      <pane ySplit="3" topLeftCell="A22" activePane="bottomLeft" state="frozen"/>
      <selection activeCell="L17" sqref="L17"/>
      <selection pane="bottomLeft" activeCell="O37" sqref="O37"/>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2962</v>
      </c>
      <c r="G3" s="865" t="s">
        <v>53</v>
      </c>
      <c r="H3" s="866" t="s">
        <v>49</v>
      </c>
      <c r="I3" s="866" t="s">
        <v>2963</v>
      </c>
      <c r="J3" s="867" t="s">
        <v>163</v>
      </c>
      <c r="K3" s="865" t="s">
        <v>164</v>
      </c>
      <c r="L3" s="864" t="s">
        <v>2964</v>
      </c>
      <c r="M3" s="864" t="s">
        <v>2965</v>
      </c>
      <c r="N3" s="864" t="s">
        <v>2966</v>
      </c>
      <c r="O3" s="864" t="s">
        <v>2967</v>
      </c>
      <c r="P3" s="864" t="s">
        <v>2960</v>
      </c>
      <c r="Q3" s="864" t="s">
        <v>2968</v>
      </c>
      <c r="R3" s="864" t="s">
        <v>2849</v>
      </c>
      <c r="S3" s="864" t="s">
        <v>2969</v>
      </c>
      <c r="T3" s="864" t="s">
        <v>2851</v>
      </c>
      <c r="U3" s="864" t="s">
        <v>2787</v>
      </c>
      <c r="V3" s="864" t="s">
        <v>38</v>
      </c>
      <c r="W3" s="864" t="s">
        <v>44</v>
      </c>
      <c r="X3" s="867" t="s">
        <v>2970</v>
      </c>
      <c r="Y3" s="866" t="s">
        <v>2806</v>
      </c>
      <c r="Z3" s="866" t="s">
        <v>2971</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3635</v>
      </c>
      <c r="K5" s="875"/>
      <c r="L5" s="877"/>
      <c r="M5" s="878"/>
      <c r="N5" s="877"/>
      <c r="O5" s="878"/>
      <c r="P5" s="879">
        <f>SUBTOTAL(9,P6:P53)</f>
        <v>0</v>
      </c>
      <c r="Q5" s="880"/>
      <c r="R5" s="881">
        <f>SUBTOTAL(9,R6:R53)</f>
        <v>3.2599450000000005</v>
      </c>
      <c r="S5" s="878"/>
      <c r="T5" s="881">
        <f>SUBTOTAL(9,T6:T53)</f>
        <v>0</v>
      </c>
      <c r="U5" s="878"/>
      <c r="V5" s="879">
        <f>SUBTOTAL(9,V6:V53)</f>
        <v>0</v>
      </c>
      <c r="W5" s="879">
        <f>SUBTOTAL(9,W6:W53)</f>
        <v>0</v>
      </c>
      <c r="X5" s="882"/>
      <c r="Y5" s="883"/>
      <c r="Z5" s="883"/>
    </row>
    <row r="6" spans="1:26" s="884" customFormat="1" ht="16.5" customHeight="1" outlineLevel="1">
      <c r="F6" s="885"/>
      <c r="G6" s="869"/>
      <c r="H6" s="886"/>
      <c r="I6" s="886"/>
      <c r="J6" s="886" t="s">
        <v>3277</v>
      </c>
      <c r="K6" s="869"/>
      <c r="L6" s="887"/>
      <c r="M6" s="888"/>
      <c r="N6" s="887"/>
      <c r="O6" s="888"/>
      <c r="P6" s="889">
        <f>SUBTOTAL(9,P7:P19)</f>
        <v>0</v>
      </c>
      <c r="Q6" s="890"/>
      <c r="R6" s="891">
        <f>SUBTOTAL(9,R7:R19)</f>
        <v>0.10964</v>
      </c>
      <c r="S6" s="888"/>
      <c r="T6" s="891">
        <f>SUBTOTAL(9,T7:T19)</f>
        <v>0</v>
      </c>
      <c r="U6" s="888"/>
      <c r="V6" s="889">
        <f>SUBTOTAL(9,V7:V19)</f>
        <v>0</v>
      </c>
      <c r="W6" s="889">
        <f>SUBTOTAL(9,W7:W19)</f>
        <v>0</v>
      </c>
      <c r="X6" s="892"/>
      <c r="Y6" s="870"/>
      <c r="Z6" s="870"/>
    </row>
    <row r="7" spans="1:26" s="893" customFormat="1" ht="12" outlineLevel="2">
      <c r="A7" s="893" t="s">
        <v>2974</v>
      </c>
      <c r="B7" s="893" t="s">
        <v>2975</v>
      </c>
      <c r="C7" s="893" t="s">
        <v>2976</v>
      </c>
      <c r="D7" s="893" t="s">
        <v>2977</v>
      </c>
      <c r="E7" s="893" t="s">
        <v>2978</v>
      </c>
      <c r="F7" s="894">
        <v>1</v>
      </c>
      <c r="G7" s="895" t="s">
        <v>2995</v>
      </c>
      <c r="H7" s="896" t="s">
        <v>3325</v>
      </c>
      <c r="I7" s="896" t="s">
        <v>3326</v>
      </c>
      <c r="J7" s="897" t="s">
        <v>3327</v>
      </c>
      <c r="K7" s="895" t="s">
        <v>886</v>
      </c>
      <c r="L7" s="898">
        <v>2</v>
      </c>
      <c r="M7" s="899">
        <v>0</v>
      </c>
      <c r="N7" s="898">
        <f t="shared" ref="N7:N18" si="0">L7*(1+M7/100)</f>
        <v>2</v>
      </c>
      <c r="O7" s="811"/>
      <c r="P7" s="900">
        <f>ROUND(N7*O7,2)</f>
        <v>0</v>
      </c>
      <c r="Q7" s="901">
        <v>8.6800000000000002E-3</v>
      </c>
      <c r="R7" s="899">
        <f t="shared" ref="R7:R18" si="1">N7*Q7</f>
        <v>1.736E-2</v>
      </c>
      <c r="S7" s="901"/>
      <c r="T7" s="899">
        <f t="shared" ref="T7:T18" si="2">N7*S7</f>
        <v>0</v>
      </c>
      <c r="U7" s="900">
        <v>21</v>
      </c>
      <c r="V7" s="900">
        <f t="shared" ref="V7:V18" si="3">P7*(U7/100)</f>
        <v>0</v>
      </c>
      <c r="W7" s="900">
        <f t="shared" ref="W7:W18" si="4">P7+V7</f>
        <v>0</v>
      </c>
      <c r="X7" s="897"/>
      <c r="Y7" s="896" t="s">
        <v>2982</v>
      </c>
      <c r="Z7" s="896" t="s">
        <v>3281</v>
      </c>
    </row>
    <row r="8" spans="1:26" s="893" customFormat="1" ht="24" outlineLevel="2">
      <c r="F8" s="894">
        <v>2</v>
      </c>
      <c r="G8" s="895" t="s">
        <v>2995</v>
      </c>
      <c r="H8" s="896" t="s">
        <v>3328</v>
      </c>
      <c r="I8" s="896" t="s">
        <v>3329</v>
      </c>
      <c r="J8" s="897" t="s">
        <v>3330</v>
      </c>
      <c r="K8" s="895" t="s">
        <v>886</v>
      </c>
      <c r="L8" s="898">
        <v>2</v>
      </c>
      <c r="M8" s="899">
        <v>0</v>
      </c>
      <c r="N8" s="898">
        <f t="shared" si="0"/>
        <v>2</v>
      </c>
      <c r="O8" s="811"/>
      <c r="P8" s="900">
        <f t="shared" ref="P8:P18" si="5">ROUND(N8*O8,2)</f>
        <v>0</v>
      </c>
      <c r="Q8" s="901">
        <v>3.6900000000000002E-2</v>
      </c>
      <c r="R8" s="899">
        <f t="shared" si="1"/>
        <v>7.3800000000000004E-2</v>
      </c>
      <c r="S8" s="901"/>
      <c r="T8" s="899">
        <f t="shared" si="2"/>
        <v>0</v>
      </c>
      <c r="U8" s="900">
        <v>21</v>
      </c>
      <c r="V8" s="900">
        <f t="shared" si="3"/>
        <v>0</v>
      </c>
      <c r="W8" s="900">
        <f t="shared" si="4"/>
        <v>0</v>
      </c>
      <c r="X8" s="897"/>
      <c r="Y8" s="896" t="s">
        <v>2982</v>
      </c>
      <c r="Z8" s="896" t="s">
        <v>3281</v>
      </c>
    </row>
    <row r="9" spans="1:26" s="893" customFormat="1" ht="36" outlineLevel="2">
      <c r="F9" s="894">
        <v>3</v>
      </c>
      <c r="G9" s="895" t="s">
        <v>2995</v>
      </c>
      <c r="H9" s="896" t="s">
        <v>3278</v>
      </c>
      <c r="I9" s="896" t="s">
        <v>3279</v>
      </c>
      <c r="J9" s="897" t="s">
        <v>3280</v>
      </c>
      <c r="K9" s="895" t="s">
        <v>210</v>
      </c>
      <c r="L9" s="898">
        <v>7</v>
      </c>
      <c r="M9" s="899">
        <v>0</v>
      </c>
      <c r="N9" s="898">
        <f t="shared" si="0"/>
        <v>7</v>
      </c>
      <c r="O9" s="811"/>
      <c r="P9" s="900">
        <f t="shared" si="5"/>
        <v>0</v>
      </c>
      <c r="Q9" s="901"/>
      <c r="R9" s="899">
        <f t="shared" si="1"/>
        <v>0</v>
      </c>
      <c r="S9" s="901"/>
      <c r="T9" s="899">
        <f t="shared" si="2"/>
        <v>0</v>
      </c>
      <c r="U9" s="900">
        <v>21</v>
      </c>
      <c r="V9" s="900">
        <f t="shared" si="3"/>
        <v>0</v>
      </c>
      <c r="W9" s="900">
        <f t="shared" si="4"/>
        <v>0</v>
      </c>
      <c r="X9" s="897"/>
      <c r="Y9" s="896" t="s">
        <v>2982</v>
      </c>
      <c r="Z9" s="896" t="s">
        <v>3281</v>
      </c>
    </row>
    <row r="10" spans="1:26" s="893" customFormat="1" ht="12" outlineLevel="2">
      <c r="F10" s="894">
        <v>4</v>
      </c>
      <c r="G10" s="895" t="s">
        <v>2995</v>
      </c>
      <c r="H10" s="896" t="s">
        <v>3287</v>
      </c>
      <c r="I10" s="896" t="s">
        <v>259</v>
      </c>
      <c r="J10" s="897" t="s">
        <v>3636</v>
      </c>
      <c r="K10" s="895" t="s">
        <v>210</v>
      </c>
      <c r="L10" s="898">
        <v>12</v>
      </c>
      <c r="M10" s="899">
        <v>0</v>
      </c>
      <c r="N10" s="898">
        <f t="shared" si="0"/>
        <v>12</v>
      </c>
      <c r="O10" s="811"/>
      <c r="P10" s="900">
        <f t="shared" si="5"/>
        <v>0</v>
      </c>
      <c r="Q10" s="901"/>
      <c r="R10" s="899">
        <f t="shared" si="1"/>
        <v>0</v>
      </c>
      <c r="S10" s="901"/>
      <c r="T10" s="899">
        <f t="shared" si="2"/>
        <v>0</v>
      </c>
      <c r="U10" s="900">
        <v>21</v>
      </c>
      <c r="V10" s="900">
        <f t="shared" si="3"/>
        <v>0</v>
      </c>
      <c r="W10" s="900">
        <f t="shared" si="4"/>
        <v>0</v>
      </c>
      <c r="X10" s="897"/>
      <c r="Y10" s="896" t="s">
        <v>2982</v>
      </c>
      <c r="Z10" s="896" t="s">
        <v>3281</v>
      </c>
    </row>
    <row r="11" spans="1:26" s="893" customFormat="1" ht="24" outlineLevel="2">
      <c r="F11" s="894">
        <v>5</v>
      </c>
      <c r="G11" s="895" t="s">
        <v>2995</v>
      </c>
      <c r="H11" s="896" t="s">
        <v>3290</v>
      </c>
      <c r="I11" s="896" t="s">
        <v>264</v>
      </c>
      <c r="J11" s="897" t="s">
        <v>3585</v>
      </c>
      <c r="K11" s="895" t="s">
        <v>210</v>
      </c>
      <c r="L11" s="898">
        <v>1.4</v>
      </c>
      <c r="M11" s="899">
        <v>0</v>
      </c>
      <c r="N11" s="898">
        <f t="shared" si="0"/>
        <v>1.4</v>
      </c>
      <c r="O11" s="811"/>
      <c r="P11" s="900">
        <f t="shared" si="5"/>
        <v>0</v>
      </c>
      <c r="Q11" s="901"/>
      <c r="R11" s="899">
        <f t="shared" si="1"/>
        <v>0</v>
      </c>
      <c r="S11" s="901"/>
      <c r="T11" s="899">
        <f t="shared" si="2"/>
        <v>0</v>
      </c>
      <c r="U11" s="900">
        <v>21</v>
      </c>
      <c r="V11" s="900">
        <f t="shared" si="3"/>
        <v>0</v>
      </c>
      <c r="W11" s="900">
        <f t="shared" si="4"/>
        <v>0</v>
      </c>
      <c r="X11" s="897"/>
      <c r="Y11" s="896" t="s">
        <v>2982</v>
      </c>
      <c r="Z11" s="896" t="s">
        <v>3281</v>
      </c>
    </row>
    <row r="12" spans="1:26" s="893" customFormat="1" ht="12" outlineLevel="2">
      <c r="F12" s="894">
        <v>6</v>
      </c>
      <c r="G12" s="895" t="s">
        <v>2995</v>
      </c>
      <c r="H12" s="896" t="s">
        <v>3293</v>
      </c>
      <c r="I12" s="896" t="s">
        <v>3294</v>
      </c>
      <c r="J12" s="897" t="s">
        <v>3637</v>
      </c>
      <c r="K12" s="895" t="s">
        <v>210</v>
      </c>
      <c r="L12" s="898">
        <v>4</v>
      </c>
      <c r="M12" s="899">
        <v>0</v>
      </c>
      <c r="N12" s="898">
        <f t="shared" si="0"/>
        <v>4</v>
      </c>
      <c r="O12" s="811"/>
      <c r="P12" s="900">
        <f t="shared" si="5"/>
        <v>0</v>
      </c>
      <c r="Q12" s="901"/>
      <c r="R12" s="899">
        <f t="shared" si="1"/>
        <v>0</v>
      </c>
      <c r="S12" s="901"/>
      <c r="T12" s="899">
        <f t="shared" si="2"/>
        <v>0</v>
      </c>
      <c r="U12" s="900">
        <v>21</v>
      </c>
      <c r="V12" s="900">
        <f t="shared" si="3"/>
        <v>0</v>
      </c>
      <c r="W12" s="900">
        <f t="shared" si="4"/>
        <v>0</v>
      </c>
      <c r="X12" s="897"/>
      <c r="Y12" s="896" t="s">
        <v>2982</v>
      </c>
      <c r="Z12" s="896" t="s">
        <v>3281</v>
      </c>
    </row>
    <row r="13" spans="1:26" s="893" customFormat="1" ht="12" outlineLevel="2">
      <c r="F13" s="894">
        <v>7</v>
      </c>
      <c r="G13" s="895" t="s">
        <v>2995</v>
      </c>
      <c r="H13" s="896" t="s">
        <v>3296</v>
      </c>
      <c r="I13" s="896" t="s">
        <v>3297</v>
      </c>
      <c r="J13" s="897" t="s">
        <v>3298</v>
      </c>
      <c r="K13" s="895" t="s">
        <v>210</v>
      </c>
      <c r="L13" s="898">
        <v>0.4</v>
      </c>
      <c r="M13" s="899">
        <v>0</v>
      </c>
      <c r="N13" s="898">
        <f t="shared" si="0"/>
        <v>0.4</v>
      </c>
      <c r="O13" s="811"/>
      <c r="P13" s="900">
        <f t="shared" si="5"/>
        <v>0</v>
      </c>
      <c r="Q13" s="901"/>
      <c r="R13" s="899">
        <f t="shared" si="1"/>
        <v>0</v>
      </c>
      <c r="S13" s="901"/>
      <c r="T13" s="899">
        <f t="shared" si="2"/>
        <v>0</v>
      </c>
      <c r="U13" s="900">
        <v>21</v>
      </c>
      <c r="V13" s="900">
        <f t="shared" si="3"/>
        <v>0</v>
      </c>
      <c r="W13" s="900">
        <f t="shared" si="4"/>
        <v>0</v>
      </c>
      <c r="X13" s="897"/>
      <c r="Y13" s="896" t="s">
        <v>2982</v>
      </c>
      <c r="Z13" s="896" t="s">
        <v>3281</v>
      </c>
    </row>
    <row r="14" spans="1:26" s="893" customFormat="1" ht="24" outlineLevel="2">
      <c r="F14" s="894">
        <v>8</v>
      </c>
      <c r="G14" s="895" t="s">
        <v>2995</v>
      </c>
      <c r="H14" s="896" t="s">
        <v>3299</v>
      </c>
      <c r="I14" s="896" t="s">
        <v>3300</v>
      </c>
      <c r="J14" s="897" t="s">
        <v>3638</v>
      </c>
      <c r="K14" s="895" t="s">
        <v>180</v>
      </c>
      <c r="L14" s="898">
        <v>22</v>
      </c>
      <c r="M14" s="899">
        <v>0</v>
      </c>
      <c r="N14" s="898">
        <f t="shared" si="0"/>
        <v>22</v>
      </c>
      <c r="O14" s="811"/>
      <c r="P14" s="900">
        <f t="shared" si="5"/>
        <v>0</v>
      </c>
      <c r="Q14" s="901">
        <v>8.4000000000000003E-4</v>
      </c>
      <c r="R14" s="899">
        <f t="shared" si="1"/>
        <v>1.848E-2</v>
      </c>
      <c r="S14" s="901"/>
      <c r="T14" s="899">
        <f t="shared" si="2"/>
        <v>0</v>
      </c>
      <c r="U14" s="900">
        <v>21</v>
      </c>
      <c r="V14" s="900">
        <f t="shared" si="3"/>
        <v>0</v>
      </c>
      <c r="W14" s="900">
        <f t="shared" si="4"/>
        <v>0</v>
      </c>
      <c r="X14" s="897"/>
      <c r="Y14" s="896" t="s">
        <v>2982</v>
      </c>
      <c r="Z14" s="896" t="s">
        <v>3281</v>
      </c>
    </row>
    <row r="15" spans="1:26" s="893" customFormat="1" ht="24" outlineLevel="2">
      <c r="F15" s="894">
        <v>9</v>
      </c>
      <c r="G15" s="895" t="s">
        <v>2995</v>
      </c>
      <c r="H15" s="896" t="s">
        <v>3303</v>
      </c>
      <c r="I15" s="896" t="s">
        <v>3304</v>
      </c>
      <c r="J15" s="897" t="s">
        <v>3639</v>
      </c>
      <c r="K15" s="895" t="s">
        <v>180</v>
      </c>
      <c r="L15" s="898">
        <v>22</v>
      </c>
      <c r="M15" s="899">
        <v>0</v>
      </c>
      <c r="N15" s="898">
        <f t="shared" si="0"/>
        <v>22</v>
      </c>
      <c r="O15" s="811"/>
      <c r="P15" s="900">
        <f t="shared" si="5"/>
        <v>0</v>
      </c>
      <c r="Q15" s="901"/>
      <c r="R15" s="899">
        <f t="shared" si="1"/>
        <v>0</v>
      </c>
      <c r="S15" s="901"/>
      <c r="T15" s="899">
        <f t="shared" si="2"/>
        <v>0</v>
      </c>
      <c r="U15" s="900">
        <v>21</v>
      </c>
      <c r="V15" s="900">
        <f t="shared" si="3"/>
        <v>0</v>
      </c>
      <c r="W15" s="900">
        <f t="shared" si="4"/>
        <v>0</v>
      </c>
      <c r="X15" s="897"/>
      <c r="Y15" s="896" t="s">
        <v>2982</v>
      </c>
      <c r="Z15" s="896" t="s">
        <v>3281</v>
      </c>
    </row>
    <row r="16" spans="1:26" s="893" customFormat="1" ht="24" outlineLevel="2">
      <c r="F16" s="894">
        <v>10</v>
      </c>
      <c r="G16" s="895" t="s">
        <v>2995</v>
      </c>
      <c r="H16" s="896" t="s">
        <v>3307</v>
      </c>
      <c r="I16" s="896" t="s">
        <v>279</v>
      </c>
      <c r="J16" s="897" t="s">
        <v>3586</v>
      </c>
      <c r="K16" s="895" t="s">
        <v>210</v>
      </c>
      <c r="L16" s="898">
        <v>12</v>
      </c>
      <c r="M16" s="899">
        <v>0</v>
      </c>
      <c r="N16" s="898">
        <f t="shared" si="0"/>
        <v>12</v>
      </c>
      <c r="O16" s="811"/>
      <c r="P16" s="900">
        <f t="shared" si="5"/>
        <v>0</v>
      </c>
      <c r="Q16" s="901"/>
      <c r="R16" s="899">
        <f t="shared" si="1"/>
        <v>0</v>
      </c>
      <c r="S16" s="901"/>
      <c r="T16" s="899">
        <f t="shared" si="2"/>
        <v>0</v>
      </c>
      <c r="U16" s="900">
        <v>21</v>
      </c>
      <c r="V16" s="900">
        <f t="shared" si="3"/>
        <v>0</v>
      </c>
      <c r="W16" s="900">
        <f t="shared" si="4"/>
        <v>0</v>
      </c>
      <c r="X16" s="897"/>
      <c r="Y16" s="896" t="s">
        <v>2982</v>
      </c>
      <c r="Z16" s="896" t="s">
        <v>3281</v>
      </c>
    </row>
    <row r="17" spans="6:26" s="893" customFormat="1" ht="24" outlineLevel="2">
      <c r="F17" s="894">
        <v>11</v>
      </c>
      <c r="G17" s="895" t="s">
        <v>2995</v>
      </c>
      <c r="H17" s="896" t="s">
        <v>3313</v>
      </c>
      <c r="I17" s="896" t="s">
        <v>3314</v>
      </c>
      <c r="J17" s="897" t="s">
        <v>3587</v>
      </c>
      <c r="K17" s="895" t="s">
        <v>210</v>
      </c>
      <c r="L17" s="898">
        <v>5</v>
      </c>
      <c r="M17" s="899">
        <v>0</v>
      </c>
      <c r="N17" s="898">
        <f t="shared" si="0"/>
        <v>5</v>
      </c>
      <c r="O17" s="811"/>
      <c r="P17" s="900">
        <f t="shared" si="5"/>
        <v>0</v>
      </c>
      <c r="Q17" s="901"/>
      <c r="R17" s="899">
        <f t="shared" si="1"/>
        <v>0</v>
      </c>
      <c r="S17" s="901"/>
      <c r="T17" s="899">
        <f t="shared" si="2"/>
        <v>0</v>
      </c>
      <c r="U17" s="900">
        <v>21</v>
      </c>
      <c r="V17" s="900">
        <f t="shared" si="3"/>
        <v>0</v>
      </c>
      <c r="W17" s="900">
        <f t="shared" si="4"/>
        <v>0</v>
      </c>
      <c r="X17" s="897"/>
      <c r="Y17" s="896" t="s">
        <v>2982</v>
      </c>
      <c r="Z17" s="896" t="s">
        <v>3281</v>
      </c>
    </row>
    <row r="18" spans="6:26" s="893" customFormat="1" ht="12" outlineLevel="2">
      <c r="F18" s="894">
        <v>12</v>
      </c>
      <c r="G18" s="895" t="s">
        <v>2995</v>
      </c>
      <c r="H18" s="896" t="s">
        <v>3319</v>
      </c>
      <c r="I18" s="896" t="s">
        <v>399</v>
      </c>
      <c r="J18" s="897" t="s">
        <v>3320</v>
      </c>
      <c r="K18" s="895" t="s">
        <v>210</v>
      </c>
      <c r="L18" s="898">
        <v>5</v>
      </c>
      <c r="M18" s="899">
        <v>0</v>
      </c>
      <c r="N18" s="898">
        <f t="shared" si="0"/>
        <v>5</v>
      </c>
      <c r="O18" s="811"/>
      <c r="P18" s="900">
        <f t="shared" si="5"/>
        <v>0</v>
      </c>
      <c r="Q18" s="901"/>
      <c r="R18" s="899">
        <f t="shared" si="1"/>
        <v>0</v>
      </c>
      <c r="S18" s="901"/>
      <c r="T18" s="899">
        <f t="shared" si="2"/>
        <v>0</v>
      </c>
      <c r="U18" s="900">
        <v>21</v>
      </c>
      <c r="V18" s="900">
        <f t="shared" si="3"/>
        <v>0</v>
      </c>
      <c r="W18" s="900">
        <f t="shared" si="4"/>
        <v>0</v>
      </c>
      <c r="X18" s="897"/>
      <c r="Y18" s="896" t="s">
        <v>2982</v>
      </c>
      <c r="Z18" s="896" t="s">
        <v>3281</v>
      </c>
    </row>
    <row r="19" spans="6:26" outlineLevel="2"/>
    <row r="20" spans="6:26" s="884" customFormat="1" ht="16.5" customHeight="1" outlineLevel="1">
      <c r="F20" s="885"/>
      <c r="G20" s="869"/>
      <c r="H20" s="886"/>
      <c r="I20" s="886"/>
      <c r="J20" s="886" t="s">
        <v>3331</v>
      </c>
      <c r="K20" s="869"/>
      <c r="L20" s="887"/>
      <c r="M20" s="888"/>
      <c r="N20" s="887"/>
      <c r="O20" s="888"/>
      <c r="P20" s="889">
        <f>SUBTOTAL(9,P21:P22)</f>
        <v>0</v>
      </c>
      <c r="Q20" s="890"/>
      <c r="R20" s="891">
        <f>SUBTOTAL(9,R21:R22)</f>
        <v>2.8361550000000002</v>
      </c>
      <c r="S20" s="888"/>
      <c r="T20" s="891">
        <f>SUBTOTAL(9,T21:T22)</f>
        <v>0</v>
      </c>
      <c r="U20" s="888"/>
      <c r="V20" s="889">
        <f>SUBTOTAL(9,V21:V22)</f>
        <v>0</v>
      </c>
      <c r="W20" s="889">
        <f>SUBTOTAL(9,W21:W22)</f>
        <v>0</v>
      </c>
      <c r="X20" s="892"/>
      <c r="Y20" s="870"/>
      <c r="Z20" s="870"/>
    </row>
    <row r="21" spans="6:26" s="893" customFormat="1" ht="24" outlineLevel="2">
      <c r="F21" s="894">
        <v>13</v>
      </c>
      <c r="G21" s="895" t="s">
        <v>2995</v>
      </c>
      <c r="H21" s="896" t="s">
        <v>3332</v>
      </c>
      <c r="I21" s="896" t="s">
        <v>3333</v>
      </c>
      <c r="J21" s="897" t="s">
        <v>3589</v>
      </c>
      <c r="K21" s="895" t="s">
        <v>210</v>
      </c>
      <c r="L21" s="898">
        <v>1.5</v>
      </c>
      <c r="M21" s="899">
        <v>0</v>
      </c>
      <c r="N21" s="898">
        <f>L21*(1+M21/100)</f>
        <v>1.5</v>
      </c>
      <c r="O21" s="811"/>
      <c r="P21" s="900">
        <f t="shared" ref="P21" si="6">ROUND(N21*O21,2)</f>
        <v>0</v>
      </c>
      <c r="Q21" s="901">
        <v>1.8907700000000001</v>
      </c>
      <c r="R21" s="899">
        <f>N21*Q21</f>
        <v>2.8361550000000002</v>
      </c>
      <c r="S21" s="901"/>
      <c r="T21" s="899">
        <f>N21*S21</f>
        <v>0</v>
      </c>
      <c r="U21" s="900">
        <v>21</v>
      </c>
      <c r="V21" s="900">
        <f>P21*(U21/100)</f>
        <v>0</v>
      </c>
      <c r="W21" s="900">
        <f>P21+V21</f>
        <v>0</v>
      </c>
      <c r="X21" s="897"/>
      <c r="Y21" s="896" t="s">
        <v>2982</v>
      </c>
      <c r="Z21" s="896" t="s">
        <v>3335</v>
      </c>
    </row>
    <row r="22" spans="6:26" outlineLevel="2"/>
    <row r="23" spans="6:26" s="884" customFormat="1" ht="16.5" customHeight="1" outlineLevel="1">
      <c r="F23" s="885"/>
      <c r="G23" s="869"/>
      <c r="H23" s="886"/>
      <c r="I23" s="886"/>
      <c r="J23" s="886" t="s">
        <v>3337</v>
      </c>
      <c r="K23" s="869"/>
      <c r="L23" s="887"/>
      <c r="M23" s="888"/>
      <c r="N23" s="887"/>
      <c r="O23" s="888"/>
      <c r="P23" s="889">
        <f>SUBTOTAL(9,P24:P44)</f>
        <v>0</v>
      </c>
      <c r="Q23" s="890"/>
      <c r="R23" s="891">
        <f>SUBTOTAL(9,R24:R44)</f>
        <v>0.31415000000000004</v>
      </c>
      <c r="S23" s="888"/>
      <c r="T23" s="891">
        <f>SUBTOTAL(9,T24:T44)</f>
        <v>0</v>
      </c>
      <c r="U23" s="888"/>
      <c r="V23" s="889">
        <f>SUBTOTAL(9,V24:V44)</f>
        <v>0</v>
      </c>
      <c r="W23" s="889">
        <f>SUBTOTAL(9,W24:W44)</f>
        <v>0</v>
      </c>
      <c r="X23" s="892"/>
      <c r="Y23" s="870"/>
      <c r="Z23" s="870"/>
    </row>
    <row r="24" spans="6:26" s="893" customFormat="1" ht="12" outlineLevel="2">
      <c r="F24" s="894">
        <v>14</v>
      </c>
      <c r="G24" s="895" t="s">
        <v>2979</v>
      </c>
      <c r="H24" s="896" t="s">
        <v>3640</v>
      </c>
      <c r="I24" s="896"/>
      <c r="J24" s="897" t="s">
        <v>3372</v>
      </c>
      <c r="K24" s="895" t="s">
        <v>886</v>
      </c>
      <c r="L24" s="898">
        <v>5</v>
      </c>
      <c r="M24" s="899">
        <v>0</v>
      </c>
      <c r="N24" s="898">
        <f t="shared" ref="N24:N43" si="7">L24*(1+M24/100)</f>
        <v>5</v>
      </c>
      <c r="O24" s="811"/>
      <c r="P24" s="900">
        <f t="shared" ref="P24:P43" si="8">ROUND(N24*O24,2)</f>
        <v>0</v>
      </c>
      <c r="Q24" s="901"/>
      <c r="R24" s="899">
        <f t="shared" ref="R24:R43" si="9">N24*Q24</f>
        <v>0</v>
      </c>
      <c r="S24" s="901"/>
      <c r="T24" s="899">
        <f t="shared" ref="T24:T43" si="10">N24*S24</f>
        <v>0</v>
      </c>
      <c r="U24" s="900">
        <v>21</v>
      </c>
      <c r="V24" s="900">
        <f t="shared" ref="V24:V43" si="11">P24*(U24/100)</f>
        <v>0</v>
      </c>
      <c r="W24" s="900">
        <f t="shared" ref="W24:W43" si="12">P24+V24</f>
        <v>0</v>
      </c>
      <c r="X24" s="897"/>
      <c r="Y24" s="896" t="s">
        <v>2982</v>
      </c>
      <c r="Z24" s="896" t="s">
        <v>3340</v>
      </c>
    </row>
    <row r="25" spans="6:26" s="893" customFormat="1" ht="24" outlineLevel="2">
      <c r="F25" s="894">
        <v>15</v>
      </c>
      <c r="G25" s="895" t="s">
        <v>2979</v>
      </c>
      <c r="H25" s="896" t="s">
        <v>3338</v>
      </c>
      <c r="I25" s="896"/>
      <c r="J25" s="897" t="s">
        <v>3641</v>
      </c>
      <c r="K25" s="895" t="s">
        <v>187</v>
      </c>
      <c r="L25" s="898">
        <v>2</v>
      </c>
      <c r="M25" s="899">
        <v>0</v>
      </c>
      <c r="N25" s="898">
        <f t="shared" si="7"/>
        <v>2</v>
      </c>
      <c r="O25" s="811"/>
      <c r="P25" s="900">
        <f t="shared" si="8"/>
        <v>0</v>
      </c>
      <c r="Q25" s="901"/>
      <c r="R25" s="899">
        <f t="shared" si="9"/>
        <v>0</v>
      </c>
      <c r="S25" s="901"/>
      <c r="T25" s="899">
        <f t="shared" si="10"/>
        <v>0</v>
      </c>
      <c r="U25" s="900">
        <v>21</v>
      </c>
      <c r="V25" s="900">
        <f t="shared" si="11"/>
        <v>0</v>
      </c>
      <c r="W25" s="900">
        <f t="shared" si="12"/>
        <v>0</v>
      </c>
      <c r="X25" s="897"/>
      <c r="Y25" s="896" t="s">
        <v>2982</v>
      </c>
      <c r="Z25" s="896" t="s">
        <v>3340</v>
      </c>
    </row>
    <row r="26" spans="6:26" s="893" customFormat="1" ht="24" outlineLevel="2">
      <c r="F26" s="894">
        <v>16</v>
      </c>
      <c r="G26" s="895" t="s">
        <v>2979</v>
      </c>
      <c r="H26" s="896" t="s">
        <v>3344</v>
      </c>
      <c r="I26" s="896"/>
      <c r="J26" s="897" t="s">
        <v>3642</v>
      </c>
      <c r="K26" s="895" t="s">
        <v>886</v>
      </c>
      <c r="L26" s="898">
        <v>6</v>
      </c>
      <c r="M26" s="899">
        <v>0</v>
      </c>
      <c r="N26" s="898">
        <f t="shared" si="7"/>
        <v>6</v>
      </c>
      <c r="O26" s="811"/>
      <c r="P26" s="900">
        <f t="shared" si="8"/>
        <v>0</v>
      </c>
      <c r="Q26" s="901"/>
      <c r="R26" s="899">
        <f t="shared" si="9"/>
        <v>0</v>
      </c>
      <c r="S26" s="901"/>
      <c r="T26" s="899">
        <f t="shared" si="10"/>
        <v>0</v>
      </c>
      <c r="U26" s="900">
        <v>21</v>
      </c>
      <c r="V26" s="900">
        <f t="shared" si="11"/>
        <v>0</v>
      </c>
      <c r="W26" s="900">
        <f t="shared" si="12"/>
        <v>0</v>
      </c>
      <c r="X26" s="897"/>
      <c r="Y26" s="896" t="s">
        <v>2982</v>
      </c>
      <c r="Z26" s="896" t="s">
        <v>3340</v>
      </c>
    </row>
    <row r="27" spans="6:26" s="893" customFormat="1" ht="24" outlineLevel="2">
      <c r="F27" s="894">
        <v>17</v>
      </c>
      <c r="G27" s="895" t="s">
        <v>2979</v>
      </c>
      <c r="H27" s="896" t="s">
        <v>3643</v>
      </c>
      <c r="I27" s="896"/>
      <c r="J27" s="897" t="s">
        <v>3644</v>
      </c>
      <c r="K27" s="895" t="s">
        <v>187</v>
      </c>
      <c r="L27" s="898">
        <v>1</v>
      </c>
      <c r="M27" s="899">
        <v>0</v>
      </c>
      <c r="N27" s="898">
        <f t="shared" si="7"/>
        <v>1</v>
      </c>
      <c r="O27" s="811"/>
      <c r="P27" s="900">
        <f t="shared" si="8"/>
        <v>0</v>
      </c>
      <c r="Q27" s="901">
        <v>7.4000000000000003E-3</v>
      </c>
      <c r="R27" s="899">
        <f t="shared" si="9"/>
        <v>7.4000000000000003E-3</v>
      </c>
      <c r="S27" s="901"/>
      <c r="T27" s="899">
        <f t="shared" si="10"/>
        <v>0</v>
      </c>
      <c r="U27" s="900">
        <v>21</v>
      </c>
      <c r="V27" s="900">
        <f t="shared" si="11"/>
        <v>0</v>
      </c>
      <c r="W27" s="900">
        <f t="shared" si="12"/>
        <v>0</v>
      </c>
      <c r="X27" s="897"/>
      <c r="Y27" s="896" t="s">
        <v>2982</v>
      </c>
      <c r="Z27" s="896" t="s">
        <v>3340</v>
      </c>
    </row>
    <row r="28" spans="6:26" s="893" customFormat="1" ht="24" outlineLevel="2">
      <c r="F28" s="894">
        <v>18</v>
      </c>
      <c r="G28" s="895" t="s">
        <v>2979</v>
      </c>
      <c r="H28" s="896" t="s">
        <v>3645</v>
      </c>
      <c r="I28" s="896"/>
      <c r="J28" s="897" t="s">
        <v>3646</v>
      </c>
      <c r="K28" s="895" t="s">
        <v>187</v>
      </c>
      <c r="L28" s="898">
        <v>1</v>
      </c>
      <c r="M28" s="899">
        <v>0</v>
      </c>
      <c r="N28" s="898">
        <f t="shared" si="7"/>
        <v>1</v>
      </c>
      <c r="O28" s="811"/>
      <c r="P28" s="900">
        <f t="shared" si="8"/>
        <v>0</v>
      </c>
      <c r="Q28" s="901">
        <v>2.7000000000000001E-3</v>
      </c>
      <c r="R28" s="899">
        <f t="shared" si="9"/>
        <v>2.7000000000000001E-3</v>
      </c>
      <c r="S28" s="901"/>
      <c r="T28" s="899">
        <f t="shared" si="10"/>
        <v>0</v>
      </c>
      <c r="U28" s="900">
        <v>21</v>
      </c>
      <c r="V28" s="900">
        <f t="shared" si="11"/>
        <v>0</v>
      </c>
      <c r="W28" s="900">
        <f t="shared" si="12"/>
        <v>0</v>
      </c>
      <c r="X28" s="897"/>
      <c r="Y28" s="896" t="s">
        <v>2982</v>
      </c>
      <c r="Z28" s="896" t="s">
        <v>3340</v>
      </c>
    </row>
    <row r="29" spans="6:26" s="893" customFormat="1" ht="24" outlineLevel="2">
      <c r="F29" s="894">
        <v>19</v>
      </c>
      <c r="G29" s="895" t="s">
        <v>2979</v>
      </c>
      <c r="H29" s="896" t="s">
        <v>3647</v>
      </c>
      <c r="I29" s="896"/>
      <c r="J29" s="897" t="s">
        <v>3648</v>
      </c>
      <c r="K29" s="895" t="s">
        <v>187</v>
      </c>
      <c r="L29" s="898">
        <v>1</v>
      </c>
      <c r="M29" s="899">
        <v>0</v>
      </c>
      <c r="N29" s="898">
        <f t="shared" si="7"/>
        <v>1</v>
      </c>
      <c r="O29" s="811"/>
      <c r="P29" s="900">
        <f t="shared" si="8"/>
        <v>0</v>
      </c>
      <c r="Q29" s="901">
        <v>2.8E-3</v>
      </c>
      <c r="R29" s="899">
        <f t="shared" si="9"/>
        <v>2.8E-3</v>
      </c>
      <c r="S29" s="901"/>
      <c r="T29" s="899">
        <f t="shared" si="10"/>
        <v>0</v>
      </c>
      <c r="U29" s="900">
        <v>21</v>
      </c>
      <c r="V29" s="900">
        <f t="shared" si="11"/>
        <v>0</v>
      </c>
      <c r="W29" s="900">
        <f t="shared" si="12"/>
        <v>0</v>
      </c>
      <c r="X29" s="897"/>
      <c r="Y29" s="896" t="s">
        <v>2982</v>
      </c>
      <c r="Z29" s="896" t="s">
        <v>3340</v>
      </c>
    </row>
    <row r="30" spans="6:26" s="893" customFormat="1" ht="24" outlineLevel="2">
      <c r="F30" s="894">
        <v>20</v>
      </c>
      <c r="G30" s="895" t="s">
        <v>2979</v>
      </c>
      <c r="H30" s="896" t="s">
        <v>3649</v>
      </c>
      <c r="I30" s="896"/>
      <c r="J30" s="897" t="s">
        <v>3650</v>
      </c>
      <c r="K30" s="895" t="s">
        <v>187</v>
      </c>
      <c r="L30" s="898">
        <v>1</v>
      </c>
      <c r="M30" s="899">
        <v>0</v>
      </c>
      <c r="N30" s="898">
        <f t="shared" si="7"/>
        <v>1</v>
      </c>
      <c r="O30" s="811"/>
      <c r="P30" s="900">
        <f t="shared" si="8"/>
        <v>0</v>
      </c>
      <c r="Q30" s="901">
        <v>6.4999999999999997E-3</v>
      </c>
      <c r="R30" s="899">
        <f t="shared" si="9"/>
        <v>6.4999999999999997E-3</v>
      </c>
      <c r="S30" s="901"/>
      <c r="T30" s="899">
        <f t="shared" si="10"/>
        <v>0</v>
      </c>
      <c r="U30" s="900">
        <v>21</v>
      </c>
      <c r="V30" s="900">
        <f t="shared" si="11"/>
        <v>0</v>
      </c>
      <c r="W30" s="900">
        <f t="shared" si="12"/>
        <v>0</v>
      </c>
      <c r="X30" s="897"/>
      <c r="Y30" s="896" t="s">
        <v>2982</v>
      </c>
      <c r="Z30" s="896" t="s">
        <v>3340</v>
      </c>
    </row>
    <row r="31" spans="6:26" s="893" customFormat="1" ht="12" outlineLevel="2">
      <c r="F31" s="894">
        <v>21</v>
      </c>
      <c r="G31" s="895" t="s">
        <v>2979</v>
      </c>
      <c r="H31" s="896" t="s">
        <v>3651</v>
      </c>
      <c r="I31" s="896"/>
      <c r="J31" s="897" t="s">
        <v>3652</v>
      </c>
      <c r="K31" s="895" t="s">
        <v>187</v>
      </c>
      <c r="L31" s="898">
        <v>1</v>
      </c>
      <c r="M31" s="899">
        <v>0</v>
      </c>
      <c r="N31" s="898">
        <f t="shared" si="7"/>
        <v>1</v>
      </c>
      <c r="O31" s="811"/>
      <c r="P31" s="900">
        <f t="shared" si="8"/>
        <v>0</v>
      </c>
      <c r="Q31" s="901"/>
      <c r="R31" s="899">
        <f t="shared" si="9"/>
        <v>0</v>
      </c>
      <c r="S31" s="901"/>
      <c r="T31" s="899">
        <f t="shared" si="10"/>
        <v>0</v>
      </c>
      <c r="U31" s="900">
        <v>21</v>
      </c>
      <c r="V31" s="900">
        <f t="shared" si="11"/>
        <v>0</v>
      </c>
      <c r="W31" s="900">
        <f t="shared" si="12"/>
        <v>0</v>
      </c>
      <c r="X31" s="897"/>
      <c r="Y31" s="896" t="s">
        <v>2982</v>
      </c>
      <c r="Z31" s="896" t="s">
        <v>3340</v>
      </c>
    </row>
    <row r="32" spans="6:26" s="893" customFormat="1" ht="24" outlineLevel="2">
      <c r="F32" s="894">
        <v>22</v>
      </c>
      <c r="G32" s="895" t="s">
        <v>2979</v>
      </c>
      <c r="H32" s="896" t="s">
        <v>3653</v>
      </c>
      <c r="I32" s="896"/>
      <c r="J32" s="897" t="s">
        <v>3654</v>
      </c>
      <c r="K32" s="895" t="s">
        <v>187</v>
      </c>
      <c r="L32" s="898">
        <v>1</v>
      </c>
      <c r="M32" s="899">
        <v>0</v>
      </c>
      <c r="N32" s="898">
        <f t="shared" si="7"/>
        <v>1</v>
      </c>
      <c r="O32" s="811"/>
      <c r="P32" s="900">
        <f t="shared" si="8"/>
        <v>0</v>
      </c>
      <c r="Q32" s="901">
        <v>0.16200000000000001</v>
      </c>
      <c r="R32" s="899">
        <f t="shared" si="9"/>
        <v>0.16200000000000001</v>
      </c>
      <c r="S32" s="901"/>
      <c r="T32" s="899">
        <f t="shared" si="10"/>
        <v>0</v>
      </c>
      <c r="U32" s="900">
        <v>21</v>
      </c>
      <c r="V32" s="900">
        <f t="shared" si="11"/>
        <v>0</v>
      </c>
      <c r="W32" s="900">
        <f t="shared" si="12"/>
        <v>0</v>
      </c>
      <c r="X32" s="897"/>
      <c r="Y32" s="896" t="s">
        <v>2982</v>
      </c>
      <c r="Z32" s="896" t="s">
        <v>3340</v>
      </c>
    </row>
    <row r="33" spans="6:26" s="893" customFormat="1" ht="24" outlineLevel="2">
      <c r="F33" s="894">
        <v>23</v>
      </c>
      <c r="G33" s="895" t="s">
        <v>2995</v>
      </c>
      <c r="H33" s="896" t="s">
        <v>3136</v>
      </c>
      <c r="I33" s="896" t="s">
        <v>3137</v>
      </c>
      <c r="J33" s="897" t="s">
        <v>3138</v>
      </c>
      <c r="K33" s="895" t="s">
        <v>187</v>
      </c>
      <c r="L33" s="898">
        <v>2</v>
      </c>
      <c r="M33" s="899">
        <v>0</v>
      </c>
      <c r="N33" s="898">
        <f t="shared" si="7"/>
        <v>2</v>
      </c>
      <c r="O33" s="811"/>
      <c r="P33" s="900">
        <f t="shared" si="8"/>
        <v>0</v>
      </c>
      <c r="Q33" s="901">
        <v>2.2000000000000001E-4</v>
      </c>
      <c r="R33" s="899">
        <f t="shared" si="9"/>
        <v>4.4000000000000002E-4</v>
      </c>
      <c r="S33" s="901"/>
      <c r="T33" s="899">
        <f t="shared" si="10"/>
        <v>0</v>
      </c>
      <c r="U33" s="900">
        <v>21</v>
      </c>
      <c r="V33" s="900">
        <f t="shared" si="11"/>
        <v>0</v>
      </c>
      <c r="W33" s="900">
        <f t="shared" si="12"/>
        <v>0</v>
      </c>
      <c r="X33" s="897"/>
      <c r="Y33" s="896" t="s">
        <v>2982</v>
      </c>
      <c r="Z33" s="896" t="s">
        <v>3340</v>
      </c>
    </row>
    <row r="34" spans="6:26" s="893" customFormat="1" ht="24" outlineLevel="2">
      <c r="F34" s="894">
        <v>24</v>
      </c>
      <c r="G34" s="895" t="s">
        <v>2995</v>
      </c>
      <c r="H34" s="896" t="s">
        <v>3655</v>
      </c>
      <c r="I34" s="896" t="s">
        <v>3656</v>
      </c>
      <c r="J34" s="897" t="s">
        <v>3657</v>
      </c>
      <c r="K34" s="895" t="s">
        <v>187</v>
      </c>
      <c r="L34" s="898">
        <v>1</v>
      </c>
      <c r="M34" s="899">
        <v>0</v>
      </c>
      <c r="N34" s="898">
        <f t="shared" si="7"/>
        <v>1</v>
      </c>
      <c r="O34" s="811"/>
      <c r="P34" s="900">
        <f t="shared" si="8"/>
        <v>0</v>
      </c>
      <c r="Q34" s="901">
        <v>7.6000000000000004E-4</v>
      </c>
      <c r="R34" s="899">
        <f t="shared" si="9"/>
        <v>7.6000000000000004E-4</v>
      </c>
      <c r="S34" s="901"/>
      <c r="T34" s="899">
        <f t="shared" si="10"/>
        <v>0</v>
      </c>
      <c r="U34" s="900">
        <v>21</v>
      </c>
      <c r="V34" s="900">
        <f t="shared" si="11"/>
        <v>0</v>
      </c>
      <c r="W34" s="900">
        <f t="shared" si="12"/>
        <v>0</v>
      </c>
      <c r="X34" s="897"/>
      <c r="Y34" s="896" t="s">
        <v>2982</v>
      </c>
      <c r="Z34" s="896" t="s">
        <v>3340</v>
      </c>
    </row>
    <row r="35" spans="6:26" s="893" customFormat="1" ht="24" outlineLevel="2">
      <c r="F35" s="894">
        <v>25</v>
      </c>
      <c r="G35" s="895" t="s">
        <v>2995</v>
      </c>
      <c r="H35" s="896" t="s">
        <v>3658</v>
      </c>
      <c r="I35" s="896" t="s">
        <v>3659</v>
      </c>
      <c r="J35" s="897" t="s">
        <v>3660</v>
      </c>
      <c r="K35" s="895" t="s">
        <v>187</v>
      </c>
      <c r="L35" s="898">
        <v>2</v>
      </c>
      <c r="M35" s="899">
        <v>0</v>
      </c>
      <c r="N35" s="898">
        <f t="shared" ref="N35" si="13">L35*(1+M35/100)</f>
        <v>2</v>
      </c>
      <c r="O35" s="811"/>
      <c r="P35" s="900">
        <f t="shared" ref="P35" si="14">ROUND(N35*O35,2)</f>
        <v>0</v>
      </c>
      <c r="Q35" s="901">
        <v>1.6800000000000001E-3</v>
      </c>
      <c r="R35" s="899">
        <f t="shared" ref="R35" si="15">N35*Q35</f>
        <v>3.3600000000000001E-3</v>
      </c>
      <c r="S35" s="901"/>
      <c r="T35" s="899">
        <f t="shared" ref="T35" si="16">N35*S35</f>
        <v>0</v>
      </c>
      <c r="U35" s="900">
        <v>21</v>
      </c>
      <c r="V35" s="900">
        <f t="shared" ref="V35" si="17">P35*(U35/100)</f>
        <v>0</v>
      </c>
      <c r="W35" s="900">
        <f t="shared" ref="W35" si="18">P35+V35</f>
        <v>0</v>
      </c>
      <c r="X35" s="897"/>
      <c r="Y35" s="896" t="s">
        <v>2982</v>
      </c>
      <c r="Z35" s="896" t="s">
        <v>3340</v>
      </c>
    </row>
    <row r="36" spans="6:26" s="893" customFormat="1" ht="12" outlineLevel="2">
      <c r="F36" s="894" t="s">
        <v>4892</v>
      </c>
      <c r="G36" s="895"/>
      <c r="H36" s="896"/>
      <c r="I36" s="896" t="s">
        <v>4893</v>
      </c>
      <c r="J36" s="897" t="s">
        <v>4894</v>
      </c>
      <c r="K36" s="895" t="s">
        <v>187</v>
      </c>
      <c r="L36" s="898">
        <v>1</v>
      </c>
      <c r="M36" s="899">
        <v>0</v>
      </c>
      <c r="N36" s="898">
        <f t="shared" si="7"/>
        <v>1</v>
      </c>
      <c r="O36" s="811"/>
      <c r="P36" s="900">
        <f t="shared" si="8"/>
        <v>0</v>
      </c>
      <c r="Q36" s="901"/>
      <c r="R36" s="899">
        <f t="shared" si="9"/>
        <v>0</v>
      </c>
      <c r="S36" s="901"/>
      <c r="T36" s="899">
        <f t="shared" si="10"/>
        <v>0</v>
      </c>
      <c r="U36" s="900">
        <v>21</v>
      </c>
      <c r="V36" s="900">
        <f t="shared" si="11"/>
        <v>0</v>
      </c>
      <c r="W36" s="900">
        <f t="shared" si="12"/>
        <v>0</v>
      </c>
      <c r="X36" s="897"/>
      <c r="Y36" s="896" t="s">
        <v>2982</v>
      </c>
      <c r="Z36" s="896" t="s">
        <v>3340</v>
      </c>
    </row>
    <row r="37" spans="6:26" s="893" customFormat="1" ht="24" outlineLevel="2">
      <c r="F37" s="894">
        <v>26</v>
      </c>
      <c r="G37" s="895" t="s">
        <v>2995</v>
      </c>
      <c r="H37" s="896" t="s">
        <v>3661</v>
      </c>
      <c r="I37" s="896" t="s">
        <v>3662</v>
      </c>
      <c r="J37" s="897" t="s">
        <v>3663</v>
      </c>
      <c r="K37" s="895" t="s">
        <v>187</v>
      </c>
      <c r="L37" s="898">
        <v>1</v>
      </c>
      <c r="M37" s="899">
        <v>0</v>
      </c>
      <c r="N37" s="898">
        <f t="shared" si="7"/>
        <v>1</v>
      </c>
      <c r="O37" s="811"/>
      <c r="P37" s="900">
        <f t="shared" si="8"/>
        <v>0</v>
      </c>
      <c r="Q37" s="901">
        <v>8.4999999999999995E-4</v>
      </c>
      <c r="R37" s="899">
        <f t="shared" si="9"/>
        <v>8.4999999999999995E-4</v>
      </c>
      <c r="S37" s="901"/>
      <c r="T37" s="899">
        <f t="shared" si="10"/>
        <v>0</v>
      </c>
      <c r="U37" s="900">
        <v>21</v>
      </c>
      <c r="V37" s="900">
        <f t="shared" si="11"/>
        <v>0</v>
      </c>
      <c r="W37" s="900">
        <f t="shared" si="12"/>
        <v>0</v>
      </c>
      <c r="X37" s="897"/>
      <c r="Y37" s="896" t="s">
        <v>2982</v>
      </c>
      <c r="Z37" s="896" t="s">
        <v>3340</v>
      </c>
    </row>
    <row r="38" spans="6:26" s="893" customFormat="1" ht="24" outlineLevel="2">
      <c r="F38" s="894">
        <v>27</v>
      </c>
      <c r="G38" s="895" t="s">
        <v>2995</v>
      </c>
      <c r="H38" s="896" t="s">
        <v>3664</v>
      </c>
      <c r="I38" s="896" t="s">
        <v>3665</v>
      </c>
      <c r="J38" s="897" t="s">
        <v>3666</v>
      </c>
      <c r="K38" s="895" t="s">
        <v>187</v>
      </c>
      <c r="L38" s="898">
        <v>1</v>
      </c>
      <c r="M38" s="899">
        <v>0</v>
      </c>
      <c r="N38" s="898">
        <f t="shared" si="7"/>
        <v>1</v>
      </c>
      <c r="O38" s="811"/>
      <c r="P38" s="900">
        <f t="shared" si="8"/>
        <v>0</v>
      </c>
      <c r="Q38" s="901">
        <v>1.158E-2</v>
      </c>
      <c r="R38" s="899">
        <f t="shared" si="9"/>
        <v>1.158E-2</v>
      </c>
      <c r="S38" s="901"/>
      <c r="T38" s="899">
        <f t="shared" si="10"/>
        <v>0</v>
      </c>
      <c r="U38" s="900">
        <v>21</v>
      </c>
      <c r="V38" s="900">
        <f t="shared" si="11"/>
        <v>0</v>
      </c>
      <c r="W38" s="900">
        <f t="shared" si="12"/>
        <v>0</v>
      </c>
      <c r="X38" s="897"/>
      <c r="Y38" s="896" t="s">
        <v>2982</v>
      </c>
      <c r="Z38" s="896" t="s">
        <v>3340</v>
      </c>
    </row>
    <row r="39" spans="6:26" s="893" customFormat="1" ht="24" outlineLevel="2">
      <c r="F39" s="894">
        <v>28</v>
      </c>
      <c r="G39" s="895" t="s">
        <v>2995</v>
      </c>
      <c r="H39" s="896" t="s">
        <v>3341</v>
      </c>
      <c r="I39" s="896" t="s">
        <v>3342</v>
      </c>
      <c r="J39" s="897" t="s">
        <v>3343</v>
      </c>
      <c r="K39" s="895" t="s">
        <v>886</v>
      </c>
      <c r="L39" s="898">
        <v>6</v>
      </c>
      <c r="M39" s="899">
        <v>0</v>
      </c>
      <c r="N39" s="898">
        <f t="shared" si="7"/>
        <v>6</v>
      </c>
      <c r="O39" s="811"/>
      <c r="P39" s="900">
        <f t="shared" si="8"/>
        <v>0</v>
      </c>
      <c r="Q39" s="901"/>
      <c r="R39" s="899">
        <f t="shared" si="9"/>
        <v>0</v>
      </c>
      <c r="S39" s="901"/>
      <c r="T39" s="899">
        <f t="shared" si="10"/>
        <v>0</v>
      </c>
      <c r="U39" s="900">
        <v>21</v>
      </c>
      <c r="V39" s="900">
        <f t="shared" si="11"/>
        <v>0</v>
      </c>
      <c r="W39" s="900">
        <f t="shared" si="12"/>
        <v>0</v>
      </c>
      <c r="X39" s="897"/>
      <c r="Y39" s="896" t="s">
        <v>2982</v>
      </c>
      <c r="Z39" s="896" t="s">
        <v>3340</v>
      </c>
    </row>
    <row r="40" spans="6:26" s="893" customFormat="1" ht="24" outlineLevel="2">
      <c r="F40" s="894">
        <v>29</v>
      </c>
      <c r="G40" s="895" t="s">
        <v>2995</v>
      </c>
      <c r="H40" s="896" t="s">
        <v>3667</v>
      </c>
      <c r="I40" s="896" t="s">
        <v>3668</v>
      </c>
      <c r="J40" s="897" t="s">
        <v>3669</v>
      </c>
      <c r="K40" s="895" t="s">
        <v>187</v>
      </c>
      <c r="L40" s="898">
        <v>1</v>
      </c>
      <c r="M40" s="899">
        <v>0</v>
      </c>
      <c r="N40" s="898">
        <f t="shared" si="7"/>
        <v>1</v>
      </c>
      <c r="O40" s="811"/>
      <c r="P40" s="900">
        <f t="shared" si="8"/>
        <v>0</v>
      </c>
      <c r="Q40" s="901">
        <v>7.6000000000000004E-4</v>
      </c>
      <c r="R40" s="899">
        <f t="shared" si="9"/>
        <v>7.6000000000000004E-4</v>
      </c>
      <c r="S40" s="901"/>
      <c r="T40" s="899">
        <f t="shared" si="10"/>
        <v>0</v>
      </c>
      <c r="U40" s="900">
        <v>21</v>
      </c>
      <c r="V40" s="900">
        <f t="shared" si="11"/>
        <v>0</v>
      </c>
      <c r="W40" s="900">
        <f t="shared" si="12"/>
        <v>0</v>
      </c>
      <c r="X40" s="897"/>
      <c r="Y40" s="896" t="s">
        <v>2982</v>
      </c>
      <c r="Z40" s="896" t="s">
        <v>3340</v>
      </c>
    </row>
    <row r="41" spans="6:26" s="893" customFormat="1" ht="24" outlineLevel="2">
      <c r="F41" s="894">
        <v>30</v>
      </c>
      <c r="G41" s="895" t="s">
        <v>2995</v>
      </c>
      <c r="H41" s="896" t="s">
        <v>3349</v>
      </c>
      <c r="I41" s="896" t="s">
        <v>3350</v>
      </c>
      <c r="J41" s="897" t="s">
        <v>3351</v>
      </c>
      <c r="K41" s="895" t="s">
        <v>886</v>
      </c>
      <c r="L41" s="898">
        <v>6</v>
      </c>
      <c r="M41" s="899">
        <v>0</v>
      </c>
      <c r="N41" s="898">
        <f t="shared" si="7"/>
        <v>6</v>
      </c>
      <c r="O41" s="811"/>
      <c r="P41" s="900">
        <f t="shared" si="8"/>
        <v>0</v>
      </c>
      <c r="Q41" s="901"/>
      <c r="R41" s="899">
        <f t="shared" si="9"/>
        <v>0</v>
      </c>
      <c r="S41" s="901"/>
      <c r="T41" s="899">
        <f t="shared" si="10"/>
        <v>0</v>
      </c>
      <c r="U41" s="900">
        <v>21</v>
      </c>
      <c r="V41" s="900">
        <f t="shared" si="11"/>
        <v>0</v>
      </c>
      <c r="W41" s="900">
        <f t="shared" si="12"/>
        <v>0</v>
      </c>
      <c r="X41" s="897"/>
      <c r="Y41" s="896" t="s">
        <v>2982</v>
      </c>
      <c r="Z41" s="896" t="s">
        <v>3340</v>
      </c>
    </row>
    <row r="42" spans="6:26" s="893" customFormat="1" ht="24" outlineLevel="2">
      <c r="F42" s="894">
        <v>31</v>
      </c>
      <c r="G42" s="895" t="s">
        <v>2995</v>
      </c>
      <c r="H42" s="896" t="s">
        <v>3346</v>
      </c>
      <c r="I42" s="896" t="s">
        <v>3347</v>
      </c>
      <c r="J42" s="897" t="s">
        <v>3348</v>
      </c>
      <c r="K42" s="895" t="s">
        <v>886</v>
      </c>
      <c r="L42" s="898">
        <v>6</v>
      </c>
      <c r="M42" s="899">
        <v>0</v>
      </c>
      <c r="N42" s="898">
        <f t="shared" si="7"/>
        <v>6</v>
      </c>
      <c r="O42" s="811"/>
      <c r="P42" s="900">
        <f t="shared" si="8"/>
        <v>0</v>
      </c>
      <c r="Q42" s="901"/>
      <c r="R42" s="899">
        <f t="shared" si="9"/>
        <v>0</v>
      </c>
      <c r="S42" s="901"/>
      <c r="T42" s="899">
        <f t="shared" si="10"/>
        <v>0</v>
      </c>
      <c r="U42" s="900">
        <v>21</v>
      </c>
      <c r="V42" s="900">
        <f t="shared" si="11"/>
        <v>0</v>
      </c>
      <c r="W42" s="900">
        <f t="shared" si="12"/>
        <v>0</v>
      </c>
      <c r="X42" s="897"/>
      <c r="Y42" s="896" t="s">
        <v>2982</v>
      </c>
      <c r="Z42" s="896" t="s">
        <v>3340</v>
      </c>
    </row>
    <row r="43" spans="6:26" s="893" customFormat="1" ht="12" outlineLevel="2">
      <c r="F43" s="894">
        <v>32</v>
      </c>
      <c r="G43" s="895" t="s">
        <v>2995</v>
      </c>
      <c r="H43" s="896" t="s">
        <v>3670</v>
      </c>
      <c r="I43" s="896" t="s">
        <v>3671</v>
      </c>
      <c r="J43" s="897" t="s">
        <v>3672</v>
      </c>
      <c r="K43" s="895" t="s">
        <v>187</v>
      </c>
      <c r="L43" s="898">
        <v>1</v>
      </c>
      <c r="M43" s="899">
        <v>0</v>
      </c>
      <c r="N43" s="898">
        <f t="shared" si="7"/>
        <v>1</v>
      </c>
      <c r="O43" s="811"/>
      <c r="P43" s="900">
        <f t="shared" si="8"/>
        <v>0</v>
      </c>
      <c r="Q43" s="901">
        <v>0.115</v>
      </c>
      <c r="R43" s="899">
        <f t="shared" si="9"/>
        <v>0.115</v>
      </c>
      <c r="S43" s="901"/>
      <c r="T43" s="899">
        <f t="shared" si="10"/>
        <v>0</v>
      </c>
      <c r="U43" s="900">
        <v>21</v>
      </c>
      <c r="V43" s="900">
        <f t="shared" si="11"/>
        <v>0</v>
      </c>
      <c r="W43" s="900">
        <f t="shared" si="12"/>
        <v>0</v>
      </c>
      <c r="X43" s="897"/>
      <c r="Y43" s="896" t="s">
        <v>2982</v>
      </c>
      <c r="Z43" s="896" t="s">
        <v>3340</v>
      </c>
    </row>
    <row r="44" spans="6:26" outlineLevel="2"/>
    <row r="45" spans="6:26" s="884" customFormat="1" ht="16.5" customHeight="1" outlineLevel="1">
      <c r="F45" s="885"/>
      <c r="G45" s="869"/>
      <c r="H45" s="886"/>
      <c r="I45" s="886"/>
      <c r="J45" s="886" t="s">
        <v>2973</v>
      </c>
      <c r="K45" s="869"/>
      <c r="L45" s="887"/>
      <c r="M45" s="888"/>
      <c r="N45" s="887"/>
      <c r="O45" s="888"/>
      <c r="P45" s="889">
        <f>SUBTOTAL(9,P46:P49)</f>
        <v>0</v>
      </c>
      <c r="Q45" s="890"/>
      <c r="R45" s="891">
        <f>SUBTOTAL(9,R46:R49)</f>
        <v>0</v>
      </c>
      <c r="S45" s="888"/>
      <c r="T45" s="891">
        <f>SUBTOTAL(9,T46:T49)</f>
        <v>0</v>
      </c>
      <c r="U45" s="888"/>
      <c r="V45" s="889">
        <f>SUBTOTAL(9,V46:V49)</f>
        <v>0</v>
      </c>
      <c r="W45" s="889">
        <f>SUBTOTAL(9,W46:W49)</f>
        <v>0</v>
      </c>
      <c r="X45" s="892"/>
      <c r="Y45" s="870"/>
      <c r="Z45" s="870"/>
    </row>
    <row r="46" spans="6:26" s="893" customFormat="1" ht="12" outlineLevel="2">
      <c r="F46" s="894">
        <v>33</v>
      </c>
      <c r="G46" s="895" t="s">
        <v>2979</v>
      </c>
      <c r="H46" s="896" t="s">
        <v>3629</v>
      </c>
      <c r="I46" s="896"/>
      <c r="J46" s="897" t="s">
        <v>3630</v>
      </c>
      <c r="K46" s="895" t="s">
        <v>2955</v>
      </c>
      <c r="L46" s="898">
        <v>3</v>
      </c>
      <c r="M46" s="899">
        <v>0</v>
      </c>
      <c r="N46" s="898">
        <f>L46*(1+M46/100)</f>
        <v>3</v>
      </c>
      <c r="O46" s="811"/>
      <c r="P46" s="900">
        <f t="shared" ref="P46:P48" si="19">ROUND(N46*O46,2)</f>
        <v>0</v>
      </c>
      <c r="Q46" s="901"/>
      <c r="R46" s="899">
        <f>N46*Q46</f>
        <v>0</v>
      </c>
      <c r="S46" s="901"/>
      <c r="T46" s="899">
        <f>N46*S46</f>
        <v>0</v>
      </c>
      <c r="U46" s="900">
        <v>21</v>
      </c>
      <c r="V46" s="900">
        <f>P46*(U46/100)</f>
        <v>0</v>
      </c>
      <c r="W46" s="900">
        <f>P46+V46</f>
        <v>0</v>
      </c>
      <c r="X46" s="897"/>
      <c r="Y46" s="896" t="s">
        <v>2982</v>
      </c>
      <c r="Z46" s="896" t="s">
        <v>2983</v>
      </c>
    </row>
    <row r="47" spans="6:26" s="893" customFormat="1" ht="12" outlineLevel="2">
      <c r="F47" s="894">
        <v>34</v>
      </c>
      <c r="G47" s="895" t="s">
        <v>2979</v>
      </c>
      <c r="H47" s="896" t="s">
        <v>3631</v>
      </c>
      <c r="I47" s="896"/>
      <c r="J47" s="897" t="s">
        <v>3632</v>
      </c>
      <c r="K47" s="895" t="s">
        <v>2955</v>
      </c>
      <c r="L47" s="898">
        <v>8</v>
      </c>
      <c r="M47" s="899">
        <v>0</v>
      </c>
      <c r="N47" s="898">
        <f>L47*(1+M47/100)</f>
        <v>8</v>
      </c>
      <c r="O47" s="811"/>
      <c r="P47" s="900">
        <f t="shared" si="19"/>
        <v>0</v>
      </c>
      <c r="Q47" s="901"/>
      <c r="R47" s="899">
        <f>N47*Q47</f>
        <v>0</v>
      </c>
      <c r="S47" s="901"/>
      <c r="T47" s="899">
        <f>N47*S47</f>
        <v>0</v>
      </c>
      <c r="U47" s="900">
        <v>21</v>
      </c>
      <c r="V47" s="900">
        <f>P47*(U47/100)</f>
        <v>0</v>
      </c>
      <c r="W47" s="900">
        <f>P47+V47</f>
        <v>0</v>
      </c>
      <c r="X47" s="897"/>
      <c r="Y47" s="896" t="s">
        <v>2982</v>
      </c>
      <c r="Z47" s="896" t="s">
        <v>2983</v>
      </c>
    </row>
    <row r="48" spans="6:26" s="893" customFormat="1" ht="12" outlineLevel="2">
      <c r="F48" s="894">
        <v>35</v>
      </c>
      <c r="G48" s="895" t="s">
        <v>2979</v>
      </c>
      <c r="H48" s="896" t="s">
        <v>3633</v>
      </c>
      <c r="I48" s="896"/>
      <c r="J48" s="897" t="s">
        <v>3634</v>
      </c>
      <c r="K48" s="895" t="s">
        <v>2955</v>
      </c>
      <c r="L48" s="898">
        <v>8</v>
      </c>
      <c r="M48" s="899">
        <v>0</v>
      </c>
      <c r="N48" s="898">
        <f>L48*(1+M48/100)</f>
        <v>8</v>
      </c>
      <c r="O48" s="811"/>
      <c r="P48" s="900">
        <f t="shared" si="19"/>
        <v>0</v>
      </c>
      <c r="Q48" s="901"/>
      <c r="R48" s="899">
        <f>N48*Q48</f>
        <v>0</v>
      </c>
      <c r="S48" s="901"/>
      <c r="T48" s="899">
        <f>N48*S48</f>
        <v>0</v>
      </c>
      <c r="U48" s="900">
        <v>21</v>
      </c>
      <c r="V48" s="900">
        <f>P48*(U48/100)</f>
        <v>0</v>
      </c>
      <c r="W48" s="900">
        <f>P48+V48</f>
        <v>0</v>
      </c>
      <c r="X48" s="897"/>
      <c r="Y48" s="896" t="s">
        <v>2982</v>
      </c>
      <c r="Z48" s="896" t="s">
        <v>2983</v>
      </c>
    </row>
    <row r="49" spans="6:26" outlineLevel="2"/>
    <row r="50" spans="6:26" s="884" customFormat="1" ht="16.5" customHeight="1" outlineLevel="1">
      <c r="F50" s="885"/>
      <c r="G50" s="869"/>
      <c r="H50" s="886"/>
      <c r="I50" s="886"/>
      <c r="J50" s="886" t="s">
        <v>3391</v>
      </c>
      <c r="K50" s="869"/>
      <c r="L50" s="887"/>
      <c r="M50" s="888"/>
      <c r="N50" s="887"/>
      <c r="O50" s="888"/>
      <c r="P50" s="889">
        <f>SUBTOTAL(9,P51:P52)</f>
        <v>0</v>
      </c>
      <c r="Q50" s="890"/>
      <c r="R50" s="891">
        <f>SUBTOTAL(9,R51:R52)</f>
        <v>0</v>
      </c>
      <c r="S50" s="888"/>
      <c r="T50" s="891">
        <f>SUBTOTAL(9,T51:T52)</f>
        <v>0</v>
      </c>
      <c r="U50" s="888"/>
      <c r="V50" s="889">
        <f>SUBTOTAL(9,V51:V52)</f>
        <v>0</v>
      </c>
      <c r="W50" s="889">
        <f>SUBTOTAL(9,W51:W52)</f>
        <v>0</v>
      </c>
      <c r="X50" s="892"/>
      <c r="Y50" s="870"/>
      <c r="Z50" s="870"/>
    </row>
    <row r="51" spans="6:26" s="893" customFormat="1" ht="24" outlineLevel="2">
      <c r="F51" s="894">
        <v>36</v>
      </c>
      <c r="G51" s="895" t="s">
        <v>2995</v>
      </c>
      <c r="H51" s="896" t="s">
        <v>3392</v>
      </c>
      <c r="I51" s="896" t="s">
        <v>3393</v>
      </c>
      <c r="J51" s="897" t="s">
        <v>3394</v>
      </c>
      <c r="K51" s="895" t="s">
        <v>407</v>
      </c>
      <c r="L51" s="898">
        <v>3.2540650000000002</v>
      </c>
      <c r="M51" s="899">
        <v>0</v>
      </c>
      <c r="N51" s="898">
        <f>L51*(1+M51/100)</f>
        <v>3.2540650000000002</v>
      </c>
      <c r="O51" s="811"/>
      <c r="P51" s="900">
        <f t="shared" ref="P51" si="20">ROUND(N51*O51,2)</f>
        <v>0</v>
      </c>
      <c r="Q51" s="901"/>
      <c r="R51" s="899">
        <f>N51*Q51</f>
        <v>0</v>
      </c>
      <c r="S51" s="901"/>
      <c r="T51" s="899">
        <f>N51*S51</f>
        <v>0</v>
      </c>
      <c r="U51" s="900">
        <v>21</v>
      </c>
      <c r="V51" s="900">
        <f>P51*(U51/100)</f>
        <v>0</v>
      </c>
      <c r="W51" s="900">
        <f>P51+V51</f>
        <v>0</v>
      </c>
      <c r="X51" s="897"/>
      <c r="Y51" s="896" t="s">
        <v>2982</v>
      </c>
      <c r="Z51" s="896" t="s">
        <v>3395</v>
      </c>
    </row>
    <row r="52" spans="6:26" outlineLevel="2"/>
    <row r="53" spans="6:26" outlineLevel="1"/>
  </sheetData>
  <sheetProtection algorithmName="SHA-512" hashValue="j2slDawiqKSbcU8RMzsA+S+uHnwZGgL3zE7NG4wsCttvF6VqYEgrZ8ZRlruRcFWgC5WVmGgEDKjOBtIQlbK/VQ==" saltValue="1ac51e1OQCpd+Q1UTiwbE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I89" sqref="I8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110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2617</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RAV8612 - D.2.4 Přípojka kanalizace</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RAV8612 - D.2.4 Přípojka kanalizace</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1.2800000000000001E-3</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1.2800000000000001E-3</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v>
      </c>
      <c r="Q80" s="279"/>
      <c r="R80" s="280">
        <f>R81</f>
        <v>1.2800000000000001E-3</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2618</v>
      </c>
      <c r="F81" s="288" t="s">
        <v>2619</v>
      </c>
      <c r="G81" s="289" t="s">
        <v>187</v>
      </c>
      <c r="H81" s="290">
        <v>1</v>
      </c>
      <c r="I81" s="291">
        <f>'Přípojka kanalizace-1'!C12</f>
        <v>0</v>
      </c>
      <c r="J81" s="291">
        <f>ROUND(I81*H81,2)</f>
        <v>0</v>
      </c>
      <c r="K81" s="288" t="s">
        <v>5</v>
      </c>
      <c r="L81" s="207"/>
      <c r="M81" s="292" t="s">
        <v>5</v>
      </c>
      <c r="N81" s="341" t="s">
        <v>39</v>
      </c>
      <c r="O81" s="342">
        <v>0.19</v>
      </c>
      <c r="P81" s="342">
        <f>O81*H81</f>
        <v>0.19</v>
      </c>
      <c r="Q81" s="342">
        <v>1.2800000000000001E-3</v>
      </c>
      <c r="R81" s="342">
        <f>Q81*H81</f>
        <v>1.2800000000000001E-3</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2620</v>
      </c>
    </row>
    <row r="82" spans="2:65" s="206" customFormat="1" ht="6.95" customHeight="1">
      <c r="B82" s="231"/>
      <c r="C82" s="232"/>
      <c r="D82" s="232"/>
      <c r="E82" s="232"/>
      <c r="F82" s="232"/>
      <c r="G82" s="232"/>
      <c r="H82" s="232"/>
      <c r="I82" s="232"/>
      <c r="J82" s="232"/>
      <c r="K82" s="232"/>
      <c r="L82" s="207"/>
    </row>
  </sheetData>
  <sheetProtection algorithmName="SHA-512" hashValue="cKpNmUoQlrtlZpJmGiITPxgMuF6lm1r6OfrCMiV/wfgzcajIMtwarPjNe2dnvDV6+WVkljQYrNNLm8jywZmr6A==" saltValue="VyPSTiGZkdvzwjmnlGUEAw=="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2"/>
  <sheetViews>
    <sheetView workbookViewId="0">
      <pane ySplit="3" topLeftCell="A4" activePane="bottomLeft" state="frozen"/>
      <selection activeCell="D39" sqref="D39"/>
      <selection pane="bottomLeft" activeCell="D22" sqref="D22:D23"/>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94"/>
      <c r="D4" s="94"/>
      <c r="E4" s="92"/>
    </row>
    <row r="5" spans="1:5" s="95" customFormat="1" ht="15.75" customHeight="1">
      <c r="B5" s="96" t="str">
        <f>IF('Přípojka kanalizace-2'!$J$5=0,"",'Přípojka kanalizace-2'!$J$5)</f>
        <v>D.2.4 Kanalizační přípojka</v>
      </c>
      <c r="C5" s="807" t="str">
        <f>IF('Přípojka kanalizace-2'!$P$5=0,"",'Přípojka kanalizace-2'!$P$5)</f>
        <v/>
      </c>
      <c r="D5" s="98">
        <f>IF('Přípojka kanalizace-2'!$R$5=0,"",'Přípojka kanalizace-2'!$R$5)</f>
        <v>9.3509799999999998</v>
      </c>
    </row>
    <row r="6" spans="1:5" s="99" customFormat="1" ht="15" customHeight="1" outlineLevel="1">
      <c r="B6" s="100" t="str">
        <f>IF('Přípojka kanalizace-2'!$J$6=0,"",'Přípojka kanalizace-2'!$J$6)</f>
        <v>001: Zemní práce</v>
      </c>
      <c r="C6" s="808" t="str">
        <f>IF('Přípojka kanalizace-2'!$P$6=0,"",'Přípojka kanalizace-2'!$P$6)</f>
        <v/>
      </c>
      <c r="D6" s="102">
        <f>IF('Přípojka kanalizace-2'!$R$6=0,"",'Přípojka kanalizace-2'!$R$6)</f>
        <v>0.10376000000000001</v>
      </c>
    </row>
    <row r="7" spans="1:5" s="99" customFormat="1" ht="15" customHeight="1" outlineLevel="1">
      <c r="B7" s="100" t="str">
        <f>IF('Přípojka kanalizace-2'!$J$20=0,"",'Přípojka kanalizace-2'!$J$20)</f>
        <v>004: Vodorovné konstrukce</v>
      </c>
      <c r="C7" s="808" t="str">
        <f>IF('Přípojka kanalizace-2'!$P$20=0,"",'Přípojka kanalizace-2'!$P$20)</f>
        <v/>
      </c>
      <c r="D7" s="102">
        <f>IF('Přípojka kanalizace-2'!$R$20=0,"",'Přípojka kanalizace-2'!$R$20)</f>
        <v>5.6723100000000004</v>
      </c>
    </row>
    <row r="8" spans="1:5" s="99" customFormat="1" ht="15" customHeight="1" outlineLevel="1">
      <c r="B8" s="100" t="str">
        <f>IF('Přípojka kanalizace-2'!$J$23=0,"",'Přípojka kanalizace-2'!$J$23)</f>
        <v>008: Trubní vedení</v>
      </c>
      <c r="C8" s="808" t="str">
        <f>IF('Přípojka kanalizace-2'!$P$23=0,"",'Přípojka kanalizace-2'!$P$23)</f>
        <v/>
      </c>
      <c r="D8" s="102">
        <f>IF('Přípojka kanalizace-2'!$R$23=0,"",'Přípojka kanalizace-2'!$R$23)</f>
        <v>3.5749099999999996</v>
      </c>
    </row>
    <row r="9" spans="1:5" s="99" customFormat="1" ht="15" customHeight="1" outlineLevel="1">
      <c r="B9" s="100" t="str">
        <f>IF('Přípojka kanalizace-2'!$J$42=0,"",'Přípojka kanalizace-2'!$J$42)</f>
        <v>009: Ostatní konstrukce a práce</v>
      </c>
      <c r="C9" s="808" t="str">
        <f>IF('Přípojka kanalizace-2'!$P$42=0,"",'Přípojka kanalizace-2'!$P$42)</f>
        <v/>
      </c>
      <c r="D9" s="102" t="str">
        <f>IF('Přípojka kanalizace-2'!$R$42=0,"",'Přípojka kanalizace-2'!$R$42)</f>
        <v/>
      </c>
    </row>
    <row r="10" spans="1:5" s="99" customFormat="1" ht="15" customHeight="1" outlineLevel="1">
      <c r="B10" s="100" t="str">
        <f>IF('Přípojka kanalizace-2'!$J$47=0,"",'Přípojka kanalizace-2'!$J$47)</f>
        <v>099: Přesun hmot HSV</v>
      </c>
      <c r="C10" s="808" t="str">
        <f>IF('Přípojka kanalizace-2'!$P$47=0,"",'Přípojka kanalizace-2'!$P$47)</f>
        <v/>
      </c>
      <c r="D10" s="102" t="str">
        <f>IF('Přípojka kanalizace-2'!$R$47=0,"",'Přípojka kanalizace-2'!$R$47)</f>
        <v/>
      </c>
    </row>
    <row r="11" spans="1:5" ht="13.5" outlineLevel="1" thickBot="1">
      <c r="B11" s="103"/>
      <c r="C11" s="809"/>
    </row>
    <row r="12" spans="1:5" s="104" customFormat="1" ht="15">
      <c r="A12" s="104" t="e">
        <f>SUM(#REF!)</f>
        <v>#REF!</v>
      </c>
      <c r="B12" s="105" t="s">
        <v>2961</v>
      </c>
      <c r="C12" s="810">
        <f>SUBTOTAL(9,C5:C11)/2</f>
        <v>0</v>
      </c>
      <c r="D12" s="106"/>
    </row>
  </sheetData>
  <sheetProtection algorithmName="SHA-512" hashValue="WrZxX2lGss5gdwjyt3k/AJWyoi4Yi/C6el/ZDRdNXkRDtsSq2BOvtVCZgrB57L83nSkJCJEsy6NGp/2j5Sd+Pg==" saltValue="MNqOGGMYo3wc8Liapsa5n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0"/>
  <sheetViews>
    <sheetView topLeftCell="F1" zoomScaleNormal="100" zoomScaleSheetLayoutView="100" workbookViewId="0">
      <pane ySplit="3" topLeftCell="A31" activePane="bottomLeft" state="frozen"/>
      <selection activeCell="D39" sqref="D39"/>
      <selection pane="bottomLeft" activeCell="O48" sqref="O48"/>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2962</v>
      </c>
      <c r="G3" s="865" t="s">
        <v>53</v>
      </c>
      <c r="H3" s="866" t="s">
        <v>49</v>
      </c>
      <c r="I3" s="866" t="s">
        <v>2963</v>
      </c>
      <c r="J3" s="867" t="s">
        <v>163</v>
      </c>
      <c r="K3" s="865" t="s">
        <v>164</v>
      </c>
      <c r="L3" s="864" t="s">
        <v>2964</v>
      </c>
      <c r="M3" s="864" t="s">
        <v>2965</v>
      </c>
      <c r="N3" s="864" t="s">
        <v>2966</v>
      </c>
      <c r="O3" s="864" t="s">
        <v>2967</v>
      </c>
      <c r="P3" s="864" t="s">
        <v>2960</v>
      </c>
      <c r="Q3" s="864" t="s">
        <v>2968</v>
      </c>
      <c r="R3" s="864" t="s">
        <v>2849</v>
      </c>
      <c r="S3" s="864" t="s">
        <v>2969</v>
      </c>
      <c r="T3" s="864" t="s">
        <v>2851</v>
      </c>
      <c r="U3" s="864" t="s">
        <v>2787</v>
      </c>
      <c r="V3" s="864" t="s">
        <v>38</v>
      </c>
      <c r="W3" s="864" t="s">
        <v>44</v>
      </c>
      <c r="X3" s="867" t="s">
        <v>2970</v>
      </c>
      <c r="Y3" s="866" t="s">
        <v>2806</v>
      </c>
      <c r="Z3" s="866" t="s">
        <v>2971</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3673</v>
      </c>
      <c r="K5" s="875"/>
      <c r="L5" s="877"/>
      <c r="M5" s="878"/>
      <c r="N5" s="877"/>
      <c r="O5" s="878"/>
      <c r="P5" s="910">
        <f>SUBTOTAL(9,P6:P50)</f>
        <v>0</v>
      </c>
      <c r="Q5" s="880"/>
      <c r="R5" s="881">
        <f>SUBTOTAL(9,R6:R50)</f>
        <v>9.3509799999999998</v>
      </c>
      <c r="S5" s="878"/>
      <c r="T5" s="881">
        <f>SUBTOTAL(9,T6:T50)</f>
        <v>0</v>
      </c>
      <c r="U5" s="878"/>
      <c r="V5" s="879">
        <f>SUBTOTAL(9,V6:V50)</f>
        <v>0</v>
      </c>
      <c r="W5" s="879">
        <f>SUBTOTAL(9,W6:W50)</f>
        <v>0</v>
      </c>
      <c r="X5" s="882"/>
      <c r="Y5" s="883"/>
      <c r="Z5" s="883"/>
    </row>
    <row r="6" spans="1:26" s="884" customFormat="1" ht="16.5" customHeight="1" outlineLevel="1">
      <c r="F6" s="885"/>
      <c r="G6" s="869"/>
      <c r="H6" s="886"/>
      <c r="I6" s="886"/>
      <c r="J6" s="886" t="s">
        <v>3277</v>
      </c>
      <c r="K6" s="869"/>
      <c r="L6" s="887"/>
      <c r="M6" s="888"/>
      <c r="N6" s="887"/>
      <c r="O6" s="888"/>
      <c r="P6" s="911">
        <f>SUBTOTAL(9,P7:P19)</f>
        <v>0</v>
      </c>
      <c r="Q6" s="890"/>
      <c r="R6" s="891">
        <f>SUBTOTAL(9,R7:R19)</f>
        <v>0.10376000000000001</v>
      </c>
      <c r="S6" s="888"/>
      <c r="T6" s="891">
        <f>SUBTOTAL(9,T7:T19)</f>
        <v>0</v>
      </c>
      <c r="U6" s="888"/>
      <c r="V6" s="889">
        <f>SUBTOTAL(9,V7:V19)</f>
        <v>0</v>
      </c>
      <c r="W6" s="889">
        <f>SUBTOTAL(9,W7:W19)</f>
        <v>0</v>
      </c>
      <c r="X6" s="892"/>
      <c r="Y6" s="870"/>
      <c r="Z6" s="870"/>
    </row>
    <row r="7" spans="1:26" s="893" customFormat="1" ht="36" outlineLevel="2">
      <c r="A7" s="893" t="s">
        <v>2974</v>
      </c>
      <c r="B7" s="893" t="s">
        <v>2975</v>
      </c>
      <c r="C7" s="893" t="s">
        <v>2976</v>
      </c>
      <c r="D7" s="893" t="s">
        <v>2977</v>
      </c>
      <c r="E7" s="893" t="s">
        <v>2978</v>
      </c>
      <c r="F7" s="894">
        <v>1</v>
      </c>
      <c r="G7" s="895" t="s">
        <v>2995</v>
      </c>
      <c r="H7" s="896" t="s">
        <v>3278</v>
      </c>
      <c r="I7" s="896" t="s">
        <v>3279</v>
      </c>
      <c r="J7" s="897" t="s">
        <v>3280</v>
      </c>
      <c r="K7" s="895" t="s">
        <v>210</v>
      </c>
      <c r="L7" s="898">
        <v>7</v>
      </c>
      <c r="M7" s="899">
        <v>0</v>
      </c>
      <c r="N7" s="898">
        <f t="shared" ref="N7:N18" si="0">L7*(1+M7/100)</f>
        <v>7</v>
      </c>
      <c r="O7" s="811"/>
      <c r="P7" s="912">
        <f t="shared" ref="P7:P18" si="1">N7*O7</f>
        <v>0</v>
      </c>
      <c r="Q7" s="901"/>
      <c r="R7" s="899">
        <f t="shared" ref="R7:R18" si="2">N7*Q7</f>
        <v>0</v>
      </c>
      <c r="S7" s="901"/>
      <c r="T7" s="899">
        <f t="shared" ref="T7:T18" si="3">N7*S7</f>
        <v>0</v>
      </c>
      <c r="U7" s="900">
        <v>21</v>
      </c>
      <c r="V7" s="900">
        <f t="shared" ref="V7:V18" si="4">P7*(U7/100)</f>
        <v>0</v>
      </c>
      <c r="W7" s="900">
        <f t="shared" ref="W7:W18" si="5">P7+V7</f>
        <v>0</v>
      </c>
      <c r="X7" s="897"/>
      <c r="Y7" s="896" t="s">
        <v>2982</v>
      </c>
      <c r="Z7" s="896" t="s">
        <v>3281</v>
      </c>
    </row>
    <row r="8" spans="1:26" s="893" customFormat="1" ht="12" outlineLevel="2">
      <c r="F8" s="894">
        <v>2</v>
      </c>
      <c r="G8" s="895" t="s">
        <v>2995</v>
      </c>
      <c r="H8" s="896" t="s">
        <v>3287</v>
      </c>
      <c r="I8" s="896" t="s">
        <v>259</v>
      </c>
      <c r="J8" s="897" t="s">
        <v>3636</v>
      </c>
      <c r="K8" s="895" t="s">
        <v>210</v>
      </c>
      <c r="L8" s="898">
        <v>7</v>
      </c>
      <c r="M8" s="899">
        <v>0</v>
      </c>
      <c r="N8" s="898">
        <f t="shared" si="0"/>
        <v>7</v>
      </c>
      <c r="O8" s="811"/>
      <c r="P8" s="912">
        <f t="shared" si="1"/>
        <v>0</v>
      </c>
      <c r="Q8" s="901"/>
      <c r="R8" s="899">
        <f t="shared" si="2"/>
        <v>0</v>
      </c>
      <c r="S8" s="901"/>
      <c r="T8" s="899">
        <f t="shared" si="3"/>
        <v>0</v>
      </c>
      <c r="U8" s="900">
        <v>21</v>
      </c>
      <c r="V8" s="900">
        <f t="shared" si="4"/>
        <v>0</v>
      </c>
      <c r="W8" s="900">
        <f t="shared" si="5"/>
        <v>0</v>
      </c>
      <c r="X8" s="897"/>
      <c r="Y8" s="896" t="s">
        <v>2982</v>
      </c>
      <c r="Z8" s="896" t="s">
        <v>3281</v>
      </c>
    </row>
    <row r="9" spans="1:26" s="893" customFormat="1" ht="24" outlineLevel="2">
      <c r="F9" s="894">
        <v>3</v>
      </c>
      <c r="G9" s="895" t="s">
        <v>2995</v>
      </c>
      <c r="H9" s="896" t="s">
        <v>3290</v>
      </c>
      <c r="I9" s="896" t="s">
        <v>264</v>
      </c>
      <c r="J9" s="897" t="s">
        <v>3585</v>
      </c>
      <c r="K9" s="895" t="s">
        <v>210</v>
      </c>
      <c r="L9" s="898">
        <v>1.4</v>
      </c>
      <c r="M9" s="899">
        <v>0</v>
      </c>
      <c r="N9" s="898">
        <f t="shared" si="0"/>
        <v>1.4</v>
      </c>
      <c r="O9" s="811"/>
      <c r="P9" s="912">
        <f t="shared" si="1"/>
        <v>0</v>
      </c>
      <c r="Q9" s="901"/>
      <c r="R9" s="899">
        <f t="shared" si="2"/>
        <v>0</v>
      </c>
      <c r="S9" s="901"/>
      <c r="T9" s="899">
        <f t="shared" si="3"/>
        <v>0</v>
      </c>
      <c r="U9" s="900">
        <v>21</v>
      </c>
      <c r="V9" s="900">
        <f t="shared" si="4"/>
        <v>0</v>
      </c>
      <c r="W9" s="900">
        <f t="shared" si="5"/>
        <v>0</v>
      </c>
      <c r="X9" s="897"/>
      <c r="Y9" s="896" t="s">
        <v>2982</v>
      </c>
      <c r="Z9" s="896" t="s">
        <v>3281</v>
      </c>
    </row>
    <row r="10" spans="1:26" s="893" customFormat="1" ht="12" outlineLevel="2">
      <c r="F10" s="894">
        <v>4</v>
      </c>
      <c r="G10" s="895" t="s">
        <v>2995</v>
      </c>
      <c r="H10" s="896" t="s">
        <v>3293</v>
      </c>
      <c r="I10" s="896" t="s">
        <v>3294</v>
      </c>
      <c r="J10" s="897" t="s">
        <v>3637</v>
      </c>
      <c r="K10" s="895" t="s">
        <v>210</v>
      </c>
      <c r="L10" s="898">
        <v>2</v>
      </c>
      <c r="M10" s="899">
        <v>0</v>
      </c>
      <c r="N10" s="898">
        <f t="shared" si="0"/>
        <v>2</v>
      </c>
      <c r="O10" s="811"/>
      <c r="P10" s="912">
        <f t="shared" si="1"/>
        <v>0</v>
      </c>
      <c r="Q10" s="901"/>
      <c r="R10" s="899">
        <f t="shared" si="2"/>
        <v>0</v>
      </c>
      <c r="S10" s="901"/>
      <c r="T10" s="899">
        <f t="shared" si="3"/>
        <v>0</v>
      </c>
      <c r="U10" s="900">
        <v>21</v>
      </c>
      <c r="V10" s="900">
        <f t="shared" si="4"/>
        <v>0</v>
      </c>
      <c r="W10" s="900">
        <f t="shared" si="5"/>
        <v>0</v>
      </c>
      <c r="X10" s="897"/>
      <c r="Y10" s="896" t="s">
        <v>2982</v>
      </c>
      <c r="Z10" s="896" t="s">
        <v>3281</v>
      </c>
    </row>
    <row r="11" spans="1:26" s="893" customFormat="1" ht="12" outlineLevel="2">
      <c r="F11" s="894">
        <v>5</v>
      </c>
      <c r="G11" s="895" t="s">
        <v>2995</v>
      </c>
      <c r="H11" s="896" t="s">
        <v>3296</v>
      </c>
      <c r="I11" s="896" t="s">
        <v>3297</v>
      </c>
      <c r="J11" s="897" t="s">
        <v>3298</v>
      </c>
      <c r="K11" s="895" t="s">
        <v>210</v>
      </c>
      <c r="L11" s="898">
        <v>0.4</v>
      </c>
      <c r="M11" s="899">
        <v>0</v>
      </c>
      <c r="N11" s="898">
        <f t="shared" si="0"/>
        <v>0.4</v>
      </c>
      <c r="O11" s="811"/>
      <c r="P11" s="912">
        <f t="shared" si="1"/>
        <v>0</v>
      </c>
      <c r="Q11" s="901"/>
      <c r="R11" s="899">
        <f t="shared" si="2"/>
        <v>0</v>
      </c>
      <c r="S11" s="901"/>
      <c r="T11" s="899">
        <f t="shared" si="3"/>
        <v>0</v>
      </c>
      <c r="U11" s="900">
        <v>21</v>
      </c>
      <c r="V11" s="900">
        <f t="shared" si="4"/>
        <v>0</v>
      </c>
      <c r="W11" s="900">
        <f t="shared" si="5"/>
        <v>0</v>
      </c>
      <c r="X11" s="897"/>
      <c r="Y11" s="896" t="s">
        <v>2982</v>
      </c>
      <c r="Z11" s="896" t="s">
        <v>3281</v>
      </c>
    </row>
    <row r="12" spans="1:26" s="893" customFormat="1" ht="24" outlineLevel="2">
      <c r="F12" s="894">
        <v>6</v>
      </c>
      <c r="G12" s="895" t="s">
        <v>2995</v>
      </c>
      <c r="H12" s="896" t="s">
        <v>3299</v>
      </c>
      <c r="I12" s="896" t="s">
        <v>3300</v>
      </c>
      <c r="J12" s="897" t="s">
        <v>3638</v>
      </c>
      <c r="K12" s="895" t="s">
        <v>180</v>
      </c>
      <c r="L12" s="898">
        <v>15</v>
      </c>
      <c r="M12" s="899">
        <v>0</v>
      </c>
      <c r="N12" s="898">
        <f t="shared" si="0"/>
        <v>15</v>
      </c>
      <c r="O12" s="811"/>
      <c r="P12" s="912">
        <f t="shared" si="1"/>
        <v>0</v>
      </c>
      <c r="Q12" s="901">
        <v>8.4000000000000003E-4</v>
      </c>
      <c r="R12" s="899">
        <f t="shared" si="2"/>
        <v>1.26E-2</v>
      </c>
      <c r="S12" s="901"/>
      <c r="T12" s="899">
        <f t="shared" si="3"/>
        <v>0</v>
      </c>
      <c r="U12" s="900">
        <v>21</v>
      </c>
      <c r="V12" s="900">
        <f t="shared" si="4"/>
        <v>0</v>
      </c>
      <c r="W12" s="900">
        <f t="shared" si="5"/>
        <v>0</v>
      </c>
      <c r="X12" s="897"/>
      <c r="Y12" s="896" t="s">
        <v>2982</v>
      </c>
      <c r="Z12" s="896" t="s">
        <v>3281</v>
      </c>
    </row>
    <row r="13" spans="1:26" s="893" customFormat="1" ht="24" outlineLevel="2">
      <c r="F13" s="894">
        <v>7</v>
      </c>
      <c r="G13" s="895" t="s">
        <v>2995</v>
      </c>
      <c r="H13" s="896" t="s">
        <v>3303</v>
      </c>
      <c r="I13" s="896" t="s">
        <v>3304</v>
      </c>
      <c r="J13" s="897" t="s">
        <v>3639</v>
      </c>
      <c r="K13" s="895" t="s">
        <v>180</v>
      </c>
      <c r="L13" s="898">
        <v>15</v>
      </c>
      <c r="M13" s="899">
        <v>0</v>
      </c>
      <c r="N13" s="898">
        <f t="shared" si="0"/>
        <v>15</v>
      </c>
      <c r="O13" s="811"/>
      <c r="P13" s="912">
        <f t="shared" si="1"/>
        <v>0</v>
      </c>
      <c r="Q13" s="901"/>
      <c r="R13" s="899">
        <f t="shared" si="2"/>
        <v>0</v>
      </c>
      <c r="S13" s="901"/>
      <c r="T13" s="899">
        <f t="shared" si="3"/>
        <v>0</v>
      </c>
      <c r="U13" s="900">
        <v>21</v>
      </c>
      <c r="V13" s="900">
        <f t="shared" si="4"/>
        <v>0</v>
      </c>
      <c r="W13" s="900">
        <f t="shared" si="5"/>
        <v>0</v>
      </c>
      <c r="X13" s="897"/>
      <c r="Y13" s="896" t="s">
        <v>2982</v>
      </c>
      <c r="Z13" s="896" t="s">
        <v>3281</v>
      </c>
    </row>
    <row r="14" spans="1:26" s="893" customFormat="1" ht="24" outlineLevel="2">
      <c r="F14" s="894">
        <v>8</v>
      </c>
      <c r="G14" s="895" t="s">
        <v>2995</v>
      </c>
      <c r="H14" s="896" t="s">
        <v>3307</v>
      </c>
      <c r="I14" s="896" t="s">
        <v>279</v>
      </c>
      <c r="J14" s="897" t="s">
        <v>3586</v>
      </c>
      <c r="K14" s="895" t="s">
        <v>210</v>
      </c>
      <c r="L14" s="898">
        <v>9</v>
      </c>
      <c r="M14" s="899">
        <v>0</v>
      </c>
      <c r="N14" s="898">
        <f t="shared" si="0"/>
        <v>9</v>
      </c>
      <c r="O14" s="811"/>
      <c r="P14" s="912">
        <f t="shared" si="1"/>
        <v>0</v>
      </c>
      <c r="Q14" s="901"/>
      <c r="R14" s="899">
        <f t="shared" si="2"/>
        <v>0</v>
      </c>
      <c r="S14" s="901"/>
      <c r="T14" s="899">
        <f t="shared" si="3"/>
        <v>0</v>
      </c>
      <c r="U14" s="900">
        <v>21</v>
      </c>
      <c r="V14" s="900">
        <f t="shared" si="4"/>
        <v>0</v>
      </c>
      <c r="W14" s="900">
        <f t="shared" si="5"/>
        <v>0</v>
      </c>
      <c r="X14" s="897"/>
      <c r="Y14" s="896" t="s">
        <v>2982</v>
      </c>
      <c r="Z14" s="896" t="s">
        <v>3281</v>
      </c>
    </row>
    <row r="15" spans="1:26" s="893" customFormat="1" ht="24" outlineLevel="2">
      <c r="F15" s="894">
        <v>9</v>
      </c>
      <c r="G15" s="895" t="s">
        <v>2995</v>
      </c>
      <c r="H15" s="896" t="s">
        <v>3313</v>
      </c>
      <c r="I15" s="896" t="s">
        <v>3314</v>
      </c>
      <c r="J15" s="897" t="s">
        <v>3587</v>
      </c>
      <c r="K15" s="895" t="s">
        <v>210</v>
      </c>
      <c r="L15" s="898">
        <v>5</v>
      </c>
      <c r="M15" s="899">
        <v>0</v>
      </c>
      <c r="N15" s="898">
        <f t="shared" si="0"/>
        <v>5</v>
      </c>
      <c r="O15" s="811"/>
      <c r="P15" s="912">
        <f t="shared" si="1"/>
        <v>0</v>
      </c>
      <c r="Q15" s="901"/>
      <c r="R15" s="899">
        <f t="shared" si="2"/>
        <v>0</v>
      </c>
      <c r="S15" s="901"/>
      <c r="T15" s="899">
        <f t="shared" si="3"/>
        <v>0</v>
      </c>
      <c r="U15" s="900">
        <v>21</v>
      </c>
      <c r="V15" s="900">
        <f t="shared" si="4"/>
        <v>0</v>
      </c>
      <c r="W15" s="900">
        <f t="shared" si="5"/>
        <v>0</v>
      </c>
      <c r="X15" s="897"/>
      <c r="Y15" s="896" t="s">
        <v>2982</v>
      </c>
      <c r="Z15" s="896" t="s">
        <v>3281</v>
      </c>
    </row>
    <row r="16" spans="1:26" s="893" customFormat="1" ht="12" outlineLevel="2">
      <c r="F16" s="894">
        <v>10</v>
      </c>
      <c r="G16" s="895" t="s">
        <v>2995</v>
      </c>
      <c r="H16" s="896" t="s">
        <v>3319</v>
      </c>
      <c r="I16" s="896" t="s">
        <v>399</v>
      </c>
      <c r="J16" s="897" t="s">
        <v>3320</v>
      </c>
      <c r="K16" s="895" t="s">
        <v>210</v>
      </c>
      <c r="L16" s="898">
        <v>5</v>
      </c>
      <c r="M16" s="899">
        <v>0</v>
      </c>
      <c r="N16" s="898">
        <f t="shared" si="0"/>
        <v>5</v>
      </c>
      <c r="O16" s="811"/>
      <c r="P16" s="912">
        <f t="shared" si="1"/>
        <v>0</v>
      </c>
      <c r="Q16" s="901"/>
      <c r="R16" s="899">
        <f t="shared" si="2"/>
        <v>0</v>
      </c>
      <c r="S16" s="901"/>
      <c r="T16" s="899">
        <f t="shared" si="3"/>
        <v>0</v>
      </c>
      <c r="U16" s="900">
        <v>21</v>
      </c>
      <c r="V16" s="900">
        <f t="shared" si="4"/>
        <v>0</v>
      </c>
      <c r="W16" s="900">
        <f t="shared" si="5"/>
        <v>0</v>
      </c>
      <c r="X16" s="897"/>
      <c r="Y16" s="896" t="s">
        <v>2982</v>
      </c>
      <c r="Z16" s="896" t="s">
        <v>3281</v>
      </c>
    </row>
    <row r="17" spans="6:26" s="893" customFormat="1" ht="12" outlineLevel="2">
      <c r="F17" s="894">
        <v>11</v>
      </c>
      <c r="G17" s="895" t="s">
        <v>2995</v>
      </c>
      <c r="H17" s="896" t="s">
        <v>3325</v>
      </c>
      <c r="I17" s="896" t="s">
        <v>3326</v>
      </c>
      <c r="J17" s="897" t="s">
        <v>3327</v>
      </c>
      <c r="K17" s="895" t="s">
        <v>886</v>
      </c>
      <c r="L17" s="898">
        <v>2</v>
      </c>
      <c r="M17" s="899">
        <v>0</v>
      </c>
      <c r="N17" s="898">
        <f t="shared" si="0"/>
        <v>2</v>
      </c>
      <c r="O17" s="811"/>
      <c r="P17" s="912">
        <f t="shared" si="1"/>
        <v>0</v>
      </c>
      <c r="Q17" s="901">
        <v>8.6800000000000002E-3</v>
      </c>
      <c r="R17" s="899">
        <f t="shared" si="2"/>
        <v>1.736E-2</v>
      </c>
      <c r="S17" s="901"/>
      <c r="T17" s="899">
        <f t="shared" si="3"/>
        <v>0</v>
      </c>
      <c r="U17" s="900">
        <v>21</v>
      </c>
      <c r="V17" s="900">
        <f t="shared" si="4"/>
        <v>0</v>
      </c>
      <c r="W17" s="900">
        <f t="shared" si="5"/>
        <v>0</v>
      </c>
      <c r="X17" s="897"/>
      <c r="Y17" s="896" t="s">
        <v>2982</v>
      </c>
      <c r="Z17" s="896" t="s">
        <v>3281</v>
      </c>
    </row>
    <row r="18" spans="6:26" s="893" customFormat="1" ht="24" outlineLevel="2">
      <c r="F18" s="894">
        <v>12</v>
      </c>
      <c r="G18" s="895" t="s">
        <v>2995</v>
      </c>
      <c r="H18" s="896" t="s">
        <v>3328</v>
      </c>
      <c r="I18" s="896" t="s">
        <v>3329</v>
      </c>
      <c r="J18" s="897" t="s">
        <v>3330</v>
      </c>
      <c r="K18" s="895" t="s">
        <v>886</v>
      </c>
      <c r="L18" s="898">
        <v>2</v>
      </c>
      <c r="M18" s="899">
        <v>0</v>
      </c>
      <c r="N18" s="898">
        <f t="shared" si="0"/>
        <v>2</v>
      </c>
      <c r="O18" s="811"/>
      <c r="P18" s="912">
        <f t="shared" si="1"/>
        <v>0</v>
      </c>
      <c r="Q18" s="901">
        <v>3.6900000000000002E-2</v>
      </c>
      <c r="R18" s="899">
        <f t="shared" si="2"/>
        <v>7.3800000000000004E-2</v>
      </c>
      <c r="S18" s="901"/>
      <c r="T18" s="899">
        <f t="shared" si="3"/>
        <v>0</v>
      </c>
      <c r="U18" s="900">
        <v>21</v>
      </c>
      <c r="V18" s="900">
        <f t="shared" si="4"/>
        <v>0</v>
      </c>
      <c r="W18" s="900">
        <f t="shared" si="5"/>
        <v>0</v>
      </c>
      <c r="X18" s="897"/>
      <c r="Y18" s="896" t="s">
        <v>2982</v>
      </c>
      <c r="Z18" s="896" t="s">
        <v>3281</v>
      </c>
    </row>
    <row r="19" spans="6:26" outlineLevel="2">
      <c r="P19" s="913"/>
    </row>
    <row r="20" spans="6:26" s="884" customFormat="1" ht="16.5" customHeight="1" outlineLevel="1">
      <c r="F20" s="885"/>
      <c r="G20" s="869"/>
      <c r="H20" s="886"/>
      <c r="I20" s="886"/>
      <c r="J20" s="886" t="s">
        <v>3331</v>
      </c>
      <c r="K20" s="869"/>
      <c r="L20" s="887"/>
      <c r="M20" s="888"/>
      <c r="N20" s="887"/>
      <c r="O20" s="888"/>
      <c r="P20" s="911">
        <f>SUBTOTAL(9,P21:P22)</f>
        <v>0</v>
      </c>
      <c r="Q20" s="890"/>
      <c r="R20" s="891">
        <f>SUBTOTAL(9,R21:R22)</f>
        <v>5.6723100000000004</v>
      </c>
      <c r="S20" s="888"/>
      <c r="T20" s="891">
        <f>SUBTOTAL(9,T21:T22)</f>
        <v>0</v>
      </c>
      <c r="U20" s="888"/>
      <c r="V20" s="889">
        <f>SUBTOTAL(9,V21:V22)</f>
        <v>0</v>
      </c>
      <c r="W20" s="889">
        <f>SUBTOTAL(9,W21:W22)</f>
        <v>0</v>
      </c>
      <c r="X20" s="892"/>
      <c r="Y20" s="870"/>
      <c r="Z20" s="870"/>
    </row>
    <row r="21" spans="6:26" s="893" customFormat="1" ht="24" outlineLevel="2">
      <c r="F21" s="894">
        <v>13</v>
      </c>
      <c r="G21" s="895" t="s">
        <v>2995</v>
      </c>
      <c r="H21" s="896" t="s">
        <v>3332</v>
      </c>
      <c r="I21" s="896" t="s">
        <v>3333</v>
      </c>
      <c r="J21" s="897" t="s">
        <v>3589</v>
      </c>
      <c r="K21" s="895" t="s">
        <v>210</v>
      </c>
      <c r="L21" s="898">
        <v>3</v>
      </c>
      <c r="M21" s="899">
        <v>0</v>
      </c>
      <c r="N21" s="898">
        <f>L21*(1+M21/100)</f>
        <v>3</v>
      </c>
      <c r="O21" s="811"/>
      <c r="P21" s="912">
        <f>ROUND(N21*O21,2)</f>
        <v>0</v>
      </c>
      <c r="Q21" s="901">
        <v>1.8907700000000001</v>
      </c>
      <c r="R21" s="899">
        <f>N21*Q21</f>
        <v>5.6723100000000004</v>
      </c>
      <c r="S21" s="901"/>
      <c r="T21" s="899">
        <f>N21*S21</f>
        <v>0</v>
      </c>
      <c r="U21" s="900">
        <v>21</v>
      </c>
      <c r="V21" s="900">
        <f>P21*(U21/100)</f>
        <v>0</v>
      </c>
      <c r="W21" s="900">
        <f>P21+V21</f>
        <v>0</v>
      </c>
      <c r="X21" s="897"/>
      <c r="Y21" s="896" t="s">
        <v>2982</v>
      </c>
      <c r="Z21" s="896" t="s">
        <v>3335</v>
      </c>
    </row>
    <row r="22" spans="6:26" outlineLevel="2">
      <c r="P22" s="913"/>
    </row>
    <row r="23" spans="6:26" s="884" customFormat="1" ht="16.5" customHeight="1" outlineLevel="1">
      <c r="F23" s="885"/>
      <c r="G23" s="869"/>
      <c r="H23" s="886"/>
      <c r="I23" s="886"/>
      <c r="J23" s="886" t="s">
        <v>3337</v>
      </c>
      <c r="K23" s="869"/>
      <c r="L23" s="887"/>
      <c r="M23" s="888"/>
      <c r="N23" s="887"/>
      <c r="O23" s="888"/>
      <c r="P23" s="911">
        <f>SUBTOTAL(9,P24:P41)</f>
        <v>0</v>
      </c>
      <c r="Q23" s="890"/>
      <c r="R23" s="891">
        <f>SUBTOTAL(9,R24:R41)</f>
        <v>3.5749099999999996</v>
      </c>
      <c r="S23" s="888"/>
      <c r="T23" s="891">
        <f>SUBTOTAL(9,T24:T41)</f>
        <v>0</v>
      </c>
      <c r="U23" s="888"/>
      <c r="V23" s="889">
        <f>SUBTOTAL(9,V24:V41)</f>
        <v>0</v>
      </c>
      <c r="W23" s="889">
        <f>SUBTOTAL(9,W24:W41)</f>
        <v>0</v>
      </c>
      <c r="X23" s="892"/>
      <c r="Y23" s="870"/>
      <c r="Z23" s="870"/>
    </row>
    <row r="24" spans="6:26" s="893" customFormat="1" ht="12" outlineLevel="2">
      <c r="F24" s="894">
        <v>14</v>
      </c>
      <c r="G24" s="895" t="s">
        <v>2995</v>
      </c>
      <c r="H24" s="896" t="s">
        <v>3674</v>
      </c>
      <c r="I24" s="896" t="s">
        <v>3675</v>
      </c>
      <c r="J24" s="897" t="s">
        <v>3676</v>
      </c>
      <c r="K24" s="895" t="s">
        <v>187</v>
      </c>
      <c r="L24" s="898">
        <v>1</v>
      </c>
      <c r="M24" s="899">
        <v>0</v>
      </c>
      <c r="N24" s="898">
        <f t="shared" ref="N24:N40" si="6">L24*(1+M24/100)</f>
        <v>1</v>
      </c>
      <c r="O24" s="811"/>
      <c r="P24" s="912">
        <f>ROUND(N24*O24,2)</f>
        <v>0</v>
      </c>
      <c r="Q24" s="901">
        <v>6.0040000000000003E-2</v>
      </c>
      <c r="R24" s="899">
        <f t="shared" ref="R24:R40" si="7">N24*Q24</f>
        <v>6.0040000000000003E-2</v>
      </c>
      <c r="S24" s="901"/>
      <c r="T24" s="899">
        <f t="shared" ref="T24:T40" si="8">N24*S24</f>
        <v>0</v>
      </c>
      <c r="U24" s="900">
        <v>21</v>
      </c>
      <c r="V24" s="900">
        <f t="shared" ref="V24:V40" si="9">P24*(U24/100)</f>
        <v>0</v>
      </c>
      <c r="W24" s="900">
        <f t="shared" ref="W24:W40" si="10">P24+V24</f>
        <v>0</v>
      </c>
      <c r="X24" s="897"/>
      <c r="Y24" s="896" t="s">
        <v>2982</v>
      </c>
      <c r="Z24" s="896" t="s">
        <v>3340</v>
      </c>
    </row>
    <row r="25" spans="6:26" s="893" customFormat="1" ht="24" outlineLevel="2">
      <c r="F25" s="894">
        <v>15</v>
      </c>
      <c r="G25" s="895" t="s">
        <v>2995</v>
      </c>
      <c r="H25" s="896" t="s">
        <v>3677</v>
      </c>
      <c r="I25" s="896" t="s">
        <v>3678</v>
      </c>
      <c r="J25" s="897" t="s">
        <v>3679</v>
      </c>
      <c r="K25" s="895" t="s">
        <v>886</v>
      </c>
      <c r="L25" s="898">
        <v>2</v>
      </c>
      <c r="M25" s="899">
        <v>0</v>
      </c>
      <c r="N25" s="898">
        <f t="shared" si="6"/>
        <v>2</v>
      </c>
      <c r="O25" s="811"/>
      <c r="P25" s="912">
        <f t="shared" ref="P25:P40" si="11">ROUND(N25*O25,2)</f>
        <v>0</v>
      </c>
      <c r="Q25" s="901">
        <v>4.759E-2</v>
      </c>
      <c r="R25" s="899">
        <f t="shared" si="7"/>
        <v>9.5180000000000001E-2</v>
      </c>
      <c r="S25" s="901"/>
      <c r="T25" s="899">
        <f t="shared" si="8"/>
        <v>0</v>
      </c>
      <c r="U25" s="900">
        <v>21</v>
      </c>
      <c r="V25" s="900">
        <f t="shared" si="9"/>
        <v>0</v>
      </c>
      <c r="W25" s="900">
        <f t="shared" si="10"/>
        <v>0</v>
      </c>
      <c r="X25" s="897"/>
      <c r="Y25" s="896" t="s">
        <v>2982</v>
      </c>
      <c r="Z25" s="896" t="s">
        <v>3340</v>
      </c>
    </row>
    <row r="26" spans="6:26" s="893" customFormat="1" ht="24" outlineLevel="2">
      <c r="F26" s="894">
        <v>16</v>
      </c>
      <c r="G26" s="895" t="s">
        <v>2995</v>
      </c>
      <c r="H26" s="896" t="s">
        <v>3680</v>
      </c>
      <c r="I26" s="896" t="s">
        <v>3681</v>
      </c>
      <c r="J26" s="897" t="s">
        <v>3682</v>
      </c>
      <c r="K26" s="895" t="s">
        <v>187</v>
      </c>
      <c r="L26" s="898">
        <v>1</v>
      </c>
      <c r="M26" s="899">
        <v>0</v>
      </c>
      <c r="N26" s="898">
        <f t="shared" si="6"/>
        <v>1</v>
      </c>
      <c r="O26" s="811"/>
      <c r="P26" s="912">
        <f t="shared" si="11"/>
        <v>0</v>
      </c>
      <c r="Q26" s="901">
        <v>6.0999999999999997E-4</v>
      </c>
      <c r="R26" s="899">
        <f t="shared" si="7"/>
        <v>6.0999999999999997E-4</v>
      </c>
      <c r="S26" s="901"/>
      <c r="T26" s="899">
        <f t="shared" si="8"/>
        <v>0</v>
      </c>
      <c r="U26" s="900">
        <v>21</v>
      </c>
      <c r="V26" s="900">
        <f t="shared" si="9"/>
        <v>0</v>
      </c>
      <c r="W26" s="900">
        <f t="shared" si="10"/>
        <v>0</v>
      </c>
      <c r="X26" s="897"/>
      <c r="Y26" s="896" t="s">
        <v>2982</v>
      </c>
      <c r="Z26" s="896" t="s">
        <v>3340</v>
      </c>
    </row>
    <row r="27" spans="6:26" s="893" customFormat="1" ht="24" outlineLevel="2">
      <c r="F27" s="894">
        <v>17</v>
      </c>
      <c r="G27" s="895" t="s">
        <v>2995</v>
      </c>
      <c r="H27" s="896" t="s">
        <v>3683</v>
      </c>
      <c r="I27" s="896" t="s">
        <v>3684</v>
      </c>
      <c r="J27" s="897" t="s">
        <v>3685</v>
      </c>
      <c r="K27" s="895" t="s">
        <v>187</v>
      </c>
      <c r="L27" s="898">
        <v>2</v>
      </c>
      <c r="M27" s="899">
        <v>0</v>
      </c>
      <c r="N27" s="898">
        <f t="shared" si="6"/>
        <v>2</v>
      </c>
      <c r="O27" s="811"/>
      <c r="P27" s="912">
        <f t="shared" si="11"/>
        <v>0</v>
      </c>
      <c r="Q27" s="901">
        <v>6.6E-3</v>
      </c>
      <c r="R27" s="899">
        <f t="shared" si="7"/>
        <v>1.32E-2</v>
      </c>
      <c r="S27" s="901"/>
      <c r="T27" s="899">
        <f t="shared" si="8"/>
        <v>0</v>
      </c>
      <c r="U27" s="900">
        <v>21</v>
      </c>
      <c r="V27" s="900">
        <f t="shared" si="9"/>
        <v>0</v>
      </c>
      <c r="W27" s="900">
        <f t="shared" si="10"/>
        <v>0</v>
      </c>
      <c r="X27" s="897"/>
      <c r="Y27" s="896" t="s">
        <v>2982</v>
      </c>
      <c r="Z27" s="896" t="s">
        <v>3340</v>
      </c>
    </row>
    <row r="28" spans="6:26" s="893" customFormat="1" ht="24" outlineLevel="2">
      <c r="F28" s="894">
        <v>18</v>
      </c>
      <c r="G28" s="895" t="s">
        <v>2995</v>
      </c>
      <c r="H28" s="896" t="s">
        <v>3686</v>
      </c>
      <c r="I28" s="896" t="s">
        <v>3687</v>
      </c>
      <c r="J28" s="897" t="s">
        <v>3688</v>
      </c>
      <c r="K28" s="895" t="s">
        <v>886</v>
      </c>
      <c r="L28" s="898">
        <v>8</v>
      </c>
      <c r="M28" s="899">
        <v>0</v>
      </c>
      <c r="N28" s="898">
        <f t="shared" si="6"/>
        <v>8</v>
      </c>
      <c r="O28" s="811"/>
      <c r="P28" s="912">
        <f t="shared" si="11"/>
        <v>0</v>
      </c>
      <c r="Q28" s="901">
        <v>1.1E-4</v>
      </c>
      <c r="R28" s="899">
        <f t="shared" si="7"/>
        <v>8.8000000000000003E-4</v>
      </c>
      <c r="S28" s="901"/>
      <c r="T28" s="899">
        <f t="shared" si="8"/>
        <v>0</v>
      </c>
      <c r="U28" s="900">
        <v>21</v>
      </c>
      <c r="V28" s="900">
        <f t="shared" si="9"/>
        <v>0</v>
      </c>
      <c r="W28" s="900">
        <f t="shared" si="10"/>
        <v>0</v>
      </c>
      <c r="X28" s="897"/>
      <c r="Y28" s="896" t="s">
        <v>2982</v>
      </c>
      <c r="Z28" s="896" t="s">
        <v>3340</v>
      </c>
    </row>
    <row r="29" spans="6:26" s="893" customFormat="1" ht="24" outlineLevel="2">
      <c r="F29" s="894">
        <v>19</v>
      </c>
      <c r="G29" s="895" t="s">
        <v>2979</v>
      </c>
      <c r="H29" s="896" t="s">
        <v>3689</v>
      </c>
      <c r="I29" s="896"/>
      <c r="J29" s="897" t="s">
        <v>3690</v>
      </c>
      <c r="K29" s="895" t="s">
        <v>187</v>
      </c>
      <c r="L29" s="898">
        <v>1</v>
      </c>
      <c r="M29" s="899">
        <v>0</v>
      </c>
      <c r="N29" s="898">
        <f t="shared" si="6"/>
        <v>1</v>
      </c>
      <c r="O29" s="811"/>
      <c r="P29" s="912">
        <f t="shared" si="11"/>
        <v>0</v>
      </c>
      <c r="Q29" s="901">
        <v>0.48799999999999999</v>
      </c>
      <c r="R29" s="899">
        <f t="shared" si="7"/>
        <v>0.48799999999999999</v>
      </c>
      <c r="S29" s="901"/>
      <c r="T29" s="899">
        <f t="shared" si="8"/>
        <v>0</v>
      </c>
      <c r="U29" s="900">
        <v>21</v>
      </c>
      <c r="V29" s="900">
        <f t="shared" si="9"/>
        <v>0</v>
      </c>
      <c r="W29" s="900">
        <f t="shared" si="10"/>
        <v>0</v>
      </c>
      <c r="X29" s="897"/>
      <c r="Y29" s="896" t="s">
        <v>2982</v>
      </c>
      <c r="Z29" s="896" t="s">
        <v>3340</v>
      </c>
    </row>
    <row r="30" spans="6:26" s="893" customFormat="1" ht="24" outlineLevel="2">
      <c r="F30" s="894">
        <v>20</v>
      </c>
      <c r="G30" s="895" t="s">
        <v>2979</v>
      </c>
      <c r="H30" s="896" t="s">
        <v>3691</v>
      </c>
      <c r="I30" s="896"/>
      <c r="J30" s="897" t="s">
        <v>3692</v>
      </c>
      <c r="K30" s="895" t="s">
        <v>187</v>
      </c>
      <c r="L30" s="898">
        <v>1</v>
      </c>
      <c r="M30" s="899">
        <v>0</v>
      </c>
      <c r="N30" s="898">
        <f t="shared" si="6"/>
        <v>1</v>
      </c>
      <c r="O30" s="811"/>
      <c r="P30" s="912">
        <f t="shared" si="11"/>
        <v>0</v>
      </c>
      <c r="Q30" s="901">
        <v>0.505</v>
      </c>
      <c r="R30" s="899">
        <f t="shared" si="7"/>
        <v>0.505</v>
      </c>
      <c r="S30" s="901"/>
      <c r="T30" s="899">
        <f t="shared" si="8"/>
        <v>0</v>
      </c>
      <c r="U30" s="900">
        <v>21</v>
      </c>
      <c r="V30" s="900">
        <f t="shared" si="9"/>
        <v>0</v>
      </c>
      <c r="W30" s="900">
        <f t="shared" si="10"/>
        <v>0</v>
      </c>
      <c r="X30" s="897"/>
      <c r="Y30" s="896" t="s">
        <v>2982</v>
      </c>
      <c r="Z30" s="896" t="s">
        <v>3340</v>
      </c>
    </row>
    <row r="31" spans="6:26" s="893" customFormat="1" ht="24" outlineLevel="2">
      <c r="F31" s="894">
        <v>21</v>
      </c>
      <c r="G31" s="895" t="s">
        <v>2979</v>
      </c>
      <c r="H31" s="896" t="s">
        <v>3693</v>
      </c>
      <c r="I31" s="896"/>
      <c r="J31" s="897" t="s">
        <v>3694</v>
      </c>
      <c r="K31" s="895" t="s">
        <v>187</v>
      </c>
      <c r="L31" s="898">
        <v>1</v>
      </c>
      <c r="M31" s="899">
        <v>0</v>
      </c>
      <c r="N31" s="898">
        <f t="shared" si="6"/>
        <v>1</v>
      </c>
      <c r="O31" s="811"/>
      <c r="P31" s="912">
        <f t="shared" si="11"/>
        <v>0</v>
      </c>
      <c r="Q31" s="901">
        <v>0.59099999999999997</v>
      </c>
      <c r="R31" s="899">
        <f t="shared" si="7"/>
        <v>0.59099999999999997</v>
      </c>
      <c r="S31" s="901"/>
      <c r="T31" s="899">
        <f t="shared" si="8"/>
        <v>0</v>
      </c>
      <c r="U31" s="900">
        <v>21</v>
      </c>
      <c r="V31" s="900">
        <f t="shared" si="9"/>
        <v>0</v>
      </c>
      <c r="W31" s="900">
        <f t="shared" si="10"/>
        <v>0</v>
      </c>
      <c r="X31" s="897"/>
      <c r="Y31" s="896" t="s">
        <v>2982</v>
      </c>
      <c r="Z31" s="896" t="s">
        <v>3340</v>
      </c>
    </row>
    <row r="32" spans="6:26" s="893" customFormat="1" ht="24" outlineLevel="2">
      <c r="F32" s="894">
        <v>22</v>
      </c>
      <c r="G32" s="895" t="s">
        <v>2979</v>
      </c>
      <c r="H32" s="896" t="s">
        <v>3695</v>
      </c>
      <c r="I32" s="896"/>
      <c r="J32" s="897" t="s">
        <v>3696</v>
      </c>
      <c r="K32" s="895" t="s">
        <v>187</v>
      </c>
      <c r="L32" s="898">
        <v>1</v>
      </c>
      <c r="M32" s="899">
        <v>0</v>
      </c>
      <c r="N32" s="898">
        <f t="shared" si="6"/>
        <v>1</v>
      </c>
      <c r="O32" s="811"/>
      <c r="P32" s="912">
        <f t="shared" si="11"/>
        <v>0</v>
      </c>
      <c r="Q32" s="901">
        <v>3.9E-2</v>
      </c>
      <c r="R32" s="899">
        <f t="shared" si="7"/>
        <v>3.9E-2</v>
      </c>
      <c r="S32" s="901"/>
      <c r="T32" s="899">
        <f t="shared" si="8"/>
        <v>0</v>
      </c>
      <c r="U32" s="900">
        <v>21</v>
      </c>
      <c r="V32" s="900">
        <f t="shared" si="9"/>
        <v>0</v>
      </c>
      <c r="W32" s="900">
        <f t="shared" si="10"/>
        <v>0</v>
      </c>
      <c r="X32" s="897"/>
      <c r="Y32" s="896" t="s">
        <v>2982</v>
      </c>
      <c r="Z32" s="896" t="s">
        <v>3340</v>
      </c>
    </row>
    <row r="33" spans="6:26" s="893" customFormat="1" ht="24" outlineLevel="2">
      <c r="F33" s="894">
        <v>23</v>
      </c>
      <c r="G33" s="895" t="s">
        <v>2979</v>
      </c>
      <c r="H33" s="896" t="s">
        <v>3697</v>
      </c>
      <c r="I33" s="896"/>
      <c r="J33" s="897" t="s">
        <v>3698</v>
      </c>
      <c r="K33" s="895" t="s">
        <v>187</v>
      </c>
      <c r="L33" s="898">
        <v>1</v>
      </c>
      <c r="M33" s="899">
        <v>0</v>
      </c>
      <c r="N33" s="898">
        <f t="shared" si="6"/>
        <v>1</v>
      </c>
      <c r="O33" s="811"/>
      <c r="P33" s="912">
        <f t="shared" si="11"/>
        <v>0</v>
      </c>
      <c r="Q33" s="901">
        <v>5.0999999999999997E-2</v>
      </c>
      <c r="R33" s="899">
        <f t="shared" si="7"/>
        <v>5.0999999999999997E-2</v>
      </c>
      <c r="S33" s="901"/>
      <c r="T33" s="899">
        <f t="shared" si="8"/>
        <v>0</v>
      </c>
      <c r="U33" s="900">
        <v>21</v>
      </c>
      <c r="V33" s="900">
        <f t="shared" si="9"/>
        <v>0</v>
      </c>
      <c r="W33" s="900">
        <f t="shared" si="10"/>
        <v>0</v>
      </c>
      <c r="X33" s="897"/>
      <c r="Y33" s="896" t="s">
        <v>2982</v>
      </c>
      <c r="Z33" s="896" t="s">
        <v>3340</v>
      </c>
    </row>
    <row r="34" spans="6:26" s="893" customFormat="1" ht="24" outlineLevel="2">
      <c r="F34" s="894">
        <v>24</v>
      </c>
      <c r="G34" s="895" t="s">
        <v>2979</v>
      </c>
      <c r="H34" s="896" t="s">
        <v>3699</v>
      </c>
      <c r="I34" s="896"/>
      <c r="J34" s="897" t="s">
        <v>3700</v>
      </c>
      <c r="K34" s="895" t="s">
        <v>187</v>
      </c>
      <c r="L34" s="898">
        <v>1</v>
      </c>
      <c r="M34" s="899">
        <v>0</v>
      </c>
      <c r="N34" s="898">
        <f t="shared" si="6"/>
        <v>1</v>
      </c>
      <c r="O34" s="811"/>
      <c r="P34" s="912">
        <f t="shared" si="11"/>
        <v>0</v>
      </c>
      <c r="Q34" s="901">
        <v>0.06</v>
      </c>
      <c r="R34" s="899">
        <f t="shared" si="7"/>
        <v>0.06</v>
      </c>
      <c r="S34" s="901"/>
      <c r="T34" s="899">
        <f t="shared" si="8"/>
        <v>0</v>
      </c>
      <c r="U34" s="900">
        <v>21</v>
      </c>
      <c r="V34" s="900">
        <f t="shared" si="9"/>
        <v>0</v>
      </c>
      <c r="W34" s="900">
        <f t="shared" si="10"/>
        <v>0</v>
      </c>
      <c r="X34" s="897"/>
      <c r="Y34" s="896" t="s">
        <v>2982</v>
      </c>
      <c r="Z34" s="896" t="s">
        <v>3340</v>
      </c>
    </row>
    <row r="35" spans="6:26" s="893" customFormat="1" ht="24" outlineLevel="2">
      <c r="F35" s="894">
        <v>25</v>
      </c>
      <c r="G35" s="895" t="s">
        <v>2979</v>
      </c>
      <c r="H35" s="896" t="s">
        <v>3701</v>
      </c>
      <c r="I35" s="896"/>
      <c r="J35" s="897" t="s">
        <v>3702</v>
      </c>
      <c r="K35" s="895" t="s">
        <v>187</v>
      </c>
      <c r="L35" s="898">
        <v>1</v>
      </c>
      <c r="M35" s="899">
        <v>0</v>
      </c>
      <c r="N35" s="898">
        <f t="shared" si="6"/>
        <v>1</v>
      </c>
      <c r="O35" s="811"/>
      <c r="P35" s="912">
        <f t="shared" si="11"/>
        <v>0</v>
      </c>
      <c r="Q35" s="901">
        <v>1.5</v>
      </c>
      <c r="R35" s="899">
        <f t="shared" si="7"/>
        <v>1.5</v>
      </c>
      <c r="S35" s="901"/>
      <c r="T35" s="899">
        <f t="shared" si="8"/>
        <v>0</v>
      </c>
      <c r="U35" s="900">
        <v>21</v>
      </c>
      <c r="V35" s="900">
        <f t="shared" si="9"/>
        <v>0</v>
      </c>
      <c r="W35" s="900">
        <f t="shared" si="10"/>
        <v>0</v>
      </c>
      <c r="X35" s="897"/>
      <c r="Y35" s="896" t="s">
        <v>2982</v>
      </c>
      <c r="Z35" s="896" t="s">
        <v>3340</v>
      </c>
    </row>
    <row r="36" spans="6:26" s="893" customFormat="1" ht="24" outlineLevel="2">
      <c r="F36" s="894">
        <v>26</v>
      </c>
      <c r="G36" s="895" t="s">
        <v>2995</v>
      </c>
      <c r="H36" s="896" t="s">
        <v>3352</v>
      </c>
      <c r="I36" s="896" t="s">
        <v>3353</v>
      </c>
      <c r="J36" s="897" t="s">
        <v>3354</v>
      </c>
      <c r="K36" s="895" t="s">
        <v>886</v>
      </c>
      <c r="L36" s="898">
        <v>3</v>
      </c>
      <c r="M36" s="899">
        <v>0</v>
      </c>
      <c r="N36" s="898">
        <f t="shared" si="6"/>
        <v>3</v>
      </c>
      <c r="O36" s="811"/>
      <c r="P36" s="912">
        <f t="shared" si="11"/>
        <v>0</v>
      </c>
      <c r="Q36" s="901"/>
      <c r="R36" s="899">
        <f t="shared" si="7"/>
        <v>0</v>
      </c>
      <c r="S36" s="901"/>
      <c r="T36" s="899">
        <f t="shared" si="8"/>
        <v>0</v>
      </c>
      <c r="U36" s="900">
        <v>21</v>
      </c>
      <c r="V36" s="900">
        <f t="shared" si="9"/>
        <v>0</v>
      </c>
      <c r="W36" s="900">
        <f t="shared" si="10"/>
        <v>0</v>
      </c>
      <c r="X36" s="897"/>
      <c r="Y36" s="896" t="s">
        <v>2982</v>
      </c>
      <c r="Z36" s="896" t="s">
        <v>3340</v>
      </c>
    </row>
    <row r="37" spans="6:26" s="893" customFormat="1" ht="24" outlineLevel="2">
      <c r="F37" s="894">
        <v>27</v>
      </c>
      <c r="G37" s="895" t="s">
        <v>2979</v>
      </c>
      <c r="H37" s="896" t="s">
        <v>3703</v>
      </c>
      <c r="I37" s="896"/>
      <c r="J37" s="897" t="s">
        <v>3704</v>
      </c>
      <c r="K37" s="895" t="s">
        <v>187</v>
      </c>
      <c r="L37" s="898">
        <v>3</v>
      </c>
      <c r="M37" s="899">
        <v>0</v>
      </c>
      <c r="N37" s="898">
        <f t="shared" si="6"/>
        <v>3</v>
      </c>
      <c r="O37" s="811"/>
      <c r="P37" s="912">
        <f t="shared" si="11"/>
        <v>0</v>
      </c>
      <c r="Q37" s="901"/>
      <c r="R37" s="899">
        <f t="shared" si="7"/>
        <v>0</v>
      </c>
      <c r="S37" s="901"/>
      <c r="T37" s="899">
        <f t="shared" si="8"/>
        <v>0</v>
      </c>
      <c r="U37" s="900">
        <v>21</v>
      </c>
      <c r="V37" s="900">
        <f t="shared" si="9"/>
        <v>0</v>
      </c>
      <c r="W37" s="900">
        <f t="shared" si="10"/>
        <v>0</v>
      </c>
      <c r="X37" s="897"/>
      <c r="Y37" s="896" t="s">
        <v>2982</v>
      </c>
      <c r="Z37" s="896" t="s">
        <v>3340</v>
      </c>
    </row>
    <row r="38" spans="6:26" s="893" customFormat="1" ht="24" outlineLevel="2">
      <c r="F38" s="894">
        <v>28</v>
      </c>
      <c r="G38" s="895" t="s">
        <v>2979</v>
      </c>
      <c r="H38" s="896" t="s">
        <v>3705</v>
      </c>
      <c r="I38" s="896"/>
      <c r="J38" s="897" t="s">
        <v>3706</v>
      </c>
      <c r="K38" s="895" t="s">
        <v>187</v>
      </c>
      <c r="L38" s="898">
        <v>1</v>
      </c>
      <c r="M38" s="899">
        <v>0</v>
      </c>
      <c r="N38" s="898">
        <f t="shared" si="6"/>
        <v>1</v>
      </c>
      <c r="O38" s="811"/>
      <c r="P38" s="912">
        <f t="shared" si="11"/>
        <v>0</v>
      </c>
      <c r="Q38" s="901"/>
      <c r="R38" s="899">
        <f t="shared" si="7"/>
        <v>0</v>
      </c>
      <c r="S38" s="901"/>
      <c r="T38" s="899">
        <f t="shared" si="8"/>
        <v>0</v>
      </c>
      <c r="U38" s="900">
        <v>21</v>
      </c>
      <c r="V38" s="900">
        <f t="shared" si="9"/>
        <v>0</v>
      </c>
      <c r="W38" s="900">
        <f t="shared" si="10"/>
        <v>0</v>
      </c>
      <c r="X38" s="897"/>
      <c r="Y38" s="896" t="s">
        <v>2982</v>
      </c>
      <c r="Z38" s="896" t="s">
        <v>3340</v>
      </c>
    </row>
    <row r="39" spans="6:26" s="893" customFormat="1" ht="24" outlineLevel="2">
      <c r="F39" s="894">
        <v>29</v>
      </c>
      <c r="G39" s="895" t="s">
        <v>2979</v>
      </c>
      <c r="H39" s="896" t="s">
        <v>3707</v>
      </c>
      <c r="I39" s="896"/>
      <c r="J39" s="897" t="s">
        <v>3708</v>
      </c>
      <c r="K39" s="895" t="s">
        <v>187</v>
      </c>
      <c r="L39" s="898">
        <v>1</v>
      </c>
      <c r="M39" s="899">
        <v>0</v>
      </c>
      <c r="N39" s="898">
        <f t="shared" si="6"/>
        <v>1</v>
      </c>
      <c r="O39" s="811"/>
      <c r="P39" s="912">
        <f t="shared" si="11"/>
        <v>0</v>
      </c>
      <c r="Q39" s="901">
        <v>0.17100000000000001</v>
      </c>
      <c r="R39" s="899">
        <f t="shared" si="7"/>
        <v>0.17100000000000001</v>
      </c>
      <c r="S39" s="901"/>
      <c r="T39" s="899">
        <f t="shared" si="8"/>
        <v>0</v>
      </c>
      <c r="U39" s="900">
        <v>21</v>
      </c>
      <c r="V39" s="900">
        <f t="shared" si="9"/>
        <v>0</v>
      </c>
      <c r="W39" s="900">
        <f t="shared" si="10"/>
        <v>0</v>
      </c>
      <c r="X39" s="897"/>
      <c r="Y39" s="896" t="s">
        <v>2982</v>
      </c>
      <c r="Z39" s="896" t="s">
        <v>3340</v>
      </c>
    </row>
    <row r="40" spans="6:26" s="893" customFormat="1" ht="12" outlineLevel="2">
      <c r="F40" s="894">
        <v>30</v>
      </c>
      <c r="G40" s="895" t="s">
        <v>2979</v>
      </c>
      <c r="H40" s="896" t="s">
        <v>3709</v>
      </c>
      <c r="I40" s="896"/>
      <c r="J40" s="897" t="s">
        <v>3710</v>
      </c>
      <c r="K40" s="895" t="s">
        <v>187</v>
      </c>
      <c r="L40" s="898">
        <v>1</v>
      </c>
      <c r="M40" s="899">
        <v>0</v>
      </c>
      <c r="N40" s="898">
        <f t="shared" si="6"/>
        <v>1</v>
      </c>
      <c r="O40" s="811"/>
      <c r="P40" s="912">
        <f t="shared" si="11"/>
        <v>0</v>
      </c>
      <c r="Q40" s="901"/>
      <c r="R40" s="899">
        <f t="shared" si="7"/>
        <v>0</v>
      </c>
      <c r="S40" s="901"/>
      <c r="T40" s="899">
        <f t="shared" si="8"/>
        <v>0</v>
      </c>
      <c r="U40" s="900">
        <v>21</v>
      </c>
      <c r="V40" s="900">
        <f t="shared" si="9"/>
        <v>0</v>
      </c>
      <c r="W40" s="900">
        <f t="shared" si="10"/>
        <v>0</v>
      </c>
      <c r="X40" s="897"/>
      <c r="Y40" s="896" t="s">
        <v>2982</v>
      </c>
      <c r="Z40" s="896" t="s">
        <v>3340</v>
      </c>
    </row>
    <row r="41" spans="6:26" outlineLevel="2">
      <c r="P41" s="913"/>
    </row>
    <row r="42" spans="6:26" s="884" customFormat="1" ht="16.5" customHeight="1" outlineLevel="1">
      <c r="F42" s="885"/>
      <c r="G42" s="869"/>
      <c r="H42" s="886"/>
      <c r="I42" s="886"/>
      <c r="J42" s="886" t="s">
        <v>2973</v>
      </c>
      <c r="K42" s="869"/>
      <c r="L42" s="887"/>
      <c r="M42" s="888"/>
      <c r="N42" s="887"/>
      <c r="O42" s="888"/>
      <c r="P42" s="911">
        <f>SUBTOTAL(9,P43:P46)</f>
        <v>0</v>
      </c>
      <c r="Q42" s="890"/>
      <c r="R42" s="891">
        <f>SUBTOTAL(9,R43:R46)</f>
        <v>0</v>
      </c>
      <c r="S42" s="888"/>
      <c r="T42" s="891">
        <f>SUBTOTAL(9,T43:T46)</f>
        <v>0</v>
      </c>
      <c r="U42" s="888"/>
      <c r="V42" s="889">
        <f>SUBTOTAL(9,V43:V46)</f>
        <v>0</v>
      </c>
      <c r="W42" s="889">
        <f>SUBTOTAL(9,W43:W46)</f>
        <v>0</v>
      </c>
      <c r="X42" s="892"/>
      <c r="Y42" s="870"/>
      <c r="Z42" s="870"/>
    </row>
    <row r="43" spans="6:26" s="893" customFormat="1" ht="12" outlineLevel="2">
      <c r="F43" s="894">
        <v>31</v>
      </c>
      <c r="G43" s="895" t="s">
        <v>2979</v>
      </c>
      <c r="H43" s="896" t="s">
        <v>3629</v>
      </c>
      <c r="I43" s="896"/>
      <c r="J43" s="897" t="s">
        <v>3630</v>
      </c>
      <c r="K43" s="895" t="s">
        <v>2955</v>
      </c>
      <c r="L43" s="898">
        <v>3</v>
      </c>
      <c r="M43" s="899">
        <v>0</v>
      </c>
      <c r="N43" s="898">
        <f>L43*(1+M43/100)</f>
        <v>3</v>
      </c>
      <c r="O43" s="811"/>
      <c r="P43" s="912">
        <f t="shared" ref="P43:P45" si="12">ROUND(N43*O43,2)</f>
        <v>0</v>
      </c>
      <c r="Q43" s="901"/>
      <c r="R43" s="899">
        <f>N43*Q43</f>
        <v>0</v>
      </c>
      <c r="S43" s="901"/>
      <c r="T43" s="899">
        <f>N43*S43</f>
        <v>0</v>
      </c>
      <c r="U43" s="900">
        <v>21</v>
      </c>
      <c r="V43" s="900">
        <f>P43*(U43/100)</f>
        <v>0</v>
      </c>
      <c r="W43" s="900">
        <f>P43+V43</f>
        <v>0</v>
      </c>
      <c r="X43" s="897"/>
      <c r="Y43" s="896" t="s">
        <v>2982</v>
      </c>
      <c r="Z43" s="896" t="s">
        <v>2983</v>
      </c>
    </row>
    <row r="44" spans="6:26" s="893" customFormat="1" ht="12" outlineLevel="2">
      <c r="F44" s="894">
        <v>32</v>
      </c>
      <c r="G44" s="895" t="s">
        <v>2979</v>
      </c>
      <c r="H44" s="896" t="s">
        <v>3631</v>
      </c>
      <c r="I44" s="896"/>
      <c r="J44" s="897" t="s">
        <v>3632</v>
      </c>
      <c r="K44" s="895" t="s">
        <v>2955</v>
      </c>
      <c r="L44" s="898">
        <v>8</v>
      </c>
      <c r="M44" s="899">
        <v>0</v>
      </c>
      <c r="N44" s="898">
        <f>L44*(1+M44/100)</f>
        <v>8</v>
      </c>
      <c r="O44" s="811"/>
      <c r="P44" s="912">
        <f t="shared" si="12"/>
        <v>0</v>
      </c>
      <c r="Q44" s="901"/>
      <c r="R44" s="899">
        <f>N44*Q44</f>
        <v>0</v>
      </c>
      <c r="S44" s="901"/>
      <c r="T44" s="899">
        <f>N44*S44</f>
        <v>0</v>
      </c>
      <c r="U44" s="900">
        <v>21</v>
      </c>
      <c r="V44" s="900">
        <f>P44*(U44/100)</f>
        <v>0</v>
      </c>
      <c r="W44" s="900">
        <f>P44+V44</f>
        <v>0</v>
      </c>
      <c r="X44" s="897"/>
      <c r="Y44" s="896" t="s">
        <v>2982</v>
      </c>
      <c r="Z44" s="896" t="s">
        <v>2983</v>
      </c>
    </row>
    <row r="45" spans="6:26" s="893" customFormat="1" ht="12" outlineLevel="2">
      <c r="F45" s="894">
        <v>33</v>
      </c>
      <c r="G45" s="895" t="s">
        <v>2979</v>
      </c>
      <c r="H45" s="896" t="s">
        <v>3633</v>
      </c>
      <c r="I45" s="896"/>
      <c r="J45" s="897" t="s">
        <v>3634</v>
      </c>
      <c r="K45" s="895" t="s">
        <v>2955</v>
      </c>
      <c r="L45" s="898">
        <v>8</v>
      </c>
      <c r="M45" s="899">
        <v>0</v>
      </c>
      <c r="N45" s="898">
        <f>L45*(1+M45/100)</f>
        <v>8</v>
      </c>
      <c r="O45" s="811"/>
      <c r="P45" s="912">
        <f t="shared" si="12"/>
        <v>0</v>
      </c>
      <c r="Q45" s="901"/>
      <c r="R45" s="899">
        <f>N45*Q45</f>
        <v>0</v>
      </c>
      <c r="S45" s="901"/>
      <c r="T45" s="899">
        <f>N45*S45</f>
        <v>0</v>
      </c>
      <c r="U45" s="900">
        <v>21</v>
      </c>
      <c r="V45" s="900">
        <f>P45*(U45/100)</f>
        <v>0</v>
      </c>
      <c r="W45" s="900">
        <f>P45+V45</f>
        <v>0</v>
      </c>
      <c r="X45" s="897"/>
      <c r="Y45" s="896" t="s">
        <v>2982</v>
      </c>
      <c r="Z45" s="896" t="s">
        <v>2983</v>
      </c>
    </row>
    <row r="46" spans="6:26" outlineLevel="2">
      <c r="P46" s="913"/>
    </row>
    <row r="47" spans="6:26" s="884" customFormat="1" ht="16.5" customHeight="1" outlineLevel="1">
      <c r="F47" s="885"/>
      <c r="G47" s="869"/>
      <c r="H47" s="886"/>
      <c r="I47" s="886"/>
      <c r="J47" s="886" t="s">
        <v>3391</v>
      </c>
      <c r="K47" s="869"/>
      <c r="L47" s="887"/>
      <c r="M47" s="888"/>
      <c r="N47" s="887"/>
      <c r="O47" s="888"/>
      <c r="P47" s="911">
        <f>SUBTOTAL(9,P48:P49)</f>
        <v>0</v>
      </c>
      <c r="Q47" s="890"/>
      <c r="R47" s="891">
        <f>SUBTOTAL(9,R48:R49)</f>
        <v>0</v>
      </c>
      <c r="S47" s="888"/>
      <c r="T47" s="891">
        <f>SUBTOTAL(9,T48:T49)</f>
        <v>0</v>
      </c>
      <c r="U47" s="888"/>
      <c r="V47" s="889">
        <f>SUBTOTAL(9,V48:V49)</f>
        <v>0</v>
      </c>
      <c r="W47" s="889">
        <f>SUBTOTAL(9,W48:W49)</f>
        <v>0</v>
      </c>
      <c r="X47" s="892"/>
      <c r="Y47" s="870"/>
      <c r="Z47" s="870"/>
    </row>
    <row r="48" spans="6:26" s="893" customFormat="1" ht="24" outlineLevel="2">
      <c r="F48" s="894">
        <v>34</v>
      </c>
      <c r="G48" s="895" t="s">
        <v>2995</v>
      </c>
      <c r="H48" s="896" t="s">
        <v>3392</v>
      </c>
      <c r="I48" s="896" t="s">
        <v>3393</v>
      </c>
      <c r="J48" s="897" t="s">
        <v>3394</v>
      </c>
      <c r="K48" s="895" t="s">
        <v>407</v>
      </c>
      <c r="L48" s="898">
        <v>9.3509799999999998</v>
      </c>
      <c r="M48" s="899">
        <v>0</v>
      </c>
      <c r="N48" s="898">
        <f>L48*(1+M48/100)</f>
        <v>9.3509799999999998</v>
      </c>
      <c r="O48" s="811"/>
      <c r="P48" s="912">
        <f t="shared" ref="P48" si="13">ROUND(N48*O48,2)</f>
        <v>0</v>
      </c>
      <c r="Q48" s="901"/>
      <c r="R48" s="899">
        <f>N48*Q48</f>
        <v>0</v>
      </c>
      <c r="S48" s="901"/>
      <c r="T48" s="899">
        <f>N48*S48</f>
        <v>0</v>
      </c>
      <c r="U48" s="900">
        <v>21</v>
      </c>
      <c r="V48" s="900">
        <f>P48*(U48/100)</f>
        <v>0</v>
      </c>
      <c r="W48" s="900">
        <f>P48+V48</f>
        <v>0</v>
      </c>
      <c r="X48" s="897"/>
      <c r="Y48" s="896" t="s">
        <v>2982</v>
      </c>
      <c r="Z48" s="896" t="s">
        <v>3395</v>
      </c>
    </row>
    <row r="49" outlineLevel="2"/>
    <row r="50" outlineLevel="1"/>
  </sheetData>
  <sheetProtection algorithmName="SHA-512" hashValue="teilt0L5Ey/Hmy6ZQ+F2HNeB6iJ20H4qwx9Y00baDWB17NCgvUgqJgATFDJsqMOavuLskuSywssMLb/khJi/rw==" saltValue="32QU66As6fuY23t9dgDe2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59" activePane="bottomLeft" state="frozen"/>
      <selection pane="bottomLeft" activeCell="J83" sqref="J83:J84"/>
    </sheetView>
  </sheetViews>
  <sheetFormatPr defaultRowHeight="13.5"/>
  <cols>
    <col min="1" max="1" width="8.33203125" style="918" customWidth="1"/>
    <col min="2" max="2" width="1.6640625" style="918" customWidth="1"/>
    <col min="3" max="3" width="4.1640625" style="918" customWidth="1"/>
    <col min="4" max="4" width="4.33203125" style="918" customWidth="1"/>
    <col min="5" max="5" width="17.1640625" style="918" customWidth="1"/>
    <col min="6" max="6" width="75" style="918" customWidth="1"/>
    <col min="7" max="7" width="8.6640625" style="918" customWidth="1"/>
    <col min="8" max="8" width="11.1640625" style="918" customWidth="1"/>
    <col min="9" max="9" width="12.6640625" style="918" customWidth="1"/>
    <col min="10" max="10" width="23.5" style="918" customWidth="1"/>
    <col min="11" max="11" width="15.5" style="918" customWidth="1"/>
    <col min="12" max="12" width="9.33203125" style="918"/>
    <col min="13" max="18" width="9.33203125" style="918" hidden="1"/>
    <col min="19" max="19" width="8.1640625" style="918" hidden="1" customWidth="1"/>
    <col min="20" max="20" width="29.6640625" style="918" hidden="1" customWidth="1"/>
    <col min="21" max="21" width="16.33203125" style="918" hidden="1" customWidth="1"/>
    <col min="22" max="22" width="12.33203125" style="918" customWidth="1"/>
    <col min="23" max="23" width="16.33203125" style="918" customWidth="1"/>
    <col min="24" max="24" width="12.33203125" style="918" customWidth="1"/>
    <col min="25" max="25" width="15" style="918" customWidth="1"/>
    <col min="26" max="26" width="11" style="918" customWidth="1"/>
    <col min="27" max="27" width="15" style="918" customWidth="1"/>
    <col min="28" max="28" width="16.33203125" style="918" customWidth="1"/>
    <col min="29" max="29" width="11" style="918" customWidth="1"/>
    <col min="30" max="30" width="15" style="918" customWidth="1"/>
    <col min="31" max="31" width="16.33203125" style="918" customWidth="1"/>
    <col min="32" max="43" width="9.33203125" style="918"/>
    <col min="44" max="65" width="9.33203125" style="918" hidden="1"/>
    <col min="66" max="16384" width="9.33203125" style="918"/>
  </cols>
  <sheetData>
    <row r="1" spans="1:70" ht="21.75" customHeight="1">
      <c r="A1" s="71"/>
      <c r="B1" s="4"/>
      <c r="C1" s="4"/>
      <c r="D1" s="5" t="s">
        <v>1</v>
      </c>
      <c r="E1" s="4"/>
      <c r="F1" s="917" t="s">
        <v>120</v>
      </c>
      <c r="G1" s="1042" t="s">
        <v>121</v>
      </c>
      <c r="H1" s="1042"/>
      <c r="I1" s="4"/>
      <c r="J1" s="917" t="s">
        <v>122</v>
      </c>
      <c r="K1" s="5" t="s">
        <v>123</v>
      </c>
      <c r="L1" s="917" t="s">
        <v>124</v>
      </c>
      <c r="M1" s="917"/>
      <c r="N1" s="917"/>
      <c r="O1" s="917"/>
      <c r="P1" s="917"/>
      <c r="Q1" s="917"/>
      <c r="R1" s="917"/>
      <c r="S1" s="917"/>
      <c r="T1" s="917"/>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113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19"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16" customFormat="1" ht="15">
      <c r="B8" s="207"/>
      <c r="C8" s="920"/>
      <c r="D8" s="919" t="s">
        <v>126</v>
      </c>
      <c r="E8" s="920"/>
      <c r="F8" s="920"/>
      <c r="G8" s="920"/>
      <c r="H8" s="920"/>
      <c r="I8" s="920"/>
      <c r="J8" s="920"/>
      <c r="K8" s="209"/>
    </row>
    <row r="9" spans="1:70" s="916" customFormat="1" ht="36.950000000000003" customHeight="1">
      <c r="B9" s="207"/>
      <c r="C9" s="920"/>
      <c r="D9" s="920"/>
      <c r="E9" s="1047" t="s">
        <v>2621</v>
      </c>
      <c r="F9" s="1048"/>
      <c r="G9" s="1048"/>
      <c r="H9" s="1048"/>
      <c r="I9" s="920"/>
      <c r="J9" s="920"/>
      <c r="K9" s="209"/>
    </row>
    <row r="10" spans="1:70" s="916" customFormat="1">
      <c r="B10" s="207"/>
      <c r="C10" s="920"/>
      <c r="D10" s="920"/>
      <c r="E10" s="920"/>
      <c r="F10" s="920"/>
      <c r="G10" s="920"/>
      <c r="H10" s="920"/>
      <c r="I10" s="920"/>
      <c r="J10" s="920"/>
      <c r="K10" s="209"/>
    </row>
    <row r="11" spans="1:70" s="916" customFormat="1" ht="14.45" customHeight="1">
      <c r="B11" s="207"/>
      <c r="C11" s="920"/>
      <c r="D11" s="919" t="s">
        <v>19</v>
      </c>
      <c r="E11" s="920"/>
      <c r="F11" s="210" t="s">
        <v>5</v>
      </c>
      <c r="G11" s="920"/>
      <c r="H11" s="920"/>
      <c r="I11" s="919" t="s">
        <v>20</v>
      </c>
      <c r="J11" s="210" t="s">
        <v>5</v>
      </c>
      <c r="K11" s="209"/>
    </row>
    <row r="12" spans="1:70" s="916" customFormat="1" ht="14.45" customHeight="1">
      <c r="B12" s="207"/>
      <c r="C12" s="920"/>
      <c r="D12" s="919" t="s">
        <v>21</v>
      </c>
      <c r="E12" s="920"/>
      <c r="F12" s="210" t="s">
        <v>22</v>
      </c>
      <c r="G12" s="920"/>
      <c r="H12" s="920"/>
      <c r="I12" s="919" t="s">
        <v>23</v>
      </c>
      <c r="J12" s="211">
        <f>'Rekapitulace stavby'!AN8</f>
        <v>43090</v>
      </c>
      <c r="K12" s="209"/>
    </row>
    <row r="13" spans="1:70" s="916" customFormat="1" ht="10.9" customHeight="1">
      <c r="B13" s="207"/>
      <c r="C13" s="920"/>
      <c r="D13" s="920"/>
      <c r="E13" s="920"/>
      <c r="F13" s="920"/>
      <c r="G13" s="920"/>
      <c r="H13" s="920"/>
      <c r="I13" s="920"/>
      <c r="J13" s="920"/>
      <c r="K13" s="209"/>
    </row>
    <row r="14" spans="1:70" s="916" customFormat="1" ht="14.45" customHeight="1">
      <c r="B14" s="207"/>
      <c r="C14" s="920"/>
      <c r="D14" s="919" t="s">
        <v>24</v>
      </c>
      <c r="E14" s="920"/>
      <c r="F14" s="920"/>
      <c r="G14" s="920"/>
      <c r="H14" s="920"/>
      <c r="I14" s="919" t="s">
        <v>25</v>
      </c>
      <c r="J14" s="210" t="s">
        <v>5</v>
      </c>
      <c r="K14" s="209"/>
    </row>
    <row r="15" spans="1:70" s="916" customFormat="1" ht="18" customHeight="1">
      <c r="B15" s="207"/>
      <c r="C15" s="920"/>
      <c r="D15" s="920"/>
      <c r="E15" s="210" t="s">
        <v>26</v>
      </c>
      <c r="F15" s="920"/>
      <c r="G15" s="920"/>
      <c r="H15" s="920"/>
      <c r="I15" s="919" t="s">
        <v>27</v>
      </c>
      <c r="J15" s="210" t="s">
        <v>5</v>
      </c>
      <c r="K15" s="209"/>
    </row>
    <row r="16" spans="1:70" s="916" customFormat="1" ht="6.95" customHeight="1">
      <c r="B16" s="207"/>
      <c r="C16" s="920"/>
      <c r="D16" s="920"/>
      <c r="E16" s="920"/>
      <c r="F16" s="920"/>
      <c r="G16" s="920"/>
      <c r="H16" s="920"/>
      <c r="I16" s="920"/>
      <c r="J16" s="920"/>
      <c r="K16" s="209"/>
    </row>
    <row r="17" spans="2:11" s="916" customFormat="1" ht="14.45" customHeight="1">
      <c r="B17" s="207"/>
      <c r="C17" s="920"/>
      <c r="D17" s="919" t="s">
        <v>28</v>
      </c>
      <c r="E17" s="920"/>
      <c r="F17" s="920"/>
      <c r="G17" s="920"/>
      <c r="H17" s="920"/>
      <c r="I17" s="919" t="s">
        <v>25</v>
      </c>
      <c r="J17" s="210" t="str">
        <f>IF('Rekapitulace stavby'!AN13="Vyplň údaj","",IF('Rekapitulace stavby'!AN13="","",'Rekapitulace stavby'!AN13))</f>
        <v/>
      </c>
      <c r="K17" s="209"/>
    </row>
    <row r="18" spans="2:11" s="916" customFormat="1" ht="18" customHeight="1">
      <c r="B18" s="207"/>
      <c r="C18" s="920"/>
      <c r="D18" s="920"/>
      <c r="E18" s="210" t="str">
        <f>IF('Rekapitulace stavby'!E14="Vyplň údaj","",IF('Rekapitulace stavby'!E14="","",'Rekapitulace stavby'!E14))</f>
        <v/>
      </c>
      <c r="F18" s="920"/>
      <c r="G18" s="920"/>
      <c r="H18" s="920"/>
      <c r="I18" s="919" t="s">
        <v>27</v>
      </c>
      <c r="J18" s="210" t="str">
        <f>IF('Rekapitulace stavby'!AN14="Vyplň údaj","",IF('Rekapitulace stavby'!AN14="","",'Rekapitulace stavby'!AN14))</f>
        <v/>
      </c>
      <c r="K18" s="209"/>
    </row>
    <row r="19" spans="2:11" s="916" customFormat="1" ht="6.95" customHeight="1">
      <c r="B19" s="207"/>
      <c r="C19" s="920"/>
      <c r="D19" s="920"/>
      <c r="E19" s="920"/>
      <c r="F19" s="920"/>
      <c r="G19" s="920"/>
      <c r="H19" s="920"/>
      <c r="I19" s="920"/>
      <c r="J19" s="920"/>
      <c r="K19" s="209"/>
    </row>
    <row r="20" spans="2:11" s="916" customFormat="1" ht="14.45" customHeight="1">
      <c r="B20" s="207"/>
      <c r="C20" s="920"/>
      <c r="D20" s="919" t="s">
        <v>29</v>
      </c>
      <c r="E20" s="920"/>
      <c r="F20" s="920"/>
      <c r="G20" s="920"/>
      <c r="H20" s="920"/>
      <c r="I20" s="919" t="s">
        <v>25</v>
      </c>
      <c r="J20" s="210" t="s">
        <v>5</v>
      </c>
      <c r="K20" s="209"/>
    </row>
    <row r="21" spans="2:11" s="916" customFormat="1" ht="18" customHeight="1">
      <c r="B21" s="207"/>
      <c r="C21" s="920"/>
      <c r="D21" s="920"/>
      <c r="E21" s="210" t="s">
        <v>30</v>
      </c>
      <c r="F21" s="920"/>
      <c r="G21" s="920"/>
      <c r="H21" s="920"/>
      <c r="I21" s="919" t="s">
        <v>27</v>
      </c>
      <c r="J21" s="210" t="s">
        <v>5</v>
      </c>
      <c r="K21" s="209"/>
    </row>
    <row r="22" spans="2:11" s="916" customFormat="1" ht="6.95" customHeight="1">
      <c r="B22" s="207"/>
      <c r="C22" s="920"/>
      <c r="D22" s="920"/>
      <c r="E22" s="920"/>
      <c r="F22" s="920"/>
      <c r="G22" s="920"/>
      <c r="H22" s="920"/>
      <c r="I22" s="920"/>
      <c r="J22" s="920"/>
      <c r="K22" s="209"/>
    </row>
    <row r="23" spans="2:11" s="916" customFormat="1" ht="14.45" customHeight="1">
      <c r="B23" s="207"/>
      <c r="C23" s="920"/>
      <c r="D23" s="919" t="s">
        <v>32</v>
      </c>
      <c r="E23" s="920"/>
      <c r="F23" s="920"/>
      <c r="G23" s="920"/>
      <c r="H23" s="920"/>
      <c r="I23" s="920"/>
      <c r="J23" s="920"/>
      <c r="K23" s="209"/>
    </row>
    <row r="24" spans="2:11" s="215" customFormat="1" ht="16.5" customHeight="1">
      <c r="B24" s="212"/>
      <c r="C24" s="213"/>
      <c r="D24" s="213"/>
      <c r="E24" s="1036" t="s">
        <v>5</v>
      </c>
      <c r="F24" s="1036"/>
      <c r="G24" s="1036"/>
      <c r="H24" s="1036"/>
      <c r="I24" s="213"/>
      <c r="J24" s="213"/>
      <c r="K24" s="214"/>
    </row>
    <row r="25" spans="2:11" s="916" customFormat="1" ht="6.95" customHeight="1">
      <c r="B25" s="207"/>
      <c r="C25" s="920"/>
      <c r="D25" s="920"/>
      <c r="E25" s="920"/>
      <c r="F25" s="920"/>
      <c r="G25" s="920"/>
      <c r="H25" s="920"/>
      <c r="I25" s="920"/>
      <c r="J25" s="920"/>
      <c r="K25" s="209"/>
    </row>
    <row r="26" spans="2:11" s="916" customFormat="1" ht="6.95" customHeight="1">
      <c r="B26" s="207"/>
      <c r="C26" s="920"/>
      <c r="D26" s="216"/>
      <c r="E26" s="216"/>
      <c r="F26" s="216"/>
      <c r="G26" s="216"/>
      <c r="H26" s="216"/>
      <c r="I26" s="216"/>
      <c r="J26" s="216"/>
      <c r="K26" s="217"/>
    </row>
    <row r="27" spans="2:11" s="916" customFormat="1" ht="25.35" customHeight="1">
      <c r="B27" s="207"/>
      <c r="C27" s="920"/>
      <c r="D27" s="218" t="s">
        <v>34</v>
      </c>
      <c r="E27" s="920"/>
      <c r="F27" s="920"/>
      <c r="G27" s="920"/>
      <c r="H27" s="920"/>
      <c r="I27" s="920"/>
      <c r="J27" s="219">
        <f>ROUND(J78,2)</f>
        <v>0</v>
      </c>
      <c r="K27" s="209"/>
    </row>
    <row r="28" spans="2:11" s="916" customFormat="1" ht="6.95" customHeight="1">
      <c r="B28" s="207"/>
      <c r="C28" s="920"/>
      <c r="D28" s="216"/>
      <c r="E28" s="216"/>
      <c r="F28" s="216"/>
      <c r="G28" s="216"/>
      <c r="H28" s="216"/>
      <c r="I28" s="216"/>
      <c r="J28" s="216"/>
      <c r="K28" s="217"/>
    </row>
    <row r="29" spans="2:11" s="916" customFormat="1" ht="14.45" customHeight="1">
      <c r="B29" s="207"/>
      <c r="C29" s="920"/>
      <c r="D29" s="920"/>
      <c r="E29" s="920"/>
      <c r="F29" s="220" t="s">
        <v>36</v>
      </c>
      <c r="G29" s="920"/>
      <c r="H29" s="920"/>
      <c r="I29" s="220" t="s">
        <v>35</v>
      </c>
      <c r="J29" s="220" t="s">
        <v>37</v>
      </c>
      <c r="K29" s="209"/>
    </row>
    <row r="30" spans="2:11" s="916" customFormat="1" ht="14.45" customHeight="1">
      <c r="B30" s="207"/>
      <c r="C30" s="920"/>
      <c r="D30" s="221" t="s">
        <v>38</v>
      </c>
      <c r="E30" s="221" t="s">
        <v>39</v>
      </c>
      <c r="F30" s="222">
        <f>ROUND(SUM(BE78:BE81), 2)</f>
        <v>0</v>
      </c>
      <c r="G30" s="920"/>
      <c r="H30" s="920"/>
      <c r="I30" s="223">
        <v>0.21</v>
      </c>
      <c r="J30" s="222">
        <f>ROUND(ROUND((SUM(BE78:BE81)), 2)*I30, 2)</f>
        <v>0</v>
      </c>
      <c r="K30" s="209"/>
    </row>
    <row r="31" spans="2:11" s="916" customFormat="1" ht="14.45" customHeight="1">
      <c r="B31" s="207"/>
      <c r="C31" s="920"/>
      <c r="D31" s="920"/>
      <c r="E31" s="221" t="s">
        <v>40</v>
      </c>
      <c r="F31" s="222">
        <f>ROUND(SUM(BF78:BF81), 2)</f>
        <v>0</v>
      </c>
      <c r="G31" s="920"/>
      <c r="H31" s="920"/>
      <c r="I31" s="223">
        <v>0.15</v>
      </c>
      <c r="J31" s="222">
        <f>ROUND(ROUND((SUM(BF78:BF81)), 2)*I31, 2)</f>
        <v>0</v>
      </c>
      <c r="K31" s="209"/>
    </row>
    <row r="32" spans="2:11" s="916" customFormat="1" ht="14.45" hidden="1" customHeight="1">
      <c r="B32" s="207"/>
      <c r="C32" s="920"/>
      <c r="D32" s="920"/>
      <c r="E32" s="221" t="s">
        <v>41</v>
      </c>
      <c r="F32" s="222">
        <f>ROUND(SUM(BG78:BG81), 2)</f>
        <v>0</v>
      </c>
      <c r="G32" s="920"/>
      <c r="H32" s="920"/>
      <c r="I32" s="223">
        <v>0.21</v>
      </c>
      <c r="J32" s="222">
        <v>0</v>
      </c>
      <c r="K32" s="209"/>
    </row>
    <row r="33" spans="2:11" s="916" customFormat="1" ht="14.45" hidden="1" customHeight="1">
      <c r="B33" s="207"/>
      <c r="C33" s="920"/>
      <c r="D33" s="920"/>
      <c r="E33" s="221" t="s">
        <v>42</v>
      </c>
      <c r="F33" s="222">
        <f>ROUND(SUM(BH78:BH81), 2)</f>
        <v>0</v>
      </c>
      <c r="G33" s="920"/>
      <c r="H33" s="920"/>
      <c r="I33" s="223">
        <v>0.15</v>
      </c>
      <c r="J33" s="222">
        <v>0</v>
      </c>
      <c r="K33" s="209"/>
    </row>
    <row r="34" spans="2:11" s="916" customFormat="1" ht="14.45" hidden="1" customHeight="1">
      <c r="B34" s="207"/>
      <c r="C34" s="920"/>
      <c r="D34" s="920"/>
      <c r="E34" s="221" t="s">
        <v>43</v>
      </c>
      <c r="F34" s="222">
        <f>ROUND(SUM(BI78:BI81), 2)</f>
        <v>0</v>
      </c>
      <c r="G34" s="920"/>
      <c r="H34" s="920"/>
      <c r="I34" s="223">
        <v>0</v>
      </c>
      <c r="J34" s="222">
        <v>0</v>
      </c>
      <c r="K34" s="209"/>
    </row>
    <row r="35" spans="2:11" s="916" customFormat="1" ht="6.95" customHeight="1">
      <c r="B35" s="207"/>
      <c r="C35" s="920"/>
      <c r="D35" s="920"/>
      <c r="E35" s="920"/>
      <c r="F35" s="920"/>
      <c r="G35" s="920"/>
      <c r="H35" s="920"/>
      <c r="I35" s="920"/>
      <c r="J35" s="920"/>
      <c r="K35" s="209"/>
    </row>
    <row r="36" spans="2:11" s="916" customFormat="1" ht="25.35" customHeight="1">
      <c r="B36" s="207"/>
      <c r="C36" s="224"/>
      <c r="D36" s="225" t="s">
        <v>44</v>
      </c>
      <c r="E36" s="226"/>
      <c r="F36" s="226"/>
      <c r="G36" s="227" t="s">
        <v>45</v>
      </c>
      <c r="H36" s="228" t="s">
        <v>46</v>
      </c>
      <c r="I36" s="226"/>
      <c r="J36" s="229">
        <f>SUM(J27:J34)</f>
        <v>0</v>
      </c>
      <c r="K36" s="230"/>
    </row>
    <row r="37" spans="2:11" s="916" customFormat="1" ht="14.45" customHeight="1">
      <c r="B37" s="231"/>
      <c r="C37" s="232"/>
      <c r="D37" s="232"/>
      <c r="E37" s="232"/>
      <c r="F37" s="232"/>
      <c r="G37" s="232"/>
      <c r="H37" s="232"/>
      <c r="I37" s="232"/>
      <c r="J37" s="232"/>
      <c r="K37" s="233"/>
    </row>
    <row r="41" spans="2:11" s="916" customFormat="1" ht="6.95" customHeight="1">
      <c r="B41" s="234"/>
      <c r="C41" s="235"/>
      <c r="D41" s="235"/>
      <c r="E41" s="235"/>
      <c r="F41" s="235"/>
      <c r="G41" s="235"/>
      <c r="H41" s="235"/>
      <c r="I41" s="235"/>
      <c r="J41" s="235"/>
      <c r="K41" s="236"/>
    </row>
    <row r="42" spans="2:11" s="916" customFormat="1" ht="36.950000000000003" customHeight="1">
      <c r="B42" s="207"/>
      <c r="C42" s="202" t="s">
        <v>128</v>
      </c>
      <c r="D42" s="920"/>
      <c r="E42" s="920"/>
      <c r="F42" s="920"/>
      <c r="G42" s="920"/>
      <c r="H42" s="920"/>
      <c r="I42" s="920"/>
      <c r="J42" s="920"/>
      <c r="K42" s="209"/>
    </row>
    <row r="43" spans="2:11" s="916" customFormat="1" ht="6.95" customHeight="1">
      <c r="B43" s="207"/>
      <c r="C43" s="920"/>
      <c r="D43" s="920"/>
      <c r="E43" s="920"/>
      <c r="F43" s="920"/>
      <c r="G43" s="920"/>
      <c r="H43" s="920"/>
      <c r="I43" s="920"/>
      <c r="J43" s="920"/>
      <c r="K43" s="209"/>
    </row>
    <row r="44" spans="2:11" s="916" customFormat="1" ht="14.45" customHeight="1">
      <c r="B44" s="207"/>
      <c r="C44" s="919" t="s">
        <v>17</v>
      </c>
      <c r="D44" s="920"/>
      <c r="E44" s="920"/>
      <c r="F44" s="920"/>
      <c r="G44" s="920"/>
      <c r="H44" s="920"/>
      <c r="I44" s="920"/>
      <c r="J44" s="920"/>
      <c r="K44" s="209"/>
    </row>
    <row r="45" spans="2:11" s="916" customFormat="1" ht="16.5" customHeight="1">
      <c r="B45" s="207"/>
      <c r="C45" s="920"/>
      <c r="D45" s="920"/>
      <c r="E45" s="1045" t="str">
        <f>E7</f>
        <v>Výstavba poloprovozního objektu H2</v>
      </c>
      <c r="F45" s="1046"/>
      <c r="G45" s="1046"/>
      <c r="H45" s="1046"/>
      <c r="I45" s="920"/>
      <c r="J45" s="920"/>
      <c r="K45" s="209"/>
    </row>
    <row r="46" spans="2:11" s="916" customFormat="1" ht="14.45" customHeight="1">
      <c r="B46" s="207"/>
      <c r="C46" s="919" t="s">
        <v>126</v>
      </c>
      <c r="D46" s="920"/>
      <c r="E46" s="920"/>
      <c r="F46" s="920"/>
      <c r="G46" s="920"/>
      <c r="H46" s="920"/>
      <c r="I46" s="920"/>
      <c r="J46" s="920"/>
      <c r="K46" s="209"/>
    </row>
    <row r="47" spans="2:11" s="916" customFormat="1" ht="17.25" customHeight="1">
      <c r="B47" s="207"/>
      <c r="C47" s="920"/>
      <c r="D47" s="920"/>
      <c r="E47" s="1047" t="str">
        <f>E9</f>
        <v>RAV8613 - D.2.5 Vodovodní řad</v>
      </c>
      <c r="F47" s="1048"/>
      <c r="G47" s="1048"/>
      <c r="H47" s="1048"/>
      <c r="I47" s="920"/>
      <c r="J47" s="920"/>
      <c r="K47" s="209"/>
    </row>
    <row r="48" spans="2:11" s="916" customFormat="1" ht="6.95" customHeight="1">
      <c r="B48" s="207"/>
      <c r="C48" s="920"/>
      <c r="D48" s="920"/>
      <c r="E48" s="920"/>
      <c r="F48" s="920"/>
      <c r="G48" s="920"/>
      <c r="H48" s="920"/>
      <c r="I48" s="920"/>
      <c r="J48" s="920"/>
      <c r="K48" s="209"/>
    </row>
    <row r="49" spans="2:47" s="916" customFormat="1" ht="18" customHeight="1">
      <c r="B49" s="207"/>
      <c r="C49" s="919" t="s">
        <v>21</v>
      </c>
      <c r="D49" s="920"/>
      <c r="E49" s="920"/>
      <c r="F49" s="210" t="str">
        <f>F12</f>
        <v xml:space="preserve"> </v>
      </c>
      <c r="G49" s="920"/>
      <c r="H49" s="920"/>
      <c r="I49" s="919" t="s">
        <v>23</v>
      </c>
      <c r="J49" s="211">
        <f>IF(J12="","",J12)</f>
        <v>43090</v>
      </c>
      <c r="K49" s="209"/>
    </row>
    <row r="50" spans="2:47" s="916" customFormat="1" ht="6.95" customHeight="1">
      <c r="B50" s="207"/>
      <c r="C50" s="920"/>
      <c r="D50" s="920"/>
      <c r="E50" s="920"/>
      <c r="F50" s="920"/>
      <c r="G50" s="920"/>
      <c r="H50" s="920"/>
      <c r="I50" s="920"/>
      <c r="J50" s="920"/>
      <c r="K50" s="209"/>
    </row>
    <row r="51" spans="2:47" s="916" customFormat="1" ht="15">
      <c r="B51" s="207"/>
      <c r="C51" s="919" t="s">
        <v>24</v>
      </c>
      <c r="D51" s="920"/>
      <c r="E51" s="920"/>
      <c r="F51" s="210" t="str">
        <f>E15</f>
        <v>Vědeckotechnický park Plzeň a.s.</v>
      </c>
      <c r="G51" s="920"/>
      <c r="H51" s="920"/>
      <c r="I51" s="919" t="s">
        <v>29</v>
      </c>
      <c r="J51" s="1036" t="str">
        <f>E21</f>
        <v>RAVAL projekt v.o.s.</v>
      </c>
      <c r="K51" s="209"/>
    </row>
    <row r="52" spans="2:47" s="916" customFormat="1" ht="14.45" customHeight="1">
      <c r="B52" s="207"/>
      <c r="C52" s="919" t="s">
        <v>28</v>
      </c>
      <c r="D52" s="920"/>
      <c r="E52" s="920"/>
      <c r="F52" s="210" t="str">
        <f>IF(E18="","",E18)</f>
        <v/>
      </c>
      <c r="G52" s="920"/>
      <c r="H52" s="920"/>
      <c r="I52" s="920"/>
      <c r="J52" s="1037"/>
      <c r="K52" s="209"/>
    </row>
    <row r="53" spans="2:47" s="916" customFormat="1" ht="10.35" customHeight="1">
      <c r="B53" s="207"/>
      <c r="C53" s="920"/>
      <c r="D53" s="920"/>
      <c r="E53" s="920"/>
      <c r="F53" s="920"/>
      <c r="G53" s="920"/>
      <c r="H53" s="920"/>
      <c r="I53" s="920"/>
      <c r="J53" s="920"/>
      <c r="K53" s="209"/>
    </row>
    <row r="54" spans="2:47" s="916" customFormat="1" ht="29.25" customHeight="1">
      <c r="B54" s="207"/>
      <c r="C54" s="237" t="s">
        <v>129</v>
      </c>
      <c r="D54" s="224"/>
      <c r="E54" s="224"/>
      <c r="F54" s="224"/>
      <c r="G54" s="224"/>
      <c r="H54" s="224"/>
      <c r="I54" s="224"/>
      <c r="J54" s="238" t="s">
        <v>130</v>
      </c>
      <c r="K54" s="239"/>
    </row>
    <row r="55" spans="2:47" s="916" customFormat="1" ht="10.35" customHeight="1">
      <c r="B55" s="207"/>
      <c r="C55" s="920"/>
      <c r="D55" s="920"/>
      <c r="E55" s="920"/>
      <c r="F55" s="920"/>
      <c r="G55" s="920"/>
      <c r="H55" s="920"/>
      <c r="I55" s="920"/>
      <c r="J55" s="920"/>
      <c r="K55" s="209"/>
    </row>
    <row r="56" spans="2:47" s="916" customFormat="1" ht="29.25" customHeight="1">
      <c r="B56" s="207"/>
      <c r="C56" s="240" t="s">
        <v>131</v>
      </c>
      <c r="D56" s="920"/>
      <c r="E56" s="920"/>
      <c r="F56" s="920"/>
      <c r="G56" s="920"/>
      <c r="H56" s="920"/>
      <c r="I56" s="920"/>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16" customFormat="1" ht="21.75" customHeight="1">
      <c r="B59" s="207"/>
      <c r="C59" s="920"/>
      <c r="D59" s="920"/>
      <c r="E59" s="920"/>
      <c r="F59" s="920"/>
      <c r="G59" s="920"/>
      <c r="H59" s="920"/>
      <c r="I59" s="920"/>
      <c r="J59" s="920"/>
      <c r="K59" s="209"/>
    </row>
    <row r="60" spans="2:47" s="916" customFormat="1" ht="6.95" customHeight="1">
      <c r="B60" s="231"/>
      <c r="C60" s="232"/>
      <c r="D60" s="232"/>
      <c r="E60" s="232"/>
      <c r="F60" s="232"/>
      <c r="G60" s="232"/>
      <c r="H60" s="232"/>
      <c r="I60" s="232"/>
      <c r="J60" s="232"/>
      <c r="K60" s="233"/>
    </row>
    <row r="64" spans="2:47" s="916" customFormat="1" ht="6.95" customHeight="1">
      <c r="B64" s="234"/>
      <c r="C64" s="235"/>
      <c r="D64" s="235"/>
      <c r="E64" s="235"/>
      <c r="F64" s="235"/>
      <c r="G64" s="235"/>
      <c r="H64" s="235"/>
      <c r="I64" s="235"/>
      <c r="J64" s="235"/>
      <c r="K64" s="235"/>
      <c r="L64" s="207"/>
    </row>
    <row r="65" spans="2:63" s="916" customFormat="1" ht="36.950000000000003" customHeight="1">
      <c r="B65" s="207"/>
      <c r="C65" s="255" t="s">
        <v>161</v>
      </c>
      <c r="L65" s="207"/>
    </row>
    <row r="66" spans="2:63" s="916" customFormat="1" ht="6.95" customHeight="1">
      <c r="B66" s="207"/>
      <c r="L66" s="207"/>
    </row>
    <row r="67" spans="2:63" s="916" customFormat="1" ht="14.45" customHeight="1">
      <c r="B67" s="207"/>
      <c r="C67" s="915" t="s">
        <v>17</v>
      </c>
      <c r="L67" s="207"/>
    </row>
    <row r="68" spans="2:63" s="916" customFormat="1" ht="16.5" customHeight="1">
      <c r="B68" s="207"/>
      <c r="E68" s="1038" t="str">
        <f>E7</f>
        <v>Výstavba poloprovozního objektu H2</v>
      </c>
      <c r="F68" s="1039"/>
      <c r="G68" s="1039"/>
      <c r="H68" s="1039"/>
      <c r="L68" s="207"/>
    </row>
    <row r="69" spans="2:63" s="916" customFormat="1" ht="14.45" customHeight="1">
      <c r="B69" s="207"/>
      <c r="C69" s="915" t="s">
        <v>126</v>
      </c>
      <c r="L69" s="207"/>
    </row>
    <row r="70" spans="2:63" s="916" customFormat="1" ht="17.25" customHeight="1">
      <c r="B70" s="207"/>
      <c r="E70" s="1040" t="str">
        <f>E9</f>
        <v>RAV8613 - D.2.5 Vodovodní řad</v>
      </c>
      <c r="F70" s="1041"/>
      <c r="G70" s="1041"/>
      <c r="H70" s="1041"/>
      <c r="L70" s="207"/>
    </row>
    <row r="71" spans="2:63" s="916" customFormat="1" ht="6.95" customHeight="1">
      <c r="B71" s="207"/>
      <c r="L71" s="207"/>
    </row>
    <row r="72" spans="2:63" s="916" customFormat="1" ht="18" customHeight="1">
      <c r="B72" s="207"/>
      <c r="C72" s="915" t="s">
        <v>21</v>
      </c>
      <c r="F72" s="257" t="str">
        <f>F12</f>
        <v xml:space="preserve"> </v>
      </c>
      <c r="I72" s="915" t="s">
        <v>23</v>
      </c>
      <c r="J72" s="258">
        <f>IF(J12="","",J12)</f>
        <v>43090</v>
      </c>
      <c r="L72" s="207"/>
    </row>
    <row r="73" spans="2:63" s="916" customFormat="1" ht="6.95" customHeight="1">
      <c r="B73" s="207"/>
      <c r="L73" s="207"/>
    </row>
    <row r="74" spans="2:63" s="916" customFormat="1" ht="15">
      <c r="B74" s="207"/>
      <c r="C74" s="915" t="s">
        <v>24</v>
      </c>
      <c r="F74" s="257" t="str">
        <f>E15</f>
        <v>Vědeckotechnický park Plzeň a.s.</v>
      </c>
      <c r="I74" s="915" t="s">
        <v>29</v>
      </c>
      <c r="J74" s="257" t="str">
        <f>E21</f>
        <v>RAVAL projekt v.o.s.</v>
      </c>
      <c r="L74" s="207"/>
    </row>
    <row r="75" spans="2:63" s="916" customFormat="1" ht="14.45" customHeight="1">
      <c r="B75" s="207"/>
      <c r="C75" s="915" t="s">
        <v>28</v>
      </c>
      <c r="F75" s="257" t="str">
        <f>IF(E18="","",E18)</f>
        <v/>
      </c>
      <c r="L75" s="207"/>
    </row>
    <row r="76" spans="2:63" s="91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16"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16" customFormat="1" ht="16.5" customHeight="1">
      <c r="B81" s="207"/>
      <c r="C81" s="286" t="s">
        <v>75</v>
      </c>
      <c r="D81" s="286" t="s">
        <v>179</v>
      </c>
      <c r="E81" s="287" t="s">
        <v>2622</v>
      </c>
      <c r="F81" s="288" t="s">
        <v>2623</v>
      </c>
      <c r="G81" s="289" t="s">
        <v>187</v>
      </c>
      <c r="H81" s="290">
        <v>1</v>
      </c>
      <c r="I81" s="291">
        <f>'Vodovodní řad-1'!C11</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2624</v>
      </c>
    </row>
    <row r="82" spans="2:65" s="916" customFormat="1" ht="6.95" customHeight="1">
      <c r="B82" s="231"/>
      <c r="C82" s="232"/>
      <c r="D82" s="232"/>
      <c r="E82" s="232"/>
      <c r="F82" s="232"/>
      <c r="G82" s="232"/>
      <c r="H82" s="232"/>
      <c r="I82" s="232"/>
      <c r="J82" s="232"/>
      <c r="K82" s="232"/>
      <c r="L82" s="207"/>
    </row>
  </sheetData>
  <sheetProtection algorithmName="SHA-512" hashValue="1N/Q+nNTRh7HBxaDDqUXgS54YCKOSh2dPEowGCuaIWmla/z4cajHiGOouq1W0gN0+cXipvidAN0xA3crBBtNyg==" saltValue="1oaatydP0UQlWTwik+M2/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1"/>
  <sheetViews>
    <sheetView workbookViewId="0">
      <pane ySplit="3" topLeftCell="A4" activePane="bottomLeft" state="frozen"/>
      <selection activeCell="B24" sqref="B24"/>
      <selection pane="bottomLeft" activeCell="D7" sqref="D7"/>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2960</v>
      </c>
      <c r="D3" s="91" t="s">
        <v>2849</v>
      </c>
      <c r="E3" s="92"/>
      <c r="G3" s="92"/>
    </row>
    <row r="4" spans="1:7">
      <c r="A4" s="85" t="e">
        <f t="array" ref="A4">INDEX(__SAZBA__,MATCH(0,COUNTIF($A$1:A3,__SAZBA__),0))</f>
        <v>#N/A</v>
      </c>
      <c r="B4" s="93"/>
      <c r="C4" s="94"/>
      <c r="D4" s="94"/>
      <c r="E4" s="94"/>
      <c r="F4" s="94"/>
      <c r="G4" s="92"/>
    </row>
    <row r="5" spans="1:7" s="95" customFormat="1" ht="15.75" customHeight="1">
      <c r="B5" s="96" t="str">
        <f>IF('Vodovodní řad-2'!$J$5=0,"",'Vodovodní řad-2'!$J$5)</f>
        <v>D.2.5  Vodovodní řad - potrubní vedení</v>
      </c>
      <c r="C5" s="807" t="str">
        <f>IF('Vodovodní řad-2'!$P$5=0,"",'Vodovodní řad-2'!$P$5)</f>
        <v/>
      </c>
      <c r="D5" s="98">
        <f>IF('Vodovodní řad-2'!$R$5=0,"",'Vodovodní řad-2'!$R$5)</f>
        <v>23.336790000000008</v>
      </c>
      <c r="E5" s="97"/>
      <c r="F5" s="97"/>
    </row>
    <row r="6" spans="1:7" s="99" customFormat="1" ht="15" customHeight="1" outlineLevel="1">
      <c r="B6" s="100" t="str">
        <f>IF('Vodovodní řad-2'!$J$6=0,"",'Vodovodní řad-2'!$J$6)</f>
        <v>004: Vodorovné konstrukce</v>
      </c>
      <c r="C6" s="808" t="str">
        <f>IF('Vodovodní řad-2'!$P$6=0,"",'Vodovodní řad-2'!$P$6)</f>
        <v/>
      </c>
      <c r="D6" s="102">
        <f>IF('Vodovodní řad-2'!$R$6=0,"",'Vodovodní řad-2'!$R$6)</f>
        <v>18.907700000000002</v>
      </c>
      <c r="E6" s="101"/>
      <c r="F6" s="101"/>
    </row>
    <row r="7" spans="1:7" s="99" customFormat="1" ht="15" customHeight="1" outlineLevel="1">
      <c r="B7" s="100" t="str">
        <f>IF('Vodovodní řad-2'!$J$9=0,"",'Vodovodní řad-2'!$J$9)</f>
        <v>008: Trubní vedení</v>
      </c>
      <c r="C7" s="808" t="str">
        <f>IF('Vodovodní řad-2'!$P$9=0,"",'Vodovodní řad-2'!$P$9)</f>
        <v/>
      </c>
      <c r="D7" s="102">
        <f>IF('Vodovodní řad-2'!$R$9=0,"",'Vodovodní řad-2'!$R$9)</f>
        <v>4.4290899999999986</v>
      </c>
      <c r="E7" s="101"/>
      <c r="F7" s="101"/>
    </row>
    <row r="8" spans="1:7" s="99" customFormat="1" ht="15" customHeight="1" outlineLevel="1">
      <c r="B8" s="100" t="str">
        <f>IF('Vodovodní řad-2'!$J$32=0,"",'Vodovodní řad-2'!$J$32)</f>
        <v>009: Ostatní konstrukce a práce</v>
      </c>
      <c r="C8" s="808" t="str">
        <f>IF('Vodovodní řad-2'!$P$32=0,"",'Vodovodní řad-2'!$P$32)</f>
        <v/>
      </c>
      <c r="D8" s="102" t="str">
        <f>IF('Vodovodní řad-2'!$R$32=0,"",'Vodovodní řad-2'!$R$32)</f>
        <v/>
      </c>
      <c r="E8" s="101"/>
      <c r="F8" s="101"/>
    </row>
    <row r="9" spans="1:7" s="99" customFormat="1" ht="15" customHeight="1" outlineLevel="1">
      <c r="B9" s="100" t="str">
        <f>IF('Vodovodní řad-2'!$J$37=0,"",'Vodovodní řad-2'!$J$37)</f>
        <v>099: Přesun hmot HSV</v>
      </c>
      <c r="C9" s="808" t="str">
        <f>IF('Vodovodní řad-2'!$P$37=0,"",'Vodovodní řad-2'!$P$37)</f>
        <v/>
      </c>
      <c r="D9" s="102" t="str">
        <f>IF('Vodovodní řad-2'!$R$37=0,"",'Vodovodní řad-2'!$R$37)</f>
        <v/>
      </c>
      <c r="E9" s="101"/>
      <c r="F9" s="101"/>
    </row>
    <row r="10" spans="1:7" ht="13.5" outlineLevel="1" thickBot="1">
      <c r="B10" s="103"/>
      <c r="C10" s="809"/>
    </row>
    <row r="11" spans="1:7" s="104" customFormat="1" ht="15">
      <c r="A11" s="104" t="e">
        <f>SUM(#REF!)</f>
        <v>#REF!</v>
      </c>
      <c r="B11" s="105" t="s">
        <v>2961</v>
      </c>
      <c r="C11" s="810">
        <f>SUBTOTAL(9,C5:C10)/2</f>
        <v>0</v>
      </c>
      <c r="D11" s="106"/>
    </row>
  </sheetData>
  <sheetProtection algorithmName="SHA-512" hashValue="Za9irPF/LIDL6/XCOPyXu0pwwduWow0CjNBrV6XdKBjp6DQvFVflvhvQ/vQNLNJ5PJ1ZjQsJFxoxisyn2AOCew==" saltValue="26FtgaZA3GeoMj5RW3cNow=="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40"/>
  <sheetViews>
    <sheetView topLeftCell="I1" zoomScaleNormal="100" zoomScaleSheetLayoutView="100" workbookViewId="0">
      <pane ySplit="3" topLeftCell="A22" activePane="bottomLeft" state="frozen"/>
      <selection activeCell="B24" sqref="B24"/>
      <selection pane="bottomLeft" activeCell="Q41" sqref="Q41"/>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2962</v>
      </c>
      <c r="G3" s="865" t="s">
        <v>53</v>
      </c>
      <c r="H3" s="866" t="s">
        <v>49</v>
      </c>
      <c r="I3" s="866" t="s">
        <v>2963</v>
      </c>
      <c r="J3" s="867" t="s">
        <v>163</v>
      </c>
      <c r="K3" s="865" t="s">
        <v>164</v>
      </c>
      <c r="L3" s="864" t="s">
        <v>2964</v>
      </c>
      <c r="M3" s="864" t="s">
        <v>2965</v>
      </c>
      <c r="N3" s="864" t="s">
        <v>2966</v>
      </c>
      <c r="O3" s="864" t="s">
        <v>2967</v>
      </c>
      <c r="P3" s="864" t="s">
        <v>2960</v>
      </c>
      <c r="Q3" s="864" t="s">
        <v>2968</v>
      </c>
      <c r="R3" s="864" t="s">
        <v>2849</v>
      </c>
      <c r="S3" s="864" t="s">
        <v>2969</v>
      </c>
      <c r="T3" s="864" t="s">
        <v>2851</v>
      </c>
      <c r="U3" s="864" t="s">
        <v>2787</v>
      </c>
      <c r="V3" s="864" t="s">
        <v>38</v>
      </c>
      <c r="W3" s="864" t="s">
        <v>44</v>
      </c>
      <c r="X3" s="867" t="s">
        <v>2970</v>
      </c>
      <c r="Y3" s="866" t="s">
        <v>2806</v>
      </c>
      <c r="Z3" s="866" t="s">
        <v>2971</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3711</v>
      </c>
      <c r="K5" s="875"/>
      <c r="L5" s="877"/>
      <c r="M5" s="878"/>
      <c r="N5" s="877"/>
      <c r="O5" s="878"/>
      <c r="P5" s="879">
        <f>SUBTOTAL(9,P6:P40)</f>
        <v>0</v>
      </c>
      <c r="Q5" s="880"/>
      <c r="R5" s="881">
        <f>SUBTOTAL(9,R6:R40)</f>
        <v>23.336790000000008</v>
      </c>
      <c r="S5" s="878"/>
      <c r="T5" s="881">
        <f>SUBTOTAL(9,T6:T40)</f>
        <v>0</v>
      </c>
      <c r="U5" s="878"/>
      <c r="V5" s="879">
        <f>SUBTOTAL(9,V6:V40)</f>
        <v>0</v>
      </c>
      <c r="W5" s="879">
        <f>SUBTOTAL(9,W6:W40)</f>
        <v>0</v>
      </c>
      <c r="X5" s="882"/>
      <c r="Y5" s="883"/>
      <c r="Z5" s="883"/>
    </row>
    <row r="6" spans="1:26" s="884" customFormat="1" ht="16.5" customHeight="1" outlineLevel="1">
      <c r="F6" s="885"/>
      <c r="G6" s="869"/>
      <c r="H6" s="886"/>
      <c r="I6" s="886"/>
      <c r="J6" s="886" t="s">
        <v>3331</v>
      </c>
      <c r="K6" s="869"/>
      <c r="L6" s="887"/>
      <c r="M6" s="888"/>
      <c r="N6" s="887"/>
      <c r="O6" s="888"/>
      <c r="P6" s="889">
        <f>SUBTOTAL(9,P7:P8)</f>
        <v>0</v>
      </c>
      <c r="Q6" s="890"/>
      <c r="R6" s="891">
        <f>SUBTOTAL(9,R7:R8)</f>
        <v>18.907700000000002</v>
      </c>
      <c r="S6" s="888"/>
      <c r="T6" s="891">
        <f>SUBTOTAL(9,T7:T8)</f>
        <v>0</v>
      </c>
      <c r="U6" s="888"/>
      <c r="V6" s="889">
        <f>SUBTOTAL(9,V7:V8)</f>
        <v>0</v>
      </c>
      <c r="W6" s="889">
        <f>SUBTOTAL(9,W7:W8)</f>
        <v>0</v>
      </c>
      <c r="X6" s="892"/>
      <c r="Y6" s="870"/>
      <c r="Z6" s="870"/>
    </row>
    <row r="7" spans="1:26" s="893" customFormat="1" ht="24" outlineLevel="2">
      <c r="A7" s="893" t="s">
        <v>2974</v>
      </c>
      <c r="B7" s="893" t="s">
        <v>2975</v>
      </c>
      <c r="C7" s="893" t="s">
        <v>2976</v>
      </c>
      <c r="D7" s="893" t="s">
        <v>2977</v>
      </c>
      <c r="E7" s="893" t="s">
        <v>2978</v>
      </c>
      <c r="F7" s="894">
        <v>1</v>
      </c>
      <c r="G7" s="895" t="s">
        <v>2995</v>
      </c>
      <c r="H7" s="896" t="s">
        <v>3332</v>
      </c>
      <c r="I7" s="896" t="s">
        <v>3333</v>
      </c>
      <c r="J7" s="897" t="s">
        <v>3589</v>
      </c>
      <c r="K7" s="895" t="s">
        <v>210</v>
      </c>
      <c r="L7" s="898">
        <v>10</v>
      </c>
      <c r="M7" s="899">
        <v>0</v>
      </c>
      <c r="N7" s="898">
        <f>L7*(1+M7/100)</f>
        <v>10</v>
      </c>
      <c r="O7" s="811"/>
      <c r="P7" s="900">
        <f>ROUND(N7*O7,2)</f>
        <v>0</v>
      </c>
      <c r="Q7" s="901">
        <v>1.8907700000000001</v>
      </c>
      <c r="R7" s="899">
        <f>N7*Q7</f>
        <v>18.907700000000002</v>
      </c>
      <c r="S7" s="901"/>
      <c r="T7" s="899">
        <f>N7*S7</f>
        <v>0</v>
      </c>
      <c r="U7" s="900">
        <v>21</v>
      </c>
      <c r="V7" s="900">
        <f>P7*(U7/100)</f>
        <v>0</v>
      </c>
      <c r="W7" s="900">
        <f>P7+V7</f>
        <v>0</v>
      </c>
      <c r="X7" s="897"/>
      <c r="Y7" s="896" t="s">
        <v>3712</v>
      </c>
      <c r="Z7" s="896" t="s">
        <v>3335</v>
      </c>
    </row>
    <row r="8" spans="1:26" outlineLevel="2"/>
    <row r="9" spans="1:26" s="884" customFormat="1" ht="16.5" customHeight="1" outlineLevel="1">
      <c r="F9" s="885"/>
      <c r="G9" s="869"/>
      <c r="H9" s="886"/>
      <c r="I9" s="886"/>
      <c r="J9" s="886" t="s">
        <v>3337</v>
      </c>
      <c r="K9" s="869"/>
      <c r="L9" s="887"/>
      <c r="M9" s="888"/>
      <c r="N9" s="887"/>
      <c r="O9" s="888"/>
      <c r="P9" s="889">
        <f>SUBTOTAL(9,P10:P31)</f>
        <v>0</v>
      </c>
      <c r="Q9" s="890"/>
      <c r="R9" s="891">
        <f>SUBTOTAL(9,R10:R31)</f>
        <v>4.4290899999999986</v>
      </c>
      <c r="S9" s="888"/>
      <c r="T9" s="891">
        <f>SUBTOTAL(9,T10:T31)</f>
        <v>0</v>
      </c>
      <c r="U9" s="888"/>
      <c r="V9" s="889">
        <f>SUBTOTAL(9,V10:V31)</f>
        <v>0</v>
      </c>
      <c r="W9" s="889">
        <f>SUBTOTAL(9,W10:W31)</f>
        <v>0</v>
      </c>
      <c r="X9" s="892"/>
      <c r="Y9" s="870"/>
      <c r="Z9" s="870"/>
    </row>
    <row r="10" spans="1:26" s="893" customFormat="1" ht="12" outlineLevel="2">
      <c r="F10" s="894">
        <v>2</v>
      </c>
      <c r="G10" s="895" t="s">
        <v>2979</v>
      </c>
      <c r="H10" s="896" t="s">
        <v>3713</v>
      </c>
      <c r="I10" s="896"/>
      <c r="J10" s="897" t="s">
        <v>3714</v>
      </c>
      <c r="K10" s="895" t="s">
        <v>187</v>
      </c>
      <c r="L10" s="898">
        <v>1</v>
      </c>
      <c r="M10" s="899">
        <v>0</v>
      </c>
      <c r="N10" s="898">
        <f t="shared" ref="N10:N30" si="0">L10*(1+M10/100)</f>
        <v>1</v>
      </c>
      <c r="O10" s="811"/>
      <c r="P10" s="900">
        <f>ROUND(N10*O10,2)</f>
        <v>0</v>
      </c>
      <c r="Q10" s="901">
        <v>5.1000000000000004E-3</v>
      </c>
      <c r="R10" s="899">
        <f t="shared" ref="R10:R30" si="1">N10*Q10</f>
        <v>5.1000000000000004E-3</v>
      </c>
      <c r="S10" s="901"/>
      <c r="T10" s="899">
        <f t="shared" ref="T10:T30" si="2">N10*S10</f>
        <v>0</v>
      </c>
      <c r="U10" s="900">
        <v>19</v>
      </c>
      <c r="V10" s="900">
        <f t="shared" ref="V10:V30" si="3">P10*(U10/100)</f>
        <v>0</v>
      </c>
      <c r="W10" s="900">
        <f t="shared" ref="W10:W30" si="4">P10+V10</f>
        <v>0</v>
      </c>
      <c r="X10" s="897"/>
      <c r="Y10" s="896" t="s">
        <v>3712</v>
      </c>
      <c r="Z10" s="896" t="s">
        <v>3340</v>
      </c>
    </row>
    <row r="11" spans="1:26" s="893" customFormat="1" ht="24" outlineLevel="2">
      <c r="F11" s="894">
        <v>3</v>
      </c>
      <c r="G11" s="895" t="s">
        <v>2979</v>
      </c>
      <c r="H11" s="896" t="s">
        <v>3715</v>
      </c>
      <c r="I11" s="896"/>
      <c r="J11" s="897" t="s">
        <v>3716</v>
      </c>
      <c r="K11" s="895" t="s">
        <v>187</v>
      </c>
      <c r="L11" s="898">
        <v>1</v>
      </c>
      <c r="M11" s="899">
        <v>0</v>
      </c>
      <c r="N11" s="898">
        <f t="shared" si="0"/>
        <v>1</v>
      </c>
      <c r="O11" s="811"/>
      <c r="P11" s="900">
        <f t="shared" ref="P11:P30" si="5">ROUND(N11*O11,2)</f>
        <v>0</v>
      </c>
      <c r="Q11" s="901">
        <v>6.8999999999999999E-3</v>
      </c>
      <c r="R11" s="899">
        <f t="shared" si="1"/>
        <v>6.8999999999999999E-3</v>
      </c>
      <c r="S11" s="901"/>
      <c r="T11" s="899">
        <f t="shared" si="2"/>
        <v>0</v>
      </c>
      <c r="U11" s="900">
        <v>19</v>
      </c>
      <c r="V11" s="900">
        <f t="shared" si="3"/>
        <v>0</v>
      </c>
      <c r="W11" s="900">
        <f t="shared" si="4"/>
        <v>0</v>
      </c>
      <c r="X11" s="897"/>
      <c r="Y11" s="896" t="s">
        <v>3712</v>
      </c>
      <c r="Z11" s="896" t="s">
        <v>3340</v>
      </c>
    </row>
    <row r="12" spans="1:26" s="893" customFormat="1" ht="12" outlineLevel="2">
      <c r="F12" s="894">
        <v>4</v>
      </c>
      <c r="G12" s="895" t="s">
        <v>2979</v>
      </c>
      <c r="H12" s="896" t="s">
        <v>3717</v>
      </c>
      <c r="I12" s="896"/>
      <c r="J12" s="897" t="s">
        <v>3718</v>
      </c>
      <c r="K12" s="895" t="s">
        <v>187</v>
      </c>
      <c r="L12" s="898">
        <v>1</v>
      </c>
      <c r="M12" s="899">
        <v>0</v>
      </c>
      <c r="N12" s="898">
        <f t="shared" si="0"/>
        <v>1</v>
      </c>
      <c r="O12" s="811"/>
      <c r="P12" s="900">
        <f t="shared" si="5"/>
        <v>0</v>
      </c>
      <c r="Q12" s="901">
        <v>5.4000000000000003E-3</v>
      </c>
      <c r="R12" s="899">
        <f t="shared" si="1"/>
        <v>5.4000000000000003E-3</v>
      </c>
      <c r="S12" s="901"/>
      <c r="T12" s="899">
        <f t="shared" si="2"/>
        <v>0</v>
      </c>
      <c r="U12" s="900">
        <v>21</v>
      </c>
      <c r="V12" s="900">
        <f t="shared" si="3"/>
        <v>0</v>
      </c>
      <c r="W12" s="900">
        <f t="shared" si="4"/>
        <v>0</v>
      </c>
      <c r="X12" s="897"/>
      <c r="Y12" s="896" t="s">
        <v>3712</v>
      </c>
      <c r="Z12" s="896" t="s">
        <v>3340</v>
      </c>
    </row>
    <row r="13" spans="1:26" s="893" customFormat="1" ht="12" outlineLevel="2">
      <c r="F13" s="894">
        <v>5</v>
      </c>
      <c r="G13" s="895" t="s">
        <v>2979</v>
      </c>
      <c r="H13" s="896" t="s">
        <v>3719</v>
      </c>
      <c r="I13" s="896"/>
      <c r="J13" s="897" t="s">
        <v>3720</v>
      </c>
      <c r="K13" s="895" t="s">
        <v>187</v>
      </c>
      <c r="L13" s="898">
        <v>1</v>
      </c>
      <c r="M13" s="899">
        <v>0</v>
      </c>
      <c r="N13" s="898">
        <f t="shared" si="0"/>
        <v>1</v>
      </c>
      <c r="O13" s="811"/>
      <c r="P13" s="900">
        <f t="shared" si="5"/>
        <v>0</v>
      </c>
      <c r="Q13" s="901">
        <v>5.4000000000000003E-3</v>
      </c>
      <c r="R13" s="899">
        <f t="shared" si="1"/>
        <v>5.4000000000000003E-3</v>
      </c>
      <c r="S13" s="901"/>
      <c r="T13" s="899">
        <f t="shared" si="2"/>
        <v>0</v>
      </c>
      <c r="U13" s="900">
        <v>21</v>
      </c>
      <c r="V13" s="900">
        <f t="shared" si="3"/>
        <v>0</v>
      </c>
      <c r="W13" s="900">
        <f t="shared" si="4"/>
        <v>0</v>
      </c>
      <c r="X13" s="897"/>
      <c r="Y13" s="896" t="s">
        <v>3712</v>
      </c>
      <c r="Z13" s="896" t="s">
        <v>3340</v>
      </c>
    </row>
    <row r="14" spans="1:26" s="893" customFormat="1" ht="24" outlineLevel="2">
      <c r="F14" s="894">
        <v>6</v>
      </c>
      <c r="G14" s="895" t="s">
        <v>2979</v>
      </c>
      <c r="H14" s="896" t="s">
        <v>3721</v>
      </c>
      <c r="I14" s="896"/>
      <c r="J14" s="897" t="s">
        <v>3722</v>
      </c>
      <c r="K14" s="895" t="s">
        <v>187</v>
      </c>
      <c r="L14" s="898">
        <v>1</v>
      </c>
      <c r="M14" s="899">
        <v>0</v>
      </c>
      <c r="N14" s="898">
        <f t="shared" si="0"/>
        <v>1</v>
      </c>
      <c r="O14" s="811"/>
      <c r="P14" s="900">
        <f t="shared" si="5"/>
        <v>0</v>
      </c>
      <c r="Q14" s="901">
        <v>3.2000000000000002E-3</v>
      </c>
      <c r="R14" s="899">
        <f t="shared" si="1"/>
        <v>3.2000000000000002E-3</v>
      </c>
      <c r="S14" s="901"/>
      <c r="T14" s="899">
        <f t="shared" si="2"/>
        <v>0</v>
      </c>
      <c r="U14" s="900">
        <v>19</v>
      </c>
      <c r="V14" s="900">
        <f t="shared" si="3"/>
        <v>0</v>
      </c>
      <c r="W14" s="900">
        <f t="shared" si="4"/>
        <v>0</v>
      </c>
      <c r="X14" s="897"/>
      <c r="Y14" s="896" t="s">
        <v>3712</v>
      </c>
      <c r="Z14" s="896" t="s">
        <v>3340</v>
      </c>
    </row>
    <row r="15" spans="1:26" s="893" customFormat="1" ht="24" outlineLevel="2">
      <c r="F15" s="894">
        <v>7</v>
      </c>
      <c r="G15" s="895" t="s">
        <v>2995</v>
      </c>
      <c r="H15" s="896" t="s">
        <v>3723</v>
      </c>
      <c r="I15" s="896" t="s">
        <v>3724</v>
      </c>
      <c r="J15" s="897" t="s">
        <v>3725</v>
      </c>
      <c r="K15" s="895" t="s">
        <v>187</v>
      </c>
      <c r="L15" s="898">
        <v>1</v>
      </c>
      <c r="M15" s="899">
        <v>0</v>
      </c>
      <c r="N15" s="898">
        <f t="shared" si="0"/>
        <v>1</v>
      </c>
      <c r="O15" s="811"/>
      <c r="P15" s="900">
        <f t="shared" si="5"/>
        <v>0</v>
      </c>
      <c r="Q15" s="901">
        <v>3.0000000000000001E-3</v>
      </c>
      <c r="R15" s="899">
        <f t="shared" si="1"/>
        <v>3.0000000000000001E-3</v>
      </c>
      <c r="S15" s="901"/>
      <c r="T15" s="899">
        <f t="shared" si="2"/>
        <v>0</v>
      </c>
      <c r="U15" s="900">
        <v>21</v>
      </c>
      <c r="V15" s="900">
        <f t="shared" si="3"/>
        <v>0</v>
      </c>
      <c r="W15" s="900">
        <f t="shared" si="4"/>
        <v>0</v>
      </c>
      <c r="X15" s="897"/>
      <c r="Y15" s="896" t="s">
        <v>3712</v>
      </c>
      <c r="Z15" s="896" t="s">
        <v>3340</v>
      </c>
    </row>
    <row r="16" spans="1:26" s="893" customFormat="1" ht="12" outlineLevel="2">
      <c r="F16" s="894">
        <v>8</v>
      </c>
      <c r="G16" s="895" t="s">
        <v>2979</v>
      </c>
      <c r="H16" s="896" t="s">
        <v>3726</v>
      </c>
      <c r="I16" s="896"/>
      <c r="J16" s="897" t="s">
        <v>3727</v>
      </c>
      <c r="K16" s="895" t="s">
        <v>187</v>
      </c>
      <c r="L16" s="898">
        <v>1</v>
      </c>
      <c r="M16" s="899">
        <v>0</v>
      </c>
      <c r="N16" s="898">
        <f t="shared" si="0"/>
        <v>1</v>
      </c>
      <c r="O16" s="811"/>
      <c r="P16" s="900">
        <f t="shared" si="5"/>
        <v>0</v>
      </c>
      <c r="Q16" s="901">
        <v>0.02</v>
      </c>
      <c r="R16" s="899">
        <f t="shared" si="1"/>
        <v>0.02</v>
      </c>
      <c r="S16" s="901"/>
      <c r="T16" s="899">
        <f t="shared" si="2"/>
        <v>0</v>
      </c>
      <c r="U16" s="900">
        <v>19</v>
      </c>
      <c r="V16" s="900">
        <f t="shared" si="3"/>
        <v>0</v>
      </c>
      <c r="W16" s="900">
        <f t="shared" si="4"/>
        <v>0</v>
      </c>
      <c r="X16" s="897"/>
      <c r="Y16" s="896" t="s">
        <v>3712</v>
      </c>
      <c r="Z16" s="896" t="s">
        <v>3340</v>
      </c>
    </row>
    <row r="17" spans="6:26" s="893" customFormat="1" ht="12" outlineLevel="2">
      <c r="F17" s="894">
        <v>9</v>
      </c>
      <c r="G17" s="895" t="s">
        <v>2979</v>
      </c>
      <c r="H17" s="896" t="s">
        <v>3728</v>
      </c>
      <c r="I17" s="896"/>
      <c r="J17" s="897" t="s">
        <v>3729</v>
      </c>
      <c r="K17" s="895" t="s">
        <v>187</v>
      </c>
      <c r="L17" s="898">
        <v>1</v>
      </c>
      <c r="M17" s="899">
        <v>0</v>
      </c>
      <c r="N17" s="898">
        <f t="shared" si="0"/>
        <v>1</v>
      </c>
      <c r="O17" s="811"/>
      <c r="P17" s="900">
        <f t="shared" si="5"/>
        <v>0</v>
      </c>
      <c r="Q17" s="901">
        <v>3.5000000000000001E-3</v>
      </c>
      <c r="R17" s="899">
        <f t="shared" si="1"/>
        <v>3.5000000000000001E-3</v>
      </c>
      <c r="S17" s="901"/>
      <c r="T17" s="899">
        <f t="shared" si="2"/>
        <v>0</v>
      </c>
      <c r="U17" s="900">
        <v>19</v>
      </c>
      <c r="V17" s="900">
        <f t="shared" si="3"/>
        <v>0</v>
      </c>
      <c r="W17" s="900">
        <f t="shared" si="4"/>
        <v>0</v>
      </c>
      <c r="X17" s="897"/>
      <c r="Y17" s="896" t="s">
        <v>3712</v>
      </c>
      <c r="Z17" s="896" t="s">
        <v>3340</v>
      </c>
    </row>
    <row r="18" spans="6:26" s="893" customFormat="1" ht="12" outlineLevel="2">
      <c r="F18" s="894">
        <v>10</v>
      </c>
      <c r="G18" s="895" t="s">
        <v>2995</v>
      </c>
      <c r="H18" s="896" t="s">
        <v>3730</v>
      </c>
      <c r="I18" s="896" t="s">
        <v>3731</v>
      </c>
      <c r="J18" s="897" t="s">
        <v>3732</v>
      </c>
      <c r="K18" s="895" t="s">
        <v>886</v>
      </c>
      <c r="L18" s="898">
        <v>42</v>
      </c>
      <c r="M18" s="899">
        <v>0</v>
      </c>
      <c r="N18" s="898">
        <f t="shared" si="0"/>
        <v>42</v>
      </c>
      <c r="O18" s="811"/>
      <c r="P18" s="900">
        <f t="shared" si="5"/>
        <v>0</v>
      </c>
      <c r="Q18" s="901">
        <v>9.3640000000000001E-2</v>
      </c>
      <c r="R18" s="899">
        <f t="shared" si="1"/>
        <v>3.9328799999999999</v>
      </c>
      <c r="S18" s="901"/>
      <c r="T18" s="899">
        <f t="shared" si="2"/>
        <v>0</v>
      </c>
      <c r="U18" s="900">
        <v>21</v>
      </c>
      <c r="V18" s="900">
        <f t="shared" si="3"/>
        <v>0</v>
      </c>
      <c r="W18" s="900">
        <f t="shared" si="4"/>
        <v>0</v>
      </c>
      <c r="X18" s="897"/>
      <c r="Y18" s="896" t="s">
        <v>3712</v>
      </c>
      <c r="Z18" s="896" t="s">
        <v>3340</v>
      </c>
    </row>
    <row r="19" spans="6:26" s="893" customFormat="1" ht="12" outlineLevel="2">
      <c r="F19" s="894">
        <v>11</v>
      </c>
      <c r="G19" s="895" t="s">
        <v>2995</v>
      </c>
      <c r="H19" s="896" t="s">
        <v>3733</v>
      </c>
      <c r="I19" s="896" t="s">
        <v>3731</v>
      </c>
      <c r="J19" s="897" t="s">
        <v>3734</v>
      </c>
      <c r="K19" s="895" t="s">
        <v>886</v>
      </c>
      <c r="L19" s="898">
        <v>1</v>
      </c>
      <c r="M19" s="899">
        <v>0</v>
      </c>
      <c r="N19" s="898">
        <f t="shared" si="0"/>
        <v>1</v>
      </c>
      <c r="O19" s="811"/>
      <c r="P19" s="900">
        <f t="shared" si="5"/>
        <v>0</v>
      </c>
      <c r="Q19" s="901">
        <v>9.3640000000000001E-2</v>
      </c>
      <c r="R19" s="899">
        <f t="shared" si="1"/>
        <v>9.3640000000000001E-2</v>
      </c>
      <c r="S19" s="901"/>
      <c r="T19" s="899">
        <f t="shared" si="2"/>
        <v>0</v>
      </c>
      <c r="U19" s="900">
        <v>21</v>
      </c>
      <c r="V19" s="900">
        <f t="shared" si="3"/>
        <v>0</v>
      </c>
      <c r="W19" s="900">
        <f t="shared" si="4"/>
        <v>0</v>
      </c>
      <c r="X19" s="897"/>
      <c r="Y19" s="896" t="s">
        <v>3712</v>
      </c>
      <c r="Z19" s="896" t="s">
        <v>3340</v>
      </c>
    </row>
    <row r="20" spans="6:26" s="893" customFormat="1" ht="24" outlineLevel="2">
      <c r="F20" s="894">
        <v>12</v>
      </c>
      <c r="G20" s="895" t="s">
        <v>2995</v>
      </c>
      <c r="H20" s="896" t="s">
        <v>3735</v>
      </c>
      <c r="I20" s="896" t="s">
        <v>3736</v>
      </c>
      <c r="J20" s="897" t="s">
        <v>3737</v>
      </c>
      <c r="K20" s="895" t="s">
        <v>886</v>
      </c>
      <c r="L20" s="898">
        <v>39</v>
      </c>
      <c r="M20" s="899">
        <v>0</v>
      </c>
      <c r="N20" s="898">
        <f t="shared" si="0"/>
        <v>39</v>
      </c>
      <c r="O20" s="811"/>
      <c r="P20" s="900">
        <f t="shared" si="5"/>
        <v>0</v>
      </c>
      <c r="Q20" s="901"/>
      <c r="R20" s="899">
        <f t="shared" si="1"/>
        <v>0</v>
      </c>
      <c r="S20" s="901"/>
      <c r="T20" s="899">
        <f t="shared" si="2"/>
        <v>0</v>
      </c>
      <c r="U20" s="900">
        <v>21</v>
      </c>
      <c r="V20" s="900">
        <f t="shared" si="3"/>
        <v>0</v>
      </c>
      <c r="W20" s="900">
        <f t="shared" si="4"/>
        <v>0</v>
      </c>
      <c r="X20" s="897"/>
      <c r="Y20" s="896" t="s">
        <v>3712</v>
      </c>
      <c r="Z20" s="896" t="s">
        <v>3340</v>
      </c>
    </row>
    <row r="21" spans="6:26" s="893" customFormat="1" ht="36" outlineLevel="2">
      <c r="F21" s="894">
        <v>13</v>
      </c>
      <c r="G21" s="895" t="s">
        <v>2995</v>
      </c>
      <c r="H21" s="896" t="s">
        <v>3738</v>
      </c>
      <c r="I21" s="896" t="s">
        <v>3739</v>
      </c>
      <c r="J21" s="897" t="s">
        <v>3740</v>
      </c>
      <c r="K21" s="895" t="s">
        <v>187</v>
      </c>
      <c r="L21" s="898">
        <v>1</v>
      </c>
      <c r="M21" s="899">
        <v>0</v>
      </c>
      <c r="N21" s="898">
        <f t="shared" si="0"/>
        <v>1</v>
      </c>
      <c r="O21" s="811"/>
      <c r="P21" s="900">
        <f t="shared" si="5"/>
        <v>0</v>
      </c>
      <c r="Q21" s="901">
        <v>1.6299999999999999E-3</v>
      </c>
      <c r="R21" s="899">
        <f t="shared" si="1"/>
        <v>1.6299999999999999E-3</v>
      </c>
      <c r="S21" s="901"/>
      <c r="T21" s="899">
        <f t="shared" si="2"/>
        <v>0</v>
      </c>
      <c r="U21" s="900">
        <v>21</v>
      </c>
      <c r="V21" s="900">
        <f t="shared" si="3"/>
        <v>0</v>
      </c>
      <c r="W21" s="900">
        <f t="shared" si="4"/>
        <v>0</v>
      </c>
      <c r="X21" s="897"/>
      <c r="Y21" s="896" t="s">
        <v>3712</v>
      </c>
      <c r="Z21" s="896" t="s">
        <v>3340</v>
      </c>
    </row>
    <row r="22" spans="6:26" s="893" customFormat="1" ht="36" outlineLevel="2">
      <c r="F22" s="894">
        <v>14</v>
      </c>
      <c r="G22" s="895" t="s">
        <v>2995</v>
      </c>
      <c r="H22" s="896" t="s">
        <v>3741</v>
      </c>
      <c r="I22" s="896" t="s">
        <v>3742</v>
      </c>
      <c r="J22" s="897" t="s">
        <v>3743</v>
      </c>
      <c r="K22" s="895" t="s">
        <v>187</v>
      </c>
      <c r="L22" s="898">
        <v>1</v>
      </c>
      <c r="M22" s="899">
        <v>0</v>
      </c>
      <c r="N22" s="898">
        <f t="shared" si="0"/>
        <v>1</v>
      </c>
      <c r="O22" s="811"/>
      <c r="P22" s="900">
        <f t="shared" si="5"/>
        <v>0</v>
      </c>
      <c r="Q22" s="901">
        <v>1.1999999999999999E-3</v>
      </c>
      <c r="R22" s="899">
        <f t="shared" si="1"/>
        <v>1.1999999999999999E-3</v>
      </c>
      <c r="S22" s="901"/>
      <c r="T22" s="899">
        <f t="shared" si="2"/>
        <v>0</v>
      </c>
      <c r="U22" s="900">
        <v>19</v>
      </c>
      <c r="V22" s="900">
        <f t="shared" si="3"/>
        <v>0</v>
      </c>
      <c r="W22" s="900">
        <f t="shared" si="4"/>
        <v>0</v>
      </c>
      <c r="X22" s="897"/>
      <c r="Y22" s="896" t="s">
        <v>3712</v>
      </c>
      <c r="Z22" s="896" t="s">
        <v>3340</v>
      </c>
    </row>
    <row r="23" spans="6:26" s="893" customFormat="1" ht="24" outlineLevel="2">
      <c r="F23" s="894">
        <v>15</v>
      </c>
      <c r="G23" s="895" t="s">
        <v>2995</v>
      </c>
      <c r="H23" s="896" t="s">
        <v>3744</v>
      </c>
      <c r="I23" s="896" t="s">
        <v>3745</v>
      </c>
      <c r="J23" s="897" t="s">
        <v>3746</v>
      </c>
      <c r="K23" s="895" t="s">
        <v>886</v>
      </c>
      <c r="L23" s="898">
        <v>39</v>
      </c>
      <c r="M23" s="899">
        <v>0</v>
      </c>
      <c r="N23" s="898">
        <f t="shared" si="0"/>
        <v>39</v>
      </c>
      <c r="O23" s="811"/>
      <c r="P23" s="900">
        <f t="shared" si="5"/>
        <v>0</v>
      </c>
      <c r="Q23" s="901"/>
      <c r="R23" s="899">
        <f t="shared" si="1"/>
        <v>0</v>
      </c>
      <c r="S23" s="901"/>
      <c r="T23" s="899">
        <f t="shared" si="2"/>
        <v>0</v>
      </c>
      <c r="U23" s="900">
        <v>21</v>
      </c>
      <c r="V23" s="900">
        <f t="shared" si="3"/>
        <v>0</v>
      </c>
      <c r="W23" s="900">
        <f t="shared" si="4"/>
        <v>0</v>
      </c>
      <c r="X23" s="897"/>
      <c r="Y23" s="896" t="s">
        <v>3712</v>
      </c>
      <c r="Z23" s="896" t="s">
        <v>3340</v>
      </c>
    </row>
    <row r="24" spans="6:26" s="893" customFormat="1" ht="24" outlineLevel="2">
      <c r="F24" s="894">
        <v>16</v>
      </c>
      <c r="G24" s="895" t="s">
        <v>2995</v>
      </c>
      <c r="H24" s="896" t="s">
        <v>3747</v>
      </c>
      <c r="I24" s="896" t="s">
        <v>3748</v>
      </c>
      <c r="J24" s="897" t="s">
        <v>3749</v>
      </c>
      <c r="K24" s="895" t="s">
        <v>886</v>
      </c>
      <c r="L24" s="898">
        <v>39</v>
      </c>
      <c r="M24" s="899">
        <v>0</v>
      </c>
      <c r="N24" s="898">
        <f t="shared" si="0"/>
        <v>39</v>
      </c>
      <c r="O24" s="811"/>
      <c r="P24" s="900">
        <f t="shared" si="5"/>
        <v>0</v>
      </c>
      <c r="Q24" s="901"/>
      <c r="R24" s="899">
        <f t="shared" si="1"/>
        <v>0</v>
      </c>
      <c r="S24" s="901"/>
      <c r="T24" s="899">
        <f t="shared" si="2"/>
        <v>0</v>
      </c>
      <c r="U24" s="900">
        <v>21</v>
      </c>
      <c r="V24" s="900">
        <f t="shared" si="3"/>
        <v>0</v>
      </c>
      <c r="W24" s="900">
        <f t="shared" si="4"/>
        <v>0</v>
      </c>
      <c r="X24" s="897"/>
      <c r="Y24" s="896" t="s">
        <v>3712</v>
      </c>
      <c r="Z24" s="896" t="s">
        <v>3340</v>
      </c>
    </row>
    <row r="25" spans="6:26" s="893" customFormat="1" ht="24" outlineLevel="2">
      <c r="F25" s="894">
        <v>17</v>
      </c>
      <c r="G25" s="895" t="s">
        <v>2995</v>
      </c>
      <c r="H25" s="896" t="s">
        <v>3750</v>
      </c>
      <c r="I25" s="896" t="s">
        <v>3751</v>
      </c>
      <c r="J25" s="897" t="s">
        <v>3752</v>
      </c>
      <c r="K25" s="895" t="s">
        <v>187</v>
      </c>
      <c r="L25" s="898">
        <v>1</v>
      </c>
      <c r="M25" s="899">
        <v>0</v>
      </c>
      <c r="N25" s="898">
        <f t="shared" si="0"/>
        <v>1</v>
      </c>
      <c r="O25" s="811"/>
      <c r="P25" s="900">
        <f t="shared" si="5"/>
        <v>0</v>
      </c>
      <c r="Q25" s="901">
        <v>8.0000000000000004E-4</v>
      </c>
      <c r="R25" s="899">
        <f t="shared" si="1"/>
        <v>8.0000000000000004E-4</v>
      </c>
      <c r="S25" s="901"/>
      <c r="T25" s="899">
        <f t="shared" si="2"/>
        <v>0</v>
      </c>
      <c r="U25" s="900">
        <v>19</v>
      </c>
      <c r="V25" s="900">
        <f t="shared" si="3"/>
        <v>0</v>
      </c>
      <c r="W25" s="900">
        <f t="shared" si="4"/>
        <v>0</v>
      </c>
      <c r="X25" s="897"/>
      <c r="Y25" s="896" t="s">
        <v>3712</v>
      </c>
      <c r="Z25" s="896" t="s">
        <v>3340</v>
      </c>
    </row>
    <row r="26" spans="6:26" s="893" customFormat="1" ht="12" outlineLevel="2">
      <c r="F26" s="894">
        <v>18</v>
      </c>
      <c r="G26" s="895" t="s">
        <v>2995</v>
      </c>
      <c r="H26" s="896" t="s">
        <v>3753</v>
      </c>
      <c r="I26" s="896" t="s">
        <v>3754</v>
      </c>
      <c r="J26" s="897" t="s">
        <v>3755</v>
      </c>
      <c r="K26" s="895" t="s">
        <v>187</v>
      </c>
      <c r="L26" s="898">
        <v>1</v>
      </c>
      <c r="M26" s="899">
        <v>0</v>
      </c>
      <c r="N26" s="898">
        <f t="shared" si="0"/>
        <v>1</v>
      </c>
      <c r="O26" s="811"/>
      <c r="P26" s="900">
        <f t="shared" si="5"/>
        <v>0</v>
      </c>
      <c r="Q26" s="901">
        <v>0.30703999999999998</v>
      </c>
      <c r="R26" s="899">
        <f t="shared" si="1"/>
        <v>0.30703999999999998</v>
      </c>
      <c r="S26" s="901"/>
      <c r="T26" s="899">
        <f t="shared" si="2"/>
        <v>0</v>
      </c>
      <c r="U26" s="900">
        <v>19</v>
      </c>
      <c r="V26" s="900">
        <f t="shared" si="3"/>
        <v>0</v>
      </c>
      <c r="W26" s="900">
        <f t="shared" si="4"/>
        <v>0</v>
      </c>
      <c r="X26" s="897"/>
      <c r="Y26" s="896" t="s">
        <v>3712</v>
      </c>
      <c r="Z26" s="896" t="s">
        <v>3340</v>
      </c>
    </row>
    <row r="27" spans="6:26" s="893" customFormat="1" ht="24" outlineLevel="2">
      <c r="F27" s="894">
        <v>19</v>
      </c>
      <c r="G27" s="895" t="s">
        <v>2979</v>
      </c>
      <c r="H27" s="896" t="s">
        <v>3643</v>
      </c>
      <c r="I27" s="896"/>
      <c r="J27" s="897" t="s">
        <v>3756</v>
      </c>
      <c r="K27" s="895" t="s">
        <v>187</v>
      </c>
      <c r="L27" s="898">
        <v>1</v>
      </c>
      <c r="M27" s="899">
        <v>0</v>
      </c>
      <c r="N27" s="898">
        <f t="shared" si="0"/>
        <v>1</v>
      </c>
      <c r="O27" s="811"/>
      <c r="P27" s="900">
        <f t="shared" si="5"/>
        <v>0</v>
      </c>
      <c r="Q27" s="901">
        <v>7.4000000000000003E-3</v>
      </c>
      <c r="R27" s="899">
        <f t="shared" si="1"/>
        <v>7.4000000000000003E-3</v>
      </c>
      <c r="S27" s="901"/>
      <c r="T27" s="899">
        <f t="shared" si="2"/>
        <v>0</v>
      </c>
      <c r="U27" s="900">
        <v>21</v>
      </c>
      <c r="V27" s="900">
        <f t="shared" si="3"/>
        <v>0</v>
      </c>
      <c r="W27" s="900">
        <f t="shared" si="4"/>
        <v>0</v>
      </c>
      <c r="X27" s="897"/>
      <c r="Y27" s="896" t="s">
        <v>3712</v>
      </c>
      <c r="Z27" s="896" t="s">
        <v>3340</v>
      </c>
    </row>
    <row r="28" spans="6:26" s="893" customFormat="1" ht="12" outlineLevel="2">
      <c r="F28" s="894">
        <v>20</v>
      </c>
      <c r="G28" s="895" t="s">
        <v>2979</v>
      </c>
      <c r="H28" s="896" t="s">
        <v>3757</v>
      </c>
      <c r="I28" s="896"/>
      <c r="J28" s="897" t="s">
        <v>3758</v>
      </c>
      <c r="K28" s="895" t="s">
        <v>187</v>
      </c>
      <c r="L28" s="898">
        <v>1</v>
      </c>
      <c r="M28" s="899">
        <v>0</v>
      </c>
      <c r="N28" s="898">
        <f t="shared" si="0"/>
        <v>1</v>
      </c>
      <c r="O28" s="811"/>
      <c r="P28" s="900">
        <f t="shared" si="5"/>
        <v>0</v>
      </c>
      <c r="Q28" s="901">
        <v>3.2000000000000001E-2</v>
      </c>
      <c r="R28" s="899">
        <f t="shared" si="1"/>
        <v>3.2000000000000001E-2</v>
      </c>
      <c r="S28" s="901"/>
      <c r="T28" s="899">
        <f t="shared" si="2"/>
        <v>0</v>
      </c>
      <c r="U28" s="900">
        <v>19</v>
      </c>
      <c r="V28" s="900">
        <f t="shared" si="3"/>
        <v>0</v>
      </c>
      <c r="W28" s="900">
        <f t="shared" si="4"/>
        <v>0</v>
      </c>
      <c r="X28" s="897"/>
      <c r="Y28" s="896" t="s">
        <v>3712</v>
      </c>
      <c r="Z28" s="896" t="s">
        <v>3340</v>
      </c>
    </row>
    <row r="29" spans="6:26" s="893" customFormat="1" ht="12" outlineLevel="2">
      <c r="F29" s="894">
        <v>21</v>
      </c>
      <c r="G29" s="895" t="s">
        <v>2979</v>
      </c>
      <c r="H29" s="896" t="s">
        <v>3640</v>
      </c>
      <c r="I29" s="896"/>
      <c r="J29" s="897" t="s">
        <v>3372</v>
      </c>
      <c r="K29" s="895" t="s">
        <v>886</v>
      </c>
      <c r="L29" s="898">
        <v>39</v>
      </c>
      <c r="M29" s="899">
        <v>0</v>
      </c>
      <c r="N29" s="898">
        <f t="shared" si="0"/>
        <v>39</v>
      </c>
      <c r="O29" s="811"/>
      <c r="P29" s="900">
        <f t="shared" si="5"/>
        <v>0</v>
      </c>
      <c r="Q29" s="901"/>
      <c r="R29" s="899">
        <f t="shared" si="1"/>
        <v>0</v>
      </c>
      <c r="S29" s="901"/>
      <c r="T29" s="899">
        <f t="shared" si="2"/>
        <v>0</v>
      </c>
      <c r="U29" s="900">
        <v>21</v>
      </c>
      <c r="V29" s="900">
        <f t="shared" si="3"/>
        <v>0</v>
      </c>
      <c r="W29" s="900">
        <f t="shared" si="4"/>
        <v>0</v>
      </c>
      <c r="X29" s="897"/>
      <c r="Y29" s="896" t="s">
        <v>3712</v>
      </c>
      <c r="Z29" s="896" t="s">
        <v>3340</v>
      </c>
    </row>
    <row r="30" spans="6:26" s="893" customFormat="1" ht="12" outlineLevel="2">
      <c r="F30" s="894">
        <v>22</v>
      </c>
      <c r="G30" s="895" t="s">
        <v>2979</v>
      </c>
      <c r="H30" s="896" t="s">
        <v>3651</v>
      </c>
      <c r="I30" s="896"/>
      <c r="J30" s="897" t="s">
        <v>3759</v>
      </c>
      <c r="K30" s="895" t="s">
        <v>886</v>
      </c>
      <c r="L30" s="898">
        <v>40</v>
      </c>
      <c r="M30" s="899">
        <v>0</v>
      </c>
      <c r="N30" s="898">
        <f t="shared" si="0"/>
        <v>40</v>
      </c>
      <c r="O30" s="811"/>
      <c r="P30" s="900">
        <f t="shared" si="5"/>
        <v>0</v>
      </c>
      <c r="Q30" s="901"/>
      <c r="R30" s="899">
        <f t="shared" si="1"/>
        <v>0</v>
      </c>
      <c r="S30" s="901"/>
      <c r="T30" s="899">
        <f t="shared" si="2"/>
        <v>0</v>
      </c>
      <c r="U30" s="900">
        <v>21</v>
      </c>
      <c r="V30" s="900">
        <f t="shared" si="3"/>
        <v>0</v>
      </c>
      <c r="W30" s="900">
        <f t="shared" si="4"/>
        <v>0</v>
      </c>
      <c r="X30" s="897"/>
      <c r="Y30" s="896" t="s">
        <v>3712</v>
      </c>
      <c r="Z30" s="896" t="s">
        <v>3340</v>
      </c>
    </row>
    <row r="31" spans="6:26" outlineLevel="2"/>
    <row r="32" spans="6:26" s="884" customFormat="1" ht="16.5" customHeight="1" outlineLevel="1">
      <c r="F32" s="885"/>
      <c r="G32" s="869"/>
      <c r="H32" s="886"/>
      <c r="I32" s="886"/>
      <c r="J32" s="886" t="s">
        <v>2973</v>
      </c>
      <c r="K32" s="869"/>
      <c r="L32" s="887"/>
      <c r="M32" s="888"/>
      <c r="N32" s="887"/>
      <c r="O32" s="888"/>
      <c r="P32" s="889">
        <f>SUBTOTAL(9,P33:P36)</f>
        <v>0</v>
      </c>
      <c r="Q32" s="890"/>
      <c r="R32" s="891">
        <f>SUBTOTAL(9,R33:R36)</f>
        <v>0</v>
      </c>
      <c r="S32" s="888"/>
      <c r="T32" s="891">
        <f>SUBTOTAL(9,T33:T36)</f>
        <v>0</v>
      </c>
      <c r="U32" s="888"/>
      <c r="V32" s="889">
        <f>SUBTOTAL(9,V33:V36)</f>
        <v>0</v>
      </c>
      <c r="W32" s="889">
        <f>SUBTOTAL(9,W33:W36)</f>
        <v>0</v>
      </c>
      <c r="X32" s="892"/>
      <c r="Y32" s="870"/>
      <c r="Z32" s="870"/>
    </row>
    <row r="33" spans="6:26" s="893" customFormat="1" ht="12" outlineLevel="2">
      <c r="F33" s="894">
        <v>23</v>
      </c>
      <c r="G33" s="895" t="s">
        <v>2979</v>
      </c>
      <c r="H33" s="896" t="s">
        <v>3629</v>
      </c>
      <c r="I33" s="896"/>
      <c r="J33" s="897" t="s">
        <v>3760</v>
      </c>
      <c r="K33" s="895" t="s">
        <v>2955</v>
      </c>
      <c r="L33" s="898">
        <v>5</v>
      </c>
      <c r="M33" s="899">
        <v>0</v>
      </c>
      <c r="N33" s="898">
        <f>L33*(1+M33/100)</f>
        <v>5</v>
      </c>
      <c r="O33" s="811"/>
      <c r="P33" s="900">
        <f t="shared" ref="P33:P35" si="6">ROUND(N33*O33,2)</f>
        <v>0</v>
      </c>
      <c r="Q33" s="901"/>
      <c r="R33" s="899">
        <f>N33*Q33</f>
        <v>0</v>
      </c>
      <c r="S33" s="901"/>
      <c r="T33" s="899">
        <f>N33*S33</f>
        <v>0</v>
      </c>
      <c r="U33" s="900">
        <v>21</v>
      </c>
      <c r="V33" s="900">
        <f>P33*(U33/100)</f>
        <v>0</v>
      </c>
      <c r="W33" s="900">
        <f>P33+V33</f>
        <v>0</v>
      </c>
      <c r="X33" s="897"/>
      <c r="Y33" s="896" t="s">
        <v>3712</v>
      </c>
      <c r="Z33" s="896" t="s">
        <v>2983</v>
      </c>
    </row>
    <row r="34" spans="6:26" s="893" customFormat="1" ht="12" outlineLevel="2">
      <c r="F34" s="894">
        <v>24</v>
      </c>
      <c r="G34" s="895" t="s">
        <v>2979</v>
      </c>
      <c r="H34" s="896" t="s">
        <v>3631</v>
      </c>
      <c r="I34" s="896"/>
      <c r="J34" s="897" t="s">
        <v>3632</v>
      </c>
      <c r="K34" s="895" t="s">
        <v>2955</v>
      </c>
      <c r="L34" s="898">
        <v>8</v>
      </c>
      <c r="M34" s="899">
        <v>0</v>
      </c>
      <c r="N34" s="898">
        <f>L34*(1+M34/100)</f>
        <v>8</v>
      </c>
      <c r="O34" s="811"/>
      <c r="P34" s="900">
        <f t="shared" si="6"/>
        <v>0</v>
      </c>
      <c r="Q34" s="901"/>
      <c r="R34" s="899">
        <f>N34*Q34</f>
        <v>0</v>
      </c>
      <c r="S34" s="901"/>
      <c r="T34" s="899">
        <f>N34*S34</f>
        <v>0</v>
      </c>
      <c r="U34" s="900">
        <v>21</v>
      </c>
      <c r="V34" s="900">
        <f>P34*(U34/100)</f>
        <v>0</v>
      </c>
      <c r="W34" s="900">
        <f>P34+V34</f>
        <v>0</v>
      </c>
      <c r="X34" s="897"/>
      <c r="Y34" s="896" t="s">
        <v>3712</v>
      </c>
      <c r="Z34" s="896" t="s">
        <v>2983</v>
      </c>
    </row>
    <row r="35" spans="6:26" s="893" customFormat="1" ht="12" outlineLevel="2">
      <c r="F35" s="894">
        <v>25</v>
      </c>
      <c r="G35" s="895" t="s">
        <v>2979</v>
      </c>
      <c r="H35" s="896" t="s">
        <v>3633</v>
      </c>
      <c r="I35" s="896"/>
      <c r="J35" s="897" t="s">
        <v>3634</v>
      </c>
      <c r="K35" s="895" t="s">
        <v>2955</v>
      </c>
      <c r="L35" s="898">
        <v>16</v>
      </c>
      <c r="M35" s="899">
        <v>0</v>
      </c>
      <c r="N35" s="898">
        <f>L35*(1+M35/100)</f>
        <v>16</v>
      </c>
      <c r="O35" s="811"/>
      <c r="P35" s="900">
        <f t="shared" si="6"/>
        <v>0</v>
      </c>
      <c r="Q35" s="901"/>
      <c r="R35" s="899">
        <f>N35*Q35</f>
        <v>0</v>
      </c>
      <c r="S35" s="901"/>
      <c r="T35" s="899">
        <f>N35*S35</f>
        <v>0</v>
      </c>
      <c r="U35" s="900">
        <v>21</v>
      </c>
      <c r="V35" s="900">
        <f>P35*(U35/100)</f>
        <v>0</v>
      </c>
      <c r="W35" s="900">
        <f>P35+V35</f>
        <v>0</v>
      </c>
      <c r="X35" s="897"/>
      <c r="Y35" s="896" t="s">
        <v>3712</v>
      </c>
      <c r="Z35" s="896" t="s">
        <v>2983</v>
      </c>
    </row>
    <row r="36" spans="6:26" outlineLevel="2"/>
    <row r="37" spans="6:26" s="884" customFormat="1" ht="16.5" customHeight="1" outlineLevel="1">
      <c r="F37" s="885"/>
      <c r="G37" s="869"/>
      <c r="H37" s="886"/>
      <c r="I37" s="886"/>
      <c r="J37" s="886" t="s">
        <v>3391</v>
      </c>
      <c r="K37" s="869"/>
      <c r="L37" s="887"/>
      <c r="M37" s="888"/>
      <c r="N37" s="887"/>
      <c r="O37" s="888"/>
      <c r="P37" s="889">
        <f>SUBTOTAL(9,P38:P39)</f>
        <v>0</v>
      </c>
      <c r="Q37" s="890"/>
      <c r="R37" s="891">
        <f>SUBTOTAL(9,R38:R39)</f>
        <v>0</v>
      </c>
      <c r="S37" s="888"/>
      <c r="T37" s="891">
        <f>SUBTOTAL(9,T38:T39)</f>
        <v>0</v>
      </c>
      <c r="U37" s="888"/>
      <c r="V37" s="889">
        <f>SUBTOTAL(9,V38:V39)</f>
        <v>0</v>
      </c>
      <c r="W37" s="889">
        <f>SUBTOTAL(9,W38:W39)</f>
        <v>0</v>
      </c>
      <c r="X37" s="892"/>
      <c r="Y37" s="870"/>
      <c r="Z37" s="870"/>
    </row>
    <row r="38" spans="6:26" s="893" customFormat="1" ht="24" outlineLevel="2">
      <c r="F38" s="894">
        <v>26</v>
      </c>
      <c r="G38" s="895" t="s">
        <v>2995</v>
      </c>
      <c r="H38" s="896" t="s">
        <v>3392</v>
      </c>
      <c r="I38" s="896" t="s">
        <v>3393</v>
      </c>
      <c r="J38" s="897" t="s">
        <v>3394</v>
      </c>
      <c r="K38" s="895" t="s">
        <v>407</v>
      </c>
      <c r="L38" s="898">
        <v>23.336790000000008</v>
      </c>
      <c r="M38" s="899">
        <v>0</v>
      </c>
      <c r="N38" s="898">
        <f>L38*(1+M38/100)</f>
        <v>23.336790000000008</v>
      </c>
      <c r="O38" s="811"/>
      <c r="P38" s="900">
        <f t="shared" ref="P38" si="7">ROUND(N38*O38,2)</f>
        <v>0</v>
      </c>
      <c r="Q38" s="901"/>
      <c r="R38" s="899">
        <f>N38*Q38</f>
        <v>0</v>
      </c>
      <c r="S38" s="901"/>
      <c r="T38" s="899">
        <f>N38*S38</f>
        <v>0</v>
      </c>
      <c r="U38" s="900">
        <v>21</v>
      </c>
      <c r="V38" s="900">
        <f>P38*(U38/100)</f>
        <v>0</v>
      </c>
      <c r="W38" s="900">
        <f>P38+V38</f>
        <v>0</v>
      </c>
      <c r="X38" s="897"/>
      <c r="Y38" s="896" t="s">
        <v>3712</v>
      </c>
      <c r="Z38" s="896" t="s">
        <v>3395</v>
      </c>
    </row>
    <row r="39" spans="6:26" outlineLevel="2"/>
    <row r="40" spans="6:26" outlineLevel="1"/>
  </sheetData>
  <sheetProtection algorithmName="SHA-512" hashValue="wWHQqxSvpEFk6hBfEZPekz8SxJliADmCwZT8BSnfvm8ro6rpTXnx6Tp5pabywurHuiDn18QhqAG1Efe8k9RKsg==" saltValue="vH1kvDFvmD5N9GQIr/ag4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Y90" sqref="Y90"/>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116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2625</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RAV8614 - D.2.6 Kanalizační stoka</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RAV8614 - D.2.6 Kanalizační stoka</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1133</v>
      </c>
      <c r="J80" s="285">
        <f>BK80</f>
        <v>0</v>
      </c>
      <c r="L80" s="273"/>
      <c r="M80" s="278"/>
      <c r="N80" s="279"/>
      <c r="O80" s="279"/>
      <c r="P80" s="280">
        <f>P81</f>
        <v>0.19</v>
      </c>
      <c r="Q80" s="279"/>
      <c r="R80" s="280">
        <f>R81</f>
        <v>1.0000000000000001E-5</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2626</v>
      </c>
      <c r="F81" s="288" t="s">
        <v>2627</v>
      </c>
      <c r="G81" s="289" t="s">
        <v>187</v>
      </c>
      <c r="H81" s="290">
        <v>1</v>
      </c>
      <c r="I81" s="291">
        <f>'kanalizační stoka-1'!C11</f>
        <v>0</v>
      </c>
      <c r="J81" s="291">
        <f>ROUND(I81*H81,2)</f>
        <v>0</v>
      </c>
      <c r="K81" s="288" t="s">
        <v>5</v>
      </c>
      <c r="L81" s="207"/>
      <c r="M81" s="292" t="s">
        <v>5</v>
      </c>
      <c r="N81" s="341" t="s">
        <v>39</v>
      </c>
      <c r="O81" s="342">
        <v>0.19</v>
      </c>
      <c r="P81" s="342">
        <f>O81*H81</f>
        <v>0.19</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2628</v>
      </c>
    </row>
    <row r="82" spans="2:65" s="206" customFormat="1" ht="6.95" customHeight="1">
      <c r="B82" s="231"/>
      <c r="C82" s="232"/>
      <c r="D82" s="232"/>
      <c r="E82" s="232"/>
      <c r="F82" s="232"/>
      <c r="G82" s="232"/>
      <c r="H82" s="232"/>
      <c r="I82" s="232"/>
      <c r="J82" s="232"/>
      <c r="K82" s="232"/>
      <c r="L82" s="207"/>
    </row>
  </sheetData>
  <sheetProtection algorithmName="SHA-512" hashValue="J+1jloB+gLfsBeQnk08w/DNHYmEI02dMBJH50Qud1sSdTJWGm1JnOBjbOyvi7g25ljMt3n0C/mvT/XBb8R2x7A==" saltValue="43Ia1iJz9thiG1FZ1C2uu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7" activePane="bottomLeft" state="frozen"/>
      <selection pane="bottomLeft" activeCell="F71" sqref="F71"/>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83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2569</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RAV8603 - Silnoproudá elektrotechnika</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2570</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RAV8603 - Silnoproudá elektrotechnika</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6.8000000000000005E-2</v>
      </c>
      <c r="Q78" s="216"/>
      <c r="R78" s="270">
        <f>R79</f>
        <v>0</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6.8000000000000005E-2</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1544</v>
      </c>
      <c r="F80" s="284" t="s">
        <v>2571</v>
      </c>
      <c r="J80" s="285">
        <f>BK80</f>
        <v>0</v>
      </c>
      <c r="L80" s="273"/>
      <c r="M80" s="278"/>
      <c r="N80" s="279"/>
      <c r="O80" s="279"/>
      <c r="P80" s="280">
        <f>P81</f>
        <v>6.8000000000000005E-2</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2572</v>
      </c>
      <c r="F81" s="288" t="s">
        <v>2573</v>
      </c>
      <c r="G81" s="289" t="s">
        <v>187</v>
      </c>
      <c r="H81" s="290">
        <v>1</v>
      </c>
      <c r="I81" s="291">
        <f>'Silnoproud - 1'!$E$21</f>
        <v>0</v>
      </c>
      <c r="J81" s="291">
        <f>ROUND(I81*H81,2)</f>
        <v>0</v>
      </c>
      <c r="K81" s="288" t="s">
        <v>5</v>
      </c>
      <c r="L81" s="207"/>
      <c r="M81" s="292" t="s">
        <v>5</v>
      </c>
      <c r="N81" s="341" t="s">
        <v>39</v>
      </c>
      <c r="O81" s="342">
        <v>6.8000000000000005E-2</v>
      </c>
      <c r="P81" s="342">
        <f>O81*H81</f>
        <v>6.8000000000000005E-2</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2574</v>
      </c>
    </row>
    <row r="82" spans="2:65" s="206" customFormat="1" ht="6.95" customHeight="1">
      <c r="B82" s="231"/>
      <c r="C82" s="232"/>
      <c r="D82" s="232"/>
      <c r="E82" s="232"/>
      <c r="F82" s="232"/>
      <c r="G82" s="232"/>
      <c r="H82" s="232"/>
      <c r="I82" s="232"/>
      <c r="J82" s="232"/>
      <c r="K82" s="232"/>
      <c r="L82" s="207"/>
    </row>
  </sheetData>
  <sheetProtection algorithmName="SHA-512" hashValue="f3irXGMzSWInfumAWWsq0k2TBuuJq53FEo+hp+achDuaeXFy326kGA22JZs98XWNA3XWxAa3WqzsL8MOP7UDPQ==" saltValue="GsKdo/91dSsMGVCi8zTPQ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1"/>
  <sheetViews>
    <sheetView workbookViewId="0">
      <pane ySplit="3" topLeftCell="A4" activePane="bottomLeft" state="frozen"/>
      <selection activeCell="B40" sqref="B40"/>
      <selection pane="bottomLeft" activeCell="E22" sqref="E2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2960</v>
      </c>
      <c r="D3" s="91" t="s">
        <v>2849</v>
      </c>
      <c r="E3" s="92"/>
    </row>
    <row r="4" spans="1:5">
      <c r="A4" s="85" t="e">
        <f t="array" ref="A4">INDEX(__SAZBA__,MATCH(0,COUNTIF($A$1:A3,__SAZBA__),0))</f>
        <v>#N/A</v>
      </c>
      <c r="B4" s="93"/>
      <c r="C4" s="94"/>
      <c r="D4" s="94"/>
      <c r="E4" s="92"/>
    </row>
    <row r="5" spans="1:5" s="95" customFormat="1" ht="15.75" customHeight="1">
      <c r="B5" s="96" t="str">
        <f>IF('kanalizační stoka-2'!$J$5=0,"",'kanalizační stoka-2'!$J$5)</f>
        <v>D.2.6 Kanalizační stoka - trubní vedení</v>
      </c>
      <c r="C5" s="807" t="str">
        <f>IF('kanalizační stoka-2'!$P$5=0,"",'kanalizační stoka-2'!$P$5)</f>
        <v/>
      </c>
      <c r="D5" s="98">
        <f>IF('kanalizační stoka-2'!$R$5=0,"",'kanalizační stoka-2'!$R$5)</f>
        <v>53.440720000000006</v>
      </c>
    </row>
    <row r="6" spans="1:5" s="99" customFormat="1" ht="15" customHeight="1" outlineLevel="1">
      <c r="B6" s="100" t="str">
        <f>IF('kanalizační stoka-2'!$J$6=0,"",'kanalizační stoka-2'!$J$6)</f>
        <v>004: Vodorovné konstrukce</v>
      </c>
      <c r="C6" s="808" t="str">
        <f>IF('kanalizační stoka-2'!$P$6=0,"",'kanalizační stoka-2'!$P$6)</f>
        <v/>
      </c>
      <c r="D6" s="102">
        <f>IF('kanalizační stoka-2'!$R$6=0,"",'kanalizační stoka-2'!$R$6)</f>
        <v>47.26925</v>
      </c>
    </row>
    <row r="7" spans="1:5" s="99" customFormat="1" ht="15" customHeight="1" outlineLevel="1">
      <c r="B7" s="100" t="str">
        <f>IF('kanalizační stoka-2'!$J$9=0,"",'kanalizační stoka-2'!$J$9)</f>
        <v>008: Trubní vedení</v>
      </c>
      <c r="C7" s="808" t="str">
        <f>IF('kanalizační stoka-2'!$P$9=0,"",'kanalizační stoka-2'!$P$9)</f>
        <v/>
      </c>
      <c r="D7" s="102">
        <f>IF('kanalizační stoka-2'!$R$9=0,"",'kanalizační stoka-2'!$R$9)</f>
        <v>6.1714699999999993</v>
      </c>
    </row>
    <row r="8" spans="1:5" s="99" customFormat="1" ht="15" customHeight="1" outlineLevel="1">
      <c r="B8" s="100" t="str">
        <f>IF('kanalizační stoka-2'!$J$23=0,"",'kanalizační stoka-2'!$J$23)</f>
        <v>009: Ostatní konstrukce a práce</v>
      </c>
      <c r="C8" s="808" t="str">
        <f>IF('kanalizační stoka-2'!$P$23=0,"",'kanalizační stoka-2'!$P$23)</f>
        <v/>
      </c>
      <c r="D8" s="102" t="str">
        <f>IF('kanalizační stoka-2'!$R$23=0,"",'kanalizační stoka-2'!$R$23)</f>
        <v/>
      </c>
    </row>
    <row r="9" spans="1:5" s="99" customFormat="1" ht="15" customHeight="1" outlineLevel="1">
      <c r="B9" s="100" t="str">
        <f>IF('kanalizační stoka-2'!$J$28=0,"",'kanalizační stoka-2'!$J$28)</f>
        <v>099: Přesun hmot HSV</v>
      </c>
      <c r="C9" s="808" t="str">
        <f>IF('kanalizační stoka-2'!$P$28=0,"",'kanalizační stoka-2'!$P$28)</f>
        <v/>
      </c>
      <c r="D9" s="102" t="str">
        <f>IF('kanalizační stoka-2'!$R$28=0,"",'kanalizační stoka-2'!$R$28)</f>
        <v/>
      </c>
    </row>
    <row r="10" spans="1:5" ht="13.5" outlineLevel="1" thickBot="1">
      <c r="B10" s="103"/>
      <c r="C10" s="809"/>
    </row>
    <row r="11" spans="1:5" s="104" customFormat="1" ht="15">
      <c r="A11" s="104" t="e">
        <f>SUM(#REF!)</f>
        <v>#REF!</v>
      </c>
      <c r="B11" s="105" t="s">
        <v>2961</v>
      </c>
      <c r="C11" s="810">
        <f>SUBTOTAL(9,C5:C10)/2</f>
        <v>0</v>
      </c>
      <c r="D11" s="106"/>
    </row>
  </sheetData>
  <sheetProtection algorithmName="SHA-512" hashValue="sN6Bz9h+Zh5DtrpsDlM0l0Mmps/fPDT0JuYkcVsrpJn9YCfxd5QPgaU2W4+JPYXRdr8gw9qumxDK1ykmnPEaQg==" saltValue="sPzSyqwiyhE+uDkGS5XhO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31"/>
  <sheetViews>
    <sheetView topLeftCell="F1" zoomScaleNormal="100" zoomScaleSheetLayoutView="100" workbookViewId="0">
      <pane ySplit="3" topLeftCell="A4" activePane="bottomLeft" state="frozen"/>
      <selection activeCell="B40" sqref="B40"/>
      <selection pane="bottomLeft" activeCell="M24" sqref="M24"/>
    </sheetView>
  </sheetViews>
  <sheetFormatPr defaultRowHeight="12.75" outlineLevelRow="2"/>
  <cols>
    <col min="1" max="5" width="10.6640625" style="856" hidden="1" customWidth="1"/>
    <col min="6" max="6" width="9.83203125" style="902" customWidth="1"/>
    <col min="7" max="7" width="5" style="903" customWidth="1"/>
    <col min="8" max="8" width="16.6640625" style="904" customWidth="1"/>
    <col min="9" max="9" width="11.6640625" style="904" customWidth="1"/>
    <col min="10" max="10" width="66.6640625" style="905" customWidth="1"/>
    <col min="11" max="11" width="5" style="903" customWidth="1"/>
    <col min="12" max="12" width="16" style="906" customWidth="1"/>
    <col min="13" max="13" width="8" style="907" customWidth="1"/>
    <col min="14" max="14" width="15.6640625" style="906" customWidth="1"/>
    <col min="15" max="15" width="14.5" style="907" customWidth="1"/>
    <col min="16" max="16" width="18.33203125" style="908" customWidth="1"/>
    <col min="17" max="17" width="13.33203125" style="909" bestFit="1" customWidth="1"/>
    <col min="18" max="18" width="16.6640625" style="907" customWidth="1"/>
    <col min="19" max="19" width="13.33203125" style="907" customWidth="1"/>
    <col min="20" max="20" width="16.6640625" style="907" customWidth="1"/>
    <col min="21" max="21" width="11.33203125" style="907" customWidth="1"/>
    <col min="22" max="22" width="17" style="907" customWidth="1"/>
    <col min="23" max="23" width="18.33203125" style="907" customWidth="1"/>
    <col min="24" max="24" width="30" style="907" customWidth="1"/>
    <col min="25" max="26" width="11.6640625" style="904" customWidth="1"/>
    <col min="27" max="27" width="11" style="856" customWidth="1"/>
    <col min="28" max="256" width="9.33203125" style="856"/>
    <col min="257" max="261" width="0" style="856" hidden="1" customWidth="1"/>
    <col min="262" max="262" width="9.83203125" style="856" customWidth="1"/>
    <col min="263" max="263" width="5" style="856" customWidth="1"/>
    <col min="264" max="264" width="16.6640625" style="856" customWidth="1"/>
    <col min="265" max="265" width="11.6640625" style="856" customWidth="1"/>
    <col min="266" max="266" width="66.6640625" style="856" customWidth="1"/>
    <col min="267" max="267" width="5" style="856" customWidth="1"/>
    <col min="268" max="268" width="16" style="856" customWidth="1"/>
    <col min="269" max="269" width="8" style="856" customWidth="1"/>
    <col min="270" max="270" width="15.6640625" style="856" customWidth="1"/>
    <col min="271" max="271" width="14.5" style="856" customWidth="1"/>
    <col min="272" max="272" width="18.33203125" style="856" customWidth="1"/>
    <col min="273" max="273" width="13.33203125" style="856" bestFit="1" customWidth="1"/>
    <col min="274" max="274" width="16.6640625" style="856" customWidth="1"/>
    <col min="275" max="275" width="13.33203125" style="856" customWidth="1"/>
    <col min="276" max="276" width="16.6640625" style="856" customWidth="1"/>
    <col min="277" max="277" width="11.33203125" style="856" customWidth="1"/>
    <col min="278" max="278" width="17" style="856" customWidth="1"/>
    <col min="279" max="279" width="18.33203125" style="856" customWidth="1"/>
    <col min="280" max="280" width="30" style="856" customWidth="1"/>
    <col min="281" max="282" width="11.6640625" style="856" customWidth="1"/>
    <col min="283" max="283" width="11" style="856" customWidth="1"/>
    <col min="284" max="512" width="9.33203125" style="856"/>
    <col min="513" max="517" width="0" style="856" hidden="1" customWidth="1"/>
    <col min="518" max="518" width="9.83203125" style="856" customWidth="1"/>
    <col min="519" max="519" width="5" style="856" customWidth="1"/>
    <col min="520" max="520" width="16.6640625" style="856" customWidth="1"/>
    <col min="521" max="521" width="11.6640625" style="856" customWidth="1"/>
    <col min="522" max="522" width="66.6640625" style="856" customWidth="1"/>
    <col min="523" max="523" width="5" style="856" customWidth="1"/>
    <col min="524" max="524" width="16" style="856" customWidth="1"/>
    <col min="525" max="525" width="8" style="856" customWidth="1"/>
    <col min="526" max="526" width="15.6640625" style="856" customWidth="1"/>
    <col min="527" max="527" width="14.5" style="856" customWidth="1"/>
    <col min="528" max="528" width="18.33203125" style="856" customWidth="1"/>
    <col min="529" max="529" width="13.33203125" style="856" bestFit="1" customWidth="1"/>
    <col min="530" max="530" width="16.6640625" style="856" customWidth="1"/>
    <col min="531" max="531" width="13.33203125" style="856" customWidth="1"/>
    <col min="532" max="532" width="16.6640625" style="856" customWidth="1"/>
    <col min="533" max="533" width="11.33203125" style="856" customWidth="1"/>
    <col min="534" max="534" width="17" style="856" customWidth="1"/>
    <col min="535" max="535" width="18.33203125" style="856" customWidth="1"/>
    <col min="536" max="536" width="30" style="856" customWidth="1"/>
    <col min="537" max="538" width="11.6640625" style="856" customWidth="1"/>
    <col min="539" max="539" width="11" style="856" customWidth="1"/>
    <col min="540" max="768" width="9.33203125" style="856"/>
    <col min="769" max="773" width="0" style="856" hidden="1" customWidth="1"/>
    <col min="774" max="774" width="9.83203125" style="856" customWidth="1"/>
    <col min="775" max="775" width="5" style="856" customWidth="1"/>
    <col min="776" max="776" width="16.6640625" style="856" customWidth="1"/>
    <col min="777" max="777" width="11.6640625" style="856" customWidth="1"/>
    <col min="778" max="778" width="66.6640625" style="856" customWidth="1"/>
    <col min="779" max="779" width="5" style="856" customWidth="1"/>
    <col min="780" max="780" width="16" style="856" customWidth="1"/>
    <col min="781" max="781" width="8" style="856" customWidth="1"/>
    <col min="782" max="782" width="15.6640625" style="856" customWidth="1"/>
    <col min="783" max="783" width="14.5" style="856" customWidth="1"/>
    <col min="784" max="784" width="18.33203125" style="856" customWidth="1"/>
    <col min="785" max="785" width="13.33203125" style="856" bestFit="1" customWidth="1"/>
    <col min="786" max="786" width="16.6640625" style="856" customWidth="1"/>
    <col min="787" max="787" width="13.33203125" style="856" customWidth="1"/>
    <col min="788" max="788" width="16.6640625" style="856" customWidth="1"/>
    <col min="789" max="789" width="11.33203125" style="856" customWidth="1"/>
    <col min="790" max="790" width="17" style="856" customWidth="1"/>
    <col min="791" max="791" width="18.33203125" style="856" customWidth="1"/>
    <col min="792" max="792" width="30" style="856" customWidth="1"/>
    <col min="793" max="794" width="11.6640625" style="856" customWidth="1"/>
    <col min="795" max="795" width="11" style="856" customWidth="1"/>
    <col min="796" max="1024" width="9.33203125" style="856"/>
    <col min="1025" max="1029" width="0" style="856" hidden="1" customWidth="1"/>
    <col min="1030" max="1030" width="9.83203125" style="856" customWidth="1"/>
    <col min="1031" max="1031" width="5" style="856" customWidth="1"/>
    <col min="1032" max="1032" width="16.6640625" style="856" customWidth="1"/>
    <col min="1033" max="1033" width="11.6640625" style="856" customWidth="1"/>
    <col min="1034" max="1034" width="66.6640625" style="856" customWidth="1"/>
    <col min="1035" max="1035" width="5" style="856" customWidth="1"/>
    <col min="1036" max="1036" width="16" style="856" customWidth="1"/>
    <col min="1037" max="1037" width="8" style="856" customWidth="1"/>
    <col min="1038" max="1038" width="15.6640625" style="856" customWidth="1"/>
    <col min="1039" max="1039" width="14.5" style="856" customWidth="1"/>
    <col min="1040" max="1040" width="18.33203125" style="856" customWidth="1"/>
    <col min="1041" max="1041" width="13.33203125" style="856" bestFit="1" customWidth="1"/>
    <col min="1042" max="1042" width="16.6640625" style="856" customWidth="1"/>
    <col min="1043" max="1043" width="13.33203125" style="856" customWidth="1"/>
    <col min="1044" max="1044" width="16.6640625" style="856" customWidth="1"/>
    <col min="1045" max="1045" width="11.33203125" style="856" customWidth="1"/>
    <col min="1046" max="1046" width="17" style="856" customWidth="1"/>
    <col min="1047" max="1047" width="18.33203125" style="856" customWidth="1"/>
    <col min="1048" max="1048" width="30" style="856" customWidth="1"/>
    <col min="1049" max="1050" width="11.6640625" style="856" customWidth="1"/>
    <col min="1051" max="1051" width="11" style="856" customWidth="1"/>
    <col min="1052" max="1280" width="9.33203125" style="856"/>
    <col min="1281" max="1285" width="0" style="856" hidden="1" customWidth="1"/>
    <col min="1286" max="1286" width="9.83203125" style="856" customWidth="1"/>
    <col min="1287" max="1287" width="5" style="856" customWidth="1"/>
    <col min="1288" max="1288" width="16.6640625" style="856" customWidth="1"/>
    <col min="1289" max="1289" width="11.6640625" style="856" customWidth="1"/>
    <col min="1290" max="1290" width="66.6640625" style="856" customWidth="1"/>
    <col min="1291" max="1291" width="5" style="856" customWidth="1"/>
    <col min="1292" max="1292" width="16" style="856" customWidth="1"/>
    <col min="1293" max="1293" width="8" style="856" customWidth="1"/>
    <col min="1294" max="1294" width="15.6640625" style="856" customWidth="1"/>
    <col min="1295" max="1295" width="14.5" style="856" customWidth="1"/>
    <col min="1296" max="1296" width="18.33203125" style="856" customWidth="1"/>
    <col min="1297" max="1297" width="13.33203125" style="856" bestFit="1" customWidth="1"/>
    <col min="1298" max="1298" width="16.6640625" style="856" customWidth="1"/>
    <col min="1299" max="1299" width="13.33203125" style="856" customWidth="1"/>
    <col min="1300" max="1300" width="16.6640625" style="856" customWidth="1"/>
    <col min="1301" max="1301" width="11.33203125" style="856" customWidth="1"/>
    <col min="1302" max="1302" width="17" style="856" customWidth="1"/>
    <col min="1303" max="1303" width="18.33203125" style="856" customWidth="1"/>
    <col min="1304" max="1304" width="30" style="856" customWidth="1"/>
    <col min="1305" max="1306" width="11.6640625" style="856" customWidth="1"/>
    <col min="1307" max="1307" width="11" style="856" customWidth="1"/>
    <col min="1308" max="1536" width="9.33203125" style="856"/>
    <col min="1537" max="1541" width="0" style="856" hidden="1" customWidth="1"/>
    <col min="1542" max="1542" width="9.83203125" style="856" customWidth="1"/>
    <col min="1543" max="1543" width="5" style="856" customWidth="1"/>
    <col min="1544" max="1544" width="16.6640625" style="856" customWidth="1"/>
    <col min="1545" max="1545" width="11.6640625" style="856" customWidth="1"/>
    <col min="1546" max="1546" width="66.6640625" style="856" customWidth="1"/>
    <col min="1547" max="1547" width="5" style="856" customWidth="1"/>
    <col min="1548" max="1548" width="16" style="856" customWidth="1"/>
    <col min="1549" max="1549" width="8" style="856" customWidth="1"/>
    <col min="1550" max="1550" width="15.6640625" style="856" customWidth="1"/>
    <col min="1551" max="1551" width="14.5" style="856" customWidth="1"/>
    <col min="1552" max="1552" width="18.33203125" style="856" customWidth="1"/>
    <col min="1553" max="1553" width="13.33203125" style="856" bestFit="1" customWidth="1"/>
    <col min="1554" max="1554" width="16.6640625" style="856" customWidth="1"/>
    <col min="1555" max="1555" width="13.33203125" style="856" customWidth="1"/>
    <col min="1556" max="1556" width="16.6640625" style="856" customWidth="1"/>
    <col min="1557" max="1557" width="11.33203125" style="856" customWidth="1"/>
    <col min="1558" max="1558" width="17" style="856" customWidth="1"/>
    <col min="1559" max="1559" width="18.33203125" style="856" customWidth="1"/>
    <col min="1560" max="1560" width="30" style="856" customWidth="1"/>
    <col min="1561" max="1562" width="11.6640625" style="856" customWidth="1"/>
    <col min="1563" max="1563" width="11" style="856" customWidth="1"/>
    <col min="1564" max="1792" width="9.33203125" style="856"/>
    <col min="1793" max="1797" width="0" style="856" hidden="1" customWidth="1"/>
    <col min="1798" max="1798" width="9.83203125" style="856" customWidth="1"/>
    <col min="1799" max="1799" width="5" style="856" customWidth="1"/>
    <col min="1800" max="1800" width="16.6640625" style="856" customWidth="1"/>
    <col min="1801" max="1801" width="11.6640625" style="856" customWidth="1"/>
    <col min="1802" max="1802" width="66.6640625" style="856" customWidth="1"/>
    <col min="1803" max="1803" width="5" style="856" customWidth="1"/>
    <col min="1804" max="1804" width="16" style="856" customWidth="1"/>
    <col min="1805" max="1805" width="8" style="856" customWidth="1"/>
    <col min="1806" max="1806" width="15.6640625" style="856" customWidth="1"/>
    <col min="1807" max="1807" width="14.5" style="856" customWidth="1"/>
    <col min="1808" max="1808" width="18.33203125" style="856" customWidth="1"/>
    <col min="1809" max="1809" width="13.33203125" style="856" bestFit="1" customWidth="1"/>
    <col min="1810" max="1810" width="16.6640625" style="856" customWidth="1"/>
    <col min="1811" max="1811" width="13.33203125" style="856" customWidth="1"/>
    <col min="1812" max="1812" width="16.6640625" style="856" customWidth="1"/>
    <col min="1813" max="1813" width="11.33203125" style="856" customWidth="1"/>
    <col min="1814" max="1814" width="17" style="856" customWidth="1"/>
    <col min="1815" max="1815" width="18.33203125" style="856" customWidth="1"/>
    <col min="1816" max="1816" width="30" style="856" customWidth="1"/>
    <col min="1817" max="1818" width="11.6640625" style="856" customWidth="1"/>
    <col min="1819" max="1819" width="11" style="856" customWidth="1"/>
    <col min="1820" max="2048" width="9.33203125" style="856"/>
    <col min="2049" max="2053" width="0" style="856" hidden="1" customWidth="1"/>
    <col min="2054" max="2054" width="9.83203125" style="856" customWidth="1"/>
    <col min="2055" max="2055" width="5" style="856" customWidth="1"/>
    <col min="2056" max="2056" width="16.6640625" style="856" customWidth="1"/>
    <col min="2057" max="2057" width="11.6640625" style="856" customWidth="1"/>
    <col min="2058" max="2058" width="66.6640625" style="856" customWidth="1"/>
    <col min="2059" max="2059" width="5" style="856" customWidth="1"/>
    <col min="2060" max="2060" width="16" style="856" customWidth="1"/>
    <col min="2061" max="2061" width="8" style="856" customWidth="1"/>
    <col min="2062" max="2062" width="15.6640625" style="856" customWidth="1"/>
    <col min="2063" max="2063" width="14.5" style="856" customWidth="1"/>
    <col min="2064" max="2064" width="18.33203125" style="856" customWidth="1"/>
    <col min="2065" max="2065" width="13.33203125" style="856" bestFit="1" customWidth="1"/>
    <col min="2066" max="2066" width="16.6640625" style="856" customWidth="1"/>
    <col min="2067" max="2067" width="13.33203125" style="856" customWidth="1"/>
    <col min="2068" max="2068" width="16.6640625" style="856" customWidth="1"/>
    <col min="2069" max="2069" width="11.33203125" style="856" customWidth="1"/>
    <col min="2070" max="2070" width="17" style="856" customWidth="1"/>
    <col min="2071" max="2071" width="18.33203125" style="856" customWidth="1"/>
    <col min="2072" max="2072" width="30" style="856" customWidth="1"/>
    <col min="2073" max="2074" width="11.6640625" style="856" customWidth="1"/>
    <col min="2075" max="2075" width="11" style="856" customWidth="1"/>
    <col min="2076" max="2304" width="9.33203125" style="856"/>
    <col min="2305" max="2309" width="0" style="856" hidden="1" customWidth="1"/>
    <col min="2310" max="2310" width="9.83203125" style="856" customWidth="1"/>
    <col min="2311" max="2311" width="5" style="856" customWidth="1"/>
    <col min="2312" max="2312" width="16.6640625" style="856" customWidth="1"/>
    <col min="2313" max="2313" width="11.6640625" style="856" customWidth="1"/>
    <col min="2314" max="2314" width="66.6640625" style="856" customWidth="1"/>
    <col min="2315" max="2315" width="5" style="856" customWidth="1"/>
    <col min="2316" max="2316" width="16" style="856" customWidth="1"/>
    <col min="2317" max="2317" width="8" style="856" customWidth="1"/>
    <col min="2318" max="2318" width="15.6640625" style="856" customWidth="1"/>
    <col min="2319" max="2319" width="14.5" style="856" customWidth="1"/>
    <col min="2320" max="2320" width="18.33203125" style="856" customWidth="1"/>
    <col min="2321" max="2321" width="13.33203125" style="856" bestFit="1" customWidth="1"/>
    <col min="2322" max="2322" width="16.6640625" style="856" customWidth="1"/>
    <col min="2323" max="2323" width="13.33203125" style="856" customWidth="1"/>
    <col min="2324" max="2324" width="16.6640625" style="856" customWidth="1"/>
    <col min="2325" max="2325" width="11.33203125" style="856" customWidth="1"/>
    <col min="2326" max="2326" width="17" style="856" customWidth="1"/>
    <col min="2327" max="2327" width="18.33203125" style="856" customWidth="1"/>
    <col min="2328" max="2328" width="30" style="856" customWidth="1"/>
    <col min="2329" max="2330" width="11.6640625" style="856" customWidth="1"/>
    <col min="2331" max="2331" width="11" style="856" customWidth="1"/>
    <col min="2332" max="2560" width="9.33203125" style="856"/>
    <col min="2561" max="2565" width="0" style="856" hidden="1" customWidth="1"/>
    <col min="2566" max="2566" width="9.83203125" style="856" customWidth="1"/>
    <col min="2567" max="2567" width="5" style="856" customWidth="1"/>
    <col min="2568" max="2568" width="16.6640625" style="856" customWidth="1"/>
    <col min="2569" max="2569" width="11.6640625" style="856" customWidth="1"/>
    <col min="2570" max="2570" width="66.6640625" style="856" customWidth="1"/>
    <col min="2571" max="2571" width="5" style="856" customWidth="1"/>
    <col min="2572" max="2572" width="16" style="856" customWidth="1"/>
    <col min="2573" max="2573" width="8" style="856" customWidth="1"/>
    <col min="2574" max="2574" width="15.6640625" style="856" customWidth="1"/>
    <col min="2575" max="2575" width="14.5" style="856" customWidth="1"/>
    <col min="2576" max="2576" width="18.33203125" style="856" customWidth="1"/>
    <col min="2577" max="2577" width="13.33203125" style="856" bestFit="1" customWidth="1"/>
    <col min="2578" max="2578" width="16.6640625" style="856" customWidth="1"/>
    <col min="2579" max="2579" width="13.33203125" style="856" customWidth="1"/>
    <col min="2580" max="2580" width="16.6640625" style="856" customWidth="1"/>
    <col min="2581" max="2581" width="11.33203125" style="856" customWidth="1"/>
    <col min="2582" max="2582" width="17" style="856" customWidth="1"/>
    <col min="2583" max="2583" width="18.33203125" style="856" customWidth="1"/>
    <col min="2584" max="2584" width="30" style="856" customWidth="1"/>
    <col min="2585" max="2586" width="11.6640625" style="856" customWidth="1"/>
    <col min="2587" max="2587" width="11" style="856" customWidth="1"/>
    <col min="2588" max="2816" width="9.33203125" style="856"/>
    <col min="2817" max="2821" width="0" style="856" hidden="1" customWidth="1"/>
    <col min="2822" max="2822" width="9.83203125" style="856" customWidth="1"/>
    <col min="2823" max="2823" width="5" style="856" customWidth="1"/>
    <col min="2824" max="2824" width="16.6640625" style="856" customWidth="1"/>
    <col min="2825" max="2825" width="11.6640625" style="856" customWidth="1"/>
    <col min="2826" max="2826" width="66.6640625" style="856" customWidth="1"/>
    <col min="2827" max="2827" width="5" style="856" customWidth="1"/>
    <col min="2828" max="2828" width="16" style="856" customWidth="1"/>
    <col min="2829" max="2829" width="8" style="856" customWidth="1"/>
    <col min="2830" max="2830" width="15.6640625" style="856" customWidth="1"/>
    <col min="2831" max="2831" width="14.5" style="856" customWidth="1"/>
    <col min="2832" max="2832" width="18.33203125" style="856" customWidth="1"/>
    <col min="2833" max="2833" width="13.33203125" style="856" bestFit="1" customWidth="1"/>
    <col min="2834" max="2834" width="16.6640625" style="856" customWidth="1"/>
    <col min="2835" max="2835" width="13.33203125" style="856" customWidth="1"/>
    <col min="2836" max="2836" width="16.6640625" style="856" customWidth="1"/>
    <col min="2837" max="2837" width="11.33203125" style="856" customWidth="1"/>
    <col min="2838" max="2838" width="17" style="856" customWidth="1"/>
    <col min="2839" max="2839" width="18.33203125" style="856" customWidth="1"/>
    <col min="2840" max="2840" width="30" style="856" customWidth="1"/>
    <col min="2841" max="2842" width="11.6640625" style="856" customWidth="1"/>
    <col min="2843" max="2843" width="11" style="856" customWidth="1"/>
    <col min="2844" max="3072" width="9.33203125" style="856"/>
    <col min="3073" max="3077" width="0" style="856" hidden="1" customWidth="1"/>
    <col min="3078" max="3078" width="9.83203125" style="856" customWidth="1"/>
    <col min="3079" max="3079" width="5" style="856" customWidth="1"/>
    <col min="3080" max="3080" width="16.6640625" style="856" customWidth="1"/>
    <col min="3081" max="3081" width="11.6640625" style="856" customWidth="1"/>
    <col min="3082" max="3082" width="66.6640625" style="856" customWidth="1"/>
    <col min="3083" max="3083" width="5" style="856" customWidth="1"/>
    <col min="3084" max="3084" width="16" style="856" customWidth="1"/>
    <col min="3085" max="3085" width="8" style="856" customWidth="1"/>
    <col min="3086" max="3086" width="15.6640625" style="856" customWidth="1"/>
    <col min="3087" max="3087" width="14.5" style="856" customWidth="1"/>
    <col min="3088" max="3088" width="18.33203125" style="856" customWidth="1"/>
    <col min="3089" max="3089" width="13.33203125" style="856" bestFit="1" customWidth="1"/>
    <col min="3090" max="3090" width="16.6640625" style="856" customWidth="1"/>
    <col min="3091" max="3091" width="13.33203125" style="856" customWidth="1"/>
    <col min="3092" max="3092" width="16.6640625" style="856" customWidth="1"/>
    <col min="3093" max="3093" width="11.33203125" style="856" customWidth="1"/>
    <col min="3094" max="3094" width="17" style="856" customWidth="1"/>
    <col min="3095" max="3095" width="18.33203125" style="856" customWidth="1"/>
    <col min="3096" max="3096" width="30" style="856" customWidth="1"/>
    <col min="3097" max="3098" width="11.6640625" style="856" customWidth="1"/>
    <col min="3099" max="3099" width="11" style="856" customWidth="1"/>
    <col min="3100" max="3328" width="9.33203125" style="856"/>
    <col min="3329" max="3333" width="0" style="856" hidden="1" customWidth="1"/>
    <col min="3334" max="3334" width="9.83203125" style="856" customWidth="1"/>
    <col min="3335" max="3335" width="5" style="856" customWidth="1"/>
    <col min="3336" max="3336" width="16.6640625" style="856" customWidth="1"/>
    <col min="3337" max="3337" width="11.6640625" style="856" customWidth="1"/>
    <col min="3338" max="3338" width="66.6640625" style="856" customWidth="1"/>
    <col min="3339" max="3339" width="5" style="856" customWidth="1"/>
    <col min="3340" max="3340" width="16" style="856" customWidth="1"/>
    <col min="3341" max="3341" width="8" style="856" customWidth="1"/>
    <col min="3342" max="3342" width="15.6640625" style="856" customWidth="1"/>
    <col min="3343" max="3343" width="14.5" style="856" customWidth="1"/>
    <col min="3344" max="3344" width="18.33203125" style="856" customWidth="1"/>
    <col min="3345" max="3345" width="13.33203125" style="856" bestFit="1" customWidth="1"/>
    <col min="3346" max="3346" width="16.6640625" style="856" customWidth="1"/>
    <col min="3347" max="3347" width="13.33203125" style="856" customWidth="1"/>
    <col min="3348" max="3348" width="16.6640625" style="856" customWidth="1"/>
    <col min="3349" max="3349" width="11.33203125" style="856" customWidth="1"/>
    <col min="3350" max="3350" width="17" style="856" customWidth="1"/>
    <col min="3351" max="3351" width="18.33203125" style="856" customWidth="1"/>
    <col min="3352" max="3352" width="30" style="856" customWidth="1"/>
    <col min="3353" max="3354" width="11.6640625" style="856" customWidth="1"/>
    <col min="3355" max="3355" width="11" style="856" customWidth="1"/>
    <col min="3356" max="3584" width="9.33203125" style="856"/>
    <col min="3585" max="3589" width="0" style="856" hidden="1" customWidth="1"/>
    <col min="3590" max="3590" width="9.83203125" style="856" customWidth="1"/>
    <col min="3591" max="3591" width="5" style="856" customWidth="1"/>
    <col min="3592" max="3592" width="16.6640625" style="856" customWidth="1"/>
    <col min="3593" max="3593" width="11.6640625" style="856" customWidth="1"/>
    <col min="3594" max="3594" width="66.6640625" style="856" customWidth="1"/>
    <col min="3595" max="3595" width="5" style="856" customWidth="1"/>
    <col min="3596" max="3596" width="16" style="856" customWidth="1"/>
    <col min="3597" max="3597" width="8" style="856" customWidth="1"/>
    <col min="3598" max="3598" width="15.6640625" style="856" customWidth="1"/>
    <col min="3599" max="3599" width="14.5" style="856" customWidth="1"/>
    <col min="3600" max="3600" width="18.33203125" style="856" customWidth="1"/>
    <col min="3601" max="3601" width="13.33203125" style="856" bestFit="1" customWidth="1"/>
    <col min="3602" max="3602" width="16.6640625" style="856" customWidth="1"/>
    <col min="3603" max="3603" width="13.33203125" style="856" customWidth="1"/>
    <col min="3604" max="3604" width="16.6640625" style="856" customWidth="1"/>
    <col min="3605" max="3605" width="11.33203125" style="856" customWidth="1"/>
    <col min="3606" max="3606" width="17" style="856" customWidth="1"/>
    <col min="3607" max="3607" width="18.33203125" style="856" customWidth="1"/>
    <col min="3608" max="3608" width="30" style="856" customWidth="1"/>
    <col min="3609" max="3610" width="11.6640625" style="856" customWidth="1"/>
    <col min="3611" max="3611" width="11" style="856" customWidth="1"/>
    <col min="3612" max="3840" width="9.33203125" style="856"/>
    <col min="3841" max="3845" width="0" style="856" hidden="1" customWidth="1"/>
    <col min="3846" max="3846" width="9.83203125" style="856" customWidth="1"/>
    <col min="3847" max="3847" width="5" style="856" customWidth="1"/>
    <col min="3848" max="3848" width="16.6640625" style="856" customWidth="1"/>
    <col min="3849" max="3849" width="11.6640625" style="856" customWidth="1"/>
    <col min="3850" max="3850" width="66.6640625" style="856" customWidth="1"/>
    <col min="3851" max="3851" width="5" style="856" customWidth="1"/>
    <col min="3852" max="3852" width="16" style="856" customWidth="1"/>
    <col min="3853" max="3853" width="8" style="856" customWidth="1"/>
    <col min="3854" max="3854" width="15.6640625" style="856" customWidth="1"/>
    <col min="3855" max="3855" width="14.5" style="856" customWidth="1"/>
    <col min="3856" max="3856" width="18.33203125" style="856" customWidth="1"/>
    <col min="3857" max="3857" width="13.33203125" style="856" bestFit="1" customWidth="1"/>
    <col min="3858" max="3858" width="16.6640625" style="856" customWidth="1"/>
    <col min="3859" max="3859" width="13.33203125" style="856" customWidth="1"/>
    <col min="3860" max="3860" width="16.6640625" style="856" customWidth="1"/>
    <col min="3861" max="3861" width="11.33203125" style="856" customWidth="1"/>
    <col min="3862" max="3862" width="17" style="856" customWidth="1"/>
    <col min="3863" max="3863" width="18.33203125" style="856" customWidth="1"/>
    <col min="3864" max="3864" width="30" style="856" customWidth="1"/>
    <col min="3865" max="3866" width="11.6640625" style="856" customWidth="1"/>
    <col min="3867" max="3867" width="11" style="856" customWidth="1"/>
    <col min="3868" max="4096" width="9.33203125" style="856"/>
    <col min="4097" max="4101" width="0" style="856" hidden="1" customWidth="1"/>
    <col min="4102" max="4102" width="9.83203125" style="856" customWidth="1"/>
    <col min="4103" max="4103" width="5" style="856" customWidth="1"/>
    <col min="4104" max="4104" width="16.6640625" style="856" customWidth="1"/>
    <col min="4105" max="4105" width="11.6640625" style="856" customWidth="1"/>
    <col min="4106" max="4106" width="66.6640625" style="856" customWidth="1"/>
    <col min="4107" max="4107" width="5" style="856" customWidth="1"/>
    <col min="4108" max="4108" width="16" style="856" customWidth="1"/>
    <col min="4109" max="4109" width="8" style="856" customWidth="1"/>
    <col min="4110" max="4110" width="15.6640625" style="856" customWidth="1"/>
    <col min="4111" max="4111" width="14.5" style="856" customWidth="1"/>
    <col min="4112" max="4112" width="18.33203125" style="856" customWidth="1"/>
    <col min="4113" max="4113" width="13.33203125" style="856" bestFit="1" customWidth="1"/>
    <col min="4114" max="4114" width="16.6640625" style="856" customWidth="1"/>
    <col min="4115" max="4115" width="13.33203125" style="856" customWidth="1"/>
    <col min="4116" max="4116" width="16.6640625" style="856" customWidth="1"/>
    <col min="4117" max="4117" width="11.33203125" style="856" customWidth="1"/>
    <col min="4118" max="4118" width="17" style="856" customWidth="1"/>
    <col min="4119" max="4119" width="18.33203125" style="856" customWidth="1"/>
    <col min="4120" max="4120" width="30" style="856" customWidth="1"/>
    <col min="4121" max="4122" width="11.6640625" style="856" customWidth="1"/>
    <col min="4123" max="4123" width="11" style="856" customWidth="1"/>
    <col min="4124" max="4352" width="9.33203125" style="856"/>
    <col min="4353" max="4357" width="0" style="856" hidden="1" customWidth="1"/>
    <col min="4358" max="4358" width="9.83203125" style="856" customWidth="1"/>
    <col min="4359" max="4359" width="5" style="856" customWidth="1"/>
    <col min="4360" max="4360" width="16.6640625" style="856" customWidth="1"/>
    <col min="4361" max="4361" width="11.6640625" style="856" customWidth="1"/>
    <col min="4362" max="4362" width="66.6640625" style="856" customWidth="1"/>
    <col min="4363" max="4363" width="5" style="856" customWidth="1"/>
    <col min="4364" max="4364" width="16" style="856" customWidth="1"/>
    <col min="4365" max="4365" width="8" style="856" customWidth="1"/>
    <col min="4366" max="4366" width="15.6640625" style="856" customWidth="1"/>
    <col min="4367" max="4367" width="14.5" style="856" customWidth="1"/>
    <col min="4368" max="4368" width="18.33203125" style="856" customWidth="1"/>
    <col min="4369" max="4369" width="13.33203125" style="856" bestFit="1" customWidth="1"/>
    <col min="4370" max="4370" width="16.6640625" style="856" customWidth="1"/>
    <col min="4371" max="4371" width="13.33203125" style="856" customWidth="1"/>
    <col min="4372" max="4372" width="16.6640625" style="856" customWidth="1"/>
    <col min="4373" max="4373" width="11.33203125" style="856" customWidth="1"/>
    <col min="4374" max="4374" width="17" style="856" customWidth="1"/>
    <col min="4375" max="4375" width="18.33203125" style="856" customWidth="1"/>
    <col min="4376" max="4376" width="30" style="856" customWidth="1"/>
    <col min="4377" max="4378" width="11.6640625" style="856" customWidth="1"/>
    <col min="4379" max="4379" width="11" style="856" customWidth="1"/>
    <col min="4380" max="4608" width="9.33203125" style="856"/>
    <col min="4609" max="4613" width="0" style="856" hidden="1" customWidth="1"/>
    <col min="4614" max="4614" width="9.83203125" style="856" customWidth="1"/>
    <col min="4615" max="4615" width="5" style="856" customWidth="1"/>
    <col min="4616" max="4616" width="16.6640625" style="856" customWidth="1"/>
    <col min="4617" max="4617" width="11.6640625" style="856" customWidth="1"/>
    <col min="4618" max="4618" width="66.6640625" style="856" customWidth="1"/>
    <col min="4619" max="4619" width="5" style="856" customWidth="1"/>
    <col min="4620" max="4620" width="16" style="856" customWidth="1"/>
    <col min="4621" max="4621" width="8" style="856" customWidth="1"/>
    <col min="4622" max="4622" width="15.6640625" style="856" customWidth="1"/>
    <col min="4623" max="4623" width="14.5" style="856" customWidth="1"/>
    <col min="4624" max="4624" width="18.33203125" style="856" customWidth="1"/>
    <col min="4625" max="4625" width="13.33203125" style="856" bestFit="1" customWidth="1"/>
    <col min="4626" max="4626" width="16.6640625" style="856" customWidth="1"/>
    <col min="4627" max="4627" width="13.33203125" style="856" customWidth="1"/>
    <col min="4628" max="4628" width="16.6640625" style="856" customWidth="1"/>
    <col min="4629" max="4629" width="11.33203125" style="856" customWidth="1"/>
    <col min="4630" max="4630" width="17" style="856" customWidth="1"/>
    <col min="4631" max="4631" width="18.33203125" style="856" customWidth="1"/>
    <col min="4632" max="4632" width="30" style="856" customWidth="1"/>
    <col min="4633" max="4634" width="11.6640625" style="856" customWidth="1"/>
    <col min="4635" max="4635" width="11" style="856" customWidth="1"/>
    <col min="4636" max="4864" width="9.33203125" style="856"/>
    <col min="4865" max="4869" width="0" style="856" hidden="1" customWidth="1"/>
    <col min="4870" max="4870" width="9.83203125" style="856" customWidth="1"/>
    <col min="4871" max="4871" width="5" style="856" customWidth="1"/>
    <col min="4872" max="4872" width="16.6640625" style="856" customWidth="1"/>
    <col min="4873" max="4873" width="11.6640625" style="856" customWidth="1"/>
    <col min="4874" max="4874" width="66.6640625" style="856" customWidth="1"/>
    <col min="4875" max="4875" width="5" style="856" customWidth="1"/>
    <col min="4876" max="4876" width="16" style="856" customWidth="1"/>
    <col min="4877" max="4877" width="8" style="856" customWidth="1"/>
    <col min="4878" max="4878" width="15.6640625" style="856" customWidth="1"/>
    <col min="4879" max="4879" width="14.5" style="856" customWidth="1"/>
    <col min="4880" max="4880" width="18.33203125" style="856" customWidth="1"/>
    <col min="4881" max="4881" width="13.33203125" style="856" bestFit="1" customWidth="1"/>
    <col min="4882" max="4882" width="16.6640625" style="856" customWidth="1"/>
    <col min="4883" max="4883" width="13.33203125" style="856" customWidth="1"/>
    <col min="4884" max="4884" width="16.6640625" style="856" customWidth="1"/>
    <col min="4885" max="4885" width="11.33203125" style="856" customWidth="1"/>
    <col min="4886" max="4886" width="17" style="856" customWidth="1"/>
    <col min="4887" max="4887" width="18.33203125" style="856" customWidth="1"/>
    <col min="4888" max="4888" width="30" style="856" customWidth="1"/>
    <col min="4889" max="4890" width="11.6640625" style="856" customWidth="1"/>
    <col min="4891" max="4891" width="11" style="856" customWidth="1"/>
    <col min="4892" max="5120" width="9.33203125" style="856"/>
    <col min="5121" max="5125" width="0" style="856" hidden="1" customWidth="1"/>
    <col min="5126" max="5126" width="9.83203125" style="856" customWidth="1"/>
    <col min="5127" max="5127" width="5" style="856" customWidth="1"/>
    <col min="5128" max="5128" width="16.6640625" style="856" customWidth="1"/>
    <col min="5129" max="5129" width="11.6640625" style="856" customWidth="1"/>
    <col min="5130" max="5130" width="66.6640625" style="856" customWidth="1"/>
    <col min="5131" max="5131" width="5" style="856" customWidth="1"/>
    <col min="5132" max="5132" width="16" style="856" customWidth="1"/>
    <col min="5133" max="5133" width="8" style="856" customWidth="1"/>
    <col min="5134" max="5134" width="15.6640625" style="856" customWidth="1"/>
    <col min="5135" max="5135" width="14.5" style="856" customWidth="1"/>
    <col min="5136" max="5136" width="18.33203125" style="856" customWidth="1"/>
    <col min="5137" max="5137" width="13.33203125" style="856" bestFit="1" customWidth="1"/>
    <col min="5138" max="5138" width="16.6640625" style="856" customWidth="1"/>
    <col min="5139" max="5139" width="13.33203125" style="856" customWidth="1"/>
    <col min="5140" max="5140" width="16.6640625" style="856" customWidth="1"/>
    <col min="5141" max="5141" width="11.33203125" style="856" customWidth="1"/>
    <col min="5142" max="5142" width="17" style="856" customWidth="1"/>
    <col min="5143" max="5143" width="18.33203125" style="856" customWidth="1"/>
    <col min="5144" max="5144" width="30" style="856" customWidth="1"/>
    <col min="5145" max="5146" width="11.6640625" style="856" customWidth="1"/>
    <col min="5147" max="5147" width="11" style="856" customWidth="1"/>
    <col min="5148" max="5376" width="9.33203125" style="856"/>
    <col min="5377" max="5381" width="0" style="856" hidden="1" customWidth="1"/>
    <col min="5382" max="5382" width="9.83203125" style="856" customWidth="1"/>
    <col min="5383" max="5383" width="5" style="856" customWidth="1"/>
    <col min="5384" max="5384" width="16.6640625" style="856" customWidth="1"/>
    <col min="5385" max="5385" width="11.6640625" style="856" customWidth="1"/>
    <col min="5386" max="5386" width="66.6640625" style="856" customWidth="1"/>
    <col min="5387" max="5387" width="5" style="856" customWidth="1"/>
    <col min="5388" max="5388" width="16" style="856" customWidth="1"/>
    <col min="5389" max="5389" width="8" style="856" customWidth="1"/>
    <col min="5390" max="5390" width="15.6640625" style="856" customWidth="1"/>
    <col min="5391" max="5391" width="14.5" style="856" customWidth="1"/>
    <col min="5392" max="5392" width="18.33203125" style="856" customWidth="1"/>
    <col min="5393" max="5393" width="13.33203125" style="856" bestFit="1" customWidth="1"/>
    <col min="5394" max="5394" width="16.6640625" style="856" customWidth="1"/>
    <col min="5395" max="5395" width="13.33203125" style="856" customWidth="1"/>
    <col min="5396" max="5396" width="16.6640625" style="856" customWidth="1"/>
    <col min="5397" max="5397" width="11.33203125" style="856" customWidth="1"/>
    <col min="5398" max="5398" width="17" style="856" customWidth="1"/>
    <col min="5399" max="5399" width="18.33203125" style="856" customWidth="1"/>
    <col min="5400" max="5400" width="30" style="856" customWidth="1"/>
    <col min="5401" max="5402" width="11.6640625" style="856" customWidth="1"/>
    <col min="5403" max="5403" width="11" style="856" customWidth="1"/>
    <col min="5404" max="5632" width="9.33203125" style="856"/>
    <col min="5633" max="5637" width="0" style="856" hidden="1" customWidth="1"/>
    <col min="5638" max="5638" width="9.83203125" style="856" customWidth="1"/>
    <col min="5639" max="5639" width="5" style="856" customWidth="1"/>
    <col min="5640" max="5640" width="16.6640625" style="856" customWidth="1"/>
    <col min="5641" max="5641" width="11.6640625" style="856" customWidth="1"/>
    <col min="5642" max="5642" width="66.6640625" style="856" customWidth="1"/>
    <col min="5643" max="5643" width="5" style="856" customWidth="1"/>
    <col min="5644" max="5644" width="16" style="856" customWidth="1"/>
    <col min="5645" max="5645" width="8" style="856" customWidth="1"/>
    <col min="5646" max="5646" width="15.6640625" style="856" customWidth="1"/>
    <col min="5647" max="5647" width="14.5" style="856" customWidth="1"/>
    <col min="5648" max="5648" width="18.33203125" style="856" customWidth="1"/>
    <col min="5649" max="5649" width="13.33203125" style="856" bestFit="1" customWidth="1"/>
    <col min="5650" max="5650" width="16.6640625" style="856" customWidth="1"/>
    <col min="5651" max="5651" width="13.33203125" style="856" customWidth="1"/>
    <col min="5652" max="5652" width="16.6640625" style="856" customWidth="1"/>
    <col min="5653" max="5653" width="11.33203125" style="856" customWidth="1"/>
    <col min="5654" max="5654" width="17" style="856" customWidth="1"/>
    <col min="5655" max="5655" width="18.33203125" style="856" customWidth="1"/>
    <col min="5656" max="5656" width="30" style="856" customWidth="1"/>
    <col min="5657" max="5658" width="11.6640625" style="856" customWidth="1"/>
    <col min="5659" max="5659" width="11" style="856" customWidth="1"/>
    <col min="5660" max="5888" width="9.33203125" style="856"/>
    <col min="5889" max="5893" width="0" style="856" hidden="1" customWidth="1"/>
    <col min="5894" max="5894" width="9.83203125" style="856" customWidth="1"/>
    <col min="5895" max="5895" width="5" style="856" customWidth="1"/>
    <col min="5896" max="5896" width="16.6640625" style="856" customWidth="1"/>
    <col min="5897" max="5897" width="11.6640625" style="856" customWidth="1"/>
    <col min="5898" max="5898" width="66.6640625" style="856" customWidth="1"/>
    <col min="5899" max="5899" width="5" style="856" customWidth="1"/>
    <col min="5900" max="5900" width="16" style="856" customWidth="1"/>
    <col min="5901" max="5901" width="8" style="856" customWidth="1"/>
    <col min="5902" max="5902" width="15.6640625" style="856" customWidth="1"/>
    <col min="5903" max="5903" width="14.5" style="856" customWidth="1"/>
    <col min="5904" max="5904" width="18.33203125" style="856" customWidth="1"/>
    <col min="5905" max="5905" width="13.33203125" style="856" bestFit="1" customWidth="1"/>
    <col min="5906" max="5906" width="16.6640625" style="856" customWidth="1"/>
    <col min="5907" max="5907" width="13.33203125" style="856" customWidth="1"/>
    <col min="5908" max="5908" width="16.6640625" style="856" customWidth="1"/>
    <col min="5909" max="5909" width="11.33203125" style="856" customWidth="1"/>
    <col min="5910" max="5910" width="17" style="856" customWidth="1"/>
    <col min="5911" max="5911" width="18.33203125" style="856" customWidth="1"/>
    <col min="5912" max="5912" width="30" style="856" customWidth="1"/>
    <col min="5913" max="5914" width="11.6640625" style="856" customWidth="1"/>
    <col min="5915" max="5915" width="11" style="856" customWidth="1"/>
    <col min="5916" max="6144" width="9.33203125" style="856"/>
    <col min="6145" max="6149" width="0" style="856" hidden="1" customWidth="1"/>
    <col min="6150" max="6150" width="9.83203125" style="856" customWidth="1"/>
    <col min="6151" max="6151" width="5" style="856" customWidth="1"/>
    <col min="6152" max="6152" width="16.6640625" style="856" customWidth="1"/>
    <col min="6153" max="6153" width="11.6640625" style="856" customWidth="1"/>
    <col min="6154" max="6154" width="66.6640625" style="856" customWidth="1"/>
    <col min="6155" max="6155" width="5" style="856" customWidth="1"/>
    <col min="6156" max="6156" width="16" style="856" customWidth="1"/>
    <col min="6157" max="6157" width="8" style="856" customWidth="1"/>
    <col min="6158" max="6158" width="15.6640625" style="856" customWidth="1"/>
    <col min="6159" max="6159" width="14.5" style="856" customWidth="1"/>
    <col min="6160" max="6160" width="18.33203125" style="856" customWidth="1"/>
    <col min="6161" max="6161" width="13.33203125" style="856" bestFit="1" customWidth="1"/>
    <col min="6162" max="6162" width="16.6640625" style="856" customWidth="1"/>
    <col min="6163" max="6163" width="13.33203125" style="856" customWidth="1"/>
    <col min="6164" max="6164" width="16.6640625" style="856" customWidth="1"/>
    <col min="6165" max="6165" width="11.33203125" style="856" customWidth="1"/>
    <col min="6166" max="6166" width="17" style="856" customWidth="1"/>
    <col min="6167" max="6167" width="18.33203125" style="856" customWidth="1"/>
    <col min="6168" max="6168" width="30" style="856" customWidth="1"/>
    <col min="6169" max="6170" width="11.6640625" style="856" customWidth="1"/>
    <col min="6171" max="6171" width="11" style="856" customWidth="1"/>
    <col min="6172" max="6400" width="9.33203125" style="856"/>
    <col min="6401" max="6405" width="0" style="856" hidden="1" customWidth="1"/>
    <col min="6406" max="6406" width="9.83203125" style="856" customWidth="1"/>
    <col min="6407" max="6407" width="5" style="856" customWidth="1"/>
    <col min="6408" max="6408" width="16.6640625" style="856" customWidth="1"/>
    <col min="6409" max="6409" width="11.6640625" style="856" customWidth="1"/>
    <col min="6410" max="6410" width="66.6640625" style="856" customWidth="1"/>
    <col min="6411" max="6411" width="5" style="856" customWidth="1"/>
    <col min="6412" max="6412" width="16" style="856" customWidth="1"/>
    <col min="6413" max="6413" width="8" style="856" customWidth="1"/>
    <col min="6414" max="6414" width="15.6640625" style="856" customWidth="1"/>
    <col min="6415" max="6415" width="14.5" style="856" customWidth="1"/>
    <col min="6416" max="6416" width="18.33203125" style="856" customWidth="1"/>
    <col min="6417" max="6417" width="13.33203125" style="856" bestFit="1" customWidth="1"/>
    <col min="6418" max="6418" width="16.6640625" style="856" customWidth="1"/>
    <col min="6419" max="6419" width="13.33203125" style="856" customWidth="1"/>
    <col min="6420" max="6420" width="16.6640625" style="856" customWidth="1"/>
    <col min="6421" max="6421" width="11.33203125" style="856" customWidth="1"/>
    <col min="6422" max="6422" width="17" style="856" customWidth="1"/>
    <col min="6423" max="6423" width="18.33203125" style="856" customWidth="1"/>
    <col min="6424" max="6424" width="30" style="856" customWidth="1"/>
    <col min="6425" max="6426" width="11.6640625" style="856" customWidth="1"/>
    <col min="6427" max="6427" width="11" style="856" customWidth="1"/>
    <col min="6428" max="6656" width="9.33203125" style="856"/>
    <col min="6657" max="6661" width="0" style="856" hidden="1" customWidth="1"/>
    <col min="6662" max="6662" width="9.83203125" style="856" customWidth="1"/>
    <col min="6663" max="6663" width="5" style="856" customWidth="1"/>
    <col min="6664" max="6664" width="16.6640625" style="856" customWidth="1"/>
    <col min="6665" max="6665" width="11.6640625" style="856" customWidth="1"/>
    <col min="6666" max="6666" width="66.6640625" style="856" customWidth="1"/>
    <col min="6667" max="6667" width="5" style="856" customWidth="1"/>
    <col min="6668" max="6668" width="16" style="856" customWidth="1"/>
    <col min="6669" max="6669" width="8" style="856" customWidth="1"/>
    <col min="6670" max="6670" width="15.6640625" style="856" customWidth="1"/>
    <col min="6671" max="6671" width="14.5" style="856" customWidth="1"/>
    <col min="6672" max="6672" width="18.33203125" style="856" customWidth="1"/>
    <col min="6673" max="6673" width="13.33203125" style="856" bestFit="1" customWidth="1"/>
    <col min="6674" max="6674" width="16.6640625" style="856" customWidth="1"/>
    <col min="6675" max="6675" width="13.33203125" style="856" customWidth="1"/>
    <col min="6676" max="6676" width="16.6640625" style="856" customWidth="1"/>
    <col min="6677" max="6677" width="11.33203125" style="856" customWidth="1"/>
    <col min="6678" max="6678" width="17" style="856" customWidth="1"/>
    <col min="6679" max="6679" width="18.33203125" style="856" customWidth="1"/>
    <col min="6680" max="6680" width="30" style="856" customWidth="1"/>
    <col min="6681" max="6682" width="11.6640625" style="856" customWidth="1"/>
    <col min="6683" max="6683" width="11" style="856" customWidth="1"/>
    <col min="6684" max="6912" width="9.33203125" style="856"/>
    <col min="6913" max="6917" width="0" style="856" hidden="1" customWidth="1"/>
    <col min="6918" max="6918" width="9.83203125" style="856" customWidth="1"/>
    <col min="6919" max="6919" width="5" style="856" customWidth="1"/>
    <col min="6920" max="6920" width="16.6640625" style="856" customWidth="1"/>
    <col min="6921" max="6921" width="11.6640625" style="856" customWidth="1"/>
    <col min="6922" max="6922" width="66.6640625" style="856" customWidth="1"/>
    <col min="6923" max="6923" width="5" style="856" customWidth="1"/>
    <col min="6924" max="6924" width="16" style="856" customWidth="1"/>
    <col min="6925" max="6925" width="8" style="856" customWidth="1"/>
    <col min="6926" max="6926" width="15.6640625" style="856" customWidth="1"/>
    <col min="6927" max="6927" width="14.5" style="856" customWidth="1"/>
    <col min="6928" max="6928" width="18.33203125" style="856" customWidth="1"/>
    <col min="6929" max="6929" width="13.33203125" style="856" bestFit="1" customWidth="1"/>
    <col min="6930" max="6930" width="16.6640625" style="856" customWidth="1"/>
    <col min="6931" max="6931" width="13.33203125" style="856" customWidth="1"/>
    <col min="6932" max="6932" width="16.6640625" style="856" customWidth="1"/>
    <col min="6933" max="6933" width="11.33203125" style="856" customWidth="1"/>
    <col min="6934" max="6934" width="17" style="856" customWidth="1"/>
    <col min="6935" max="6935" width="18.33203125" style="856" customWidth="1"/>
    <col min="6936" max="6936" width="30" style="856" customWidth="1"/>
    <col min="6937" max="6938" width="11.6640625" style="856" customWidth="1"/>
    <col min="6939" max="6939" width="11" style="856" customWidth="1"/>
    <col min="6940" max="7168" width="9.33203125" style="856"/>
    <col min="7169" max="7173" width="0" style="856" hidden="1" customWidth="1"/>
    <col min="7174" max="7174" width="9.83203125" style="856" customWidth="1"/>
    <col min="7175" max="7175" width="5" style="856" customWidth="1"/>
    <col min="7176" max="7176" width="16.6640625" style="856" customWidth="1"/>
    <col min="7177" max="7177" width="11.6640625" style="856" customWidth="1"/>
    <col min="7178" max="7178" width="66.6640625" style="856" customWidth="1"/>
    <col min="7179" max="7179" width="5" style="856" customWidth="1"/>
    <col min="7180" max="7180" width="16" style="856" customWidth="1"/>
    <col min="7181" max="7181" width="8" style="856" customWidth="1"/>
    <col min="7182" max="7182" width="15.6640625" style="856" customWidth="1"/>
    <col min="7183" max="7183" width="14.5" style="856" customWidth="1"/>
    <col min="7184" max="7184" width="18.33203125" style="856" customWidth="1"/>
    <col min="7185" max="7185" width="13.33203125" style="856" bestFit="1" customWidth="1"/>
    <col min="7186" max="7186" width="16.6640625" style="856" customWidth="1"/>
    <col min="7187" max="7187" width="13.33203125" style="856" customWidth="1"/>
    <col min="7188" max="7188" width="16.6640625" style="856" customWidth="1"/>
    <col min="7189" max="7189" width="11.33203125" style="856" customWidth="1"/>
    <col min="7190" max="7190" width="17" style="856" customWidth="1"/>
    <col min="7191" max="7191" width="18.33203125" style="856" customWidth="1"/>
    <col min="7192" max="7192" width="30" style="856" customWidth="1"/>
    <col min="7193" max="7194" width="11.6640625" style="856" customWidth="1"/>
    <col min="7195" max="7195" width="11" style="856" customWidth="1"/>
    <col min="7196" max="7424" width="9.33203125" style="856"/>
    <col min="7425" max="7429" width="0" style="856" hidden="1" customWidth="1"/>
    <col min="7430" max="7430" width="9.83203125" style="856" customWidth="1"/>
    <col min="7431" max="7431" width="5" style="856" customWidth="1"/>
    <col min="7432" max="7432" width="16.6640625" style="856" customWidth="1"/>
    <col min="7433" max="7433" width="11.6640625" style="856" customWidth="1"/>
    <col min="7434" max="7434" width="66.6640625" style="856" customWidth="1"/>
    <col min="7435" max="7435" width="5" style="856" customWidth="1"/>
    <col min="7436" max="7436" width="16" style="856" customWidth="1"/>
    <col min="7437" max="7437" width="8" style="856" customWidth="1"/>
    <col min="7438" max="7438" width="15.6640625" style="856" customWidth="1"/>
    <col min="7439" max="7439" width="14.5" style="856" customWidth="1"/>
    <col min="7440" max="7440" width="18.33203125" style="856" customWidth="1"/>
    <col min="7441" max="7441" width="13.33203125" style="856" bestFit="1" customWidth="1"/>
    <col min="7442" max="7442" width="16.6640625" style="856" customWidth="1"/>
    <col min="7443" max="7443" width="13.33203125" style="856" customWidth="1"/>
    <col min="7444" max="7444" width="16.6640625" style="856" customWidth="1"/>
    <col min="7445" max="7445" width="11.33203125" style="856" customWidth="1"/>
    <col min="7446" max="7446" width="17" style="856" customWidth="1"/>
    <col min="7447" max="7447" width="18.33203125" style="856" customWidth="1"/>
    <col min="7448" max="7448" width="30" style="856" customWidth="1"/>
    <col min="7449" max="7450" width="11.6640625" style="856" customWidth="1"/>
    <col min="7451" max="7451" width="11" style="856" customWidth="1"/>
    <col min="7452" max="7680" width="9.33203125" style="856"/>
    <col min="7681" max="7685" width="0" style="856" hidden="1" customWidth="1"/>
    <col min="7686" max="7686" width="9.83203125" style="856" customWidth="1"/>
    <col min="7687" max="7687" width="5" style="856" customWidth="1"/>
    <col min="7688" max="7688" width="16.6640625" style="856" customWidth="1"/>
    <col min="7689" max="7689" width="11.6640625" style="856" customWidth="1"/>
    <col min="7690" max="7690" width="66.6640625" style="856" customWidth="1"/>
    <col min="7691" max="7691" width="5" style="856" customWidth="1"/>
    <col min="7692" max="7692" width="16" style="856" customWidth="1"/>
    <col min="7693" max="7693" width="8" style="856" customWidth="1"/>
    <col min="7694" max="7694" width="15.6640625" style="856" customWidth="1"/>
    <col min="7695" max="7695" width="14.5" style="856" customWidth="1"/>
    <col min="7696" max="7696" width="18.33203125" style="856" customWidth="1"/>
    <col min="7697" max="7697" width="13.33203125" style="856" bestFit="1" customWidth="1"/>
    <col min="7698" max="7698" width="16.6640625" style="856" customWidth="1"/>
    <col min="7699" max="7699" width="13.33203125" style="856" customWidth="1"/>
    <col min="7700" max="7700" width="16.6640625" style="856" customWidth="1"/>
    <col min="7701" max="7701" width="11.33203125" style="856" customWidth="1"/>
    <col min="7702" max="7702" width="17" style="856" customWidth="1"/>
    <col min="7703" max="7703" width="18.33203125" style="856" customWidth="1"/>
    <col min="7704" max="7704" width="30" style="856" customWidth="1"/>
    <col min="7705" max="7706" width="11.6640625" style="856" customWidth="1"/>
    <col min="7707" max="7707" width="11" style="856" customWidth="1"/>
    <col min="7708" max="7936" width="9.33203125" style="856"/>
    <col min="7937" max="7941" width="0" style="856" hidden="1" customWidth="1"/>
    <col min="7942" max="7942" width="9.83203125" style="856" customWidth="1"/>
    <col min="7943" max="7943" width="5" style="856" customWidth="1"/>
    <col min="7944" max="7944" width="16.6640625" style="856" customWidth="1"/>
    <col min="7945" max="7945" width="11.6640625" style="856" customWidth="1"/>
    <col min="7946" max="7946" width="66.6640625" style="856" customWidth="1"/>
    <col min="7947" max="7947" width="5" style="856" customWidth="1"/>
    <col min="7948" max="7948" width="16" style="856" customWidth="1"/>
    <col min="7949" max="7949" width="8" style="856" customWidth="1"/>
    <col min="7950" max="7950" width="15.6640625" style="856" customWidth="1"/>
    <col min="7951" max="7951" width="14.5" style="856" customWidth="1"/>
    <col min="7952" max="7952" width="18.33203125" style="856" customWidth="1"/>
    <col min="7953" max="7953" width="13.33203125" style="856" bestFit="1" customWidth="1"/>
    <col min="7954" max="7954" width="16.6640625" style="856" customWidth="1"/>
    <col min="7955" max="7955" width="13.33203125" style="856" customWidth="1"/>
    <col min="7956" max="7956" width="16.6640625" style="856" customWidth="1"/>
    <col min="7957" max="7957" width="11.33203125" style="856" customWidth="1"/>
    <col min="7958" max="7958" width="17" style="856" customWidth="1"/>
    <col min="7959" max="7959" width="18.33203125" style="856" customWidth="1"/>
    <col min="7960" max="7960" width="30" style="856" customWidth="1"/>
    <col min="7961" max="7962" width="11.6640625" style="856" customWidth="1"/>
    <col min="7963" max="7963" width="11" style="856" customWidth="1"/>
    <col min="7964" max="8192" width="9.33203125" style="856"/>
    <col min="8193" max="8197" width="0" style="856" hidden="1" customWidth="1"/>
    <col min="8198" max="8198" width="9.83203125" style="856" customWidth="1"/>
    <col min="8199" max="8199" width="5" style="856" customWidth="1"/>
    <col min="8200" max="8200" width="16.6640625" style="856" customWidth="1"/>
    <col min="8201" max="8201" width="11.6640625" style="856" customWidth="1"/>
    <col min="8202" max="8202" width="66.6640625" style="856" customWidth="1"/>
    <col min="8203" max="8203" width="5" style="856" customWidth="1"/>
    <col min="8204" max="8204" width="16" style="856" customWidth="1"/>
    <col min="8205" max="8205" width="8" style="856" customWidth="1"/>
    <col min="8206" max="8206" width="15.6640625" style="856" customWidth="1"/>
    <col min="8207" max="8207" width="14.5" style="856" customWidth="1"/>
    <col min="8208" max="8208" width="18.33203125" style="856" customWidth="1"/>
    <col min="8209" max="8209" width="13.33203125" style="856" bestFit="1" customWidth="1"/>
    <col min="8210" max="8210" width="16.6640625" style="856" customWidth="1"/>
    <col min="8211" max="8211" width="13.33203125" style="856" customWidth="1"/>
    <col min="8212" max="8212" width="16.6640625" style="856" customWidth="1"/>
    <col min="8213" max="8213" width="11.33203125" style="856" customWidth="1"/>
    <col min="8214" max="8214" width="17" style="856" customWidth="1"/>
    <col min="8215" max="8215" width="18.33203125" style="856" customWidth="1"/>
    <col min="8216" max="8216" width="30" style="856" customWidth="1"/>
    <col min="8217" max="8218" width="11.6640625" style="856" customWidth="1"/>
    <col min="8219" max="8219" width="11" style="856" customWidth="1"/>
    <col min="8220" max="8448" width="9.33203125" style="856"/>
    <col min="8449" max="8453" width="0" style="856" hidden="1" customWidth="1"/>
    <col min="8454" max="8454" width="9.83203125" style="856" customWidth="1"/>
    <col min="8455" max="8455" width="5" style="856" customWidth="1"/>
    <col min="8456" max="8456" width="16.6640625" style="856" customWidth="1"/>
    <col min="8457" max="8457" width="11.6640625" style="856" customWidth="1"/>
    <col min="8458" max="8458" width="66.6640625" style="856" customWidth="1"/>
    <col min="8459" max="8459" width="5" style="856" customWidth="1"/>
    <col min="8460" max="8460" width="16" style="856" customWidth="1"/>
    <col min="8461" max="8461" width="8" style="856" customWidth="1"/>
    <col min="8462" max="8462" width="15.6640625" style="856" customWidth="1"/>
    <col min="8463" max="8463" width="14.5" style="856" customWidth="1"/>
    <col min="8464" max="8464" width="18.33203125" style="856" customWidth="1"/>
    <col min="8465" max="8465" width="13.33203125" style="856" bestFit="1" customWidth="1"/>
    <col min="8466" max="8466" width="16.6640625" style="856" customWidth="1"/>
    <col min="8467" max="8467" width="13.33203125" style="856" customWidth="1"/>
    <col min="8468" max="8468" width="16.6640625" style="856" customWidth="1"/>
    <col min="8469" max="8469" width="11.33203125" style="856" customWidth="1"/>
    <col min="8470" max="8470" width="17" style="856" customWidth="1"/>
    <col min="8471" max="8471" width="18.33203125" style="856" customWidth="1"/>
    <col min="8472" max="8472" width="30" style="856" customWidth="1"/>
    <col min="8473" max="8474" width="11.6640625" style="856" customWidth="1"/>
    <col min="8475" max="8475" width="11" style="856" customWidth="1"/>
    <col min="8476" max="8704" width="9.33203125" style="856"/>
    <col min="8705" max="8709" width="0" style="856" hidden="1" customWidth="1"/>
    <col min="8710" max="8710" width="9.83203125" style="856" customWidth="1"/>
    <col min="8711" max="8711" width="5" style="856" customWidth="1"/>
    <col min="8712" max="8712" width="16.6640625" style="856" customWidth="1"/>
    <col min="8713" max="8713" width="11.6640625" style="856" customWidth="1"/>
    <col min="8714" max="8714" width="66.6640625" style="856" customWidth="1"/>
    <col min="8715" max="8715" width="5" style="856" customWidth="1"/>
    <col min="8716" max="8716" width="16" style="856" customWidth="1"/>
    <col min="8717" max="8717" width="8" style="856" customWidth="1"/>
    <col min="8718" max="8718" width="15.6640625" style="856" customWidth="1"/>
    <col min="8719" max="8719" width="14.5" style="856" customWidth="1"/>
    <col min="8720" max="8720" width="18.33203125" style="856" customWidth="1"/>
    <col min="8721" max="8721" width="13.33203125" style="856" bestFit="1" customWidth="1"/>
    <col min="8722" max="8722" width="16.6640625" style="856" customWidth="1"/>
    <col min="8723" max="8723" width="13.33203125" style="856" customWidth="1"/>
    <col min="8724" max="8724" width="16.6640625" style="856" customWidth="1"/>
    <col min="8725" max="8725" width="11.33203125" style="856" customWidth="1"/>
    <col min="8726" max="8726" width="17" style="856" customWidth="1"/>
    <col min="8727" max="8727" width="18.33203125" style="856" customWidth="1"/>
    <col min="8728" max="8728" width="30" style="856" customWidth="1"/>
    <col min="8729" max="8730" width="11.6640625" style="856" customWidth="1"/>
    <col min="8731" max="8731" width="11" style="856" customWidth="1"/>
    <col min="8732" max="8960" width="9.33203125" style="856"/>
    <col min="8961" max="8965" width="0" style="856" hidden="1" customWidth="1"/>
    <col min="8966" max="8966" width="9.83203125" style="856" customWidth="1"/>
    <col min="8967" max="8967" width="5" style="856" customWidth="1"/>
    <col min="8968" max="8968" width="16.6640625" style="856" customWidth="1"/>
    <col min="8969" max="8969" width="11.6640625" style="856" customWidth="1"/>
    <col min="8970" max="8970" width="66.6640625" style="856" customWidth="1"/>
    <col min="8971" max="8971" width="5" style="856" customWidth="1"/>
    <col min="8972" max="8972" width="16" style="856" customWidth="1"/>
    <col min="8973" max="8973" width="8" style="856" customWidth="1"/>
    <col min="8974" max="8974" width="15.6640625" style="856" customWidth="1"/>
    <col min="8975" max="8975" width="14.5" style="856" customWidth="1"/>
    <col min="8976" max="8976" width="18.33203125" style="856" customWidth="1"/>
    <col min="8977" max="8977" width="13.33203125" style="856" bestFit="1" customWidth="1"/>
    <col min="8978" max="8978" width="16.6640625" style="856" customWidth="1"/>
    <col min="8979" max="8979" width="13.33203125" style="856" customWidth="1"/>
    <col min="8980" max="8980" width="16.6640625" style="856" customWidth="1"/>
    <col min="8981" max="8981" width="11.33203125" style="856" customWidth="1"/>
    <col min="8982" max="8982" width="17" style="856" customWidth="1"/>
    <col min="8983" max="8983" width="18.33203125" style="856" customWidth="1"/>
    <col min="8984" max="8984" width="30" style="856" customWidth="1"/>
    <col min="8985" max="8986" width="11.6640625" style="856" customWidth="1"/>
    <col min="8987" max="8987" width="11" style="856" customWidth="1"/>
    <col min="8988" max="9216" width="9.33203125" style="856"/>
    <col min="9217" max="9221" width="0" style="856" hidden="1" customWidth="1"/>
    <col min="9222" max="9222" width="9.83203125" style="856" customWidth="1"/>
    <col min="9223" max="9223" width="5" style="856" customWidth="1"/>
    <col min="9224" max="9224" width="16.6640625" style="856" customWidth="1"/>
    <col min="9225" max="9225" width="11.6640625" style="856" customWidth="1"/>
    <col min="9226" max="9226" width="66.6640625" style="856" customWidth="1"/>
    <col min="9227" max="9227" width="5" style="856" customWidth="1"/>
    <col min="9228" max="9228" width="16" style="856" customWidth="1"/>
    <col min="9229" max="9229" width="8" style="856" customWidth="1"/>
    <col min="9230" max="9230" width="15.6640625" style="856" customWidth="1"/>
    <col min="9231" max="9231" width="14.5" style="856" customWidth="1"/>
    <col min="9232" max="9232" width="18.33203125" style="856" customWidth="1"/>
    <col min="9233" max="9233" width="13.33203125" style="856" bestFit="1" customWidth="1"/>
    <col min="9234" max="9234" width="16.6640625" style="856" customWidth="1"/>
    <col min="9235" max="9235" width="13.33203125" style="856" customWidth="1"/>
    <col min="9236" max="9236" width="16.6640625" style="856" customWidth="1"/>
    <col min="9237" max="9237" width="11.33203125" style="856" customWidth="1"/>
    <col min="9238" max="9238" width="17" style="856" customWidth="1"/>
    <col min="9239" max="9239" width="18.33203125" style="856" customWidth="1"/>
    <col min="9240" max="9240" width="30" style="856" customWidth="1"/>
    <col min="9241" max="9242" width="11.6640625" style="856" customWidth="1"/>
    <col min="9243" max="9243" width="11" style="856" customWidth="1"/>
    <col min="9244" max="9472" width="9.33203125" style="856"/>
    <col min="9473" max="9477" width="0" style="856" hidden="1" customWidth="1"/>
    <col min="9478" max="9478" width="9.83203125" style="856" customWidth="1"/>
    <col min="9479" max="9479" width="5" style="856" customWidth="1"/>
    <col min="9480" max="9480" width="16.6640625" style="856" customWidth="1"/>
    <col min="9481" max="9481" width="11.6640625" style="856" customWidth="1"/>
    <col min="9482" max="9482" width="66.6640625" style="856" customWidth="1"/>
    <col min="9483" max="9483" width="5" style="856" customWidth="1"/>
    <col min="9484" max="9484" width="16" style="856" customWidth="1"/>
    <col min="9485" max="9485" width="8" style="856" customWidth="1"/>
    <col min="9486" max="9486" width="15.6640625" style="856" customWidth="1"/>
    <col min="9487" max="9487" width="14.5" style="856" customWidth="1"/>
    <col min="9488" max="9488" width="18.33203125" style="856" customWidth="1"/>
    <col min="9489" max="9489" width="13.33203125" style="856" bestFit="1" customWidth="1"/>
    <col min="9490" max="9490" width="16.6640625" style="856" customWidth="1"/>
    <col min="9491" max="9491" width="13.33203125" style="856" customWidth="1"/>
    <col min="9492" max="9492" width="16.6640625" style="856" customWidth="1"/>
    <col min="9493" max="9493" width="11.33203125" style="856" customWidth="1"/>
    <col min="9494" max="9494" width="17" style="856" customWidth="1"/>
    <col min="9495" max="9495" width="18.33203125" style="856" customWidth="1"/>
    <col min="9496" max="9496" width="30" style="856" customWidth="1"/>
    <col min="9497" max="9498" width="11.6640625" style="856" customWidth="1"/>
    <col min="9499" max="9499" width="11" style="856" customWidth="1"/>
    <col min="9500" max="9728" width="9.33203125" style="856"/>
    <col min="9729" max="9733" width="0" style="856" hidden="1" customWidth="1"/>
    <col min="9734" max="9734" width="9.83203125" style="856" customWidth="1"/>
    <col min="9735" max="9735" width="5" style="856" customWidth="1"/>
    <col min="9736" max="9736" width="16.6640625" style="856" customWidth="1"/>
    <col min="9737" max="9737" width="11.6640625" style="856" customWidth="1"/>
    <col min="9738" max="9738" width="66.6640625" style="856" customWidth="1"/>
    <col min="9739" max="9739" width="5" style="856" customWidth="1"/>
    <col min="9740" max="9740" width="16" style="856" customWidth="1"/>
    <col min="9741" max="9741" width="8" style="856" customWidth="1"/>
    <col min="9742" max="9742" width="15.6640625" style="856" customWidth="1"/>
    <col min="9743" max="9743" width="14.5" style="856" customWidth="1"/>
    <col min="9744" max="9744" width="18.33203125" style="856" customWidth="1"/>
    <col min="9745" max="9745" width="13.33203125" style="856" bestFit="1" customWidth="1"/>
    <col min="9746" max="9746" width="16.6640625" style="856" customWidth="1"/>
    <col min="9747" max="9747" width="13.33203125" style="856" customWidth="1"/>
    <col min="9748" max="9748" width="16.6640625" style="856" customWidth="1"/>
    <col min="9749" max="9749" width="11.33203125" style="856" customWidth="1"/>
    <col min="9750" max="9750" width="17" style="856" customWidth="1"/>
    <col min="9751" max="9751" width="18.33203125" style="856" customWidth="1"/>
    <col min="9752" max="9752" width="30" style="856" customWidth="1"/>
    <col min="9753" max="9754" width="11.6640625" style="856" customWidth="1"/>
    <col min="9755" max="9755" width="11" style="856" customWidth="1"/>
    <col min="9756" max="9984" width="9.33203125" style="856"/>
    <col min="9985" max="9989" width="0" style="856" hidden="1" customWidth="1"/>
    <col min="9990" max="9990" width="9.83203125" style="856" customWidth="1"/>
    <col min="9991" max="9991" width="5" style="856" customWidth="1"/>
    <col min="9992" max="9992" width="16.6640625" style="856" customWidth="1"/>
    <col min="9993" max="9993" width="11.6640625" style="856" customWidth="1"/>
    <col min="9994" max="9994" width="66.6640625" style="856" customWidth="1"/>
    <col min="9995" max="9995" width="5" style="856" customWidth="1"/>
    <col min="9996" max="9996" width="16" style="856" customWidth="1"/>
    <col min="9997" max="9997" width="8" style="856" customWidth="1"/>
    <col min="9998" max="9998" width="15.6640625" style="856" customWidth="1"/>
    <col min="9999" max="9999" width="14.5" style="856" customWidth="1"/>
    <col min="10000" max="10000" width="18.33203125" style="856" customWidth="1"/>
    <col min="10001" max="10001" width="13.33203125" style="856" bestFit="1" customWidth="1"/>
    <col min="10002" max="10002" width="16.6640625" style="856" customWidth="1"/>
    <col min="10003" max="10003" width="13.33203125" style="856" customWidth="1"/>
    <col min="10004" max="10004" width="16.6640625" style="856" customWidth="1"/>
    <col min="10005" max="10005" width="11.33203125" style="856" customWidth="1"/>
    <col min="10006" max="10006" width="17" style="856" customWidth="1"/>
    <col min="10007" max="10007" width="18.33203125" style="856" customWidth="1"/>
    <col min="10008" max="10008" width="30" style="856" customWidth="1"/>
    <col min="10009" max="10010" width="11.6640625" style="856" customWidth="1"/>
    <col min="10011" max="10011" width="11" style="856" customWidth="1"/>
    <col min="10012" max="10240" width="9.33203125" style="856"/>
    <col min="10241" max="10245" width="0" style="856" hidden="1" customWidth="1"/>
    <col min="10246" max="10246" width="9.83203125" style="856" customWidth="1"/>
    <col min="10247" max="10247" width="5" style="856" customWidth="1"/>
    <col min="10248" max="10248" width="16.6640625" style="856" customWidth="1"/>
    <col min="10249" max="10249" width="11.6640625" style="856" customWidth="1"/>
    <col min="10250" max="10250" width="66.6640625" style="856" customWidth="1"/>
    <col min="10251" max="10251" width="5" style="856" customWidth="1"/>
    <col min="10252" max="10252" width="16" style="856" customWidth="1"/>
    <col min="10253" max="10253" width="8" style="856" customWidth="1"/>
    <col min="10254" max="10254" width="15.6640625" style="856" customWidth="1"/>
    <col min="10255" max="10255" width="14.5" style="856" customWidth="1"/>
    <col min="10256" max="10256" width="18.33203125" style="856" customWidth="1"/>
    <col min="10257" max="10257" width="13.33203125" style="856" bestFit="1" customWidth="1"/>
    <col min="10258" max="10258" width="16.6640625" style="856" customWidth="1"/>
    <col min="10259" max="10259" width="13.33203125" style="856" customWidth="1"/>
    <col min="10260" max="10260" width="16.6640625" style="856" customWidth="1"/>
    <col min="10261" max="10261" width="11.33203125" style="856" customWidth="1"/>
    <col min="10262" max="10262" width="17" style="856" customWidth="1"/>
    <col min="10263" max="10263" width="18.33203125" style="856" customWidth="1"/>
    <col min="10264" max="10264" width="30" style="856" customWidth="1"/>
    <col min="10265" max="10266" width="11.6640625" style="856" customWidth="1"/>
    <col min="10267" max="10267" width="11" style="856" customWidth="1"/>
    <col min="10268" max="10496" width="9.33203125" style="856"/>
    <col min="10497" max="10501" width="0" style="856" hidden="1" customWidth="1"/>
    <col min="10502" max="10502" width="9.83203125" style="856" customWidth="1"/>
    <col min="10503" max="10503" width="5" style="856" customWidth="1"/>
    <col min="10504" max="10504" width="16.6640625" style="856" customWidth="1"/>
    <col min="10505" max="10505" width="11.6640625" style="856" customWidth="1"/>
    <col min="10506" max="10506" width="66.6640625" style="856" customWidth="1"/>
    <col min="10507" max="10507" width="5" style="856" customWidth="1"/>
    <col min="10508" max="10508" width="16" style="856" customWidth="1"/>
    <col min="10509" max="10509" width="8" style="856" customWidth="1"/>
    <col min="10510" max="10510" width="15.6640625" style="856" customWidth="1"/>
    <col min="10511" max="10511" width="14.5" style="856" customWidth="1"/>
    <col min="10512" max="10512" width="18.33203125" style="856" customWidth="1"/>
    <col min="10513" max="10513" width="13.33203125" style="856" bestFit="1" customWidth="1"/>
    <col min="10514" max="10514" width="16.6640625" style="856" customWidth="1"/>
    <col min="10515" max="10515" width="13.33203125" style="856" customWidth="1"/>
    <col min="10516" max="10516" width="16.6640625" style="856" customWidth="1"/>
    <col min="10517" max="10517" width="11.33203125" style="856" customWidth="1"/>
    <col min="10518" max="10518" width="17" style="856" customWidth="1"/>
    <col min="10519" max="10519" width="18.33203125" style="856" customWidth="1"/>
    <col min="10520" max="10520" width="30" style="856" customWidth="1"/>
    <col min="10521" max="10522" width="11.6640625" style="856" customWidth="1"/>
    <col min="10523" max="10523" width="11" style="856" customWidth="1"/>
    <col min="10524" max="10752" width="9.33203125" style="856"/>
    <col min="10753" max="10757" width="0" style="856" hidden="1" customWidth="1"/>
    <col min="10758" max="10758" width="9.83203125" style="856" customWidth="1"/>
    <col min="10759" max="10759" width="5" style="856" customWidth="1"/>
    <col min="10760" max="10760" width="16.6640625" style="856" customWidth="1"/>
    <col min="10761" max="10761" width="11.6640625" style="856" customWidth="1"/>
    <col min="10762" max="10762" width="66.6640625" style="856" customWidth="1"/>
    <col min="10763" max="10763" width="5" style="856" customWidth="1"/>
    <col min="10764" max="10764" width="16" style="856" customWidth="1"/>
    <col min="10765" max="10765" width="8" style="856" customWidth="1"/>
    <col min="10766" max="10766" width="15.6640625" style="856" customWidth="1"/>
    <col min="10767" max="10767" width="14.5" style="856" customWidth="1"/>
    <col min="10768" max="10768" width="18.33203125" style="856" customWidth="1"/>
    <col min="10769" max="10769" width="13.33203125" style="856" bestFit="1" customWidth="1"/>
    <col min="10770" max="10770" width="16.6640625" style="856" customWidth="1"/>
    <col min="10771" max="10771" width="13.33203125" style="856" customWidth="1"/>
    <col min="10772" max="10772" width="16.6640625" style="856" customWidth="1"/>
    <col min="10773" max="10773" width="11.33203125" style="856" customWidth="1"/>
    <col min="10774" max="10774" width="17" style="856" customWidth="1"/>
    <col min="10775" max="10775" width="18.33203125" style="856" customWidth="1"/>
    <col min="10776" max="10776" width="30" style="856" customWidth="1"/>
    <col min="10777" max="10778" width="11.6640625" style="856" customWidth="1"/>
    <col min="10779" max="10779" width="11" style="856" customWidth="1"/>
    <col min="10780" max="11008" width="9.33203125" style="856"/>
    <col min="11009" max="11013" width="0" style="856" hidden="1" customWidth="1"/>
    <col min="11014" max="11014" width="9.83203125" style="856" customWidth="1"/>
    <col min="11015" max="11015" width="5" style="856" customWidth="1"/>
    <col min="11016" max="11016" width="16.6640625" style="856" customWidth="1"/>
    <col min="11017" max="11017" width="11.6640625" style="856" customWidth="1"/>
    <col min="11018" max="11018" width="66.6640625" style="856" customWidth="1"/>
    <col min="11019" max="11019" width="5" style="856" customWidth="1"/>
    <col min="11020" max="11020" width="16" style="856" customWidth="1"/>
    <col min="11021" max="11021" width="8" style="856" customWidth="1"/>
    <col min="11022" max="11022" width="15.6640625" style="856" customWidth="1"/>
    <col min="11023" max="11023" width="14.5" style="856" customWidth="1"/>
    <col min="11024" max="11024" width="18.33203125" style="856" customWidth="1"/>
    <col min="11025" max="11025" width="13.33203125" style="856" bestFit="1" customWidth="1"/>
    <col min="11026" max="11026" width="16.6640625" style="856" customWidth="1"/>
    <col min="11027" max="11027" width="13.33203125" style="856" customWidth="1"/>
    <col min="11028" max="11028" width="16.6640625" style="856" customWidth="1"/>
    <col min="11029" max="11029" width="11.33203125" style="856" customWidth="1"/>
    <col min="11030" max="11030" width="17" style="856" customWidth="1"/>
    <col min="11031" max="11031" width="18.33203125" style="856" customWidth="1"/>
    <col min="11032" max="11032" width="30" style="856" customWidth="1"/>
    <col min="11033" max="11034" width="11.6640625" style="856" customWidth="1"/>
    <col min="11035" max="11035" width="11" style="856" customWidth="1"/>
    <col min="11036" max="11264" width="9.33203125" style="856"/>
    <col min="11265" max="11269" width="0" style="856" hidden="1" customWidth="1"/>
    <col min="11270" max="11270" width="9.83203125" style="856" customWidth="1"/>
    <col min="11271" max="11271" width="5" style="856" customWidth="1"/>
    <col min="11272" max="11272" width="16.6640625" style="856" customWidth="1"/>
    <col min="11273" max="11273" width="11.6640625" style="856" customWidth="1"/>
    <col min="11274" max="11274" width="66.6640625" style="856" customWidth="1"/>
    <col min="11275" max="11275" width="5" style="856" customWidth="1"/>
    <col min="11276" max="11276" width="16" style="856" customWidth="1"/>
    <col min="11277" max="11277" width="8" style="856" customWidth="1"/>
    <col min="11278" max="11278" width="15.6640625" style="856" customWidth="1"/>
    <col min="11279" max="11279" width="14.5" style="856" customWidth="1"/>
    <col min="11280" max="11280" width="18.33203125" style="856" customWidth="1"/>
    <col min="11281" max="11281" width="13.33203125" style="856" bestFit="1" customWidth="1"/>
    <col min="11282" max="11282" width="16.6640625" style="856" customWidth="1"/>
    <col min="11283" max="11283" width="13.33203125" style="856" customWidth="1"/>
    <col min="11284" max="11284" width="16.6640625" style="856" customWidth="1"/>
    <col min="11285" max="11285" width="11.33203125" style="856" customWidth="1"/>
    <col min="11286" max="11286" width="17" style="856" customWidth="1"/>
    <col min="11287" max="11287" width="18.33203125" style="856" customWidth="1"/>
    <col min="11288" max="11288" width="30" style="856" customWidth="1"/>
    <col min="11289" max="11290" width="11.6640625" style="856" customWidth="1"/>
    <col min="11291" max="11291" width="11" style="856" customWidth="1"/>
    <col min="11292" max="11520" width="9.33203125" style="856"/>
    <col min="11521" max="11525" width="0" style="856" hidden="1" customWidth="1"/>
    <col min="11526" max="11526" width="9.83203125" style="856" customWidth="1"/>
    <col min="11527" max="11527" width="5" style="856" customWidth="1"/>
    <col min="11528" max="11528" width="16.6640625" style="856" customWidth="1"/>
    <col min="11529" max="11529" width="11.6640625" style="856" customWidth="1"/>
    <col min="11530" max="11530" width="66.6640625" style="856" customWidth="1"/>
    <col min="11531" max="11531" width="5" style="856" customWidth="1"/>
    <col min="11532" max="11532" width="16" style="856" customWidth="1"/>
    <col min="11533" max="11533" width="8" style="856" customWidth="1"/>
    <col min="11534" max="11534" width="15.6640625" style="856" customWidth="1"/>
    <col min="11535" max="11535" width="14.5" style="856" customWidth="1"/>
    <col min="11536" max="11536" width="18.33203125" style="856" customWidth="1"/>
    <col min="11537" max="11537" width="13.33203125" style="856" bestFit="1" customWidth="1"/>
    <col min="11538" max="11538" width="16.6640625" style="856" customWidth="1"/>
    <col min="11539" max="11539" width="13.33203125" style="856" customWidth="1"/>
    <col min="11540" max="11540" width="16.6640625" style="856" customWidth="1"/>
    <col min="11541" max="11541" width="11.33203125" style="856" customWidth="1"/>
    <col min="11542" max="11542" width="17" style="856" customWidth="1"/>
    <col min="11543" max="11543" width="18.33203125" style="856" customWidth="1"/>
    <col min="11544" max="11544" width="30" style="856" customWidth="1"/>
    <col min="11545" max="11546" width="11.6640625" style="856" customWidth="1"/>
    <col min="11547" max="11547" width="11" style="856" customWidth="1"/>
    <col min="11548" max="11776" width="9.33203125" style="856"/>
    <col min="11777" max="11781" width="0" style="856" hidden="1" customWidth="1"/>
    <col min="11782" max="11782" width="9.83203125" style="856" customWidth="1"/>
    <col min="11783" max="11783" width="5" style="856" customWidth="1"/>
    <col min="11784" max="11784" width="16.6640625" style="856" customWidth="1"/>
    <col min="11785" max="11785" width="11.6640625" style="856" customWidth="1"/>
    <col min="11786" max="11786" width="66.6640625" style="856" customWidth="1"/>
    <col min="11787" max="11787" width="5" style="856" customWidth="1"/>
    <col min="11788" max="11788" width="16" style="856" customWidth="1"/>
    <col min="11789" max="11789" width="8" style="856" customWidth="1"/>
    <col min="11790" max="11790" width="15.6640625" style="856" customWidth="1"/>
    <col min="11791" max="11791" width="14.5" style="856" customWidth="1"/>
    <col min="11792" max="11792" width="18.33203125" style="856" customWidth="1"/>
    <col min="11793" max="11793" width="13.33203125" style="856" bestFit="1" customWidth="1"/>
    <col min="11794" max="11794" width="16.6640625" style="856" customWidth="1"/>
    <col min="11795" max="11795" width="13.33203125" style="856" customWidth="1"/>
    <col min="11796" max="11796" width="16.6640625" style="856" customWidth="1"/>
    <col min="11797" max="11797" width="11.33203125" style="856" customWidth="1"/>
    <col min="11798" max="11798" width="17" style="856" customWidth="1"/>
    <col min="11799" max="11799" width="18.33203125" style="856" customWidth="1"/>
    <col min="11800" max="11800" width="30" style="856" customWidth="1"/>
    <col min="11801" max="11802" width="11.6640625" style="856" customWidth="1"/>
    <col min="11803" max="11803" width="11" style="856" customWidth="1"/>
    <col min="11804" max="12032" width="9.33203125" style="856"/>
    <col min="12033" max="12037" width="0" style="856" hidden="1" customWidth="1"/>
    <col min="12038" max="12038" width="9.83203125" style="856" customWidth="1"/>
    <col min="12039" max="12039" width="5" style="856" customWidth="1"/>
    <col min="12040" max="12040" width="16.6640625" style="856" customWidth="1"/>
    <col min="12041" max="12041" width="11.6640625" style="856" customWidth="1"/>
    <col min="12042" max="12042" width="66.6640625" style="856" customWidth="1"/>
    <col min="12043" max="12043" width="5" style="856" customWidth="1"/>
    <col min="12044" max="12044" width="16" style="856" customWidth="1"/>
    <col min="12045" max="12045" width="8" style="856" customWidth="1"/>
    <col min="12046" max="12046" width="15.6640625" style="856" customWidth="1"/>
    <col min="12047" max="12047" width="14.5" style="856" customWidth="1"/>
    <col min="12048" max="12048" width="18.33203125" style="856" customWidth="1"/>
    <col min="12049" max="12049" width="13.33203125" style="856" bestFit="1" customWidth="1"/>
    <col min="12050" max="12050" width="16.6640625" style="856" customWidth="1"/>
    <col min="12051" max="12051" width="13.33203125" style="856" customWidth="1"/>
    <col min="12052" max="12052" width="16.6640625" style="856" customWidth="1"/>
    <col min="12053" max="12053" width="11.33203125" style="856" customWidth="1"/>
    <col min="12054" max="12054" width="17" style="856" customWidth="1"/>
    <col min="12055" max="12055" width="18.33203125" style="856" customWidth="1"/>
    <col min="12056" max="12056" width="30" style="856" customWidth="1"/>
    <col min="12057" max="12058" width="11.6640625" style="856" customWidth="1"/>
    <col min="12059" max="12059" width="11" style="856" customWidth="1"/>
    <col min="12060" max="12288" width="9.33203125" style="856"/>
    <col min="12289" max="12293" width="0" style="856" hidden="1" customWidth="1"/>
    <col min="12294" max="12294" width="9.83203125" style="856" customWidth="1"/>
    <col min="12295" max="12295" width="5" style="856" customWidth="1"/>
    <col min="12296" max="12296" width="16.6640625" style="856" customWidth="1"/>
    <col min="12297" max="12297" width="11.6640625" style="856" customWidth="1"/>
    <col min="12298" max="12298" width="66.6640625" style="856" customWidth="1"/>
    <col min="12299" max="12299" width="5" style="856" customWidth="1"/>
    <col min="12300" max="12300" width="16" style="856" customWidth="1"/>
    <col min="12301" max="12301" width="8" style="856" customWidth="1"/>
    <col min="12302" max="12302" width="15.6640625" style="856" customWidth="1"/>
    <col min="12303" max="12303" width="14.5" style="856" customWidth="1"/>
    <col min="12304" max="12304" width="18.33203125" style="856" customWidth="1"/>
    <col min="12305" max="12305" width="13.33203125" style="856" bestFit="1" customWidth="1"/>
    <col min="12306" max="12306" width="16.6640625" style="856" customWidth="1"/>
    <col min="12307" max="12307" width="13.33203125" style="856" customWidth="1"/>
    <col min="12308" max="12308" width="16.6640625" style="856" customWidth="1"/>
    <col min="12309" max="12309" width="11.33203125" style="856" customWidth="1"/>
    <col min="12310" max="12310" width="17" style="856" customWidth="1"/>
    <col min="12311" max="12311" width="18.33203125" style="856" customWidth="1"/>
    <col min="12312" max="12312" width="30" style="856" customWidth="1"/>
    <col min="12313" max="12314" width="11.6640625" style="856" customWidth="1"/>
    <col min="12315" max="12315" width="11" style="856" customWidth="1"/>
    <col min="12316" max="12544" width="9.33203125" style="856"/>
    <col min="12545" max="12549" width="0" style="856" hidden="1" customWidth="1"/>
    <col min="12550" max="12550" width="9.83203125" style="856" customWidth="1"/>
    <col min="12551" max="12551" width="5" style="856" customWidth="1"/>
    <col min="12552" max="12552" width="16.6640625" style="856" customWidth="1"/>
    <col min="12553" max="12553" width="11.6640625" style="856" customWidth="1"/>
    <col min="12554" max="12554" width="66.6640625" style="856" customWidth="1"/>
    <col min="12555" max="12555" width="5" style="856" customWidth="1"/>
    <col min="12556" max="12556" width="16" style="856" customWidth="1"/>
    <col min="12557" max="12557" width="8" style="856" customWidth="1"/>
    <col min="12558" max="12558" width="15.6640625" style="856" customWidth="1"/>
    <col min="12559" max="12559" width="14.5" style="856" customWidth="1"/>
    <col min="12560" max="12560" width="18.33203125" style="856" customWidth="1"/>
    <col min="12561" max="12561" width="13.33203125" style="856" bestFit="1" customWidth="1"/>
    <col min="12562" max="12562" width="16.6640625" style="856" customWidth="1"/>
    <col min="12563" max="12563" width="13.33203125" style="856" customWidth="1"/>
    <col min="12564" max="12564" width="16.6640625" style="856" customWidth="1"/>
    <col min="12565" max="12565" width="11.33203125" style="856" customWidth="1"/>
    <col min="12566" max="12566" width="17" style="856" customWidth="1"/>
    <col min="12567" max="12567" width="18.33203125" style="856" customWidth="1"/>
    <col min="12568" max="12568" width="30" style="856" customWidth="1"/>
    <col min="12569" max="12570" width="11.6640625" style="856" customWidth="1"/>
    <col min="12571" max="12571" width="11" style="856" customWidth="1"/>
    <col min="12572" max="12800" width="9.33203125" style="856"/>
    <col min="12801" max="12805" width="0" style="856" hidden="1" customWidth="1"/>
    <col min="12806" max="12806" width="9.83203125" style="856" customWidth="1"/>
    <col min="12807" max="12807" width="5" style="856" customWidth="1"/>
    <col min="12808" max="12808" width="16.6640625" style="856" customWidth="1"/>
    <col min="12809" max="12809" width="11.6640625" style="856" customWidth="1"/>
    <col min="12810" max="12810" width="66.6640625" style="856" customWidth="1"/>
    <col min="12811" max="12811" width="5" style="856" customWidth="1"/>
    <col min="12812" max="12812" width="16" style="856" customWidth="1"/>
    <col min="12813" max="12813" width="8" style="856" customWidth="1"/>
    <col min="12814" max="12814" width="15.6640625" style="856" customWidth="1"/>
    <col min="12815" max="12815" width="14.5" style="856" customWidth="1"/>
    <col min="12816" max="12816" width="18.33203125" style="856" customWidth="1"/>
    <col min="12817" max="12817" width="13.33203125" style="856" bestFit="1" customWidth="1"/>
    <col min="12818" max="12818" width="16.6640625" style="856" customWidth="1"/>
    <col min="12819" max="12819" width="13.33203125" style="856" customWidth="1"/>
    <col min="12820" max="12820" width="16.6640625" style="856" customWidth="1"/>
    <col min="12821" max="12821" width="11.33203125" style="856" customWidth="1"/>
    <col min="12822" max="12822" width="17" style="856" customWidth="1"/>
    <col min="12823" max="12823" width="18.33203125" style="856" customWidth="1"/>
    <col min="12824" max="12824" width="30" style="856" customWidth="1"/>
    <col min="12825" max="12826" width="11.6640625" style="856" customWidth="1"/>
    <col min="12827" max="12827" width="11" style="856" customWidth="1"/>
    <col min="12828" max="13056" width="9.33203125" style="856"/>
    <col min="13057" max="13061" width="0" style="856" hidden="1" customWidth="1"/>
    <col min="13062" max="13062" width="9.83203125" style="856" customWidth="1"/>
    <col min="13063" max="13063" width="5" style="856" customWidth="1"/>
    <col min="13064" max="13064" width="16.6640625" style="856" customWidth="1"/>
    <col min="13065" max="13065" width="11.6640625" style="856" customWidth="1"/>
    <col min="13066" max="13066" width="66.6640625" style="856" customWidth="1"/>
    <col min="13067" max="13067" width="5" style="856" customWidth="1"/>
    <col min="13068" max="13068" width="16" style="856" customWidth="1"/>
    <col min="13069" max="13069" width="8" style="856" customWidth="1"/>
    <col min="13070" max="13070" width="15.6640625" style="856" customWidth="1"/>
    <col min="13071" max="13071" width="14.5" style="856" customWidth="1"/>
    <col min="13072" max="13072" width="18.33203125" style="856" customWidth="1"/>
    <col min="13073" max="13073" width="13.33203125" style="856" bestFit="1" customWidth="1"/>
    <col min="13074" max="13074" width="16.6640625" style="856" customWidth="1"/>
    <col min="13075" max="13075" width="13.33203125" style="856" customWidth="1"/>
    <col min="13076" max="13076" width="16.6640625" style="856" customWidth="1"/>
    <col min="13077" max="13077" width="11.33203125" style="856" customWidth="1"/>
    <col min="13078" max="13078" width="17" style="856" customWidth="1"/>
    <col min="13079" max="13079" width="18.33203125" style="856" customWidth="1"/>
    <col min="13080" max="13080" width="30" style="856" customWidth="1"/>
    <col min="13081" max="13082" width="11.6640625" style="856" customWidth="1"/>
    <col min="13083" max="13083" width="11" style="856" customWidth="1"/>
    <col min="13084" max="13312" width="9.33203125" style="856"/>
    <col min="13313" max="13317" width="0" style="856" hidden="1" customWidth="1"/>
    <col min="13318" max="13318" width="9.83203125" style="856" customWidth="1"/>
    <col min="13319" max="13319" width="5" style="856" customWidth="1"/>
    <col min="13320" max="13320" width="16.6640625" style="856" customWidth="1"/>
    <col min="13321" max="13321" width="11.6640625" style="856" customWidth="1"/>
    <col min="13322" max="13322" width="66.6640625" style="856" customWidth="1"/>
    <col min="13323" max="13323" width="5" style="856" customWidth="1"/>
    <col min="13324" max="13324" width="16" style="856" customWidth="1"/>
    <col min="13325" max="13325" width="8" style="856" customWidth="1"/>
    <col min="13326" max="13326" width="15.6640625" style="856" customWidth="1"/>
    <col min="13327" max="13327" width="14.5" style="856" customWidth="1"/>
    <col min="13328" max="13328" width="18.33203125" style="856" customWidth="1"/>
    <col min="13329" max="13329" width="13.33203125" style="856" bestFit="1" customWidth="1"/>
    <col min="13330" max="13330" width="16.6640625" style="856" customWidth="1"/>
    <col min="13331" max="13331" width="13.33203125" style="856" customWidth="1"/>
    <col min="13332" max="13332" width="16.6640625" style="856" customWidth="1"/>
    <col min="13333" max="13333" width="11.33203125" style="856" customWidth="1"/>
    <col min="13334" max="13334" width="17" style="856" customWidth="1"/>
    <col min="13335" max="13335" width="18.33203125" style="856" customWidth="1"/>
    <col min="13336" max="13336" width="30" style="856" customWidth="1"/>
    <col min="13337" max="13338" width="11.6640625" style="856" customWidth="1"/>
    <col min="13339" max="13339" width="11" style="856" customWidth="1"/>
    <col min="13340" max="13568" width="9.33203125" style="856"/>
    <col min="13569" max="13573" width="0" style="856" hidden="1" customWidth="1"/>
    <col min="13574" max="13574" width="9.83203125" style="856" customWidth="1"/>
    <col min="13575" max="13575" width="5" style="856" customWidth="1"/>
    <col min="13576" max="13576" width="16.6640625" style="856" customWidth="1"/>
    <col min="13577" max="13577" width="11.6640625" style="856" customWidth="1"/>
    <col min="13578" max="13578" width="66.6640625" style="856" customWidth="1"/>
    <col min="13579" max="13579" width="5" style="856" customWidth="1"/>
    <col min="13580" max="13580" width="16" style="856" customWidth="1"/>
    <col min="13581" max="13581" width="8" style="856" customWidth="1"/>
    <col min="13582" max="13582" width="15.6640625" style="856" customWidth="1"/>
    <col min="13583" max="13583" width="14.5" style="856" customWidth="1"/>
    <col min="13584" max="13584" width="18.33203125" style="856" customWidth="1"/>
    <col min="13585" max="13585" width="13.33203125" style="856" bestFit="1" customWidth="1"/>
    <col min="13586" max="13586" width="16.6640625" style="856" customWidth="1"/>
    <col min="13587" max="13587" width="13.33203125" style="856" customWidth="1"/>
    <col min="13588" max="13588" width="16.6640625" style="856" customWidth="1"/>
    <col min="13589" max="13589" width="11.33203125" style="856" customWidth="1"/>
    <col min="13590" max="13590" width="17" style="856" customWidth="1"/>
    <col min="13591" max="13591" width="18.33203125" style="856" customWidth="1"/>
    <col min="13592" max="13592" width="30" style="856" customWidth="1"/>
    <col min="13593" max="13594" width="11.6640625" style="856" customWidth="1"/>
    <col min="13595" max="13595" width="11" style="856" customWidth="1"/>
    <col min="13596" max="13824" width="9.33203125" style="856"/>
    <col min="13825" max="13829" width="0" style="856" hidden="1" customWidth="1"/>
    <col min="13830" max="13830" width="9.83203125" style="856" customWidth="1"/>
    <col min="13831" max="13831" width="5" style="856" customWidth="1"/>
    <col min="13832" max="13832" width="16.6640625" style="856" customWidth="1"/>
    <col min="13833" max="13833" width="11.6640625" style="856" customWidth="1"/>
    <col min="13834" max="13834" width="66.6640625" style="856" customWidth="1"/>
    <col min="13835" max="13835" width="5" style="856" customWidth="1"/>
    <col min="13836" max="13836" width="16" style="856" customWidth="1"/>
    <col min="13837" max="13837" width="8" style="856" customWidth="1"/>
    <col min="13838" max="13838" width="15.6640625" style="856" customWidth="1"/>
    <col min="13839" max="13839" width="14.5" style="856" customWidth="1"/>
    <col min="13840" max="13840" width="18.33203125" style="856" customWidth="1"/>
    <col min="13841" max="13841" width="13.33203125" style="856" bestFit="1" customWidth="1"/>
    <col min="13842" max="13842" width="16.6640625" style="856" customWidth="1"/>
    <col min="13843" max="13843" width="13.33203125" style="856" customWidth="1"/>
    <col min="13844" max="13844" width="16.6640625" style="856" customWidth="1"/>
    <col min="13845" max="13845" width="11.33203125" style="856" customWidth="1"/>
    <col min="13846" max="13846" width="17" style="856" customWidth="1"/>
    <col min="13847" max="13847" width="18.33203125" style="856" customWidth="1"/>
    <col min="13848" max="13848" width="30" style="856" customWidth="1"/>
    <col min="13849" max="13850" width="11.6640625" style="856" customWidth="1"/>
    <col min="13851" max="13851" width="11" style="856" customWidth="1"/>
    <col min="13852" max="14080" width="9.33203125" style="856"/>
    <col min="14081" max="14085" width="0" style="856" hidden="1" customWidth="1"/>
    <col min="14086" max="14086" width="9.83203125" style="856" customWidth="1"/>
    <col min="14087" max="14087" width="5" style="856" customWidth="1"/>
    <col min="14088" max="14088" width="16.6640625" style="856" customWidth="1"/>
    <col min="14089" max="14089" width="11.6640625" style="856" customWidth="1"/>
    <col min="14090" max="14090" width="66.6640625" style="856" customWidth="1"/>
    <col min="14091" max="14091" width="5" style="856" customWidth="1"/>
    <col min="14092" max="14092" width="16" style="856" customWidth="1"/>
    <col min="14093" max="14093" width="8" style="856" customWidth="1"/>
    <col min="14094" max="14094" width="15.6640625" style="856" customWidth="1"/>
    <col min="14095" max="14095" width="14.5" style="856" customWidth="1"/>
    <col min="14096" max="14096" width="18.33203125" style="856" customWidth="1"/>
    <col min="14097" max="14097" width="13.33203125" style="856" bestFit="1" customWidth="1"/>
    <col min="14098" max="14098" width="16.6640625" style="856" customWidth="1"/>
    <col min="14099" max="14099" width="13.33203125" style="856" customWidth="1"/>
    <col min="14100" max="14100" width="16.6640625" style="856" customWidth="1"/>
    <col min="14101" max="14101" width="11.33203125" style="856" customWidth="1"/>
    <col min="14102" max="14102" width="17" style="856" customWidth="1"/>
    <col min="14103" max="14103" width="18.33203125" style="856" customWidth="1"/>
    <col min="14104" max="14104" width="30" style="856" customWidth="1"/>
    <col min="14105" max="14106" width="11.6640625" style="856" customWidth="1"/>
    <col min="14107" max="14107" width="11" style="856" customWidth="1"/>
    <col min="14108" max="14336" width="9.33203125" style="856"/>
    <col min="14337" max="14341" width="0" style="856" hidden="1" customWidth="1"/>
    <col min="14342" max="14342" width="9.83203125" style="856" customWidth="1"/>
    <col min="14343" max="14343" width="5" style="856" customWidth="1"/>
    <col min="14344" max="14344" width="16.6640625" style="856" customWidth="1"/>
    <col min="14345" max="14345" width="11.6640625" style="856" customWidth="1"/>
    <col min="14346" max="14346" width="66.6640625" style="856" customWidth="1"/>
    <col min="14347" max="14347" width="5" style="856" customWidth="1"/>
    <col min="14348" max="14348" width="16" style="856" customWidth="1"/>
    <col min="14349" max="14349" width="8" style="856" customWidth="1"/>
    <col min="14350" max="14350" width="15.6640625" style="856" customWidth="1"/>
    <col min="14351" max="14351" width="14.5" style="856" customWidth="1"/>
    <col min="14352" max="14352" width="18.33203125" style="856" customWidth="1"/>
    <col min="14353" max="14353" width="13.33203125" style="856" bestFit="1" customWidth="1"/>
    <col min="14354" max="14354" width="16.6640625" style="856" customWidth="1"/>
    <col min="14355" max="14355" width="13.33203125" style="856" customWidth="1"/>
    <col min="14356" max="14356" width="16.6640625" style="856" customWidth="1"/>
    <col min="14357" max="14357" width="11.33203125" style="856" customWidth="1"/>
    <col min="14358" max="14358" width="17" style="856" customWidth="1"/>
    <col min="14359" max="14359" width="18.33203125" style="856" customWidth="1"/>
    <col min="14360" max="14360" width="30" style="856" customWidth="1"/>
    <col min="14361" max="14362" width="11.6640625" style="856" customWidth="1"/>
    <col min="14363" max="14363" width="11" style="856" customWidth="1"/>
    <col min="14364" max="14592" width="9.33203125" style="856"/>
    <col min="14593" max="14597" width="0" style="856" hidden="1" customWidth="1"/>
    <col min="14598" max="14598" width="9.83203125" style="856" customWidth="1"/>
    <col min="14599" max="14599" width="5" style="856" customWidth="1"/>
    <col min="14600" max="14600" width="16.6640625" style="856" customWidth="1"/>
    <col min="14601" max="14601" width="11.6640625" style="856" customWidth="1"/>
    <col min="14602" max="14602" width="66.6640625" style="856" customWidth="1"/>
    <col min="14603" max="14603" width="5" style="856" customWidth="1"/>
    <col min="14604" max="14604" width="16" style="856" customWidth="1"/>
    <col min="14605" max="14605" width="8" style="856" customWidth="1"/>
    <col min="14606" max="14606" width="15.6640625" style="856" customWidth="1"/>
    <col min="14607" max="14607" width="14.5" style="856" customWidth="1"/>
    <col min="14608" max="14608" width="18.33203125" style="856" customWidth="1"/>
    <col min="14609" max="14609" width="13.33203125" style="856" bestFit="1" customWidth="1"/>
    <col min="14610" max="14610" width="16.6640625" style="856" customWidth="1"/>
    <col min="14611" max="14611" width="13.33203125" style="856" customWidth="1"/>
    <col min="14612" max="14612" width="16.6640625" style="856" customWidth="1"/>
    <col min="14613" max="14613" width="11.33203125" style="856" customWidth="1"/>
    <col min="14614" max="14614" width="17" style="856" customWidth="1"/>
    <col min="14615" max="14615" width="18.33203125" style="856" customWidth="1"/>
    <col min="14616" max="14616" width="30" style="856" customWidth="1"/>
    <col min="14617" max="14618" width="11.6640625" style="856" customWidth="1"/>
    <col min="14619" max="14619" width="11" style="856" customWidth="1"/>
    <col min="14620" max="14848" width="9.33203125" style="856"/>
    <col min="14849" max="14853" width="0" style="856" hidden="1" customWidth="1"/>
    <col min="14854" max="14854" width="9.83203125" style="856" customWidth="1"/>
    <col min="14855" max="14855" width="5" style="856" customWidth="1"/>
    <col min="14856" max="14856" width="16.6640625" style="856" customWidth="1"/>
    <col min="14857" max="14857" width="11.6640625" style="856" customWidth="1"/>
    <col min="14858" max="14858" width="66.6640625" style="856" customWidth="1"/>
    <col min="14859" max="14859" width="5" style="856" customWidth="1"/>
    <col min="14860" max="14860" width="16" style="856" customWidth="1"/>
    <col min="14861" max="14861" width="8" style="856" customWidth="1"/>
    <col min="14862" max="14862" width="15.6640625" style="856" customWidth="1"/>
    <col min="14863" max="14863" width="14.5" style="856" customWidth="1"/>
    <col min="14864" max="14864" width="18.33203125" style="856" customWidth="1"/>
    <col min="14865" max="14865" width="13.33203125" style="856" bestFit="1" customWidth="1"/>
    <col min="14866" max="14866" width="16.6640625" style="856" customWidth="1"/>
    <col min="14867" max="14867" width="13.33203125" style="856" customWidth="1"/>
    <col min="14868" max="14868" width="16.6640625" style="856" customWidth="1"/>
    <col min="14869" max="14869" width="11.33203125" style="856" customWidth="1"/>
    <col min="14870" max="14870" width="17" style="856" customWidth="1"/>
    <col min="14871" max="14871" width="18.33203125" style="856" customWidth="1"/>
    <col min="14872" max="14872" width="30" style="856" customWidth="1"/>
    <col min="14873" max="14874" width="11.6640625" style="856" customWidth="1"/>
    <col min="14875" max="14875" width="11" style="856" customWidth="1"/>
    <col min="14876" max="15104" width="9.33203125" style="856"/>
    <col min="15105" max="15109" width="0" style="856" hidden="1" customWidth="1"/>
    <col min="15110" max="15110" width="9.83203125" style="856" customWidth="1"/>
    <col min="15111" max="15111" width="5" style="856" customWidth="1"/>
    <col min="15112" max="15112" width="16.6640625" style="856" customWidth="1"/>
    <col min="15113" max="15113" width="11.6640625" style="856" customWidth="1"/>
    <col min="15114" max="15114" width="66.6640625" style="856" customWidth="1"/>
    <col min="15115" max="15115" width="5" style="856" customWidth="1"/>
    <col min="15116" max="15116" width="16" style="856" customWidth="1"/>
    <col min="15117" max="15117" width="8" style="856" customWidth="1"/>
    <col min="15118" max="15118" width="15.6640625" style="856" customWidth="1"/>
    <col min="15119" max="15119" width="14.5" style="856" customWidth="1"/>
    <col min="15120" max="15120" width="18.33203125" style="856" customWidth="1"/>
    <col min="15121" max="15121" width="13.33203125" style="856" bestFit="1" customWidth="1"/>
    <col min="15122" max="15122" width="16.6640625" style="856" customWidth="1"/>
    <col min="15123" max="15123" width="13.33203125" style="856" customWidth="1"/>
    <col min="15124" max="15124" width="16.6640625" style="856" customWidth="1"/>
    <col min="15125" max="15125" width="11.33203125" style="856" customWidth="1"/>
    <col min="15126" max="15126" width="17" style="856" customWidth="1"/>
    <col min="15127" max="15127" width="18.33203125" style="856" customWidth="1"/>
    <col min="15128" max="15128" width="30" style="856" customWidth="1"/>
    <col min="15129" max="15130" width="11.6640625" style="856" customWidth="1"/>
    <col min="15131" max="15131" width="11" style="856" customWidth="1"/>
    <col min="15132" max="15360" width="9.33203125" style="856"/>
    <col min="15361" max="15365" width="0" style="856" hidden="1" customWidth="1"/>
    <col min="15366" max="15366" width="9.83203125" style="856" customWidth="1"/>
    <col min="15367" max="15367" width="5" style="856" customWidth="1"/>
    <col min="15368" max="15368" width="16.6640625" style="856" customWidth="1"/>
    <col min="15369" max="15369" width="11.6640625" style="856" customWidth="1"/>
    <col min="15370" max="15370" width="66.6640625" style="856" customWidth="1"/>
    <col min="15371" max="15371" width="5" style="856" customWidth="1"/>
    <col min="15372" max="15372" width="16" style="856" customWidth="1"/>
    <col min="15373" max="15373" width="8" style="856" customWidth="1"/>
    <col min="15374" max="15374" width="15.6640625" style="856" customWidth="1"/>
    <col min="15375" max="15375" width="14.5" style="856" customWidth="1"/>
    <col min="15376" max="15376" width="18.33203125" style="856" customWidth="1"/>
    <col min="15377" max="15377" width="13.33203125" style="856" bestFit="1" customWidth="1"/>
    <col min="15378" max="15378" width="16.6640625" style="856" customWidth="1"/>
    <col min="15379" max="15379" width="13.33203125" style="856" customWidth="1"/>
    <col min="15380" max="15380" width="16.6640625" style="856" customWidth="1"/>
    <col min="15381" max="15381" width="11.33203125" style="856" customWidth="1"/>
    <col min="15382" max="15382" width="17" style="856" customWidth="1"/>
    <col min="15383" max="15383" width="18.33203125" style="856" customWidth="1"/>
    <col min="15384" max="15384" width="30" style="856" customWidth="1"/>
    <col min="15385" max="15386" width="11.6640625" style="856" customWidth="1"/>
    <col min="15387" max="15387" width="11" style="856" customWidth="1"/>
    <col min="15388" max="15616" width="9.33203125" style="856"/>
    <col min="15617" max="15621" width="0" style="856" hidden="1" customWidth="1"/>
    <col min="15622" max="15622" width="9.83203125" style="856" customWidth="1"/>
    <col min="15623" max="15623" width="5" style="856" customWidth="1"/>
    <col min="15624" max="15624" width="16.6640625" style="856" customWidth="1"/>
    <col min="15625" max="15625" width="11.6640625" style="856" customWidth="1"/>
    <col min="15626" max="15626" width="66.6640625" style="856" customWidth="1"/>
    <col min="15627" max="15627" width="5" style="856" customWidth="1"/>
    <col min="15628" max="15628" width="16" style="856" customWidth="1"/>
    <col min="15629" max="15629" width="8" style="856" customWidth="1"/>
    <col min="15630" max="15630" width="15.6640625" style="856" customWidth="1"/>
    <col min="15631" max="15631" width="14.5" style="856" customWidth="1"/>
    <col min="15632" max="15632" width="18.33203125" style="856" customWidth="1"/>
    <col min="15633" max="15633" width="13.33203125" style="856" bestFit="1" customWidth="1"/>
    <col min="15634" max="15634" width="16.6640625" style="856" customWidth="1"/>
    <col min="15635" max="15635" width="13.33203125" style="856" customWidth="1"/>
    <col min="15636" max="15636" width="16.6640625" style="856" customWidth="1"/>
    <col min="15637" max="15637" width="11.33203125" style="856" customWidth="1"/>
    <col min="15638" max="15638" width="17" style="856" customWidth="1"/>
    <col min="15639" max="15639" width="18.33203125" style="856" customWidth="1"/>
    <col min="15640" max="15640" width="30" style="856" customWidth="1"/>
    <col min="15641" max="15642" width="11.6640625" style="856" customWidth="1"/>
    <col min="15643" max="15643" width="11" style="856" customWidth="1"/>
    <col min="15644" max="15872" width="9.33203125" style="856"/>
    <col min="15873" max="15877" width="0" style="856" hidden="1" customWidth="1"/>
    <col min="15878" max="15878" width="9.83203125" style="856" customWidth="1"/>
    <col min="15879" max="15879" width="5" style="856" customWidth="1"/>
    <col min="15880" max="15880" width="16.6640625" style="856" customWidth="1"/>
    <col min="15881" max="15881" width="11.6640625" style="856" customWidth="1"/>
    <col min="15882" max="15882" width="66.6640625" style="856" customWidth="1"/>
    <col min="15883" max="15883" width="5" style="856" customWidth="1"/>
    <col min="15884" max="15884" width="16" style="856" customWidth="1"/>
    <col min="15885" max="15885" width="8" style="856" customWidth="1"/>
    <col min="15886" max="15886" width="15.6640625" style="856" customWidth="1"/>
    <col min="15887" max="15887" width="14.5" style="856" customWidth="1"/>
    <col min="15888" max="15888" width="18.33203125" style="856" customWidth="1"/>
    <col min="15889" max="15889" width="13.33203125" style="856" bestFit="1" customWidth="1"/>
    <col min="15890" max="15890" width="16.6640625" style="856" customWidth="1"/>
    <col min="15891" max="15891" width="13.33203125" style="856" customWidth="1"/>
    <col min="15892" max="15892" width="16.6640625" style="856" customWidth="1"/>
    <col min="15893" max="15893" width="11.33203125" style="856" customWidth="1"/>
    <col min="15894" max="15894" width="17" style="856" customWidth="1"/>
    <col min="15895" max="15895" width="18.33203125" style="856" customWidth="1"/>
    <col min="15896" max="15896" width="30" style="856" customWidth="1"/>
    <col min="15897" max="15898" width="11.6640625" style="856" customWidth="1"/>
    <col min="15899" max="15899" width="11" style="856" customWidth="1"/>
    <col min="15900" max="16128" width="9.33203125" style="856"/>
    <col min="16129" max="16133" width="0" style="856" hidden="1" customWidth="1"/>
    <col min="16134" max="16134" width="9.83203125" style="856" customWidth="1"/>
    <col min="16135" max="16135" width="5" style="856" customWidth="1"/>
    <col min="16136" max="16136" width="16.6640625" style="856" customWidth="1"/>
    <col min="16137" max="16137" width="11.6640625" style="856" customWidth="1"/>
    <col min="16138" max="16138" width="66.6640625" style="856" customWidth="1"/>
    <col min="16139" max="16139" width="5" style="856" customWidth="1"/>
    <col min="16140" max="16140" width="16" style="856" customWidth="1"/>
    <col min="16141" max="16141" width="8" style="856" customWidth="1"/>
    <col min="16142" max="16142" width="15.6640625" style="856" customWidth="1"/>
    <col min="16143" max="16143" width="14.5" style="856" customWidth="1"/>
    <col min="16144" max="16144" width="18.33203125" style="856" customWidth="1"/>
    <col min="16145" max="16145" width="13.33203125" style="856" bestFit="1" customWidth="1"/>
    <col min="16146" max="16146" width="16.6640625" style="856" customWidth="1"/>
    <col min="16147" max="16147" width="13.33203125" style="856" customWidth="1"/>
    <col min="16148" max="16148" width="16.6640625" style="856" customWidth="1"/>
    <col min="16149" max="16149" width="11.33203125" style="856" customWidth="1"/>
    <col min="16150" max="16150" width="17" style="856" customWidth="1"/>
    <col min="16151" max="16151" width="18.33203125" style="856" customWidth="1"/>
    <col min="16152" max="16152" width="30" style="856" customWidth="1"/>
    <col min="16153" max="16154" width="11.6640625" style="856" customWidth="1"/>
    <col min="16155" max="16155" width="11" style="856" customWidth="1"/>
    <col min="16156" max="16384" width="9.33203125" style="856"/>
  </cols>
  <sheetData>
    <row r="1" spans="1:26" ht="21.6" customHeight="1">
      <c r="F1" s="857"/>
      <c r="G1" s="858"/>
      <c r="H1" s="858"/>
      <c r="I1" s="858"/>
      <c r="J1" s="858"/>
      <c r="K1" s="858"/>
      <c r="L1" s="859"/>
      <c r="M1" s="860"/>
      <c r="N1" s="859"/>
      <c r="O1" s="860"/>
      <c r="P1" s="861"/>
      <c r="Q1" s="862"/>
      <c r="R1" s="860"/>
      <c r="S1" s="860"/>
      <c r="T1" s="860"/>
      <c r="U1" s="860"/>
      <c r="V1" s="860"/>
      <c r="W1" s="860"/>
      <c r="X1" s="860"/>
      <c r="Y1" s="858"/>
      <c r="Z1" s="858"/>
    </row>
    <row r="2" spans="1:26" ht="21.6" customHeight="1">
      <c r="F2" s="857"/>
      <c r="G2" s="858"/>
      <c r="H2" s="858"/>
      <c r="I2" s="858"/>
      <c r="J2" s="858"/>
      <c r="K2" s="858"/>
      <c r="L2" s="859"/>
      <c r="M2" s="860"/>
      <c r="N2" s="859"/>
      <c r="O2" s="860"/>
      <c r="P2" s="861"/>
      <c r="Q2" s="862"/>
      <c r="R2" s="860"/>
      <c r="S2" s="860"/>
      <c r="T2" s="860"/>
      <c r="U2" s="860"/>
      <c r="V2" s="860"/>
      <c r="W2" s="860"/>
      <c r="X2" s="860"/>
      <c r="Y2" s="858"/>
      <c r="Z2" s="858"/>
    </row>
    <row r="3" spans="1:26" s="863" customFormat="1" ht="13.5" thickBot="1">
      <c r="F3" s="864" t="s">
        <v>2962</v>
      </c>
      <c r="G3" s="865" t="s">
        <v>53</v>
      </c>
      <c r="H3" s="866" t="s">
        <v>49</v>
      </c>
      <c r="I3" s="866" t="s">
        <v>2963</v>
      </c>
      <c r="J3" s="867" t="s">
        <v>163</v>
      </c>
      <c r="K3" s="865" t="s">
        <v>164</v>
      </c>
      <c r="L3" s="864" t="s">
        <v>2964</v>
      </c>
      <c r="M3" s="864" t="s">
        <v>2965</v>
      </c>
      <c r="N3" s="864" t="s">
        <v>2966</v>
      </c>
      <c r="O3" s="864" t="s">
        <v>2967</v>
      </c>
      <c r="P3" s="864" t="s">
        <v>2960</v>
      </c>
      <c r="Q3" s="864" t="s">
        <v>2968</v>
      </c>
      <c r="R3" s="864" t="s">
        <v>2849</v>
      </c>
      <c r="S3" s="864" t="s">
        <v>2969</v>
      </c>
      <c r="T3" s="864" t="s">
        <v>2851</v>
      </c>
      <c r="U3" s="864" t="s">
        <v>2787</v>
      </c>
      <c r="V3" s="864" t="s">
        <v>38</v>
      </c>
      <c r="W3" s="864" t="s">
        <v>44</v>
      </c>
      <c r="X3" s="867" t="s">
        <v>2970</v>
      </c>
      <c r="Y3" s="866" t="s">
        <v>2806</v>
      </c>
      <c r="Z3" s="866" t="s">
        <v>2971</v>
      </c>
    </row>
    <row r="4" spans="1:26" ht="11.25" customHeight="1">
      <c r="F4" s="868"/>
      <c r="G4" s="869"/>
      <c r="H4" s="870"/>
      <c r="I4" s="870"/>
      <c r="J4" s="871"/>
      <c r="K4" s="869"/>
      <c r="L4" s="868"/>
      <c r="M4" s="868"/>
      <c r="N4" s="868"/>
      <c r="O4" s="868"/>
      <c r="P4" s="868"/>
      <c r="Q4" s="868"/>
      <c r="R4" s="868"/>
      <c r="S4" s="868"/>
      <c r="T4" s="868"/>
      <c r="U4" s="868"/>
      <c r="V4" s="868"/>
      <c r="W4" s="868"/>
      <c r="X4" s="872"/>
      <c r="Y4" s="870"/>
      <c r="Z4" s="870"/>
    </row>
    <row r="5" spans="1:26" s="873" customFormat="1" ht="17.25" customHeight="1">
      <c r="F5" s="874"/>
      <c r="G5" s="875"/>
      <c r="H5" s="876"/>
      <c r="I5" s="876"/>
      <c r="J5" s="876" t="s">
        <v>3761</v>
      </c>
      <c r="K5" s="875"/>
      <c r="L5" s="877"/>
      <c r="M5" s="878"/>
      <c r="N5" s="877"/>
      <c r="O5" s="878"/>
      <c r="P5" s="879">
        <f>SUBTOTAL(9,P6:P31)</f>
        <v>0</v>
      </c>
      <c r="Q5" s="880"/>
      <c r="R5" s="881">
        <f>SUBTOTAL(9,R6:R31)</f>
        <v>53.440720000000006</v>
      </c>
      <c r="S5" s="878"/>
      <c r="T5" s="881">
        <f>SUBTOTAL(9,T6:T31)</f>
        <v>0</v>
      </c>
      <c r="U5" s="878"/>
      <c r="V5" s="879">
        <f>SUBTOTAL(9,V6:V31)</f>
        <v>0</v>
      </c>
      <c r="W5" s="879">
        <f>SUBTOTAL(9,W6:W31)</f>
        <v>0</v>
      </c>
      <c r="X5" s="882"/>
      <c r="Y5" s="883"/>
      <c r="Z5" s="883"/>
    </row>
    <row r="6" spans="1:26" s="884" customFormat="1" ht="16.5" customHeight="1" outlineLevel="1">
      <c r="F6" s="885"/>
      <c r="G6" s="869"/>
      <c r="H6" s="886"/>
      <c r="I6" s="886"/>
      <c r="J6" s="886" t="s">
        <v>3331</v>
      </c>
      <c r="K6" s="869"/>
      <c r="L6" s="887"/>
      <c r="M6" s="888"/>
      <c r="N6" s="887"/>
      <c r="O6" s="888"/>
      <c r="P6" s="889">
        <f>SUBTOTAL(9,P7:P8)</f>
        <v>0</v>
      </c>
      <c r="Q6" s="890"/>
      <c r="R6" s="891">
        <f>SUBTOTAL(9,R7:R8)</f>
        <v>47.26925</v>
      </c>
      <c r="S6" s="888"/>
      <c r="T6" s="891">
        <f>SUBTOTAL(9,T7:T8)</f>
        <v>0</v>
      </c>
      <c r="U6" s="888"/>
      <c r="V6" s="889">
        <f>SUBTOTAL(9,V7:V8)</f>
        <v>0</v>
      </c>
      <c r="W6" s="889">
        <f>SUBTOTAL(9,W7:W8)</f>
        <v>0</v>
      </c>
      <c r="X6" s="892"/>
      <c r="Y6" s="870"/>
      <c r="Z6" s="870"/>
    </row>
    <row r="7" spans="1:26" s="893" customFormat="1" ht="24" outlineLevel="2">
      <c r="A7" s="893" t="s">
        <v>2974</v>
      </c>
      <c r="B7" s="893" t="s">
        <v>2975</v>
      </c>
      <c r="C7" s="893" t="s">
        <v>2976</v>
      </c>
      <c r="D7" s="893" t="s">
        <v>2977</v>
      </c>
      <c r="E7" s="893" t="s">
        <v>2978</v>
      </c>
      <c r="F7" s="894">
        <v>1</v>
      </c>
      <c r="G7" s="895" t="s">
        <v>2995</v>
      </c>
      <c r="H7" s="896" t="s">
        <v>3332</v>
      </c>
      <c r="I7" s="896" t="s">
        <v>3333</v>
      </c>
      <c r="J7" s="897" t="s">
        <v>3589</v>
      </c>
      <c r="K7" s="895" t="s">
        <v>210</v>
      </c>
      <c r="L7" s="898">
        <v>25</v>
      </c>
      <c r="M7" s="899">
        <v>0</v>
      </c>
      <c r="N7" s="898">
        <f>L7*(1+M7/100)</f>
        <v>25</v>
      </c>
      <c r="O7" s="811"/>
      <c r="P7" s="900">
        <f>ROUND(N7*O7,2)</f>
        <v>0</v>
      </c>
      <c r="Q7" s="901">
        <v>1.8907700000000001</v>
      </c>
      <c r="R7" s="899">
        <f>N7*Q7</f>
        <v>47.26925</v>
      </c>
      <c r="S7" s="901"/>
      <c r="T7" s="899">
        <f>N7*S7</f>
        <v>0</v>
      </c>
      <c r="U7" s="900">
        <v>21</v>
      </c>
      <c r="V7" s="900">
        <f>P7*(U7/100)</f>
        <v>0</v>
      </c>
      <c r="W7" s="900">
        <f>P7+V7</f>
        <v>0</v>
      </c>
      <c r="X7" s="897"/>
      <c r="Y7" s="896" t="s">
        <v>3762</v>
      </c>
      <c r="Z7" s="896" t="s">
        <v>3335</v>
      </c>
    </row>
    <row r="8" spans="1:26" outlineLevel="2"/>
    <row r="9" spans="1:26" s="884" customFormat="1" ht="16.5" customHeight="1" outlineLevel="1">
      <c r="F9" s="885"/>
      <c r="G9" s="869"/>
      <c r="H9" s="886"/>
      <c r="I9" s="886"/>
      <c r="J9" s="886" t="s">
        <v>3337</v>
      </c>
      <c r="K9" s="869"/>
      <c r="L9" s="887"/>
      <c r="M9" s="888"/>
      <c r="N9" s="887"/>
      <c r="O9" s="888"/>
      <c r="P9" s="889">
        <f>SUBTOTAL(9,P10:P22)</f>
        <v>0</v>
      </c>
      <c r="Q9" s="890"/>
      <c r="R9" s="891">
        <f>SUBTOTAL(9,R10:R22)</f>
        <v>6.1714699999999993</v>
      </c>
      <c r="S9" s="888"/>
      <c r="T9" s="891">
        <f>SUBTOTAL(9,T10:T22)</f>
        <v>0</v>
      </c>
      <c r="U9" s="888"/>
      <c r="V9" s="889">
        <f>SUBTOTAL(9,V10:V22)</f>
        <v>0</v>
      </c>
      <c r="W9" s="889">
        <f>SUBTOTAL(9,W10:W22)</f>
        <v>0</v>
      </c>
      <c r="X9" s="892"/>
      <c r="Y9" s="870"/>
      <c r="Z9" s="870"/>
    </row>
    <row r="10" spans="1:26" s="893" customFormat="1" ht="12" outlineLevel="2">
      <c r="F10" s="894">
        <v>2</v>
      </c>
      <c r="G10" s="895" t="s">
        <v>2995</v>
      </c>
      <c r="H10" s="896" t="s">
        <v>3763</v>
      </c>
      <c r="I10" s="896" t="s">
        <v>3764</v>
      </c>
      <c r="J10" s="897" t="s">
        <v>3765</v>
      </c>
      <c r="K10" s="895" t="s">
        <v>187</v>
      </c>
      <c r="L10" s="898">
        <v>1</v>
      </c>
      <c r="M10" s="899">
        <v>0</v>
      </c>
      <c r="N10" s="898">
        <f t="shared" ref="N10:N21" si="0">L10*(1+M10/100)</f>
        <v>1</v>
      </c>
      <c r="O10" s="811"/>
      <c r="P10" s="900">
        <f>ROUND(N10*O10,2)</f>
        <v>0</v>
      </c>
      <c r="Q10" s="901">
        <v>4.0640000000000003E-2</v>
      </c>
      <c r="R10" s="899">
        <f t="shared" ref="R10:R21" si="1">N10*Q10</f>
        <v>4.0640000000000003E-2</v>
      </c>
      <c r="S10" s="901"/>
      <c r="T10" s="899">
        <f t="shared" ref="T10:T21" si="2">N10*S10</f>
        <v>0</v>
      </c>
      <c r="U10" s="900">
        <v>21</v>
      </c>
      <c r="V10" s="900">
        <f t="shared" ref="V10:V21" si="3">P10*(U10/100)</f>
        <v>0</v>
      </c>
      <c r="W10" s="900">
        <f t="shared" ref="W10:W21" si="4">P10+V10</f>
        <v>0</v>
      </c>
      <c r="X10" s="897"/>
      <c r="Y10" s="896" t="s">
        <v>3762</v>
      </c>
      <c r="Z10" s="896" t="s">
        <v>3340</v>
      </c>
    </row>
    <row r="11" spans="1:26" s="893" customFormat="1" ht="24" outlineLevel="2">
      <c r="F11" s="894">
        <v>3</v>
      </c>
      <c r="G11" s="895" t="s">
        <v>2995</v>
      </c>
      <c r="H11" s="896" t="s">
        <v>3677</v>
      </c>
      <c r="I11" s="896" t="s">
        <v>3678</v>
      </c>
      <c r="J11" s="897" t="s">
        <v>3679</v>
      </c>
      <c r="K11" s="895" t="s">
        <v>886</v>
      </c>
      <c r="L11" s="898">
        <v>57</v>
      </c>
      <c r="M11" s="899">
        <v>0</v>
      </c>
      <c r="N11" s="898">
        <f t="shared" si="0"/>
        <v>57</v>
      </c>
      <c r="O11" s="811"/>
      <c r="P11" s="900">
        <f t="shared" ref="P11:P21" si="5">ROUND(N11*O11,2)</f>
        <v>0</v>
      </c>
      <c r="Q11" s="901">
        <v>4.759E-2</v>
      </c>
      <c r="R11" s="899">
        <f t="shared" si="1"/>
        <v>2.7126299999999999</v>
      </c>
      <c r="S11" s="901"/>
      <c r="T11" s="899">
        <f t="shared" si="2"/>
        <v>0</v>
      </c>
      <c r="U11" s="900">
        <v>21</v>
      </c>
      <c r="V11" s="900">
        <f t="shared" si="3"/>
        <v>0</v>
      </c>
      <c r="W11" s="900">
        <f t="shared" si="4"/>
        <v>0</v>
      </c>
      <c r="X11" s="897"/>
      <c r="Y11" s="896" t="s">
        <v>3762</v>
      </c>
      <c r="Z11" s="896" t="s">
        <v>3340</v>
      </c>
    </row>
    <row r="12" spans="1:26" s="893" customFormat="1" ht="24" outlineLevel="2">
      <c r="F12" s="894">
        <v>4</v>
      </c>
      <c r="G12" s="895" t="s">
        <v>2995</v>
      </c>
      <c r="H12" s="896" t="s">
        <v>3683</v>
      </c>
      <c r="I12" s="896" t="s">
        <v>3684</v>
      </c>
      <c r="J12" s="897" t="s">
        <v>3685</v>
      </c>
      <c r="K12" s="895" t="s">
        <v>187</v>
      </c>
      <c r="L12" s="898">
        <v>2</v>
      </c>
      <c r="M12" s="899">
        <v>0</v>
      </c>
      <c r="N12" s="898">
        <f t="shared" si="0"/>
        <v>2</v>
      </c>
      <c r="O12" s="811"/>
      <c r="P12" s="900">
        <f t="shared" si="5"/>
        <v>0</v>
      </c>
      <c r="Q12" s="901">
        <v>6.6E-3</v>
      </c>
      <c r="R12" s="899">
        <f t="shared" si="1"/>
        <v>1.32E-2</v>
      </c>
      <c r="S12" s="901"/>
      <c r="T12" s="899">
        <f t="shared" si="2"/>
        <v>0</v>
      </c>
      <c r="U12" s="900">
        <v>21</v>
      </c>
      <c r="V12" s="900">
        <f t="shared" si="3"/>
        <v>0</v>
      </c>
      <c r="W12" s="900">
        <f t="shared" si="4"/>
        <v>0</v>
      </c>
      <c r="X12" s="897"/>
      <c r="Y12" s="896" t="s">
        <v>3762</v>
      </c>
      <c r="Z12" s="896" t="s">
        <v>3340</v>
      </c>
    </row>
    <row r="13" spans="1:26" s="893" customFormat="1" ht="24" outlineLevel="2">
      <c r="F13" s="894">
        <v>5</v>
      </c>
      <c r="G13" s="895" t="s">
        <v>2979</v>
      </c>
      <c r="H13" s="896" t="s">
        <v>3689</v>
      </c>
      <c r="I13" s="896"/>
      <c r="J13" s="897" t="s">
        <v>3690</v>
      </c>
      <c r="K13" s="895" t="s">
        <v>187</v>
      </c>
      <c r="L13" s="898">
        <v>1</v>
      </c>
      <c r="M13" s="899">
        <v>0</v>
      </c>
      <c r="N13" s="898">
        <f t="shared" si="0"/>
        <v>1</v>
      </c>
      <c r="O13" s="811"/>
      <c r="P13" s="900">
        <f t="shared" si="5"/>
        <v>0</v>
      </c>
      <c r="Q13" s="901">
        <v>0.48799999999999999</v>
      </c>
      <c r="R13" s="899">
        <f t="shared" si="1"/>
        <v>0.48799999999999999</v>
      </c>
      <c r="S13" s="901"/>
      <c r="T13" s="899">
        <f t="shared" si="2"/>
        <v>0</v>
      </c>
      <c r="U13" s="900">
        <v>21</v>
      </c>
      <c r="V13" s="900">
        <f t="shared" si="3"/>
        <v>0</v>
      </c>
      <c r="W13" s="900">
        <f t="shared" si="4"/>
        <v>0</v>
      </c>
      <c r="X13" s="897"/>
      <c r="Y13" s="896" t="s">
        <v>3762</v>
      </c>
      <c r="Z13" s="896" t="s">
        <v>3340</v>
      </c>
    </row>
    <row r="14" spans="1:26" s="893" customFormat="1" ht="24" outlineLevel="2">
      <c r="F14" s="894">
        <v>6</v>
      </c>
      <c r="G14" s="895" t="s">
        <v>2979</v>
      </c>
      <c r="H14" s="896" t="s">
        <v>3691</v>
      </c>
      <c r="I14" s="896"/>
      <c r="J14" s="897" t="s">
        <v>3692</v>
      </c>
      <c r="K14" s="895" t="s">
        <v>187</v>
      </c>
      <c r="L14" s="898">
        <v>1</v>
      </c>
      <c r="M14" s="899">
        <v>0</v>
      </c>
      <c r="N14" s="898">
        <f t="shared" si="0"/>
        <v>1</v>
      </c>
      <c r="O14" s="811"/>
      <c r="P14" s="900">
        <f t="shared" si="5"/>
        <v>0</v>
      </c>
      <c r="Q14" s="901">
        <v>0.505</v>
      </c>
      <c r="R14" s="899">
        <f t="shared" si="1"/>
        <v>0.505</v>
      </c>
      <c r="S14" s="901"/>
      <c r="T14" s="899">
        <f t="shared" si="2"/>
        <v>0</v>
      </c>
      <c r="U14" s="900">
        <v>21</v>
      </c>
      <c r="V14" s="900">
        <f t="shared" si="3"/>
        <v>0</v>
      </c>
      <c r="W14" s="900">
        <f t="shared" si="4"/>
        <v>0</v>
      </c>
      <c r="X14" s="897"/>
      <c r="Y14" s="896" t="s">
        <v>3762</v>
      </c>
      <c r="Z14" s="896" t="s">
        <v>3340</v>
      </c>
    </row>
    <row r="15" spans="1:26" s="893" customFormat="1" ht="24" outlineLevel="2">
      <c r="F15" s="894">
        <v>7</v>
      </c>
      <c r="G15" s="895" t="s">
        <v>2979</v>
      </c>
      <c r="H15" s="896" t="s">
        <v>3693</v>
      </c>
      <c r="I15" s="896"/>
      <c r="J15" s="897" t="s">
        <v>3694</v>
      </c>
      <c r="K15" s="895" t="s">
        <v>187</v>
      </c>
      <c r="L15" s="898">
        <v>1</v>
      </c>
      <c r="M15" s="899">
        <v>0</v>
      </c>
      <c r="N15" s="898">
        <f t="shared" si="0"/>
        <v>1</v>
      </c>
      <c r="O15" s="811"/>
      <c r="P15" s="900">
        <f t="shared" si="5"/>
        <v>0</v>
      </c>
      <c r="Q15" s="901">
        <v>0.59099999999999997</v>
      </c>
      <c r="R15" s="899">
        <f t="shared" si="1"/>
        <v>0.59099999999999997</v>
      </c>
      <c r="S15" s="901"/>
      <c r="T15" s="899">
        <f t="shared" si="2"/>
        <v>0</v>
      </c>
      <c r="U15" s="900">
        <v>21</v>
      </c>
      <c r="V15" s="900">
        <f t="shared" si="3"/>
        <v>0</v>
      </c>
      <c r="W15" s="900">
        <f t="shared" si="4"/>
        <v>0</v>
      </c>
      <c r="X15" s="897"/>
      <c r="Y15" s="896" t="s">
        <v>3762</v>
      </c>
      <c r="Z15" s="896" t="s">
        <v>3340</v>
      </c>
    </row>
    <row r="16" spans="1:26" s="893" customFormat="1" ht="24" outlineLevel="2">
      <c r="F16" s="894">
        <v>8</v>
      </c>
      <c r="G16" s="895" t="s">
        <v>2979</v>
      </c>
      <c r="H16" s="896" t="s">
        <v>3695</v>
      </c>
      <c r="I16" s="896"/>
      <c r="J16" s="897" t="s">
        <v>3696</v>
      </c>
      <c r="K16" s="895" t="s">
        <v>187</v>
      </c>
      <c r="L16" s="898">
        <v>1</v>
      </c>
      <c r="M16" s="899">
        <v>0</v>
      </c>
      <c r="N16" s="898">
        <f t="shared" si="0"/>
        <v>1</v>
      </c>
      <c r="O16" s="811"/>
      <c r="P16" s="900">
        <f t="shared" si="5"/>
        <v>0</v>
      </c>
      <c r="Q16" s="901">
        <v>3.9E-2</v>
      </c>
      <c r="R16" s="899">
        <f t="shared" si="1"/>
        <v>3.9E-2</v>
      </c>
      <c r="S16" s="901"/>
      <c r="T16" s="899">
        <f t="shared" si="2"/>
        <v>0</v>
      </c>
      <c r="U16" s="900">
        <v>21</v>
      </c>
      <c r="V16" s="900">
        <f t="shared" si="3"/>
        <v>0</v>
      </c>
      <c r="W16" s="900">
        <f t="shared" si="4"/>
        <v>0</v>
      </c>
      <c r="X16" s="897"/>
      <c r="Y16" s="896" t="s">
        <v>3762</v>
      </c>
      <c r="Z16" s="896" t="s">
        <v>3340</v>
      </c>
    </row>
    <row r="17" spans="6:26" s="893" customFormat="1" ht="24" outlineLevel="2">
      <c r="F17" s="894">
        <v>9</v>
      </c>
      <c r="G17" s="895" t="s">
        <v>2979</v>
      </c>
      <c r="H17" s="896" t="s">
        <v>3697</v>
      </c>
      <c r="I17" s="896"/>
      <c r="J17" s="897" t="s">
        <v>3698</v>
      </c>
      <c r="K17" s="895" t="s">
        <v>187</v>
      </c>
      <c r="L17" s="898">
        <v>1</v>
      </c>
      <c r="M17" s="899">
        <v>0</v>
      </c>
      <c r="N17" s="898">
        <f t="shared" si="0"/>
        <v>1</v>
      </c>
      <c r="O17" s="811"/>
      <c r="P17" s="900">
        <f t="shared" si="5"/>
        <v>0</v>
      </c>
      <c r="Q17" s="901">
        <v>5.0999999999999997E-2</v>
      </c>
      <c r="R17" s="899">
        <f t="shared" si="1"/>
        <v>5.0999999999999997E-2</v>
      </c>
      <c r="S17" s="901"/>
      <c r="T17" s="899">
        <f t="shared" si="2"/>
        <v>0</v>
      </c>
      <c r="U17" s="900">
        <v>21</v>
      </c>
      <c r="V17" s="900">
        <f t="shared" si="3"/>
        <v>0</v>
      </c>
      <c r="W17" s="900">
        <f t="shared" si="4"/>
        <v>0</v>
      </c>
      <c r="X17" s="897"/>
      <c r="Y17" s="896" t="s">
        <v>3762</v>
      </c>
      <c r="Z17" s="896" t="s">
        <v>3340</v>
      </c>
    </row>
    <row r="18" spans="6:26" s="893" customFormat="1" ht="24" outlineLevel="2">
      <c r="F18" s="894">
        <v>10</v>
      </c>
      <c r="G18" s="895" t="s">
        <v>2979</v>
      </c>
      <c r="H18" s="896" t="s">
        <v>3699</v>
      </c>
      <c r="I18" s="896"/>
      <c r="J18" s="897" t="s">
        <v>3700</v>
      </c>
      <c r="K18" s="895" t="s">
        <v>187</v>
      </c>
      <c r="L18" s="898">
        <v>1</v>
      </c>
      <c r="M18" s="899">
        <v>0</v>
      </c>
      <c r="N18" s="898">
        <f t="shared" si="0"/>
        <v>1</v>
      </c>
      <c r="O18" s="811"/>
      <c r="P18" s="900">
        <f t="shared" si="5"/>
        <v>0</v>
      </c>
      <c r="Q18" s="901">
        <v>0.06</v>
      </c>
      <c r="R18" s="899">
        <f t="shared" si="1"/>
        <v>0.06</v>
      </c>
      <c r="S18" s="901"/>
      <c r="T18" s="899">
        <f t="shared" si="2"/>
        <v>0</v>
      </c>
      <c r="U18" s="900">
        <v>21</v>
      </c>
      <c r="V18" s="900">
        <f t="shared" si="3"/>
        <v>0</v>
      </c>
      <c r="W18" s="900">
        <f t="shared" si="4"/>
        <v>0</v>
      </c>
      <c r="X18" s="897"/>
      <c r="Y18" s="896" t="s">
        <v>3762</v>
      </c>
      <c r="Z18" s="896" t="s">
        <v>3340</v>
      </c>
    </row>
    <row r="19" spans="6:26" s="893" customFormat="1" ht="24" outlineLevel="2">
      <c r="F19" s="894">
        <v>11</v>
      </c>
      <c r="G19" s="895" t="s">
        <v>2979</v>
      </c>
      <c r="H19" s="896" t="s">
        <v>3701</v>
      </c>
      <c r="I19" s="896"/>
      <c r="J19" s="897" t="s">
        <v>3766</v>
      </c>
      <c r="K19" s="895" t="s">
        <v>187</v>
      </c>
      <c r="L19" s="898">
        <v>1</v>
      </c>
      <c r="M19" s="899">
        <v>0</v>
      </c>
      <c r="N19" s="898">
        <f t="shared" si="0"/>
        <v>1</v>
      </c>
      <c r="O19" s="811"/>
      <c r="P19" s="900">
        <f t="shared" si="5"/>
        <v>0</v>
      </c>
      <c r="Q19" s="901">
        <v>1.5</v>
      </c>
      <c r="R19" s="899">
        <f t="shared" si="1"/>
        <v>1.5</v>
      </c>
      <c r="S19" s="901"/>
      <c r="T19" s="899">
        <f t="shared" si="2"/>
        <v>0</v>
      </c>
      <c r="U19" s="900">
        <v>21</v>
      </c>
      <c r="V19" s="900">
        <f t="shared" si="3"/>
        <v>0</v>
      </c>
      <c r="W19" s="900">
        <f t="shared" si="4"/>
        <v>0</v>
      </c>
      <c r="X19" s="897"/>
      <c r="Y19" s="896" t="s">
        <v>3762</v>
      </c>
      <c r="Z19" s="896" t="s">
        <v>3340</v>
      </c>
    </row>
    <row r="20" spans="6:26" s="893" customFormat="1" ht="24" outlineLevel="2">
      <c r="F20" s="894">
        <v>12</v>
      </c>
      <c r="G20" s="895" t="s">
        <v>2979</v>
      </c>
      <c r="H20" s="896" t="s">
        <v>3707</v>
      </c>
      <c r="I20" s="896"/>
      <c r="J20" s="897" t="s">
        <v>3708</v>
      </c>
      <c r="K20" s="895" t="s">
        <v>187</v>
      </c>
      <c r="L20" s="898">
        <v>1</v>
      </c>
      <c r="M20" s="899">
        <v>0</v>
      </c>
      <c r="N20" s="898">
        <f t="shared" si="0"/>
        <v>1</v>
      </c>
      <c r="O20" s="811"/>
      <c r="P20" s="900">
        <f t="shared" si="5"/>
        <v>0</v>
      </c>
      <c r="Q20" s="901">
        <v>0.17100000000000001</v>
      </c>
      <c r="R20" s="899">
        <f t="shared" si="1"/>
        <v>0.17100000000000001</v>
      </c>
      <c r="S20" s="901"/>
      <c r="T20" s="899">
        <f t="shared" si="2"/>
        <v>0</v>
      </c>
      <c r="U20" s="900">
        <v>21</v>
      </c>
      <c r="V20" s="900">
        <f t="shared" si="3"/>
        <v>0</v>
      </c>
      <c r="W20" s="900">
        <f t="shared" si="4"/>
        <v>0</v>
      </c>
      <c r="X20" s="897"/>
      <c r="Y20" s="896" t="s">
        <v>3762</v>
      </c>
      <c r="Z20" s="896" t="s">
        <v>3340</v>
      </c>
    </row>
    <row r="21" spans="6:26" s="893" customFormat="1" ht="12" outlineLevel="2">
      <c r="F21" s="894">
        <v>13</v>
      </c>
      <c r="G21" s="895" t="s">
        <v>2979</v>
      </c>
      <c r="H21" s="896" t="s">
        <v>3709</v>
      </c>
      <c r="I21" s="896"/>
      <c r="J21" s="897" t="s">
        <v>3710</v>
      </c>
      <c r="K21" s="895" t="s">
        <v>187</v>
      </c>
      <c r="L21" s="898">
        <v>1</v>
      </c>
      <c r="M21" s="899">
        <v>0</v>
      </c>
      <c r="N21" s="898">
        <f t="shared" si="0"/>
        <v>1</v>
      </c>
      <c r="O21" s="811"/>
      <c r="P21" s="900">
        <f t="shared" si="5"/>
        <v>0</v>
      </c>
      <c r="Q21" s="901"/>
      <c r="R21" s="899">
        <f t="shared" si="1"/>
        <v>0</v>
      </c>
      <c r="S21" s="901"/>
      <c r="T21" s="899">
        <f t="shared" si="2"/>
        <v>0</v>
      </c>
      <c r="U21" s="900">
        <v>21</v>
      </c>
      <c r="V21" s="900">
        <f t="shared" si="3"/>
        <v>0</v>
      </c>
      <c r="W21" s="900">
        <f t="shared" si="4"/>
        <v>0</v>
      </c>
      <c r="X21" s="897"/>
      <c r="Y21" s="896" t="s">
        <v>3762</v>
      </c>
      <c r="Z21" s="896" t="s">
        <v>3340</v>
      </c>
    </row>
    <row r="22" spans="6:26" outlineLevel="2"/>
    <row r="23" spans="6:26" s="884" customFormat="1" ht="16.5" customHeight="1" outlineLevel="1">
      <c r="F23" s="885"/>
      <c r="G23" s="869"/>
      <c r="H23" s="886"/>
      <c r="I23" s="886"/>
      <c r="J23" s="886" t="s">
        <v>2973</v>
      </c>
      <c r="K23" s="869"/>
      <c r="L23" s="887"/>
      <c r="M23" s="888"/>
      <c r="N23" s="887"/>
      <c r="O23" s="888"/>
      <c r="P23" s="889">
        <f>SUBTOTAL(9,P24:P27)</f>
        <v>0</v>
      </c>
      <c r="Q23" s="890"/>
      <c r="R23" s="891">
        <f>SUBTOTAL(9,R24:R27)</f>
        <v>0</v>
      </c>
      <c r="S23" s="888"/>
      <c r="T23" s="891">
        <f>SUBTOTAL(9,T24:T27)</f>
        <v>0</v>
      </c>
      <c r="U23" s="888"/>
      <c r="V23" s="889">
        <f>SUBTOTAL(9,V24:V27)</f>
        <v>0</v>
      </c>
      <c r="W23" s="889">
        <f>SUBTOTAL(9,W24:W27)</f>
        <v>0</v>
      </c>
      <c r="X23" s="892"/>
      <c r="Y23" s="870"/>
      <c r="Z23" s="870"/>
    </row>
    <row r="24" spans="6:26" s="893" customFormat="1" ht="12" outlineLevel="2">
      <c r="F24" s="894">
        <v>14</v>
      </c>
      <c r="G24" s="895" t="s">
        <v>2979</v>
      </c>
      <c r="H24" s="896" t="s">
        <v>3629</v>
      </c>
      <c r="I24" s="896"/>
      <c r="J24" s="897" t="s">
        <v>3630</v>
      </c>
      <c r="K24" s="895" t="s">
        <v>2955</v>
      </c>
      <c r="L24" s="898">
        <v>3</v>
      </c>
      <c r="M24" s="899">
        <v>0</v>
      </c>
      <c r="N24" s="898">
        <f>L24*(1+M24/100)</f>
        <v>3</v>
      </c>
      <c r="O24" s="811"/>
      <c r="P24" s="900">
        <f t="shared" ref="P24:P26" si="6">ROUND(N24*O24,2)</f>
        <v>0</v>
      </c>
      <c r="Q24" s="901"/>
      <c r="R24" s="899">
        <f>N24*Q24</f>
        <v>0</v>
      </c>
      <c r="S24" s="901"/>
      <c r="T24" s="899">
        <f>N24*S24</f>
        <v>0</v>
      </c>
      <c r="U24" s="900">
        <v>21</v>
      </c>
      <c r="V24" s="900">
        <f>P24*(U24/100)</f>
        <v>0</v>
      </c>
      <c r="W24" s="900">
        <f>P24+V24</f>
        <v>0</v>
      </c>
      <c r="X24" s="897"/>
      <c r="Y24" s="896" t="s">
        <v>3762</v>
      </c>
      <c r="Z24" s="896" t="s">
        <v>2983</v>
      </c>
    </row>
    <row r="25" spans="6:26" s="893" customFormat="1" ht="12" outlineLevel="2">
      <c r="F25" s="894">
        <v>15</v>
      </c>
      <c r="G25" s="895" t="s">
        <v>2979</v>
      </c>
      <c r="H25" s="896" t="s">
        <v>3631</v>
      </c>
      <c r="I25" s="896"/>
      <c r="J25" s="897" t="s">
        <v>3632</v>
      </c>
      <c r="K25" s="895" t="s">
        <v>2955</v>
      </c>
      <c r="L25" s="898">
        <v>8</v>
      </c>
      <c r="M25" s="899">
        <v>0</v>
      </c>
      <c r="N25" s="898">
        <f>L25*(1+M25/100)</f>
        <v>8</v>
      </c>
      <c r="O25" s="811"/>
      <c r="P25" s="900">
        <f t="shared" si="6"/>
        <v>0</v>
      </c>
      <c r="Q25" s="901"/>
      <c r="R25" s="899">
        <f>N25*Q25</f>
        <v>0</v>
      </c>
      <c r="S25" s="901"/>
      <c r="T25" s="899">
        <f>N25*S25</f>
        <v>0</v>
      </c>
      <c r="U25" s="900">
        <v>21</v>
      </c>
      <c r="V25" s="900">
        <f>P25*(U25/100)</f>
        <v>0</v>
      </c>
      <c r="W25" s="900">
        <f>P25+V25</f>
        <v>0</v>
      </c>
      <c r="X25" s="897"/>
      <c r="Y25" s="896" t="s">
        <v>3762</v>
      </c>
      <c r="Z25" s="896" t="s">
        <v>2983</v>
      </c>
    </row>
    <row r="26" spans="6:26" s="893" customFormat="1" ht="12" outlineLevel="2">
      <c r="F26" s="894">
        <v>16</v>
      </c>
      <c r="G26" s="895" t="s">
        <v>2979</v>
      </c>
      <c r="H26" s="896" t="s">
        <v>3633</v>
      </c>
      <c r="I26" s="896"/>
      <c r="J26" s="897" t="s">
        <v>3634</v>
      </c>
      <c r="K26" s="895" t="s">
        <v>2955</v>
      </c>
      <c r="L26" s="898">
        <v>8</v>
      </c>
      <c r="M26" s="899">
        <v>0</v>
      </c>
      <c r="N26" s="898">
        <f>L26*(1+M26/100)</f>
        <v>8</v>
      </c>
      <c r="O26" s="811"/>
      <c r="P26" s="900">
        <f t="shared" si="6"/>
        <v>0</v>
      </c>
      <c r="Q26" s="901"/>
      <c r="R26" s="899">
        <f>N26*Q26</f>
        <v>0</v>
      </c>
      <c r="S26" s="901"/>
      <c r="T26" s="899">
        <f>N26*S26</f>
        <v>0</v>
      </c>
      <c r="U26" s="900">
        <v>21</v>
      </c>
      <c r="V26" s="900">
        <f>P26*(U26/100)</f>
        <v>0</v>
      </c>
      <c r="W26" s="900">
        <f>P26+V26</f>
        <v>0</v>
      </c>
      <c r="X26" s="897"/>
      <c r="Y26" s="896" t="s">
        <v>3762</v>
      </c>
      <c r="Z26" s="896" t="s">
        <v>2983</v>
      </c>
    </row>
    <row r="27" spans="6:26" outlineLevel="2">
      <c r="P27" s="900"/>
    </row>
    <row r="28" spans="6:26" s="884" customFormat="1" ht="16.5" customHeight="1" outlineLevel="1">
      <c r="F28" s="885"/>
      <c r="G28" s="869"/>
      <c r="H28" s="886"/>
      <c r="I28" s="886"/>
      <c r="J28" s="886" t="s">
        <v>3391</v>
      </c>
      <c r="K28" s="869"/>
      <c r="L28" s="887"/>
      <c r="M28" s="888"/>
      <c r="N28" s="887"/>
      <c r="O28" s="888"/>
      <c r="P28" s="889">
        <f>SUBTOTAL(9,P29:P30)</f>
        <v>0</v>
      </c>
      <c r="Q28" s="890"/>
      <c r="R28" s="891">
        <f>SUBTOTAL(9,R29:R30)</f>
        <v>0</v>
      </c>
      <c r="S28" s="888"/>
      <c r="T28" s="891">
        <f>SUBTOTAL(9,T29:T30)</f>
        <v>0</v>
      </c>
      <c r="U28" s="888"/>
      <c r="V28" s="889">
        <f>SUBTOTAL(9,V29:V30)</f>
        <v>0</v>
      </c>
      <c r="W28" s="889">
        <f>SUBTOTAL(9,W29:W30)</f>
        <v>0</v>
      </c>
      <c r="X28" s="892"/>
      <c r="Y28" s="870"/>
      <c r="Z28" s="870"/>
    </row>
    <row r="29" spans="6:26" s="893" customFormat="1" ht="24" outlineLevel="2">
      <c r="F29" s="894">
        <v>17</v>
      </c>
      <c r="G29" s="895" t="s">
        <v>2995</v>
      </c>
      <c r="H29" s="896" t="s">
        <v>3392</v>
      </c>
      <c r="I29" s="896" t="s">
        <v>3393</v>
      </c>
      <c r="J29" s="897" t="s">
        <v>3394</v>
      </c>
      <c r="K29" s="895" t="s">
        <v>407</v>
      </c>
      <c r="L29" s="898">
        <v>53.440719999999999</v>
      </c>
      <c r="M29" s="899">
        <v>0</v>
      </c>
      <c r="N29" s="898">
        <f>L29*(1+M29/100)</f>
        <v>53.440719999999999</v>
      </c>
      <c r="O29" s="811"/>
      <c r="P29" s="900">
        <f t="shared" ref="P29" si="7">ROUND(N29*O29,2)</f>
        <v>0</v>
      </c>
      <c r="Q29" s="901"/>
      <c r="R29" s="899">
        <f>N29*Q29</f>
        <v>0</v>
      </c>
      <c r="S29" s="901"/>
      <c r="T29" s="899">
        <f>N29*S29</f>
        <v>0</v>
      </c>
      <c r="U29" s="900">
        <v>21</v>
      </c>
      <c r="V29" s="900">
        <f>P29*(U29/100)</f>
        <v>0</v>
      </c>
      <c r="W29" s="900">
        <f>P29+V29</f>
        <v>0</v>
      </c>
      <c r="X29" s="897"/>
      <c r="Y29" s="896" t="s">
        <v>3762</v>
      </c>
      <c r="Z29" s="896" t="s">
        <v>3395</v>
      </c>
    </row>
    <row r="30" spans="6:26" outlineLevel="2"/>
    <row r="31" spans="6:26" outlineLevel="1"/>
  </sheetData>
  <sheetProtection algorithmName="SHA-512" hashValue="PbAx2f82uFJDafG3rRs+2sKlpDDn+dJRCYCHwD9lcgXCNWuA6vXCN3idVD2wMh4v3K7vdrHjlhQlP9+PoGySyw==" saltValue="9wJy3a8oC4xW4fJ7QvRiR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24"/>
  <sheetViews>
    <sheetView showGridLines="0" zoomScaleNormal="100" workbookViewId="0">
      <pane ySplit="1" topLeftCell="A107" activePane="bottomLeft" state="frozen"/>
      <selection pane="bottomLeft" activeCell="H113" sqref="H113:I113"/>
    </sheetView>
  </sheetViews>
  <sheetFormatPr defaultRowHeight="13.5"/>
  <cols>
    <col min="1" max="1" width="8.33203125" style="930" customWidth="1"/>
    <col min="2" max="2" width="1.6640625" style="930" customWidth="1"/>
    <col min="3" max="3" width="4.1640625" style="930" customWidth="1"/>
    <col min="4" max="4" width="4.33203125" style="930" customWidth="1"/>
    <col min="5" max="5" width="17.1640625" style="930" customWidth="1"/>
    <col min="6" max="6" width="75" style="930" customWidth="1"/>
    <col min="7" max="7" width="8.6640625" style="930" customWidth="1"/>
    <col min="8" max="8" width="11.1640625" style="930" customWidth="1"/>
    <col min="9" max="9" width="12.6640625" style="930" customWidth="1"/>
    <col min="10" max="10" width="23.5" style="930" customWidth="1"/>
    <col min="11" max="11" width="15.5" style="930" customWidth="1"/>
    <col min="12" max="12" width="9.33203125" style="930"/>
    <col min="13" max="18" width="0" style="930" hidden="1" customWidth="1"/>
    <col min="19" max="19" width="8.1640625" style="930" hidden="1" customWidth="1"/>
    <col min="20" max="20" width="29.6640625" style="930" hidden="1" customWidth="1"/>
    <col min="21" max="21" width="16.33203125" style="930" customWidth="1"/>
    <col min="22" max="22" width="12.33203125" style="930" customWidth="1"/>
    <col min="23" max="23" width="16.33203125" style="930" customWidth="1"/>
    <col min="24" max="24" width="12.33203125" style="930" customWidth="1"/>
    <col min="25" max="25" width="15" style="930" customWidth="1"/>
    <col min="26" max="26" width="11" style="930" customWidth="1"/>
    <col min="27" max="27" width="15" style="930" customWidth="1"/>
    <col min="28" max="28" width="16.33203125" style="930" customWidth="1"/>
    <col min="29" max="29" width="11" style="930" customWidth="1"/>
    <col min="30" max="30" width="15" style="930" customWidth="1"/>
    <col min="31" max="31" width="16.33203125" style="930" customWidth="1"/>
    <col min="32" max="43" width="9.33203125" style="930"/>
    <col min="44" max="66" width="0" style="930" hidden="1" customWidth="1"/>
    <col min="67" max="16384" width="9.33203125" style="930"/>
  </cols>
  <sheetData>
    <row r="1" spans="1:70" ht="21.75" customHeight="1">
      <c r="A1" s="71"/>
      <c r="B1" s="4"/>
      <c r="C1" s="4"/>
      <c r="D1" s="5" t="s">
        <v>1</v>
      </c>
      <c r="E1" s="4"/>
      <c r="F1" s="929" t="s">
        <v>120</v>
      </c>
      <c r="G1" s="1042" t="s">
        <v>121</v>
      </c>
      <c r="H1" s="1042"/>
      <c r="I1" s="4"/>
      <c r="J1" s="929" t="s">
        <v>122</v>
      </c>
      <c r="K1" s="5" t="s">
        <v>123</v>
      </c>
      <c r="L1" s="929" t="s">
        <v>124</v>
      </c>
      <c r="M1" s="929"/>
      <c r="N1" s="929"/>
      <c r="O1" s="929"/>
      <c r="P1" s="929"/>
      <c r="Q1" s="929"/>
      <c r="R1" s="929"/>
      <c r="S1" s="929"/>
      <c r="T1" s="929"/>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119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1"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928" customFormat="1" ht="15">
      <c r="B8" s="207"/>
      <c r="C8" s="932"/>
      <c r="D8" s="931" t="s">
        <v>126</v>
      </c>
      <c r="E8" s="932"/>
      <c r="F8" s="932"/>
      <c r="G8" s="932"/>
      <c r="H8" s="932"/>
      <c r="I8" s="932"/>
      <c r="J8" s="932"/>
      <c r="K8" s="209"/>
    </row>
    <row r="9" spans="1:70" s="928" customFormat="1" ht="36.950000000000003" customHeight="1">
      <c r="B9" s="207"/>
      <c r="C9" s="932"/>
      <c r="D9" s="932"/>
      <c r="E9" s="1047" t="s">
        <v>2629</v>
      </c>
      <c r="F9" s="1048"/>
      <c r="G9" s="1048"/>
      <c r="H9" s="1048"/>
      <c r="I9" s="932"/>
      <c r="J9" s="932"/>
      <c r="K9" s="209"/>
    </row>
    <row r="10" spans="1:70" s="928" customFormat="1">
      <c r="B10" s="207"/>
      <c r="C10" s="932"/>
      <c r="D10" s="932"/>
      <c r="E10" s="932"/>
      <c r="F10" s="932"/>
      <c r="G10" s="932"/>
      <c r="H10" s="932"/>
      <c r="I10" s="932"/>
      <c r="J10" s="932"/>
      <c r="K10" s="209"/>
    </row>
    <row r="11" spans="1:70" s="928" customFormat="1" ht="14.45" customHeight="1">
      <c r="B11" s="207"/>
      <c r="C11" s="932"/>
      <c r="D11" s="931" t="s">
        <v>19</v>
      </c>
      <c r="E11" s="932"/>
      <c r="F11" s="210" t="s">
        <v>5</v>
      </c>
      <c r="G11" s="932"/>
      <c r="H11" s="932"/>
      <c r="I11" s="931" t="s">
        <v>20</v>
      </c>
      <c r="J11" s="210" t="s">
        <v>5</v>
      </c>
      <c r="K11" s="209"/>
    </row>
    <row r="12" spans="1:70" s="928" customFormat="1" ht="14.45" customHeight="1">
      <c r="B12" s="207"/>
      <c r="C12" s="932"/>
      <c r="D12" s="931" t="s">
        <v>21</v>
      </c>
      <c r="E12" s="932"/>
      <c r="F12" s="210" t="s">
        <v>22</v>
      </c>
      <c r="G12" s="932"/>
      <c r="H12" s="932"/>
      <c r="I12" s="931" t="s">
        <v>23</v>
      </c>
      <c r="J12" s="211">
        <f>'Rekapitulace stavby'!AN8</f>
        <v>43090</v>
      </c>
      <c r="K12" s="209"/>
    </row>
    <row r="13" spans="1:70" s="928" customFormat="1" ht="10.9" customHeight="1">
      <c r="B13" s="207"/>
      <c r="C13" s="932"/>
      <c r="D13" s="932"/>
      <c r="E13" s="932"/>
      <c r="F13" s="932"/>
      <c r="G13" s="932"/>
      <c r="H13" s="932"/>
      <c r="I13" s="932"/>
      <c r="J13" s="932"/>
      <c r="K13" s="209"/>
    </row>
    <row r="14" spans="1:70" s="928" customFormat="1" ht="14.45" customHeight="1">
      <c r="B14" s="207"/>
      <c r="C14" s="932"/>
      <c r="D14" s="931" t="s">
        <v>24</v>
      </c>
      <c r="E14" s="932"/>
      <c r="F14" s="932"/>
      <c r="G14" s="932"/>
      <c r="H14" s="932"/>
      <c r="I14" s="931" t="s">
        <v>25</v>
      </c>
      <c r="J14" s="210" t="s">
        <v>5</v>
      </c>
      <c r="K14" s="209"/>
    </row>
    <row r="15" spans="1:70" s="928" customFormat="1" ht="18" customHeight="1">
      <c r="B15" s="207"/>
      <c r="C15" s="932"/>
      <c r="D15" s="932"/>
      <c r="E15" s="210" t="s">
        <v>26</v>
      </c>
      <c r="F15" s="932"/>
      <c r="G15" s="932"/>
      <c r="H15" s="932"/>
      <c r="I15" s="931" t="s">
        <v>27</v>
      </c>
      <c r="J15" s="210" t="s">
        <v>5</v>
      </c>
      <c r="K15" s="209"/>
    </row>
    <row r="16" spans="1:70" s="928" customFormat="1" ht="6.95" customHeight="1">
      <c r="B16" s="207"/>
      <c r="C16" s="932"/>
      <c r="D16" s="932"/>
      <c r="E16" s="932"/>
      <c r="F16" s="932"/>
      <c r="G16" s="932"/>
      <c r="H16" s="932"/>
      <c r="I16" s="932"/>
      <c r="J16" s="932"/>
      <c r="K16" s="209"/>
    </row>
    <row r="17" spans="2:11" s="928" customFormat="1" ht="14.45" customHeight="1">
      <c r="B17" s="207"/>
      <c r="C17" s="932"/>
      <c r="D17" s="931" t="s">
        <v>28</v>
      </c>
      <c r="E17" s="932"/>
      <c r="F17" s="932"/>
      <c r="G17" s="932"/>
      <c r="H17" s="932"/>
      <c r="I17" s="931" t="s">
        <v>25</v>
      </c>
      <c r="J17" s="210" t="str">
        <f>IF('Rekapitulace stavby'!AN13="Vyplň údaj","",IF('Rekapitulace stavby'!AN13="","",'Rekapitulace stavby'!AN13))</f>
        <v/>
      </c>
      <c r="K17" s="209"/>
    </row>
    <row r="18" spans="2:11" s="928" customFormat="1" ht="18" customHeight="1">
      <c r="B18" s="207"/>
      <c r="C18" s="932"/>
      <c r="D18" s="932"/>
      <c r="E18" s="210" t="str">
        <f>IF('Rekapitulace stavby'!E14="Vyplň údaj","",IF('Rekapitulace stavby'!E14="","",'Rekapitulace stavby'!E14))</f>
        <v/>
      </c>
      <c r="F18" s="932"/>
      <c r="G18" s="932"/>
      <c r="H18" s="932"/>
      <c r="I18" s="931" t="s">
        <v>27</v>
      </c>
      <c r="J18" s="210" t="str">
        <f>IF('Rekapitulace stavby'!AN14="Vyplň údaj","",IF('Rekapitulace stavby'!AN14="","",'Rekapitulace stavby'!AN14))</f>
        <v/>
      </c>
      <c r="K18" s="209"/>
    </row>
    <row r="19" spans="2:11" s="928" customFormat="1" ht="6.95" customHeight="1">
      <c r="B19" s="207"/>
      <c r="C19" s="932"/>
      <c r="D19" s="932"/>
      <c r="E19" s="932"/>
      <c r="F19" s="932"/>
      <c r="G19" s="932"/>
      <c r="H19" s="932"/>
      <c r="I19" s="932"/>
      <c r="J19" s="932"/>
      <c r="K19" s="209"/>
    </row>
    <row r="20" spans="2:11" s="928" customFormat="1" ht="14.45" customHeight="1">
      <c r="B20" s="207"/>
      <c r="C20" s="932"/>
      <c r="D20" s="931" t="s">
        <v>29</v>
      </c>
      <c r="E20" s="932"/>
      <c r="F20" s="932"/>
      <c r="G20" s="932"/>
      <c r="H20" s="932"/>
      <c r="I20" s="931" t="s">
        <v>25</v>
      </c>
      <c r="J20" s="210" t="s">
        <v>5</v>
      </c>
      <c r="K20" s="209"/>
    </row>
    <row r="21" spans="2:11" s="928" customFormat="1" ht="18" customHeight="1">
      <c r="B21" s="207"/>
      <c r="C21" s="932"/>
      <c r="D21" s="932"/>
      <c r="E21" s="210" t="s">
        <v>30</v>
      </c>
      <c r="F21" s="932"/>
      <c r="G21" s="932"/>
      <c r="H21" s="932"/>
      <c r="I21" s="931" t="s">
        <v>27</v>
      </c>
      <c r="J21" s="210" t="s">
        <v>5</v>
      </c>
      <c r="K21" s="209"/>
    </row>
    <row r="22" spans="2:11" s="928" customFormat="1" ht="6.95" customHeight="1">
      <c r="B22" s="207"/>
      <c r="C22" s="932"/>
      <c r="D22" s="932"/>
      <c r="E22" s="932"/>
      <c r="F22" s="932"/>
      <c r="G22" s="932"/>
      <c r="H22" s="932"/>
      <c r="I22" s="932"/>
      <c r="J22" s="932"/>
      <c r="K22" s="209"/>
    </row>
    <row r="23" spans="2:11" s="928" customFormat="1" ht="14.45" customHeight="1">
      <c r="B23" s="207"/>
      <c r="C23" s="932"/>
      <c r="D23" s="931" t="s">
        <v>32</v>
      </c>
      <c r="E23" s="932"/>
      <c r="F23" s="932"/>
      <c r="G23" s="932"/>
      <c r="H23" s="932"/>
      <c r="I23" s="932"/>
      <c r="J23" s="932"/>
      <c r="K23" s="209"/>
    </row>
    <row r="24" spans="2:11" s="215" customFormat="1" ht="16.5" customHeight="1">
      <c r="B24" s="212"/>
      <c r="C24" s="213"/>
      <c r="D24" s="213"/>
      <c r="E24" s="1036" t="s">
        <v>5</v>
      </c>
      <c r="F24" s="1036"/>
      <c r="G24" s="1036"/>
      <c r="H24" s="1036"/>
      <c r="I24" s="213"/>
      <c r="J24" s="213"/>
      <c r="K24" s="214"/>
    </row>
    <row r="25" spans="2:11" s="928" customFormat="1" ht="6.95" customHeight="1">
      <c r="B25" s="207"/>
      <c r="C25" s="932"/>
      <c r="D25" s="932"/>
      <c r="E25" s="932"/>
      <c r="F25" s="932"/>
      <c r="G25" s="932"/>
      <c r="H25" s="932"/>
      <c r="I25" s="932"/>
      <c r="J25" s="932"/>
      <c r="K25" s="209"/>
    </row>
    <row r="26" spans="2:11" s="928" customFormat="1" ht="6.95" customHeight="1">
      <c r="B26" s="207"/>
      <c r="C26" s="932"/>
      <c r="D26" s="216"/>
      <c r="E26" s="216"/>
      <c r="F26" s="216"/>
      <c r="G26" s="216"/>
      <c r="H26" s="216"/>
      <c r="I26" s="216"/>
      <c r="J26" s="216"/>
      <c r="K26" s="217"/>
    </row>
    <row r="27" spans="2:11" s="928" customFormat="1" ht="25.35" customHeight="1">
      <c r="B27" s="207"/>
      <c r="C27" s="932"/>
      <c r="D27" s="218" t="s">
        <v>34</v>
      </c>
      <c r="E27" s="932"/>
      <c r="F27" s="932"/>
      <c r="G27" s="932"/>
      <c r="H27" s="932"/>
      <c r="I27" s="932"/>
      <c r="J27" s="219">
        <f>ROUND(J82,2)</f>
        <v>0</v>
      </c>
      <c r="K27" s="209"/>
    </row>
    <row r="28" spans="2:11" s="928" customFormat="1" ht="6.95" customHeight="1">
      <c r="B28" s="207"/>
      <c r="C28" s="932"/>
      <c r="D28" s="216"/>
      <c r="E28" s="216"/>
      <c r="F28" s="216"/>
      <c r="G28" s="216"/>
      <c r="H28" s="216"/>
      <c r="I28" s="216"/>
      <c r="J28" s="216"/>
      <c r="K28" s="217"/>
    </row>
    <row r="29" spans="2:11" s="928" customFormat="1" ht="14.45" customHeight="1">
      <c r="B29" s="207"/>
      <c r="C29" s="932"/>
      <c r="D29" s="932"/>
      <c r="E29" s="932"/>
      <c r="F29" s="220" t="s">
        <v>36</v>
      </c>
      <c r="G29" s="932"/>
      <c r="H29" s="932"/>
      <c r="I29" s="220" t="s">
        <v>35</v>
      </c>
      <c r="J29" s="220" t="s">
        <v>37</v>
      </c>
      <c r="K29" s="209"/>
    </row>
    <row r="30" spans="2:11" s="928" customFormat="1" ht="14.45" customHeight="1">
      <c r="B30" s="207"/>
      <c r="C30" s="932"/>
      <c r="D30" s="221" t="s">
        <v>38</v>
      </c>
      <c r="E30" s="221" t="s">
        <v>39</v>
      </c>
      <c r="F30" s="222">
        <f>ROUND(SUM(BE82:BE123), 2)</f>
        <v>0</v>
      </c>
      <c r="G30" s="932"/>
      <c r="H30" s="932"/>
      <c r="I30" s="223">
        <v>0.21</v>
      </c>
      <c r="J30" s="222">
        <f>ROUND(ROUND((SUM(BE82:BE123)), 2)*I30, 2)</f>
        <v>0</v>
      </c>
      <c r="K30" s="209"/>
    </row>
    <row r="31" spans="2:11" s="928" customFormat="1" ht="14.45" customHeight="1">
      <c r="B31" s="207"/>
      <c r="C31" s="932"/>
      <c r="D31" s="932"/>
      <c r="E31" s="221" t="s">
        <v>40</v>
      </c>
      <c r="F31" s="222">
        <f>ROUND(SUM(BF82:BF123), 2)</f>
        <v>0</v>
      </c>
      <c r="G31" s="932"/>
      <c r="H31" s="932"/>
      <c r="I31" s="223">
        <v>0.15</v>
      </c>
      <c r="J31" s="222">
        <f>ROUND(ROUND((SUM(BF82:BF123)), 2)*I31, 2)</f>
        <v>0</v>
      </c>
      <c r="K31" s="209"/>
    </row>
    <row r="32" spans="2:11" s="928" customFormat="1" ht="14.45" hidden="1" customHeight="1">
      <c r="B32" s="207"/>
      <c r="C32" s="932"/>
      <c r="D32" s="932"/>
      <c r="E32" s="221" t="s">
        <v>41</v>
      </c>
      <c r="F32" s="222">
        <f>ROUND(SUM(BG82:BG123), 2)</f>
        <v>0</v>
      </c>
      <c r="G32" s="932"/>
      <c r="H32" s="932"/>
      <c r="I32" s="223">
        <v>0.21</v>
      </c>
      <c r="J32" s="222">
        <v>0</v>
      </c>
      <c r="K32" s="209"/>
    </row>
    <row r="33" spans="2:11" s="928" customFormat="1" ht="14.45" hidden="1" customHeight="1">
      <c r="B33" s="207"/>
      <c r="C33" s="932"/>
      <c r="D33" s="932"/>
      <c r="E33" s="221" t="s">
        <v>42</v>
      </c>
      <c r="F33" s="222">
        <f>ROUND(SUM(BH82:BH123), 2)</f>
        <v>0</v>
      </c>
      <c r="G33" s="932"/>
      <c r="H33" s="932"/>
      <c r="I33" s="223">
        <v>0.15</v>
      </c>
      <c r="J33" s="222">
        <v>0</v>
      </c>
      <c r="K33" s="209"/>
    </row>
    <row r="34" spans="2:11" s="928" customFormat="1" ht="14.45" hidden="1" customHeight="1">
      <c r="B34" s="207"/>
      <c r="C34" s="932"/>
      <c r="D34" s="932"/>
      <c r="E34" s="221" t="s">
        <v>43</v>
      </c>
      <c r="F34" s="222">
        <f>ROUND(SUM(BI82:BI123), 2)</f>
        <v>0</v>
      </c>
      <c r="G34" s="932"/>
      <c r="H34" s="932"/>
      <c r="I34" s="223">
        <v>0</v>
      </c>
      <c r="J34" s="222">
        <v>0</v>
      </c>
      <c r="K34" s="209"/>
    </row>
    <row r="35" spans="2:11" s="928" customFormat="1" ht="6.95" customHeight="1">
      <c r="B35" s="207"/>
      <c r="C35" s="932"/>
      <c r="D35" s="932"/>
      <c r="E35" s="932"/>
      <c r="F35" s="932"/>
      <c r="G35" s="932"/>
      <c r="H35" s="932"/>
      <c r="I35" s="932"/>
      <c r="J35" s="932"/>
      <c r="K35" s="209"/>
    </row>
    <row r="36" spans="2:11" s="928" customFormat="1" ht="25.35" customHeight="1">
      <c r="B36" s="207"/>
      <c r="C36" s="224"/>
      <c r="D36" s="225" t="s">
        <v>44</v>
      </c>
      <c r="E36" s="226"/>
      <c r="F36" s="226"/>
      <c r="G36" s="227" t="s">
        <v>45</v>
      </c>
      <c r="H36" s="228" t="s">
        <v>46</v>
      </c>
      <c r="I36" s="226"/>
      <c r="J36" s="229">
        <f>SUM(J27:J34)</f>
        <v>0</v>
      </c>
      <c r="K36" s="230"/>
    </row>
    <row r="37" spans="2:11" s="928" customFormat="1" ht="14.45" customHeight="1">
      <c r="B37" s="231"/>
      <c r="C37" s="232"/>
      <c r="D37" s="232"/>
      <c r="E37" s="232"/>
      <c r="F37" s="232"/>
      <c r="G37" s="232"/>
      <c r="H37" s="232"/>
      <c r="I37" s="232"/>
      <c r="J37" s="232"/>
      <c r="K37" s="233"/>
    </row>
    <row r="41" spans="2:11" s="928" customFormat="1" ht="6.95" customHeight="1">
      <c r="B41" s="234"/>
      <c r="C41" s="235"/>
      <c r="D41" s="235"/>
      <c r="E41" s="235"/>
      <c r="F41" s="235"/>
      <c r="G41" s="235"/>
      <c r="H41" s="235"/>
      <c r="I41" s="235"/>
      <c r="J41" s="235"/>
      <c r="K41" s="236"/>
    </row>
    <row r="42" spans="2:11" s="928" customFormat="1" ht="36.950000000000003" customHeight="1">
      <c r="B42" s="207"/>
      <c r="C42" s="202" t="s">
        <v>128</v>
      </c>
      <c r="D42" s="932"/>
      <c r="E42" s="932"/>
      <c r="F42" s="932"/>
      <c r="G42" s="932"/>
      <c r="H42" s="932"/>
      <c r="I42" s="932"/>
      <c r="J42" s="932"/>
      <c r="K42" s="209"/>
    </row>
    <row r="43" spans="2:11" s="928" customFormat="1" ht="6.95" customHeight="1">
      <c r="B43" s="207"/>
      <c r="C43" s="932"/>
      <c r="D43" s="932"/>
      <c r="E43" s="932"/>
      <c r="F43" s="932"/>
      <c r="G43" s="932"/>
      <c r="H43" s="932"/>
      <c r="I43" s="932"/>
      <c r="J43" s="932"/>
      <c r="K43" s="209"/>
    </row>
    <row r="44" spans="2:11" s="928" customFormat="1" ht="14.45" customHeight="1">
      <c r="B44" s="207"/>
      <c r="C44" s="931" t="s">
        <v>17</v>
      </c>
      <c r="D44" s="932"/>
      <c r="E44" s="932"/>
      <c r="F44" s="932"/>
      <c r="G44" s="932"/>
      <c r="H44" s="932"/>
      <c r="I44" s="932"/>
      <c r="J44" s="932"/>
      <c r="K44" s="209"/>
    </row>
    <row r="45" spans="2:11" s="928" customFormat="1" ht="16.5" customHeight="1">
      <c r="B45" s="207"/>
      <c r="C45" s="932"/>
      <c r="D45" s="932"/>
      <c r="E45" s="1045" t="str">
        <f>E7</f>
        <v>Výstavba poloprovozního objektu H2</v>
      </c>
      <c r="F45" s="1046"/>
      <c r="G45" s="1046"/>
      <c r="H45" s="1046"/>
      <c r="I45" s="932"/>
      <c r="J45" s="932"/>
      <c r="K45" s="209"/>
    </row>
    <row r="46" spans="2:11" s="928" customFormat="1" ht="14.45" customHeight="1">
      <c r="B46" s="207"/>
      <c r="C46" s="931" t="s">
        <v>126</v>
      </c>
      <c r="D46" s="932"/>
      <c r="E46" s="932"/>
      <c r="F46" s="932"/>
      <c r="G46" s="932"/>
      <c r="H46" s="932"/>
      <c r="I46" s="932"/>
      <c r="J46" s="932"/>
      <c r="K46" s="209"/>
    </row>
    <row r="47" spans="2:11" s="928" customFormat="1" ht="17.25" customHeight="1">
      <c r="B47" s="207"/>
      <c r="C47" s="932"/>
      <c r="D47" s="932"/>
      <c r="E47" s="1047" t="str">
        <f>E9</f>
        <v>RAV8615 - VON</v>
      </c>
      <c r="F47" s="1048"/>
      <c r="G47" s="1048"/>
      <c r="H47" s="1048"/>
      <c r="I47" s="932"/>
      <c r="J47" s="932"/>
      <c r="K47" s="209"/>
    </row>
    <row r="48" spans="2:11" s="928" customFormat="1" ht="6.95" customHeight="1">
      <c r="B48" s="207"/>
      <c r="C48" s="932"/>
      <c r="D48" s="932"/>
      <c r="E48" s="932"/>
      <c r="F48" s="932"/>
      <c r="G48" s="932"/>
      <c r="H48" s="932"/>
      <c r="I48" s="932"/>
      <c r="J48" s="932"/>
      <c r="K48" s="209"/>
    </row>
    <row r="49" spans="2:47" s="928" customFormat="1" ht="18" customHeight="1">
      <c r="B49" s="207"/>
      <c r="C49" s="931" t="s">
        <v>21</v>
      </c>
      <c r="D49" s="932"/>
      <c r="E49" s="932"/>
      <c r="F49" s="210" t="str">
        <f>F12</f>
        <v xml:space="preserve"> </v>
      </c>
      <c r="G49" s="932"/>
      <c r="H49" s="932"/>
      <c r="I49" s="931" t="s">
        <v>23</v>
      </c>
      <c r="J49" s="211">
        <f>IF(J12="","",J12)</f>
        <v>43090</v>
      </c>
      <c r="K49" s="209"/>
    </row>
    <row r="50" spans="2:47" s="928" customFormat="1" ht="6.95" customHeight="1">
      <c r="B50" s="207"/>
      <c r="C50" s="932"/>
      <c r="D50" s="932"/>
      <c r="E50" s="932"/>
      <c r="F50" s="932"/>
      <c r="G50" s="932"/>
      <c r="H50" s="932"/>
      <c r="I50" s="932"/>
      <c r="J50" s="932"/>
      <c r="K50" s="209"/>
    </row>
    <row r="51" spans="2:47" s="928" customFormat="1" ht="15">
      <c r="B51" s="207"/>
      <c r="C51" s="931" t="s">
        <v>24</v>
      </c>
      <c r="D51" s="932"/>
      <c r="E51" s="932"/>
      <c r="F51" s="210" t="str">
        <f>E15</f>
        <v>Vědeckotechnický park Plzeň a.s.</v>
      </c>
      <c r="G51" s="932"/>
      <c r="H51" s="932"/>
      <c r="I51" s="931" t="s">
        <v>29</v>
      </c>
      <c r="J51" s="1036" t="str">
        <f>E21</f>
        <v>RAVAL projekt v.o.s.</v>
      </c>
      <c r="K51" s="209"/>
    </row>
    <row r="52" spans="2:47" s="928" customFormat="1" ht="14.45" customHeight="1">
      <c r="B52" s="207"/>
      <c r="C52" s="931" t="s">
        <v>28</v>
      </c>
      <c r="D52" s="932"/>
      <c r="E52" s="932"/>
      <c r="F52" s="210" t="str">
        <f>IF(E18="","",E18)</f>
        <v/>
      </c>
      <c r="G52" s="932"/>
      <c r="H52" s="932"/>
      <c r="I52" s="932"/>
      <c r="J52" s="1037"/>
      <c r="K52" s="209"/>
    </row>
    <row r="53" spans="2:47" s="928" customFormat="1" ht="10.35" customHeight="1">
      <c r="B53" s="207"/>
      <c r="C53" s="932"/>
      <c r="D53" s="932"/>
      <c r="E53" s="932"/>
      <c r="F53" s="932"/>
      <c r="G53" s="932"/>
      <c r="H53" s="932"/>
      <c r="I53" s="932"/>
      <c r="J53" s="932"/>
      <c r="K53" s="209"/>
    </row>
    <row r="54" spans="2:47" s="928" customFormat="1" ht="29.25" customHeight="1">
      <c r="B54" s="207"/>
      <c r="C54" s="237" t="s">
        <v>129</v>
      </c>
      <c r="D54" s="224"/>
      <c r="E54" s="224"/>
      <c r="F54" s="224"/>
      <c r="G54" s="224"/>
      <c r="H54" s="224"/>
      <c r="I54" s="224"/>
      <c r="J54" s="238" t="s">
        <v>130</v>
      </c>
      <c r="K54" s="239"/>
    </row>
    <row r="55" spans="2:47" s="928" customFormat="1" ht="10.35" customHeight="1">
      <c r="B55" s="207"/>
      <c r="C55" s="932"/>
      <c r="D55" s="932"/>
      <c r="E55" s="932"/>
      <c r="F55" s="932"/>
      <c r="G55" s="932"/>
      <c r="H55" s="932"/>
      <c r="I55" s="932"/>
      <c r="J55" s="932"/>
      <c r="K55" s="209"/>
    </row>
    <row r="56" spans="2:47" s="928" customFormat="1" ht="29.25" customHeight="1">
      <c r="B56" s="207"/>
      <c r="C56" s="240" t="s">
        <v>131</v>
      </c>
      <c r="D56" s="932"/>
      <c r="E56" s="932"/>
      <c r="F56" s="932"/>
      <c r="G56" s="932"/>
      <c r="H56" s="932"/>
      <c r="I56" s="932"/>
      <c r="J56" s="219">
        <f>J82</f>
        <v>0</v>
      </c>
      <c r="K56" s="209"/>
      <c r="AU56" s="196" t="s">
        <v>132</v>
      </c>
    </row>
    <row r="57" spans="2:47" s="247" customFormat="1" ht="24.95" customHeight="1">
      <c r="B57" s="241"/>
      <c r="C57" s="242"/>
      <c r="D57" s="243" t="s">
        <v>2630</v>
      </c>
      <c r="E57" s="244"/>
      <c r="F57" s="244"/>
      <c r="G57" s="244"/>
      <c r="H57" s="244"/>
      <c r="I57" s="244"/>
      <c r="J57" s="245">
        <f>J83</f>
        <v>0</v>
      </c>
      <c r="K57" s="246"/>
    </row>
    <row r="58" spans="2:47" s="254" customFormat="1" ht="19.899999999999999" customHeight="1">
      <c r="B58" s="248"/>
      <c r="C58" s="249"/>
      <c r="D58" s="250" t="s">
        <v>2631</v>
      </c>
      <c r="E58" s="251"/>
      <c r="F58" s="251"/>
      <c r="G58" s="251"/>
      <c r="H58" s="251"/>
      <c r="I58" s="251"/>
      <c r="J58" s="252">
        <f>J84</f>
        <v>0</v>
      </c>
      <c r="K58" s="253"/>
    </row>
    <row r="59" spans="2:47" s="254" customFormat="1" ht="19.899999999999999" customHeight="1">
      <c r="B59" s="248"/>
      <c r="C59" s="249"/>
      <c r="D59" s="250" t="s">
        <v>2632</v>
      </c>
      <c r="E59" s="251"/>
      <c r="F59" s="251"/>
      <c r="G59" s="251"/>
      <c r="H59" s="251"/>
      <c r="I59" s="251"/>
      <c r="J59" s="252">
        <f>J95</f>
        <v>0</v>
      </c>
      <c r="K59" s="253"/>
    </row>
    <row r="60" spans="2:47" s="254" customFormat="1" ht="19.899999999999999" customHeight="1">
      <c r="B60" s="248"/>
      <c r="C60" s="249"/>
      <c r="D60" s="250" t="s">
        <v>2633</v>
      </c>
      <c r="E60" s="251"/>
      <c r="F60" s="251"/>
      <c r="G60" s="251"/>
      <c r="H60" s="251"/>
      <c r="I60" s="251"/>
      <c r="J60" s="252">
        <f>J108</f>
        <v>0</v>
      </c>
      <c r="K60" s="253"/>
    </row>
    <row r="61" spans="2:47" s="254" customFormat="1" ht="19.899999999999999" customHeight="1">
      <c r="B61" s="248"/>
      <c r="C61" s="249"/>
      <c r="D61" s="250" t="s">
        <v>2634</v>
      </c>
      <c r="E61" s="251"/>
      <c r="F61" s="251"/>
      <c r="G61" s="251"/>
      <c r="H61" s="251"/>
      <c r="I61" s="251"/>
      <c r="J61" s="252">
        <f>J117</f>
        <v>0</v>
      </c>
      <c r="K61" s="253"/>
    </row>
    <row r="62" spans="2:47" s="254" customFormat="1" ht="19.899999999999999" customHeight="1">
      <c r="B62" s="248"/>
      <c r="C62" s="249"/>
      <c r="D62" s="250" t="s">
        <v>2635</v>
      </c>
      <c r="E62" s="251"/>
      <c r="F62" s="251"/>
      <c r="G62" s="251"/>
      <c r="H62" s="251"/>
      <c r="I62" s="251"/>
      <c r="J62" s="252">
        <f>J121</f>
        <v>0</v>
      </c>
      <c r="K62" s="253"/>
    </row>
    <row r="63" spans="2:47" s="928" customFormat="1" ht="21.75" customHeight="1">
      <c r="B63" s="207"/>
      <c r="C63" s="932"/>
      <c r="D63" s="932"/>
      <c r="E63" s="932"/>
      <c r="F63" s="932"/>
      <c r="G63" s="932"/>
      <c r="H63" s="932"/>
      <c r="I63" s="932"/>
      <c r="J63" s="932"/>
      <c r="K63" s="209"/>
    </row>
    <row r="64" spans="2:47" s="928" customFormat="1" ht="6.95" customHeight="1">
      <c r="B64" s="231"/>
      <c r="C64" s="232"/>
      <c r="D64" s="232"/>
      <c r="E64" s="232"/>
      <c r="F64" s="232"/>
      <c r="G64" s="232"/>
      <c r="H64" s="232"/>
      <c r="I64" s="232"/>
      <c r="J64" s="232"/>
      <c r="K64" s="233"/>
    </row>
    <row r="68" spans="2:12" s="928" customFormat="1" ht="6.95" customHeight="1">
      <c r="B68" s="234"/>
      <c r="C68" s="235"/>
      <c r="D68" s="235"/>
      <c r="E68" s="235"/>
      <c r="F68" s="235"/>
      <c r="G68" s="235"/>
      <c r="H68" s="235"/>
      <c r="I68" s="235"/>
      <c r="J68" s="235"/>
      <c r="K68" s="235"/>
      <c r="L68" s="207"/>
    </row>
    <row r="69" spans="2:12" s="928" customFormat="1" ht="36.950000000000003" customHeight="1">
      <c r="B69" s="207"/>
      <c r="C69" s="255" t="s">
        <v>161</v>
      </c>
      <c r="L69" s="207"/>
    </row>
    <row r="70" spans="2:12" s="928" customFormat="1" ht="6.95" customHeight="1">
      <c r="B70" s="207"/>
      <c r="L70" s="207"/>
    </row>
    <row r="71" spans="2:12" s="928" customFormat="1" ht="14.45" customHeight="1">
      <c r="B71" s="207"/>
      <c r="C71" s="927" t="s">
        <v>17</v>
      </c>
      <c r="L71" s="207"/>
    </row>
    <row r="72" spans="2:12" s="928" customFormat="1" ht="16.5" customHeight="1">
      <c r="B72" s="207"/>
      <c r="E72" s="1038" t="str">
        <f>E7</f>
        <v>Výstavba poloprovozního objektu H2</v>
      </c>
      <c r="F72" s="1039"/>
      <c r="G72" s="1039"/>
      <c r="H72" s="1039"/>
      <c r="L72" s="207"/>
    </row>
    <row r="73" spans="2:12" s="928" customFormat="1" ht="14.45" customHeight="1">
      <c r="B73" s="207"/>
      <c r="C73" s="927" t="s">
        <v>126</v>
      </c>
      <c r="L73" s="207"/>
    </row>
    <row r="74" spans="2:12" s="928" customFormat="1" ht="17.25" customHeight="1">
      <c r="B74" s="207"/>
      <c r="E74" s="1040" t="str">
        <f>E9</f>
        <v>RAV8615 - VON</v>
      </c>
      <c r="F74" s="1041"/>
      <c r="G74" s="1041"/>
      <c r="H74" s="1041"/>
      <c r="L74" s="207"/>
    </row>
    <row r="75" spans="2:12" s="928" customFormat="1" ht="6.95" customHeight="1">
      <c r="B75" s="207"/>
      <c r="L75" s="207"/>
    </row>
    <row r="76" spans="2:12" s="928" customFormat="1" ht="18" customHeight="1">
      <c r="B76" s="207"/>
      <c r="C76" s="927" t="s">
        <v>21</v>
      </c>
      <c r="F76" s="257" t="str">
        <f>F12</f>
        <v xml:space="preserve"> </v>
      </c>
      <c r="I76" s="927" t="s">
        <v>23</v>
      </c>
      <c r="J76" s="258">
        <f>IF(J12="","",J12)</f>
        <v>43090</v>
      </c>
      <c r="L76" s="207"/>
    </row>
    <row r="77" spans="2:12" s="928" customFormat="1" ht="6.95" customHeight="1">
      <c r="B77" s="207"/>
      <c r="L77" s="207"/>
    </row>
    <row r="78" spans="2:12" s="928" customFormat="1" ht="15">
      <c r="B78" s="207"/>
      <c r="C78" s="927" t="s">
        <v>24</v>
      </c>
      <c r="F78" s="257" t="str">
        <f>E15</f>
        <v>Vědeckotechnický park Plzeň a.s.</v>
      </c>
      <c r="I78" s="927" t="s">
        <v>29</v>
      </c>
      <c r="J78" s="257" t="str">
        <f>E21</f>
        <v>RAVAL projekt v.o.s.</v>
      </c>
      <c r="L78" s="207"/>
    </row>
    <row r="79" spans="2:12" s="928" customFormat="1" ht="14.45" customHeight="1">
      <c r="B79" s="207"/>
      <c r="C79" s="927" t="s">
        <v>28</v>
      </c>
      <c r="F79" s="257" t="str">
        <f>IF(E18="","",E18)</f>
        <v/>
      </c>
      <c r="L79" s="207"/>
    </row>
    <row r="80" spans="2:12" s="928"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28" customFormat="1" ht="29.25" customHeight="1">
      <c r="B82" s="207"/>
      <c r="C82" s="267" t="s">
        <v>131</v>
      </c>
      <c r="J82" s="268">
        <f>BK82</f>
        <v>0</v>
      </c>
      <c r="L82" s="207"/>
      <c r="M82" s="269"/>
      <c r="N82" s="216"/>
      <c r="O82" s="216"/>
      <c r="P82" s="270">
        <f>P83</f>
        <v>0</v>
      </c>
      <c r="Q82" s="216"/>
      <c r="R82" s="270">
        <f>R83</f>
        <v>0</v>
      </c>
      <c r="S82" s="216"/>
      <c r="T82" s="271">
        <f>T83</f>
        <v>0</v>
      </c>
      <c r="AT82" s="196" t="s">
        <v>67</v>
      </c>
      <c r="AU82" s="196" t="s">
        <v>132</v>
      </c>
      <c r="BK82" s="272">
        <f>BK83</f>
        <v>0</v>
      </c>
    </row>
    <row r="83" spans="2:65" s="274" customFormat="1" ht="37.35" customHeight="1">
      <c r="B83" s="273"/>
      <c r="D83" s="275" t="s">
        <v>67</v>
      </c>
      <c r="E83" s="276" t="s">
        <v>2636</v>
      </c>
      <c r="F83" s="276" t="s">
        <v>2637</v>
      </c>
      <c r="J83" s="277">
        <f>BK83</f>
        <v>0</v>
      </c>
      <c r="L83" s="273"/>
      <c r="M83" s="278"/>
      <c r="N83" s="279"/>
      <c r="O83" s="279"/>
      <c r="P83" s="280">
        <f>P84+P95+P108+P117+P121</f>
        <v>0</v>
      </c>
      <c r="Q83" s="279"/>
      <c r="R83" s="280">
        <f>R84+R95+R108+R117+R121</f>
        <v>0</v>
      </c>
      <c r="S83" s="279"/>
      <c r="T83" s="281">
        <f>T84+T95+T108+T117+T121</f>
        <v>0</v>
      </c>
      <c r="AR83" s="275" t="s">
        <v>194</v>
      </c>
      <c r="AT83" s="282" t="s">
        <v>67</v>
      </c>
      <c r="AU83" s="282" t="s">
        <v>68</v>
      </c>
      <c r="AY83" s="275" t="s">
        <v>177</v>
      </c>
      <c r="BK83" s="283">
        <f>BK84+BK95+BK108+BK117+BK121</f>
        <v>0</v>
      </c>
    </row>
    <row r="84" spans="2:65" s="274" customFormat="1" ht="19.899999999999999" customHeight="1">
      <c r="B84" s="273"/>
      <c r="D84" s="275" t="s">
        <v>67</v>
      </c>
      <c r="E84" s="284" t="s">
        <v>2638</v>
      </c>
      <c r="F84" s="284" t="s">
        <v>2639</v>
      </c>
      <c r="J84" s="285">
        <f>BK84</f>
        <v>0</v>
      </c>
      <c r="L84" s="273"/>
      <c r="M84" s="278"/>
      <c r="N84" s="279"/>
      <c r="O84" s="279"/>
      <c r="P84" s="280">
        <f>SUM(P85:P94)</f>
        <v>0</v>
      </c>
      <c r="Q84" s="279"/>
      <c r="R84" s="280">
        <f>SUM(R85:R94)</f>
        <v>0</v>
      </c>
      <c r="S84" s="279"/>
      <c r="T84" s="281">
        <f>SUM(T85:T94)</f>
        <v>0</v>
      </c>
      <c r="AR84" s="275" t="s">
        <v>194</v>
      </c>
      <c r="AT84" s="282" t="s">
        <v>67</v>
      </c>
      <c r="AU84" s="282" t="s">
        <v>75</v>
      </c>
      <c r="AY84" s="275" t="s">
        <v>177</v>
      </c>
      <c r="BK84" s="283">
        <f>SUM(BK85:BK94)</f>
        <v>0</v>
      </c>
    </row>
    <row r="85" spans="2:65" s="928" customFormat="1" ht="16.5" customHeight="1">
      <c r="B85" s="207"/>
      <c r="C85" s="286" t="s">
        <v>75</v>
      </c>
      <c r="D85" s="286" t="s">
        <v>179</v>
      </c>
      <c r="E85" s="287" t="s">
        <v>2640</v>
      </c>
      <c r="F85" s="288" t="s">
        <v>2641</v>
      </c>
      <c r="G85" s="289" t="s">
        <v>187</v>
      </c>
      <c r="H85" s="290">
        <v>1</v>
      </c>
      <c r="I85" s="921"/>
      <c r="J85" s="291">
        <f t="shared" ref="J85:J93" si="0">ROUND(I85*H85,2)</f>
        <v>0</v>
      </c>
      <c r="K85" s="288" t="s">
        <v>181</v>
      </c>
      <c r="L85" s="207"/>
      <c r="M85" s="292" t="s">
        <v>5</v>
      </c>
      <c r="N85" s="293" t="s">
        <v>39</v>
      </c>
      <c r="O85" s="294">
        <v>0</v>
      </c>
      <c r="P85" s="294">
        <f t="shared" ref="P85:P94" si="1">O85*H85</f>
        <v>0</v>
      </c>
      <c r="Q85" s="294">
        <v>0</v>
      </c>
      <c r="R85" s="294">
        <f t="shared" ref="R85:R94" si="2">Q85*H85</f>
        <v>0</v>
      </c>
      <c r="S85" s="294">
        <v>0</v>
      </c>
      <c r="T85" s="295">
        <f t="shared" ref="T85:T94" si="3">S85*H85</f>
        <v>0</v>
      </c>
      <c r="AR85" s="196" t="s">
        <v>2642</v>
      </c>
      <c r="AT85" s="196" t="s">
        <v>179</v>
      </c>
      <c r="AU85" s="196" t="s">
        <v>77</v>
      </c>
      <c r="AY85" s="196" t="s">
        <v>177</v>
      </c>
      <c r="BE85" s="296">
        <f t="shared" ref="BE85:BE94" si="4">IF(N85="základní",J85,0)</f>
        <v>0</v>
      </c>
      <c r="BF85" s="296">
        <f t="shared" ref="BF85:BF94" si="5">IF(N85="snížená",J85,0)</f>
        <v>0</v>
      </c>
      <c r="BG85" s="296">
        <f t="shared" ref="BG85:BG94" si="6">IF(N85="zákl. přenesená",J85,0)</f>
        <v>0</v>
      </c>
      <c r="BH85" s="296">
        <f t="shared" ref="BH85:BH94" si="7">IF(N85="sníž. přenesená",J85,0)</f>
        <v>0</v>
      </c>
      <c r="BI85" s="296">
        <f t="shared" ref="BI85:BI94" si="8">IF(N85="nulová",J85,0)</f>
        <v>0</v>
      </c>
      <c r="BJ85" s="196" t="s">
        <v>75</v>
      </c>
      <c r="BK85" s="296">
        <f t="shared" ref="BK85:BK94" si="9">ROUND(I85*H85,2)</f>
        <v>0</v>
      </c>
      <c r="BL85" s="196" t="s">
        <v>2642</v>
      </c>
      <c r="BM85" s="196" t="s">
        <v>2643</v>
      </c>
    </row>
    <row r="86" spans="2:65" s="928" customFormat="1">
      <c r="B86" s="207"/>
      <c r="C86" s="286" t="s">
        <v>77</v>
      </c>
      <c r="D86" s="286"/>
      <c r="E86" s="287"/>
      <c r="F86" s="288" t="s">
        <v>4870</v>
      </c>
      <c r="G86" s="289"/>
      <c r="H86" s="290"/>
      <c r="I86" s="921"/>
      <c r="J86" s="291"/>
      <c r="K86" s="288"/>
      <c r="L86" s="207"/>
      <c r="M86" s="292" t="s">
        <v>5</v>
      </c>
      <c r="N86" s="293" t="s">
        <v>39</v>
      </c>
      <c r="O86" s="294">
        <v>0</v>
      </c>
      <c r="P86" s="294">
        <f t="shared" si="1"/>
        <v>0</v>
      </c>
      <c r="Q86" s="294">
        <v>0</v>
      </c>
      <c r="R86" s="294">
        <f t="shared" si="2"/>
        <v>0</v>
      </c>
      <c r="S86" s="294">
        <v>0</v>
      </c>
      <c r="T86" s="295">
        <f t="shared" si="3"/>
        <v>0</v>
      </c>
      <c r="AR86" s="196" t="s">
        <v>2642</v>
      </c>
      <c r="AT86" s="196" t="s">
        <v>179</v>
      </c>
      <c r="AU86" s="196" t="s">
        <v>77</v>
      </c>
      <c r="AY86" s="196" t="s">
        <v>177</v>
      </c>
      <c r="BE86" s="296">
        <f t="shared" si="4"/>
        <v>0</v>
      </c>
      <c r="BF86" s="296">
        <f t="shared" si="5"/>
        <v>0</v>
      </c>
      <c r="BG86" s="296">
        <f t="shared" si="6"/>
        <v>0</v>
      </c>
      <c r="BH86" s="296">
        <f t="shared" si="7"/>
        <v>0</v>
      </c>
      <c r="BI86" s="296">
        <f t="shared" si="8"/>
        <v>0</v>
      </c>
      <c r="BJ86" s="196" t="s">
        <v>75</v>
      </c>
      <c r="BK86" s="296">
        <f t="shared" si="9"/>
        <v>0</v>
      </c>
      <c r="BL86" s="196" t="s">
        <v>2642</v>
      </c>
      <c r="BM86" s="196" t="s">
        <v>2646</v>
      </c>
    </row>
    <row r="87" spans="2:65" s="928" customFormat="1" ht="16.5" customHeight="1">
      <c r="B87" s="207"/>
      <c r="C87" s="286">
        <v>3</v>
      </c>
      <c r="D87" s="286" t="s">
        <v>179</v>
      </c>
      <c r="E87" s="287" t="s">
        <v>2644</v>
      </c>
      <c r="F87" s="288" t="s">
        <v>2645</v>
      </c>
      <c r="G87" s="289" t="s">
        <v>187</v>
      </c>
      <c r="H87" s="290">
        <v>1</v>
      </c>
      <c r="I87" s="921"/>
      <c r="J87" s="291">
        <f t="shared" si="0"/>
        <v>0</v>
      </c>
      <c r="K87" s="288" t="s">
        <v>181</v>
      </c>
      <c r="L87" s="207"/>
      <c r="M87" s="292" t="s">
        <v>5</v>
      </c>
      <c r="N87" s="293" t="s">
        <v>39</v>
      </c>
      <c r="O87" s="294">
        <v>0</v>
      </c>
      <c r="P87" s="294">
        <f t="shared" si="1"/>
        <v>0</v>
      </c>
      <c r="Q87" s="294">
        <v>0</v>
      </c>
      <c r="R87" s="294">
        <f t="shared" si="2"/>
        <v>0</v>
      </c>
      <c r="S87" s="294">
        <v>0</v>
      </c>
      <c r="T87" s="295">
        <f t="shared" si="3"/>
        <v>0</v>
      </c>
      <c r="AR87" s="196" t="s">
        <v>2642</v>
      </c>
      <c r="AT87" s="196" t="s">
        <v>179</v>
      </c>
      <c r="AU87" s="196" t="s">
        <v>77</v>
      </c>
      <c r="AY87" s="196" t="s">
        <v>177</v>
      </c>
      <c r="BE87" s="296">
        <f t="shared" si="4"/>
        <v>0</v>
      </c>
      <c r="BF87" s="296">
        <f t="shared" si="5"/>
        <v>0</v>
      </c>
      <c r="BG87" s="296">
        <f t="shared" si="6"/>
        <v>0</v>
      </c>
      <c r="BH87" s="296">
        <f t="shared" si="7"/>
        <v>0</v>
      </c>
      <c r="BI87" s="296">
        <f t="shared" si="8"/>
        <v>0</v>
      </c>
      <c r="BJ87" s="196" t="s">
        <v>75</v>
      </c>
      <c r="BK87" s="296">
        <f t="shared" si="9"/>
        <v>0</v>
      </c>
      <c r="BL87" s="196" t="s">
        <v>2642</v>
      </c>
      <c r="BM87" s="196" t="s">
        <v>2646</v>
      </c>
    </row>
    <row r="88" spans="2:65" s="928" customFormat="1" ht="16.5" customHeight="1">
      <c r="B88" s="207"/>
      <c r="C88" s="286">
        <v>4</v>
      </c>
      <c r="D88" s="286" t="s">
        <v>179</v>
      </c>
      <c r="E88" s="287" t="s">
        <v>2647</v>
      </c>
      <c r="F88" s="288" t="s">
        <v>2648</v>
      </c>
      <c r="G88" s="289" t="s">
        <v>187</v>
      </c>
      <c r="H88" s="290">
        <v>1</v>
      </c>
      <c r="I88" s="921"/>
      <c r="J88" s="291">
        <f t="shared" si="0"/>
        <v>0</v>
      </c>
      <c r="K88" s="288" t="s">
        <v>5</v>
      </c>
      <c r="L88" s="207"/>
      <c r="M88" s="292" t="s">
        <v>5</v>
      </c>
      <c r="N88" s="293" t="s">
        <v>39</v>
      </c>
      <c r="O88" s="294">
        <v>0</v>
      </c>
      <c r="P88" s="294">
        <f t="shared" si="1"/>
        <v>0</v>
      </c>
      <c r="Q88" s="294">
        <v>0</v>
      </c>
      <c r="R88" s="294">
        <f t="shared" si="2"/>
        <v>0</v>
      </c>
      <c r="S88" s="294">
        <v>0</v>
      </c>
      <c r="T88" s="295">
        <f t="shared" si="3"/>
        <v>0</v>
      </c>
      <c r="AR88" s="196" t="s">
        <v>2642</v>
      </c>
      <c r="AT88" s="196" t="s">
        <v>179</v>
      </c>
      <c r="AU88" s="196" t="s">
        <v>77</v>
      </c>
      <c r="AY88" s="196" t="s">
        <v>177</v>
      </c>
      <c r="BE88" s="296">
        <f t="shared" si="4"/>
        <v>0</v>
      </c>
      <c r="BF88" s="296">
        <f t="shared" si="5"/>
        <v>0</v>
      </c>
      <c r="BG88" s="296">
        <f t="shared" si="6"/>
        <v>0</v>
      </c>
      <c r="BH88" s="296">
        <f t="shared" si="7"/>
        <v>0</v>
      </c>
      <c r="BI88" s="296">
        <f t="shared" si="8"/>
        <v>0</v>
      </c>
      <c r="BJ88" s="196" t="s">
        <v>75</v>
      </c>
      <c r="BK88" s="296">
        <f t="shared" si="9"/>
        <v>0</v>
      </c>
      <c r="BL88" s="196" t="s">
        <v>2642</v>
      </c>
      <c r="BM88" s="196" t="s">
        <v>2649</v>
      </c>
    </row>
    <row r="89" spans="2:65" s="928" customFormat="1" ht="16.5" customHeight="1">
      <c r="B89" s="207"/>
      <c r="C89" s="286">
        <v>5</v>
      </c>
      <c r="D89" s="286" t="s">
        <v>179</v>
      </c>
      <c r="E89" s="287" t="s">
        <v>2650</v>
      </c>
      <c r="F89" s="288" t="s">
        <v>4831</v>
      </c>
      <c r="G89" s="289" t="s">
        <v>187</v>
      </c>
      <c r="H89" s="290">
        <v>1</v>
      </c>
      <c r="I89" s="921"/>
      <c r="J89" s="291">
        <f t="shared" si="0"/>
        <v>0</v>
      </c>
      <c r="K89" s="288" t="s">
        <v>181</v>
      </c>
      <c r="L89" s="207"/>
      <c r="M89" s="292" t="s">
        <v>5</v>
      </c>
      <c r="N89" s="293" t="s">
        <v>39</v>
      </c>
      <c r="O89" s="294">
        <v>0</v>
      </c>
      <c r="P89" s="294">
        <f t="shared" si="1"/>
        <v>0</v>
      </c>
      <c r="Q89" s="294">
        <v>0</v>
      </c>
      <c r="R89" s="294">
        <f t="shared" si="2"/>
        <v>0</v>
      </c>
      <c r="S89" s="294">
        <v>0</v>
      </c>
      <c r="T89" s="295">
        <f t="shared" si="3"/>
        <v>0</v>
      </c>
      <c r="AR89" s="196" t="s">
        <v>2642</v>
      </c>
      <c r="AT89" s="196" t="s">
        <v>179</v>
      </c>
      <c r="AU89" s="196" t="s">
        <v>77</v>
      </c>
      <c r="AY89" s="196" t="s">
        <v>177</v>
      </c>
      <c r="BE89" s="296">
        <f t="shared" si="4"/>
        <v>0</v>
      </c>
      <c r="BF89" s="296">
        <f t="shared" si="5"/>
        <v>0</v>
      </c>
      <c r="BG89" s="296">
        <f t="shared" si="6"/>
        <v>0</v>
      </c>
      <c r="BH89" s="296">
        <f t="shared" si="7"/>
        <v>0</v>
      </c>
      <c r="BI89" s="296">
        <f t="shared" si="8"/>
        <v>0</v>
      </c>
      <c r="BJ89" s="196" t="s">
        <v>75</v>
      </c>
      <c r="BK89" s="296">
        <f t="shared" si="9"/>
        <v>0</v>
      </c>
      <c r="BL89" s="196" t="s">
        <v>2642</v>
      </c>
      <c r="BM89" s="196" t="s">
        <v>2651</v>
      </c>
    </row>
    <row r="90" spans="2:65" s="928" customFormat="1" ht="16.5" customHeight="1">
      <c r="B90" s="207"/>
      <c r="C90" s="286">
        <v>6</v>
      </c>
      <c r="D90" s="286" t="s">
        <v>179</v>
      </c>
      <c r="E90" s="287" t="s">
        <v>4832</v>
      </c>
      <c r="F90" s="288" t="s">
        <v>4833</v>
      </c>
      <c r="G90" s="289" t="s">
        <v>187</v>
      </c>
      <c r="H90" s="290">
        <v>1</v>
      </c>
      <c r="I90" s="921"/>
      <c r="J90" s="291">
        <f t="shared" si="0"/>
        <v>0</v>
      </c>
      <c r="K90" s="288"/>
      <c r="L90" s="207"/>
      <c r="M90" s="292" t="s">
        <v>5</v>
      </c>
      <c r="N90" s="293" t="s">
        <v>39</v>
      </c>
      <c r="O90" s="294">
        <v>0</v>
      </c>
      <c r="P90" s="294">
        <f t="shared" si="1"/>
        <v>0</v>
      </c>
      <c r="Q90" s="294">
        <v>0</v>
      </c>
      <c r="R90" s="294">
        <f t="shared" si="2"/>
        <v>0</v>
      </c>
      <c r="S90" s="294">
        <v>0</v>
      </c>
      <c r="T90" s="295">
        <f t="shared" si="3"/>
        <v>0</v>
      </c>
      <c r="AR90" s="196" t="s">
        <v>2642</v>
      </c>
      <c r="AT90" s="196" t="s">
        <v>179</v>
      </c>
      <c r="AU90" s="196" t="s">
        <v>77</v>
      </c>
      <c r="AY90" s="196" t="s">
        <v>177</v>
      </c>
      <c r="BE90" s="296">
        <f t="shared" si="4"/>
        <v>0</v>
      </c>
      <c r="BF90" s="296">
        <f t="shared" si="5"/>
        <v>0</v>
      </c>
      <c r="BG90" s="296">
        <f t="shared" si="6"/>
        <v>0</v>
      </c>
      <c r="BH90" s="296">
        <f t="shared" si="7"/>
        <v>0</v>
      </c>
      <c r="BI90" s="296">
        <f t="shared" si="8"/>
        <v>0</v>
      </c>
      <c r="BJ90" s="196" t="s">
        <v>75</v>
      </c>
      <c r="BK90" s="296">
        <f t="shared" si="9"/>
        <v>0</v>
      </c>
      <c r="BL90" s="196" t="s">
        <v>2642</v>
      </c>
      <c r="BM90" s="196" t="s">
        <v>2651</v>
      </c>
    </row>
    <row r="91" spans="2:65" s="928" customFormat="1" ht="27">
      <c r="B91" s="207"/>
      <c r="C91" s="286">
        <v>7</v>
      </c>
      <c r="D91" s="286" t="s">
        <v>179</v>
      </c>
      <c r="E91" s="287" t="s">
        <v>4835</v>
      </c>
      <c r="F91" s="288" t="s">
        <v>4834</v>
      </c>
      <c r="G91" s="289" t="s">
        <v>187</v>
      </c>
      <c r="H91" s="290">
        <v>4</v>
      </c>
      <c r="I91" s="921"/>
      <c r="J91" s="291">
        <f t="shared" si="0"/>
        <v>0</v>
      </c>
      <c r="K91" s="288"/>
      <c r="L91" s="207"/>
      <c r="M91" s="292" t="s">
        <v>5</v>
      </c>
      <c r="N91" s="293" t="s">
        <v>39</v>
      </c>
      <c r="O91" s="294">
        <v>0</v>
      </c>
      <c r="P91" s="294">
        <f t="shared" si="1"/>
        <v>0</v>
      </c>
      <c r="Q91" s="294">
        <v>0</v>
      </c>
      <c r="R91" s="294">
        <f t="shared" si="2"/>
        <v>0</v>
      </c>
      <c r="S91" s="294">
        <v>0</v>
      </c>
      <c r="T91" s="295">
        <f t="shared" si="3"/>
        <v>0</v>
      </c>
      <c r="AR91" s="196" t="s">
        <v>2642</v>
      </c>
      <c r="AT91" s="196" t="s">
        <v>179</v>
      </c>
      <c r="AU91" s="196" t="s">
        <v>77</v>
      </c>
      <c r="AY91" s="196" t="s">
        <v>177</v>
      </c>
      <c r="BE91" s="296">
        <f t="shared" si="4"/>
        <v>0</v>
      </c>
      <c r="BF91" s="296">
        <f t="shared" si="5"/>
        <v>0</v>
      </c>
      <c r="BG91" s="296">
        <f t="shared" si="6"/>
        <v>0</v>
      </c>
      <c r="BH91" s="296">
        <f t="shared" si="7"/>
        <v>0</v>
      </c>
      <c r="BI91" s="296">
        <f t="shared" si="8"/>
        <v>0</v>
      </c>
      <c r="BJ91" s="196" t="s">
        <v>75</v>
      </c>
      <c r="BK91" s="296">
        <f t="shared" si="9"/>
        <v>0</v>
      </c>
      <c r="BL91" s="196" t="s">
        <v>2642</v>
      </c>
      <c r="BM91" s="196" t="s">
        <v>2651</v>
      </c>
    </row>
    <row r="92" spans="2:65" s="928" customFormat="1" ht="16.5" customHeight="1">
      <c r="B92" s="207"/>
      <c r="C92" s="286">
        <v>8</v>
      </c>
      <c r="D92" s="286" t="s">
        <v>179</v>
      </c>
      <c r="E92" s="287" t="s">
        <v>4837</v>
      </c>
      <c r="F92" s="288" t="s">
        <v>4836</v>
      </c>
      <c r="G92" s="289" t="s">
        <v>187</v>
      </c>
      <c r="H92" s="290">
        <v>1</v>
      </c>
      <c r="I92" s="921"/>
      <c r="J92" s="291">
        <f t="shared" si="0"/>
        <v>0</v>
      </c>
      <c r="K92" s="288"/>
      <c r="L92" s="207"/>
      <c r="M92" s="292" t="s">
        <v>5</v>
      </c>
      <c r="N92" s="293" t="s">
        <v>39</v>
      </c>
      <c r="O92" s="294">
        <v>0</v>
      </c>
      <c r="P92" s="294">
        <f t="shared" si="1"/>
        <v>0</v>
      </c>
      <c r="Q92" s="294">
        <v>0</v>
      </c>
      <c r="R92" s="294">
        <f t="shared" si="2"/>
        <v>0</v>
      </c>
      <c r="S92" s="294">
        <v>0</v>
      </c>
      <c r="T92" s="295">
        <f t="shared" si="3"/>
        <v>0</v>
      </c>
      <c r="AR92" s="196" t="s">
        <v>2642</v>
      </c>
      <c r="AT92" s="196" t="s">
        <v>179</v>
      </c>
      <c r="AU92" s="196" t="s">
        <v>77</v>
      </c>
      <c r="AY92" s="196" t="s">
        <v>177</v>
      </c>
      <c r="BE92" s="296">
        <f t="shared" si="4"/>
        <v>0</v>
      </c>
      <c r="BF92" s="296">
        <f t="shared" si="5"/>
        <v>0</v>
      </c>
      <c r="BG92" s="296">
        <f t="shared" si="6"/>
        <v>0</v>
      </c>
      <c r="BH92" s="296">
        <f t="shared" si="7"/>
        <v>0</v>
      </c>
      <c r="BI92" s="296">
        <f t="shared" si="8"/>
        <v>0</v>
      </c>
      <c r="BJ92" s="196" t="s">
        <v>75</v>
      </c>
      <c r="BK92" s="296">
        <f t="shared" si="9"/>
        <v>0</v>
      </c>
      <c r="BL92" s="196" t="s">
        <v>2642</v>
      </c>
      <c r="BM92" s="196" t="s">
        <v>2651</v>
      </c>
    </row>
    <row r="93" spans="2:65" s="928" customFormat="1" ht="27">
      <c r="B93" s="207"/>
      <c r="C93" s="286">
        <v>9</v>
      </c>
      <c r="D93" s="286" t="s">
        <v>179</v>
      </c>
      <c r="E93" s="287" t="s">
        <v>4838</v>
      </c>
      <c r="F93" s="288" t="s">
        <v>4879</v>
      </c>
      <c r="G93" s="289" t="s">
        <v>187</v>
      </c>
      <c r="H93" s="290">
        <v>1</v>
      </c>
      <c r="I93" s="921"/>
      <c r="J93" s="291">
        <f t="shared" si="0"/>
        <v>0</v>
      </c>
      <c r="K93" s="288"/>
      <c r="L93" s="207"/>
      <c r="M93" s="292" t="s">
        <v>5</v>
      </c>
      <c r="N93" s="293" t="s">
        <v>39</v>
      </c>
      <c r="O93" s="294">
        <v>0</v>
      </c>
      <c r="P93" s="294">
        <f t="shared" si="1"/>
        <v>0</v>
      </c>
      <c r="Q93" s="294">
        <v>0</v>
      </c>
      <c r="R93" s="294">
        <f t="shared" si="2"/>
        <v>0</v>
      </c>
      <c r="S93" s="294">
        <v>0</v>
      </c>
      <c r="T93" s="295">
        <f t="shared" si="3"/>
        <v>0</v>
      </c>
      <c r="AR93" s="196" t="s">
        <v>2642</v>
      </c>
      <c r="AT93" s="196" t="s">
        <v>179</v>
      </c>
      <c r="AU93" s="196" t="s">
        <v>77</v>
      </c>
      <c r="AY93" s="196" t="s">
        <v>177</v>
      </c>
      <c r="BE93" s="296">
        <f t="shared" si="4"/>
        <v>0</v>
      </c>
      <c r="BF93" s="296">
        <f t="shared" si="5"/>
        <v>0</v>
      </c>
      <c r="BG93" s="296">
        <f t="shared" si="6"/>
        <v>0</v>
      </c>
      <c r="BH93" s="296">
        <f t="shared" si="7"/>
        <v>0</v>
      </c>
      <c r="BI93" s="296">
        <f t="shared" si="8"/>
        <v>0</v>
      </c>
      <c r="BJ93" s="196" t="s">
        <v>75</v>
      </c>
      <c r="BK93" s="296">
        <f t="shared" si="9"/>
        <v>0</v>
      </c>
      <c r="BL93" s="196" t="s">
        <v>2642</v>
      </c>
      <c r="BM93" s="196" t="s">
        <v>2651</v>
      </c>
    </row>
    <row r="94" spans="2:65" s="928" customFormat="1">
      <c r="B94" s="207"/>
      <c r="C94" s="286">
        <v>10</v>
      </c>
      <c r="D94" s="286"/>
      <c r="E94" s="287"/>
      <c r="F94" s="288" t="s">
        <v>4870</v>
      </c>
      <c r="G94" s="289"/>
      <c r="H94" s="290"/>
      <c r="I94" s="921"/>
      <c r="J94" s="291"/>
      <c r="K94" s="288"/>
      <c r="L94" s="207"/>
      <c r="M94" s="292" t="s">
        <v>5</v>
      </c>
      <c r="N94" s="293" t="s">
        <v>39</v>
      </c>
      <c r="O94" s="294">
        <v>0</v>
      </c>
      <c r="P94" s="294">
        <f t="shared" si="1"/>
        <v>0</v>
      </c>
      <c r="Q94" s="294">
        <v>0</v>
      </c>
      <c r="R94" s="294">
        <f t="shared" si="2"/>
        <v>0</v>
      </c>
      <c r="S94" s="294">
        <v>0</v>
      </c>
      <c r="T94" s="295">
        <f t="shared" si="3"/>
        <v>0</v>
      </c>
      <c r="AR94" s="196" t="s">
        <v>2642</v>
      </c>
      <c r="AT94" s="196" t="s">
        <v>179</v>
      </c>
      <c r="AU94" s="196" t="s">
        <v>77</v>
      </c>
      <c r="AY94" s="196" t="s">
        <v>177</v>
      </c>
      <c r="BE94" s="296">
        <f t="shared" si="4"/>
        <v>0</v>
      </c>
      <c r="BF94" s="296">
        <f t="shared" si="5"/>
        <v>0</v>
      </c>
      <c r="BG94" s="296">
        <f t="shared" si="6"/>
        <v>0</v>
      </c>
      <c r="BH94" s="296">
        <f t="shared" si="7"/>
        <v>0</v>
      </c>
      <c r="BI94" s="296">
        <f t="shared" si="8"/>
        <v>0</v>
      </c>
      <c r="BJ94" s="196" t="s">
        <v>75</v>
      </c>
      <c r="BK94" s="296">
        <f t="shared" si="9"/>
        <v>0</v>
      </c>
      <c r="BL94" s="196" t="s">
        <v>2642</v>
      </c>
      <c r="BM94" s="196" t="s">
        <v>2651</v>
      </c>
    </row>
    <row r="95" spans="2:65" s="274" customFormat="1" ht="29.85" customHeight="1">
      <c r="B95" s="273"/>
      <c r="D95" s="275" t="s">
        <v>67</v>
      </c>
      <c r="E95" s="284" t="s">
        <v>2652</v>
      </c>
      <c r="F95" s="284" t="s">
        <v>2653</v>
      </c>
      <c r="J95" s="285">
        <f>BK95</f>
        <v>0</v>
      </c>
      <c r="L95" s="273"/>
      <c r="M95" s="278"/>
      <c r="N95" s="279"/>
      <c r="O95" s="279"/>
      <c r="P95" s="280">
        <f>SUM(P96:P107)</f>
        <v>0</v>
      </c>
      <c r="Q95" s="279"/>
      <c r="R95" s="280">
        <f>SUM(R96:R107)</f>
        <v>0</v>
      </c>
      <c r="S95" s="279"/>
      <c r="T95" s="281">
        <f>SUM(T96:T107)</f>
        <v>0</v>
      </c>
      <c r="AR95" s="275" t="s">
        <v>194</v>
      </c>
      <c r="AT95" s="282" t="s">
        <v>67</v>
      </c>
      <c r="AU95" s="282" t="s">
        <v>75</v>
      </c>
      <c r="AY95" s="275" t="s">
        <v>177</v>
      </c>
      <c r="BK95" s="283">
        <f>SUM(BK96:BK107)</f>
        <v>0</v>
      </c>
    </row>
    <row r="96" spans="2:65" s="928" customFormat="1" ht="25.5" customHeight="1">
      <c r="B96" s="207"/>
      <c r="C96" s="286">
        <v>11</v>
      </c>
      <c r="D96" s="286" t="s">
        <v>179</v>
      </c>
      <c r="E96" s="287" t="s">
        <v>4840</v>
      </c>
      <c r="F96" s="288" t="s">
        <v>4839</v>
      </c>
      <c r="G96" s="289" t="s">
        <v>187</v>
      </c>
      <c r="H96" s="290">
        <v>1</v>
      </c>
      <c r="I96" s="921"/>
      <c r="J96" s="291">
        <f t="shared" ref="J96:J107" si="10">ROUND(I96*H96,2)</f>
        <v>0</v>
      </c>
      <c r="K96" s="288"/>
      <c r="L96" s="207"/>
      <c r="M96" s="292" t="s">
        <v>5</v>
      </c>
      <c r="N96" s="293" t="s">
        <v>39</v>
      </c>
      <c r="O96" s="294">
        <v>0</v>
      </c>
      <c r="P96" s="294">
        <f t="shared" ref="P96:P107" si="11">O96*H96</f>
        <v>0</v>
      </c>
      <c r="Q96" s="294">
        <v>0</v>
      </c>
      <c r="R96" s="294">
        <f t="shared" ref="R96:R107" si="12">Q96*H96</f>
        <v>0</v>
      </c>
      <c r="S96" s="294">
        <v>0</v>
      </c>
      <c r="T96" s="295">
        <f t="shared" ref="T96:T107" si="13">S96*H96</f>
        <v>0</v>
      </c>
      <c r="AR96" s="196" t="s">
        <v>2642</v>
      </c>
      <c r="AT96" s="196" t="s">
        <v>179</v>
      </c>
      <c r="AU96" s="196" t="s">
        <v>77</v>
      </c>
      <c r="AY96" s="196" t="s">
        <v>177</v>
      </c>
      <c r="BE96" s="296">
        <f t="shared" ref="BE96:BE107" si="14">IF(N96="základní",J96,0)</f>
        <v>0</v>
      </c>
      <c r="BF96" s="296">
        <f t="shared" ref="BF96:BF107" si="15">IF(N96="snížená",J96,0)</f>
        <v>0</v>
      </c>
      <c r="BG96" s="296">
        <f t="shared" ref="BG96:BG107" si="16">IF(N96="zákl. přenesená",J96,0)</f>
        <v>0</v>
      </c>
      <c r="BH96" s="296">
        <f t="shared" ref="BH96:BH107" si="17">IF(N96="sníž. přenesená",J96,0)</f>
        <v>0</v>
      </c>
      <c r="BI96" s="296">
        <f t="shared" ref="BI96:BI107" si="18">IF(N96="nulová",J96,0)</f>
        <v>0</v>
      </c>
      <c r="BJ96" s="196" t="s">
        <v>75</v>
      </c>
      <c r="BK96" s="296">
        <f t="shared" ref="BK96:BK107" si="19">ROUND(I96*H96,2)</f>
        <v>0</v>
      </c>
      <c r="BL96" s="196" t="s">
        <v>2642</v>
      </c>
      <c r="BM96" s="196" t="s">
        <v>2656</v>
      </c>
    </row>
    <row r="97" spans="2:65" s="928" customFormat="1" ht="25.5" customHeight="1">
      <c r="B97" s="207"/>
      <c r="C97" s="286">
        <v>12</v>
      </c>
      <c r="D97" s="286" t="s">
        <v>179</v>
      </c>
      <c r="E97" s="287" t="s">
        <v>2654</v>
      </c>
      <c r="F97" s="288" t="s">
        <v>2655</v>
      </c>
      <c r="G97" s="289" t="s">
        <v>187</v>
      </c>
      <c r="H97" s="290">
        <v>1</v>
      </c>
      <c r="I97" s="921"/>
      <c r="J97" s="291">
        <f t="shared" si="10"/>
        <v>0</v>
      </c>
      <c r="K97" s="288" t="s">
        <v>181</v>
      </c>
      <c r="L97" s="207"/>
      <c r="M97" s="292" t="s">
        <v>5</v>
      </c>
      <c r="N97" s="293" t="s">
        <v>39</v>
      </c>
      <c r="O97" s="294">
        <v>0</v>
      </c>
      <c r="P97" s="294">
        <f t="shared" si="11"/>
        <v>0</v>
      </c>
      <c r="Q97" s="294">
        <v>0</v>
      </c>
      <c r="R97" s="294">
        <f t="shared" si="12"/>
        <v>0</v>
      </c>
      <c r="S97" s="294">
        <v>0</v>
      </c>
      <c r="T97" s="295">
        <f t="shared" si="13"/>
        <v>0</v>
      </c>
      <c r="AR97" s="196" t="s">
        <v>2642</v>
      </c>
      <c r="AT97" s="196" t="s">
        <v>179</v>
      </c>
      <c r="AU97" s="196" t="s">
        <v>77</v>
      </c>
      <c r="AY97" s="196" t="s">
        <v>177</v>
      </c>
      <c r="BE97" s="296">
        <f t="shared" si="14"/>
        <v>0</v>
      </c>
      <c r="BF97" s="296">
        <f t="shared" si="15"/>
        <v>0</v>
      </c>
      <c r="BG97" s="296">
        <f t="shared" si="16"/>
        <v>0</v>
      </c>
      <c r="BH97" s="296">
        <f t="shared" si="17"/>
        <v>0</v>
      </c>
      <c r="BI97" s="296">
        <f t="shared" si="18"/>
        <v>0</v>
      </c>
      <c r="BJ97" s="196" t="s">
        <v>75</v>
      </c>
      <c r="BK97" s="296">
        <f t="shared" si="19"/>
        <v>0</v>
      </c>
      <c r="BL97" s="196" t="s">
        <v>2642</v>
      </c>
      <c r="BM97" s="196" t="s">
        <v>2656</v>
      </c>
    </row>
    <row r="98" spans="2:65" s="928" customFormat="1" ht="27">
      <c r="B98" s="207"/>
      <c r="C98" s="286">
        <v>13</v>
      </c>
      <c r="D98" s="286" t="s">
        <v>179</v>
      </c>
      <c r="E98" s="287" t="s">
        <v>4842</v>
      </c>
      <c r="F98" s="288" t="s">
        <v>4841</v>
      </c>
      <c r="G98" s="289" t="s">
        <v>187</v>
      </c>
      <c r="H98" s="290">
        <v>1</v>
      </c>
      <c r="I98" s="921"/>
      <c r="J98" s="291">
        <f t="shared" si="10"/>
        <v>0</v>
      </c>
      <c r="K98" s="288"/>
      <c r="L98" s="207"/>
      <c r="M98" s="292" t="s">
        <v>5</v>
      </c>
      <c r="N98" s="293" t="s">
        <v>39</v>
      </c>
      <c r="O98" s="294">
        <v>0</v>
      </c>
      <c r="P98" s="294">
        <f t="shared" si="11"/>
        <v>0</v>
      </c>
      <c r="Q98" s="294">
        <v>0</v>
      </c>
      <c r="R98" s="294">
        <f t="shared" si="12"/>
        <v>0</v>
      </c>
      <c r="S98" s="294">
        <v>0</v>
      </c>
      <c r="T98" s="295">
        <f t="shared" si="13"/>
        <v>0</v>
      </c>
      <c r="AR98" s="196" t="s">
        <v>2642</v>
      </c>
      <c r="AT98" s="196" t="s">
        <v>179</v>
      </c>
      <c r="AU98" s="196" t="s">
        <v>77</v>
      </c>
      <c r="AY98" s="196" t="s">
        <v>177</v>
      </c>
      <c r="BE98" s="296">
        <f t="shared" si="14"/>
        <v>0</v>
      </c>
      <c r="BF98" s="296">
        <f t="shared" si="15"/>
        <v>0</v>
      </c>
      <c r="BG98" s="296">
        <f t="shared" si="16"/>
        <v>0</v>
      </c>
      <c r="BH98" s="296">
        <f t="shared" si="17"/>
        <v>0</v>
      </c>
      <c r="BI98" s="296">
        <f t="shared" si="18"/>
        <v>0</v>
      </c>
      <c r="BJ98" s="196" t="s">
        <v>75</v>
      </c>
      <c r="BK98" s="296">
        <f t="shared" si="19"/>
        <v>0</v>
      </c>
      <c r="BL98" s="196" t="s">
        <v>2642</v>
      </c>
      <c r="BM98" s="196" t="s">
        <v>2657</v>
      </c>
    </row>
    <row r="99" spans="2:65" s="928" customFormat="1" ht="16.5" customHeight="1">
      <c r="B99" s="207"/>
      <c r="C99" s="286">
        <v>14</v>
      </c>
      <c r="D99" s="286" t="s">
        <v>179</v>
      </c>
      <c r="E99" s="287" t="s">
        <v>4843</v>
      </c>
      <c r="F99" s="288" t="s">
        <v>4844</v>
      </c>
      <c r="G99" s="289" t="s">
        <v>187</v>
      </c>
      <c r="H99" s="290">
        <v>1</v>
      </c>
      <c r="I99" s="921"/>
      <c r="J99" s="291">
        <f t="shared" si="10"/>
        <v>0</v>
      </c>
      <c r="K99" s="288"/>
      <c r="L99" s="207"/>
      <c r="M99" s="292" t="s">
        <v>5</v>
      </c>
      <c r="N99" s="293" t="s">
        <v>39</v>
      </c>
      <c r="O99" s="294">
        <v>0</v>
      </c>
      <c r="P99" s="294">
        <f t="shared" si="11"/>
        <v>0</v>
      </c>
      <c r="Q99" s="294">
        <v>0</v>
      </c>
      <c r="R99" s="294">
        <f t="shared" si="12"/>
        <v>0</v>
      </c>
      <c r="S99" s="294">
        <v>0</v>
      </c>
      <c r="T99" s="295">
        <f t="shared" si="13"/>
        <v>0</v>
      </c>
      <c r="AR99" s="196" t="s">
        <v>2642</v>
      </c>
      <c r="AT99" s="196" t="s">
        <v>179</v>
      </c>
      <c r="AU99" s="196" t="s">
        <v>77</v>
      </c>
      <c r="AY99" s="196" t="s">
        <v>177</v>
      </c>
      <c r="BE99" s="296">
        <f t="shared" si="14"/>
        <v>0</v>
      </c>
      <c r="BF99" s="296">
        <f t="shared" si="15"/>
        <v>0</v>
      </c>
      <c r="BG99" s="296">
        <f t="shared" si="16"/>
        <v>0</v>
      </c>
      <c r="BH99" s="296">
        <f t="shared" si="17"/>
        <v>0</v>
      </c>
      <c r="BI99" s="296">
        <f t="shared" si="18"/>
        <v>0</v>
      </c>
      <c r="BJ99" s="196" t="s">
        <v>75</v>
      </c>
      <c r="BK99" s="296">
        <f t="shared" si="19"/>
        <v>0</v>
      </c>
      <c r="BL99" s="196" t="s">
        <v>2642</v>
      </c>
      <c r="BM99" s="196" t="s">
        <v>2657</v>
      </c>
    </row>
    <row r="100" spans="2:65" s="928" customFormat="1" ht="16.5" customHeight="1">
      <c r="B100" s="207"/>
      <c r="C100" s="286">
        <v>15</v>
      </c>
      <c r="D100" s="286" t="s">
        <v>179</v>
      </c>
      <c r="E100" s="287" t="s">
        <v>4845</v>
      </c>
      <c r="F100" s="288" t="s">
        <v>4846</v>
      </c>
      <c r="G100" s="289" t="s">
        <v>187</v>
      </c>
      <c r="H100" s="290">
        <v>1</v>
      </c>
      <c r="I100" s="921"/>
      <c r="J100" s="291">
        <f t="shared" si="10"/>
        <v>0</v>
      </c>
      <c r="K100" s="288"/>
      <c r="L100" s="207"/>
      <c r="M100" s="292" t="s">
        <v>5</v>
      </c>
      <c r="N100" s="293" t="s">
        <v>39</v>
      </c>
      <c r="O100" s="294">
        <v>0</v>
      </c>
      <c r="P100" s="294">
        <f t="shared" si="11"/>
        <v>0</v>
      </c>
      <c r="Q100" s="294">
        <v>0</v>
      </c>
      <c r="R100" s="294">
        <f t="shared" si="12"/>
        <v>0</v>
      </c>
      <c r="S100" s="294">
        <v>0</v>
      </c>
      <c r="T100" s="295">
        <f t="shared" si="13"/>
        <v>0</v>
      </c>
      <c r="AR100" s="196" t="s">
        <v>2642</v>
      </c>
      <c r="AT100" s="196" t="s">
        <v>179</v>
      </c>
      <c r="AU100" s="196" t="s">
        <v>77</v>
      </c>
      <c r="AY100" s="196" t="s">
        <v>177</v>
      </c>
      <c r="BE100" s="296">
        <f t="shared" si="14"/>
        <v>0</v>
      </c>
      <c r="BF100" s="296">
        <f t="shared" si="15"/>
        <v>0</v>
      </c>
      <c r="BG100" s="296">
        <f t="shared" si="16"/>
        <v>0</v>
      </c>
      <c r="BH100" s="296">
        <f t="shared" si="17"/>
        <v>0</v>
      </c>
      <c r="BI100" s="296">
        <f t="shared" si="18"/>
        <v>0</v>
      </c>
      <c r="BJ100" s="196" t="s">
        <v>75</v>
      </c>
      <c r="BK100" s="296">
        <f t="shared" si="19"/>
        <v>0</v>
      </c>
      <c r="BL100" s="196" t="s">
        <v>2642</v>
      </c>
      <c r="BM100" s="196" t="s">
        <v>2657</v>
      </c>
    </row>
    <row r="101" spans="2:65" s="928" customFormat="1" ht="27">
      <c r="B101" s="207"/>
      <c r="C101" s="286">
        <v>16</v>
      </c>
      <c r="D101" s="286" t="s">
        <v>179</v>
      </c>
      <c r="E101" s="287" t="s">
        <v>4847</v>
      </c>
      <c r="F101" s="288" t="s">
        <v>4848</v>
      </c>
      <c r="G101" s="289" t="s">
        <v>187</v>
      </c>
      <c r="H101" s="290">
        <v>1</v>
      </c>
      <c r="I101" s="921"/>
      <c r="J101" s="291">
        <f t="shared" si="10"/>
        <v>0</v>
      </c>
      <c r="K101" s="288"/>
      <c r="L101" s="207"/>
      <c r="M101" s="292" t="s">
        <v>5</v>
      </c>
      <c r="N101" s="293" t="s">
        <v>39</v>
      </c>
      <c r="O101" s="294">
        <v>0</v>
      </c>
      <c r="P101" s="294">
        <f t="shared" si="11"/>
        <v>0</v>
      </c>
      <c r="Q101" s="294">
        <v>0</v>
      </c>
      <c r="R101" s="294">
        <f t="shared" si="12"/>
        <v>0</v>
      </c>
      <c r="S101" s="294">
        <v>0</v>
      </c>
      <c r="T101" s="295">
        <f t="shared" si="13"/>
        <v>0</v>
      </c>
      <c r="AR101" s="196" t="s">
        <v>2642</v>
      </c>
      <c r="AT101" s="196" t="s">
        <v>179</v>
      </c>
      <c r="AU101" s="196" t="s">
        <v>77</v>
      </c>
      <c r="AY101" s="196" t="s">
        <v>177</v>
      </c>
      <c r="BE101" s="296">
        <f t="shared" si="14"/>
        <v>0</v>
      </c>
      <c r="BF101" s="296">
        <f t="shared" si="15"/>
        <v>0</v>
      </c>
      <c r="BG101" s="296">
        <f t="shared" si="16"/>
        <v>0</v>
      </c>
      <c r="BH101" s="296">
        <f t="shared" si="17"/>
        <v>0</v>
      </c>
      <c r="BI101" s="296">
        <f t="shared" si="18"/>
        <v>0</v>
      </c>
      <c r="BJ101" s="196" t="s">
        <v>75</v>
      </c>
      <c r="BK101" s="296">
        <f t="shared" si="19"/>
        <v>0</v>
      </c>
      <c r="BL101" s="196" t="s">
        <v>2642</v>
      </c>
      <c r="BM101" s="196" t="s">
        <v>2657</v>
      </c>
    </row>
    <row r="102" spans="2:65" s="928" customFormat="1" ht="27">
      <c r="B102" s="207"/>
      <c r="C102" s="286">
        <v>17</v>
      </c>
      <c r="D102" s="286" t="s">
        <v>179</v>
      </c>
      <c r="E102" s="287" t="s">
        <v>4849</v>
      </c>
      <c r="F102" s="288" t="s">
        <v>4850</v>
      </c>
      <c r="G102" s="289" t="s">
        <v>187</v>
      </c>
      <c r="H102" s="290">
        <v>1</v>
      </c>
      <c r="I102" s="921"/>
      <c r="J102" s="291">
        <f t="shared" si="10"/>
        <v>0</v>
      </c>
      <c r="K102" s="288"/>
      <c r="L102" s="207"/>
      <c r="M102" s="292" t="s">
        <v>5</v>
      </c>
      <c r="N102" s="293" t="s">
        <v>39</v>
      </c>
      <c r="O102" s="294">
        <v>0</v>
      </c>
      <c r="P102" s="294">
        <f t="shared" si="11"/>
        <v>0</v>
      </c>
      <c r="Q102" s="294">
        <v>0</v>
      </c>
      <c r="R102" s="294">
        <f t="shared" si="12"/>
        <v>0</v>
      </c>
      <c r="S102" s="294">
        <v>0</v>
      </c>
      <c r="T102" s="295">
        <f t="shared" si="13"/>
        <v>0</v>
      </c>
      <c r="AR102" s="196" t="s">
        <v>2642</v>
      </c>
      <c r="AT102" s="196" t="s">
        <v>179</v>
      </c>
      <c r="AU102" s="196" t="s">
        <v>77</v>
      </c>
      <c r="AY102" s="196" t="s">
        <v>177</v>
      </c>
      <c r="BE102" s="296">
        <f t="shared" si="14"/>
        <v>0</v>
      </c>
      <c r="BF102" s="296">
        <f t="shared" si="15"/>
        <v>0</v>
      </c>
      <c r="BG102" s="296">
        <f t="shared" si="16"/>
        <v>0</v>
      </c>
      <c r="BH102" s="296">
        <f t="shared" si="17"/>
        <v>0</v>
      </c>
      <c r="BI102" s="296">
        <f t="shared" si="18"/>
        <v>0</v>
      </c>
      <c r="BJ102" s="196" t="s">
        <v>75</v>
      </c>
      <c r="BK102" s="296">
        <f t="shared" si="19"/>
        <v>0</v>
      </c>
      <c r="BL102" s="196" t="s">
        <v>2642</v>
      </c>
      <c r="BM102" s="196" t="s">
        <v>2657</v>
      </c>
    </row>
    <row r="103" spans="2:65" s="928" customFormat="1" ht="27">
      <c r="B103" s="207"/>
      <c r="C103" s="286">
        <v>18</v>
      </c>
      <c r="D103" s="286" t="s">
        <v>179</v>
      </c>
      <c r="E103" s="287" t="s">
        <v>4851</v>
      </c>
      <c r="F103" s="288" t="s">
        <v>4852</v>
      </c>
      <c r="G103" s="289" t="s">
        <v>187</v>
      </c>
      <c r="H103" s="290">
        <v>1</v>
      </c>
      <c r="I103" s="921"/>
      <c r="J103" s="291">
        <f t="shared" si="10"/>
        <v>0</v>
      </c>
      <c r="K103" s="288"/>
      <c r="L103" s="207"/>
      <c r="M103" s="292" t="s">
        <v>5</v>
      </c>
      <c r="N103" s="293" t="s">
        <v>39</v>
      </c>
      <c r="O103" s="294">
        <v>0</v>
      </c>
      <c r="P103" s="294">
        <f t="shared" si="11"/>
        <v>0</v>
      </c>
      <c r="Q103" s="294">
        <v>0</v>
      </c>
      <c r="R103" s="294">
        <f t="shared" si="12"/>
        <v>0</v>
      </c>
      <c r="S103" s="294">
        <v>0</v>
      </c>
      <c r="T103" s="295">
        <f t="shared" si="13"/>
        <v>0</v>
      </c>
      <c r="AR103" s="196" t="s">
        <v>2642</v>
      </c>
      <c r="AT103" s="196" t="s">
        <v>179</v>
      </c>
      <c r="AU103" s="196" t="s">
        <v>77</v>
      </c>
      <c r="AY103" s="196" t="s">
        <v>177</v>
      </c>
      <c r="BE103" s="296">
        <f t="shared" si="14"/>
        <v>0</v>
      </c>
      <c r="BF103" s="296">
        <f t="shared" si="15"/>
        <v>0</v>
      </c>
      <c r="BG103" s="296">
        <f t="shared" si="16"/>
        <v>0</v>
      </c>
      <c r="BH103" s="296">
        <f t="shared" si="17"/>
        <v>0</v>
      </c>
      <c r="BI103" s="296">
        <f t="shared" si="18"/>
        <v>0</v>
      </c>
      <c r="BJ103" s="196" t="s">
        <v>75</v>
      </c>
      <c r="BK103" s="296">
        <f t="shared" si="19"/>
        <v>0</v>
      </c>
      <c r="BL103" s="196" t="s">
        <v>2642</v>
      </c>
      <c r="BM103" s="196" t="s">
        <v>2657</v>
      </c>
    </row>
    <row r="104" spans="2:65" s="928" customFormat="1" ht="16.5" customHeight="1">
      <c r="B104" s="207"/>
      <c r="C104" s="286">
        <v>19</v>
      </c>
      <c r="D104" s="286" t="s">
        <v>179</v>
      </c>
      <c r="E104" s="287" t="s">
        <v>4853</v>
      </c>
      <c r="F104" s="288" t="s">
        <v>4854</v>
      </c>
      <c r="G104" s="289" t="s">
        <v>187</v>
      </c>
      <c r="H104" s="290">
        <v>1</v>
      </c>
      <c r="I104" s="921"/>
      <c r="J104" s="291">
        <f t="shared" si="10"/>
        <v>0</v>
      </c>
      <c r="K104" s="288"/>
      <c r="L104" s="207"/>
      <c r="M104" s="292" t="s">
        <v>5</v>
      </c>
      <c r="N104" s="293" t="s">
        <v>39</v>
      </c>
      <c r="O104" s="294">
        <v>0</v>
      </c>
      <c r="P104" s="294">
        <f t="shared" si="11"/>
        <v>0</v>
      </c>
      <c r="Q104" s="294">
        <v>0</v>
      </c>
      <c r="R104" s="294">
        <f t="shared" si="12"/>
        <v>0</v>
      </c>
      <c r="S104" s="294">
        <v>0</v>
      </c>
      <c r="T104" s="295">
        <f t="shared" si="13"/>
        <v>0</v>
      </c>
      <c r="AR104" s="196" t="s">
        <v>2642</v>
      </c>
      <c r="AT104" s="196" t="s">
        <v>179</v>
      </c>
      <c r="AU104" s="196" t="s">
        <v>77</v>
      </c>
      <c r="AY104" s="196" t="s">
        <v>177</v>
      </c>
      <c r="BE104" s="296">
        <f t="shared" si="14"/>
        <v>0</v>
      </c>
      <c r="BF104" s="296">
        <f t="shared" si="15"/>
        <v>0</v>
      </c>
      <c r="BG104" s="296">
        <f t="shared" si="16"/>
        <v>0</v>
      </c>
      <c r="BH104" s="296">
        <f t="shared" si="17"/>
        <v>0</v>
      </c>
      <c r="BI104" s="296">
        <f t="shared" si="18"/>
        <v>0</v>
      </c>
      <c r="BJ104" s="196" t="s">
        <v>75</v>
      </c>
      <c r="BK104" s="296">
        <f t="shared" si="19"/>
        <v>0</v>
      </c>
      <c r="BL104" s="196" t="s">
        <v>2642</v>
      </c>
      <c r="BM104" s="196" t="s">
        <v>2657</v>
      </c>
    </row>
    <row r="105" spans="2:65" s="928" customFormat="1" ht="16.5" customHeight="1">
      <c r="B105" s="207"/>
      <c r="C105" s="286">
        <v>20</v>
      </c>
      <c r="D105" s="286" t="s">
        <v>179</v>
      </c>
      <c r="E105" s="287" t="s">
        <v>4855</v>
      </c>
      <c r="F105" s="288" t="s">
        <v>4856</v>
      </c>
      <c r="G105" s="289" t="s">
        <v>187</v>
      </c>
      <c r="H105" s="290">
        <v>1</v>
      </c>
      <c r="I105" s="921"/>
      <c r="J105" s="291">
        <f t="shared" si="10"/>
        <v>0</v>
      </c>
      <c r="K105" s="288"/>
      <c r="L105" s="207"/>
      <c r="M105" s="292" t="s">
        <v>5</v>
      </c>
      <c r="N105" s="293" t="s">
        <v>39</v>
      </c>
      <c r="O105" s="294">
        <v>0</v>
      </c>
      <c r="P105" s="294">
        <f t="shared" si="11"/>
        <v>0</v>
      </c>
      <c r="Q105" s="294">
        <v>0</v>
      </c>
      <c r="R105" s="294">
        <f t="shared" si="12"/>
        <v>0</v>
      </c>
      <c r="S105" s="294">
        <v>0</v>
      </c>
      <c r="T105" s="295">
        <f t="shared" si="13"/>
        <v>0</v>
      </c>
      <c r="AR105" s="196" t="s">
        <v>2642</v>
      </c>
      <c r="AT105" s="196" t="s">
        <v>179</v>
      </c>
      <c r="AU105" s="196" t="s">
        <v>77</v>
      </c>
      <c r="AY105" s="196" t="s">
        <v>177</v>
      </c>
      <c r="BE105" s="296">
        <f t="shared" si="14"/>
        <v>0</v>
      </c>
      <c r="BF105" s="296">
        <f t="shared" si="15"/>
        <v>0</v>
      </c>
      <c r="BG105" s="296">
        <f t="shared" si="16"/>
        <v>0</v>
      </c>
      <c r="BH105" s="296">
        <f t="shared" si="17"/>
        <v>0</v>
      </c>
      <c r="BI105" s="296">
        <f t="shared" si="18"/>
        <v>0</v>
      </c>
      <c r="BJ105" s="196" t="s">
        <v>75</v>
      </c>
      <c r="BK105" s="296">
        <f t="shared" si="19"/>
        <v>0</v>
      </c>
      <c r="BL105" s="196" t="s">
        <v>2642</v>
      </c>
      <c r="BM105" s="196" t="s">
        <v>2657</v>
      </c>
    </row>
    <row r="106" spans="2:65" s="928" customFormat="1" ht="40.5">
      <c r="B106" s="207"/>
      <c r="C106" s="286">
        <v>21</v>
      </c>
      <c r="D106" s="286" t="s">
        <v>179</v>
      </c>
      <c r="E106" s="287" t="s">
        <v>4857</v>
      </c>
      <c r="F106" s="288" t="s">
        <v>4858</v>
      </c>
      <c r="G106" s="289" t="s">
        <v>187</v>
      </c>
      <c r="H106" s="290">
        <v>1</v>
      </c>
      <c r="I106" s="921"/>
      <c r="J106" s="291">
        <f t="shared" si="10"/>
        <v>0</v>
      </c>
      <c r="K106" s="288"/>
      <c r="L106" s="207"/>
      <c r="M106" s="292" t="s">
        <v>5</v>
      </c>
      <c r="N106" s="293" t="s">
        <v>39</v>
      </c>
      <c r="O106" s="294">
        <v>0</v>
      </c>
      <c r="P106" s="294">
        <f t="shared" si="11"/>
        <v>0</v>
      </c>
      <c r="Q106" s="294">
        <v>0</v>
      </c>
      <c r="R106" s="294">
        <f t="shared" si="12"/>
        <v>0</v>
      </c>
      <c r="S106" s="294">
        <v>0</v>
      </c>
      <c r="T106" s="295">
        <f t="shared" si="13"/>
        <v>0</v>
      </c>
      <c r="AR106" s="196" t="s">
        <v>2642</v>
      </c>
      <c r="AT106" s="196" t="s">
        <v>179</v>
      </c>
      <c r="AU106" s="196" t="s">
        <v>77</v>
      </c>
      <c r="AY106" s="196" t="s">
        <v>177</v>
      </c>
      <c r="BE106" s="296">
        <f t="shared" si="14"/>
        <v>0</v>
      </c>
      <c r="BF106" s="296">
        <f t="shared" si="15"/>
        <v>0</v>
      </c>
      <c r="BG106" s="296">
        <f t="shared" si="16"/>
        <v>0</v>
      </c>
      <c r="BH106" s="296">
        <f t="shared" si="17"/>
        <v>0</v>
      </c>
      <c r="BI106" s="296">
        <f t="shared" si="18"/>
        <v>0</v>
      </c>
      <c r="BJ106" s="196" t="s">
        <v>75</v>
      </c>
      <c r="BK106" s="296">
        <f t="shared" si="19"/>
        <v>0</v>
      </c>
      <c r="BL106" s="196" t="s">
        <v>2642</v>
      </c>
      <c r="BM106" s="196" t="s">
        <v>2657</v>
      </c>
    </row>
    <row r="107" spans="2:65" s="928" customFormat="1" ht="27">
      <c r="B107" s="207"/>
      <c r="C107" s="286">
        <v>22</v>
      </c>
      <c r="D107" s="286" t="s">
        <v>179</v>
      </c>
      <c r="E107" s="287" t="s">
        <v>4859</v>
      </c>
      <c r="F107" s="288" t="s">
        <v>4860</v>
      </c>
      <c r="G107" s="289" t="s">
        <v>187</v>
      </c>
      <c r="H107" s="290">
        <v>1</v>
      </c>
      <c r="I107" s="921"/>
      <c r="J107" s="291">
        <f t="shared" si="10"/>
        <v>0</v>
      </c>
      <c r="K107" s="288" t="s">
        <v>181</v>
      </c>
      <c r="L107" s="207"/>
      <c r="M107" s="292" t="s">
        <v>5</v>
      </c>
      <c r="N107" s="293" t="s">
        <v>39</v>
      </c>
      <c r="O107" s="294">
        <v>0</v>
      </c>
      <c r="P107" s="294">
        <f t="shared" si="11"/>
        <v>0</v>
      </c>
      <c r="Q107" s="294">
        <v>0</v>
      </c>
      <c r="R107" s="294">
        <f t="shared" si="12"/>
        <v>0</v>
      </c>
      <c r="S107" s="294">
        <v>0</v>
      </c>
      <c r="T107" s="295">
        <f t="shared" si="13"/>
        <v>0</v>
      </c>
      <c r="AR107" s="196" t="s">
        <v>2642</v>
      </c>
      <c r="AT107" s="196" t="s">
        <v>179</v>
      </c>
      <c r="AU107" s="196" t="s">
        <v>77</v>
      </c>
      <c r="AY107" s="196" t="s">
        <v>177</v>
      </c>
      <c r="BE107" s="296">
        <f t="shared" si="14"/>
        <v>0</v>
      </c>
      <c r="BF107" s="296">
        <f t="shared" si="15"/>
        <v>0</v>
      </c>
      <c r="BG107" s="296">
        <f t="shared" si="16"/>
        <v>0</v>
      </c>
      <c r="BH107" s="296">
        <f t="shared" si="17"/>
        <v>0</v>
      </c>
      <c r="BI107" s="296">
        <f t="shared" si="18"/>
        <v>0</v>
      </c>
      <c r="BJ107" s="196" t="s">
        <v>75</v>
      </c>
      <c r="BK107" s="296">
        <f t="shared" si="19"/>
        <v>0</v>
      </c>
      <c r="BL107" s="196" t="s">
        <v>2642</v>
      </c>
      <c r="BM107" s="196" t="s">
        <v>2657</v>
      </c>
    </row>
    <row r="108" spans="2:65" s="274" customFormat="1" ht="29.85" customHeight="1">
      <c r="B108" s="273"/>
      <c r="D108" s="275" t="s">
        <v>67</v>
      </c>
      <c r="E108" s="284" t="s">
        <v>2658</v>
      </c>
      <c r="F108" s="284" t="s">
        <v>2659</v>
      </c>
      <c r="J108" s="285">
        <f>BK108</f>
        <v>0</v>
      </c>
      <c r="L108" s="273"/>
      <c r="M108" s="278"/>
      <c r="N108" s="279"/>
      <c r="O108" s="279"/>
      <c r="P108" s="280">
        <f>SUM(P109:P116)</f>
        <v>0</v>
      </c>
      <c r="Q108" s="279"/>
      <c r="R108" s="280">
        <f>SUM(R109:R116)</f>
        <v>0</v>
      </c>
      <c r="S108" s="279"/>
      <c r="T108" s="281">
        <f>SUM(T109:T116)</f>
        <v>0</v>
      </c>
      <c r="AR108" s="275" t="s">
        <v>194</v>
      </c>
      <c r="AT108" s="282" t="s">
        <v>67</v>
      </c>
      <c r="AU108" s="282" t="s">
        <v>75</v>
      </c>
      <c r="AY108" s="275" t="s">
        <v>177</v>
      </c>
      <c r="BK108" s="283">
        <f>SUM(BK109:BK116)</f>
        <v>0</v>
      </c>
    </row>
    <row r="109" spans="2:65" s="928" customFormat="1" ht="16.5" customHeight="1">
      <c r="B109" s="207"/>
      <c r="C109" s="286">
        <v>23</v>
      </c>
      <c r="D109" s="286" t="s">
        <v>179</v>
      </c>
      <c r="E109" s="287" t="s">
        <v>4861</v>
      </c>
      <c r="F109" s="288" t="s">
        <v>4862</v>
      </c>
      <c r="G109" s="289" t="s">
        <v>187</v>
      </c>
      <c r="H109" s="290">
        <v>1</v>
      </c>
      <c r="I109" s="921"/>
      <c r="J109" s="291">
        <f t="shared" ref="J109:J116" si="20">ROUND(I109*H109,2)</f>
        <v>0</v>
      </c>
      <c r="K109" s="288" t="s">
        <v>181</v>
      </c>
      <c r="L109" s="207"/>
      <c r="M109" s="292" t="s">
        <v>5</v>
      </c>
      <c r="N109" s="293" t="s">
        <v>39</v>
      </c>
      <c r="O109" s="294">
        <v>0</v>
      </c>
      <c r="P109" s="294">
        <f t="shared" ref="P109:P116" si="21">O109*H109</f>
        <v>0</v>
      </c>
      <c r="Q109" s="294">
        <v>0</v>
      </c>
      <c r="R109" s="294">
        <f t="shared" ref="R109:R116" si="22">Q109*H109</f>
        <v>0</v>
      </c>
      <c r="S109" s="294">
        <v>0</v>
      </c>
      <c r="T109" s="295">
        <f t="shared" ref="T109:T116" si="23">S109*H109</f>
        <v>0</v>
      </c>
      <c r="AR109" s="196" t="s">
        <v>2642</v>
      </c>
      <c r="AT109" s="196" t="s">
        <v>179</v>
      </c>
      <c r="AU109" s="196" t="s">
        <v>77</v>
      </c>
      <c r="AY109" s="196" t="s">
        <v>177</v>
      </c>
      <c r="BE109" s="296">
        <f t="shared" ref="BE109:BE116" si="24">IF(N109="základní",J109,0)</f>
        <v>0</v>
      </c>
      <c r="BF109" s="296">
        <f t="shared" ref="BF109:BF116" si="25">IF(N109="snížená",J109,0)</f>
        <v>0</v>
      </c>
      <c r="BG109" s="296">
        <f t="shared" ref="BG109:BG116" si="26">IF(N109="zákl. přenesená",J109,0)</f>
        <v>0</v>
      </c>
      <c r="BH109" s="296">
        <f t="shared" ref="BH109:BH116" si="27">IF(N109="sníž. přenesená",J109,0)</f>
        <v>0</v>
      </c>
      <c r="BI109" s="296">
        <f t="shared" ref="BI109:BI116" si="28">IF(N109="nulová",J109,0)</f>
        <v>0</v>
      </c>
      <c r="BJ109" s="196" t="s">
        <v>75</v>
      </c>
      <c r="BK109" s="296">
        <f t="shared" ref="BK109:BK116" si="29">ROUND(I109*H109,2)</f>
        <v>0</v>
      </c>
      <c r="BL109" s="196" t="s">
        <v>2642</v>
      </c>
      <c r="BM109" s="196" t="s">
        <v>2662</v>
      </c>
    </row>
    <row r="110" spans="2:65" s="928" customFormat="1" ht="54">
      <c r="B110" s="207"/>
      <c r="C110" s="286">
        <v>24</v>
      </c>
      <c r="D110" s="286" t="s">
        <v>179</v>
      </c>
      <c r="E110" s="287" t="s">
        <v>4863</v>
      </c>
      <c r="F110" s="288" t="s">
        <v>4864</v>
      </c>
      <c r="G110" s="289" t="s">
        <v>187</v>
      </c>
      <c r="H110" s="290">
        <v>1</v>
      </c>
      <c r="I110" s="921"/>
      <c r="J110" s="291">
        <f t="shared" si="20"/>
        <v>0</v>
      </c>
      <c r="K110" s="288" t="s">
        <v>181</v>
      </c>
      <c r="L110" s="207"/>
      <c r="M110" s="292" t="s">
        <v>5</v>
      </c>
      <c r="N110" s="293" t="s">
        <v>39</v>
      </c>
      <c r="O110" s="294">
        <v>0</v>
      </c>
      <c r="P110" s="294">
        <f t="shared" si="21"/>
        <v>0</v>
      </c>
      <c r="Q110" s="294">
        <v>0</v>
      </c>
      <c r="R110" s="294">
        <f t="shared" si="22"/>
        <v>0</v>
      </c>
      <c r="S110" s="294">
        <v>0</v>
      </c>
      <c r="T110" s="295">
        <f t="shared" si="23"/>
        <v>0</v>
      </c>
      <c r="AR110" s="196" t="s">
        <v>2642</v>
      </c>
      <c r="AT110" s="196" t="s">
        <v>179</v>
      </c>
      <c r="AU110" s="196" t="s">
        <v>77</v>
      </c>
      <c r="AY110" s="196" t="s">
        <v>177</v>
      </c>
      <c r="BE110" s="296">
        <f t="shared" si="24"/>
        <v>0</v>
      </c>
      <c r="BF110" s="296">
        <f t="shared" si="25"/>
        <v>0</v>
      </c>
      <c r="BG110" s="296">
        <f t="shared" si="26"/>
        <v>0</v>
      </c>
      <c r="BH110" s="296">
        <f t="shared" si="27"/>
        <v>0</v>
      </c>
      <c r="BI110" s="296">
        <f t="shared" si="28"/>
        <v>0</v>
      </c>
      <c r="BJ110" s="196" t="s">
        <v>75</v>
      </c>
      <c r="BK110" s="296">
        <f t="shared" si="29"/>
        <v>0</v>
      </c>
      <c r="BL110" s="196" t="s">
        <v>2642</v>
      </c>
      <c r="BM110" s="196" t="s">
        <v>2662</v>
      </c>
    </row>
    <row r="111" spans="2:65" s="928" customFormat="1">
      <c r="B111" s="207"/>
      <c r="C111" s="286">
        <v>25</v>
      </c>
      <c r="D111" s="286"/>
      <c r="E111" s="287"/>
      <c r="F111" s="288" t="s">
        <v>4870</v>
      </c>
      <c r="G111" s="289"/>
      <c r="H111" s="290"/>
      <c r="I111" s="921"/>
      <c r="J111" s="291"/>
      <c r="K111" s="288"/>
      <c r="L111" s="207"/>
      <c r="M111" s="292" t="s">
        <v>5</v>
      </c>
      <c r="N111" s="293" t="s">
        <v>39</v>
      </c>
      <c r="O111" s="294">
        <v>0</v>
      </c>
      <c r="P111" s="294">
        <f t="shared" si="21"/>
        <v>0</v>
      </c>
      <c r="Q111" s="294">
        <v>0</v>
      </c>
      <c r="R111" s="294">
        <f t="shared" si="22"/>
        <v>0</v>
      </c>
      <c r="S111" s="294">
        <v>0</v>
      </c>
      <c r="T111" s="295">
        <f t="shared" si="23"/>
        <v>0</v>
      </c>
      <c r="AR111" s="196" t="s">
        <v>2642</v>
      </c>
      <c r="AT111" s="196" t="s">
        <v>179</v>
      </c>
      <c r="AU111" s="196" t="s">
        <v>77</v>
      </c>
      <c r="AY111" s="196" t="s">
        <v>177</v>
      </c>
      <c r="BE111" s="296">
        <f t="shared" si="24"/>
        <v>0</v>
      </c>
      <c r="BF111" s="296">
        <f t="shared" si="25"/>
        <v>0</v>
      </c>
      <c r="BG111" s="296">
        <f t="shared" si="26"/>
        <v>0</v>
      </c>
      <c r="BH111" s="296">
        <f t="shared" si="27"/>
        <v>0</v>
      </c>
      <c r="BI111" s="296">
        <f t="shared" si="28"/>
        <v>0</v>
      </c>
      <c r="BJ111" s="196" t="s">
        <v>75</v>
      </c>
      <c r="BK111" s="296">
        <f t="shared" si="29"/>
        <v>0</v>
      </c>
      <c r="BL111" s="196" t="s">
        <v>2642</v>
      </c>
      <c r="BM111" s="196" t="s">
        <v>2662</v>
      </c>
    </row>
    <row r="112" spans="2:65" s="928" customFormat="1" ht="16.5" customHeight="1">
      <c r="B112" s="207"/>
      <c r="C112" s="286">
        <v>26</v>
      </c>
      <c r="D112" s="286" t="s">
        <v>179</v>
      </c>
      <c r="E112" s="287" t="s">
        <v>2660</v>
      </c>
      <c r="F112" s="288" t="s">
        <v>2661</v>
      </c>
      <c r="G112" s="289" t="s">
        <v>187</v>
      </c>
      <c r="H112" s="290">
        <v>1</v>
      </c>
      <c r="I112" s="921"/>
      <c r="J112" s="291">
        <f t="shared" si="20"/>
        <v>0</v>
      </c>
      <c r="K112" s="288" t="s">
        <v>181</v>
      </c>
      <c r="L112" s="207"/>
      <c r="M112" s="292" t="s">
        <v>5</v>
      </c>
      <c r="N112" s="293" t="s">
        <v>39</v>
      </c>
      <c r="O112" s="294">
        <v>0</v>
      </c>
      <c r="P112" s="294">
        <f t="shared" si="21"/>
        <v>0</v>
      </c>
      <c r="Q112" s="294">
        <v>0</v>
      </c>
      <c r="R112" s="294">
        <f t="shared" si="22"/>
        <v>0</v>
      </c>
      <c r="S112" s="294">
        <v>0</v>
      </c>
      <c r="T112" s="295">
        <f t="shared" si="23"/>
        <v>0</v>
      </c>
      <c r="AR112" s="196" t="s">
        <v>2642</v>
      </c>
      <c r="AT112" s="196" t="s">
        <v>179</v>
      </c>
      <c r="AU112" s="196" t="s">
        <v>77</v>
      </c>
      <c r="AY112" s="196" t="s">
        <v>177</v>
      </c>
      <c r="BE112" s="296">
        <f t="shared" si="24"/>
        <v>0</v>
      </c>
      <c r="BF112" s="296">
        <f t="shared" si="25"/>
        <v>0</v>
      </c>
      <c r="BG112" s="296">
        <f t="shared" si="26"/>
        <v>0</v>
      </c>
      <c r="BH112" s="296">
        <f t="shared" si="27"/>
        <v>0</v>
      </c>
      <c r="BI112" s="296">
        <f t="shared" si="28"/>
        <v>0</v>
      </c>
      <c r="BJ112" s="196" t="s">
        <v>75</v>
      </c>
      <c r="BK112" s="296">
        <f t="shared" si="29"/>
        <v>0</v>
      </c>
      <c r="BL112" s="196" t="s">
        <v>2642</v>
      </c>
      <c r="BM112" s="196" t="s">
        <v>2662</v>
      </c>
    </row>
    <row r="113" spans="2:65" s="928" customFormat="1" ht="16.5" customHeight="1">
      <c r="B113" s="207"/>
      <c r="C113" s="286">
        <v>27</v>
      </c>
      <c r="D113" s="286" t="s">
        <v>179</v>
      </c>
      <c r="E113" s="287" t="s">
        <v>4865</v>
      </c>
      <c r="F113" s="288" t="s">
        <v>4866</v>
      </c>
      <c r="G113" s="289" t="s">
        <v>187</v>
      </c>
      <c r="H113" s="290">
        <v>1</v>
      </c>
      <c r="I113" s="921"/>
      <c r="J113" s="291">
        <f t="shared" si="20"/>
        <v>0</v>
      </c>
      <c r="K113" s="288" t="s">
        <v>181</v>
      </c>
      <c r="L113" s="207"/>
      <c r="M113" s="292" t="s">
        <v>5</v>
      </c>
      <c r="N113" s="293" t="s">
        <v>39</v>
      </c>
      <c r="O113" s="294">
        <v>0</v>
      </c>
      <c r="P113" s="294">
        <f t="shared" si="21"/>
        <v>0</v>
      </c>
      <c r="Q113" s="294">
        <v>0</v>
      </c>
      <c r="R113" s="294">
        <f t="shared" si="22"/>
        <v>0</v>
      </c>
      <c r="S113" s="294">
        <v>0</v>
      </c>
      <c r="T113" s="295">
        <f t="shared" si="23"/>
        <v>0</v>
      </c>
      <c r="AR113" s="196" t="s">
        <v>2642</v>
      </c>
      <c r="AT113" s="196" t="s">
        <v>179</v>
      </c>
      <c r="AU113" s="196" t="s">
        <v>77</v>
      </c>
      <c r="AY113" s="196" t="s">
        <v>177</v>
      </c>
      <c r="BE113" s="296">
        <f t="shared" si="24"/>
        <v>0</v>
      </c>
      <c r="BF113" s="296">
        <f t="shared" si="25"/>
        <v>0</v>
      </c>
      <c r="BG113" s="296">
        <f t="shared" si="26"/>
        <v>0</v>
      </c>
      <c r="BH113" s="296">
        <f t="shared" si="27"/>
        <v>0</v>
      </c>
      <c r="BI113" s="296">
        <f t="shared" si="28"/>
        <v>0</v>
      </c>
      <c r="BJ113" s="196" t="s">
        <v>75</v>
      </c>
      <c r="BK113" s="296">
        <f t="shared" si="29"/>
        <v>0</v>
      </c>
      <c r="BL113" s="196" t="s">
        <v>2642</v>
      </c>
      <c r="BM113" s="196" t="s">
        <v>2665</v>
      </c>
    </row>
    <row r="114" spans="2:65" s="928" customFormat="1" ht="16.5" customHeight="1">
      <c r="B114" s="207"/>
      <c r="C114" s="286">
        <v>28</v>
      </c>
      <c r="D114" s="286" t="s">
        <v>179</v>
      </c>
      <c r="E114" s="287" t="s">
        <v>2663</v>
      </c>
      <c r="F114" s="288" t="s">
        <v>2664</v>
      </c>
      <c r="G114" s="289" t="s">
        <v>187</v>
      </c>
      <c r="H114" s="290">
        <v>1</v>
      </c>
      <c r="I114" s="921"/>
      <c r="J114" s="291">
        <f t="shared" si="20"/>
        <v>0</v>
      </c>
      <c r="K114" s="288" t="s">
        <v>181</v>
      </c>
      <c r="L114" s="207"/>
      <c r="M114" s="292" t="s">
        <v>5</v>
      </c>
      <c r="N114" s="293" t="s">
        <v>39</v>
      </c>
      <c r="O114" s="294">
        <v>0</v>
      </c>
      <c r="P114" s="294">
        <f t="shared" si="21"/>
        <v>0</v>
      </c>
      <c r="Q114" s="294">
        <v>0</v>
      </c>
      <c r="R114" s="294">
        <f t="shared" si="22"/>
        <v>0</v>
      </c>
      <c r="S114" s="294">
        <v>0</v>
      </c>
      <c r="T114" s="295">
        <f t="shared" si="23"/>
        <v>0</v>
      </c>
      <c r="AR114" s="196" t="s">
        <v>2642</v>
      </c>
      <c r="AT114" s="196" t="s">
        <v>179</v>
      </c>
      <c r="AU114" s="196" t="s">
        <v>77</v>
      </c>
      <c r="AY114" s="196" t="s">
        <v>177</v>
      </c>
      <c r="BE114" s="296">
        <f t="shared" si="24"/>
        <v>0</v>
      </c>
      <c r="BF114" s="296">
        <f t="shared" si="25"/>
        <v>0</v>
      </c>
      <c r="BG114" s="296">
        <f t="shared" si="26"/>
        <v>0</v>
      </c>
      <c r="BH114" s="296">
        <f t="shared" si="27"/>
        <v>0</v>
      </c>
      <c r="BI114" s="296">
        <f t="shared" si="28"/>
        <v>0</v>
      </c>
      <c r="BJ114" s="196" t="s">
        <v>75</v>
      </c>
      <c r="BK114" s="296">
        <f t="shared" si="29"/>
        <v>0</v>
      </c>
      <c r="BL114" s="196" t="s">
        <v>2642</v>
      </c>
      <c r="BM114" s="196" t="s">
        <v>2665</v>
      </c>
    </row>
    <row r="115" spans="2:65" s="928" customFormat="1" ht="16.5" customHeight="1">
      <c r="B115" s="207"/>
      <c r="C115" s="286">
        <v>29</v>
      </c>
      <c r="D115" s="286" t="s">
        <v>179</v>
      </c>
      <c r="E115" s="287" t="s">
        <v>2666</v>
      </c>
      <c r="F115" s="288" t="s">
        <v>2667</v>
      </c>
      <c r="G115" s="289" t="s">
        <v>187</v>
      </c>
      <c r="H115" s="290">
        <v>1</v>
      </c>
      <c r="I115" s="921"/>
      <c r="J115" s="291">
        <f t="shared" si="20"/>
        <v>0</v>
      </c>
      <c r="K115" s="288" t="s">
        <v>181</v>
      </c>
      <c r="L115" s="207"/>
      <c r="M115" s="292" t="s">
        <v>5</v>
      </c>
      <c r="N115" s="293" t="s">
        <v>39</v>
      </c>
      <c r="O115" s="294">
        <v>0</v>
      </c>
      <c r="P115" s="294">
        <f t="shared" si="21"/>
        <v>0</v>
      </c>
      <c r="Q115" s="294">
        <v>0</v>
      </c>
      <c r="R115" s="294">
        <f t="shared" si="22"/>
        <v>0</v>
      </c>
      <c r="S115" s="294">
        <v>0</v>
      </c>
      <c r="T115" s="295">
        <f t="shared" si="23"/>
        <v>0</v>
      </c>
      <c r="AR115" s="196" t="s">
        <v>2642</v>
      </c>
      <c r="AT115" s="196" t="s">
        <v>179</v>
      </c>
      <c r="AU115" s="196" t="s">
        <v>77</v>
      </c>
      <c r="AY115" s="196" t="s">
        <v>177</v>
      </c>
      <c r="BE115" s="296">
        <f t="shared" si="24"/>
        <v>0</v>
      </c>
      <c r="BF115" s="296">
        <f t="shared" si="25"/>
        <v>0</v>
      </c>
      <c r="BG115" s="296">
        <f t="shared" si="26"/>
        <v>0</v>
      </c>
      <c r="BH115" s="296">
        <f t="shared" si="27"/>
        <v>0</v>
      </c>
      <c r="BI115" s="296">
        <f t="shared" si="28"/>
        <v>0</v>
      </c>
      <c r="BJ115" s="196" t="s">
        <v>75</v>
      </c>
      <c r="BK115" s="296">
        <f t="shared" si="29"/>
        <v>0</v>
      </c>
      <c r="BL115" s="196" t="s">
        <v>2642</v>
      </c>
      <c r="BM115" s="196" t="s">
        <v>2668</v>
      </c>
    </row>
    <row r="116" spans="2:65" s="928" customFormat="1" ht="16.5" customHeight="1">
      <c r="B116" s="207"/>
      <c r="C116" s="286">
        <v>30</v>
      </c>
      <c r="D116" s="286" t="s">
        <v>179</v>
      </c>
      <c r="E116" s="287" t="s">
        <v>4867</v>
      </c>
      <c r="F116" s="288" t="s">
        <v>4868</v>
      </c>
      <c r="G116" s="289" t="s">
        <v>187</v>
      </c>
      <c r="H116" s="290">
        <v>1</v>
      </c>
      <c r="I116" s="921"/>
      <c r="J116" s="291">
        <f t="shared" si="20"/>
        <v>0</v>
      </c>
      <c r="K116" s="288" t="s">
        <v>181</v>
      </c>
      <c r="L116" s="207"/>
      <c r="M116" s="292" t="s">
        <v>5</v>
      </c>
      <c r="N116" s="293" t="s">
        <v>39</v>
      </c>
      <c r="O116" s="294">
        <v>0</v>
      </c>
      <c r="P116" s="294">
        <f t="shared" si="21"/>
        <v>0</v>
      </c>
      <c r="Q116" s="294">
        <v>0</v>
      </c>
      <c r="R116" s="294">
        <f t="shared" si="22"/>
        <v>0</v>
      </c>
      <c r="S116" s="294">
        <v>0</v>
      </c>
      <c r="T116" s="295">
        <f t="shared" si="23"/>
        <v>0</v>
      </c>
      <c r="AR116" s="196" t="s">
        <v>2642</v>
      </c>
      <c r="AT116" s="196" t="s">
        <v>179</v>
      </c>
      <c r="AU116" s="196" t="s">
        <v>77</v>
      </c>
      <c r="AY116" s="196" t="s">
        <v>177</v>
      </c>
      <c r="BE116" s="296">
        <f t="shared" si="24"/>
        <v>0</v>
      </c>
      <c r="BF116" s="296">
        <f t="shared" si="25"/>
        <v>0</v>
      </c>
      <c r="BG116" s="296">
        <f t="shared" si="26"/>
        <v>0</v>
      </c>
      <c r="BH116" s="296">
        <f t="shared" si="27"/>
        <v>0</v>
      </c>
      <c r="BI116" s="296">
        <f t="shared" si="28"/>
        <v>0</v>
      </c>
      <c r="BJ116" s="196" t="s">
        <v>75</v>
      </c>
      <c r="BK116" s="296">
        <f t="shared" si="29"/>
        <v>0</v>
      </c>
      <c r="BL116" s="196" t="s">
        <v>2642</v>
      </c>
      <c r="BM116" s="196" t="s">
        <v>2668</v>
      </c>
    </row>
    <row r="117" spans="2:65" s="274" customFormat="1" ht="29.85" customHeight="1">
      <c r="B117" s="273"/>
      <c r="D117" s="275" t="s">
        <v>67</v>
      </c>
      <c r="E117" s="284" t="s">
        <v>2669</v>
      </c>
      <c r="F117" s="284" t="s">
        <v>2670</v>
      </c>
      <c r="J117" s="285">
        <f>BK117</f>
        <v>0</v>
      </c>
      <c r="L117" s="273"/>
      <c r="M117" s="278"/>
      <c r="N117" s="279"/>
      <c r="O117" s="279"/>
      <c r="P117" s="280">
        <f>SUM(P118:P120)</f>
        <v>0</v>
      </c>
      <c r="Q117" s="279"/>
      <c r="R117" s="280">
        <f>SUM(R118:R120)</f>
        <v>0</v>
      </c>
      <c r="S117" s="279"/>
      <c r="T117" s="281">
        <f>SUM(T118:T120)</f>
        <v>0</v>
      </c>
      <c r="AR117" s="275" t="s">
        <v>194</v>
      </c>
      <c r="AT117" s="282" t="s">
        <v>67</v>
      </c>
      <c r="AU117" s="282" t="s">
        <v>75</v>
      </c>
      <c r="AY117" s="275" t="s">
        <v>177</v>
      </c>
      <c r="BK117" s="283">
        <f>SUM(BK118:BK120)</f>
        <v>0</v>
      </c>
    </row>
    <row r="118" spans="2:65" s="928" customFormat="1" ht="16.5" customHeight="1">
      <c r="B118" s="207"/>
      <c r="C118" s="286">
        <v>31</v>
      </c>
      <c r="D118" s="286" t="s">
        <v>179</v>
      </c>
      <c r="E118" s="287" t="s">
        <v>2671</v>
      </c>
      <c r="F118" s="288" t="s">
        <v>2672</v>
      </c>
      <c r="G118" s="289" t="s">
        <v>187</v>
      </c>
      <c r="H118" s="290">
        <v>1</v>
      </c>
      <c r="I118" s="921"/>
      <c r="J118" s="291">
        <f>ROUND(I118*H118,2)</f>
        <v>0</v>
      </c>
      <c r="K118" s="288" t="s">
        <v>181</v>
      </c>
      <c r="L118" s="207"/>
      <c r="M118" s="292" t="s">
        <v>5</v>
      </c>
      <c r="N118" s="293" t="s">
        <v>39</v>
      </c>
      <c r="O118" s="294">
        <v>0</v>
      </c>
      <c r="P118" s="294">
        <f>O118*H118</f>
        <v>0</v>
      </c>
      <c r="Q118" s="294">
        <v>0</v>
      </c>
      <c r="R118" s="294">
        <f>Q118*H118</f>
        <v>0</v>
      </c>
      <c r="S118" s="294">
        <v>0</v>
      </c>
      <c r="T118" s="295">
        <f>S118*H118</f>
        <v>0</v>
      </c>
      <c r="AR118" s="196" t="s">
        <v>2642</v>
      </c>
      <c r="AT118" s="196" t="s">
        <v>179</v>
      </c>
      <c r="AU118" s="196" t="s">
        <v>77</v>
      </c>
      <c r="AY118" s="196" t="s">
        <v>177</v>
      </c>
      <c r="BE118" s="296">
        <f>IF(N118="základní",J118,0)</f>
        <v>0</v>
      </c>
      <c r="BF118" s="296">
        <f>IF(N118="snížená",J118,0)</f>
        <v>0</v>
      </c>
      <c r="BG118" s="296">
        <f>IF(N118="zákl. přenesená",J118,0)</f>
        <v>0</v>
      </c>
      <c r="BH118" s="296">
        <f>IF(N118="sníž. přenesená",J118,0)</f>
        <v>0</v>
      </c>
      <c r="BI118" s="296">
        <f>IF(N118="nulová",J118,0)</f>
        <v>0</v>
      </c>
      <c r="BJ118" s="196" t="s">
        <v>75</v>
      </c>
      <c r="BK118" s="296">
        <f>ROUND(I118*H118,2)</f>
        <v>0</v>
      </c>
      <c r="BL118" s="196" t="s">
        <v>2642</v>
      </c>
      <c r="BM118" s="196" t="s">
        <v>2673</v>
      </c>
    </row>
    <row r="119" spans="2:65" s="928" customFormat="1" ht="16.5" customHeight="1">
      <c r="B119" s="207"/>
      <c r="C119" s="286">
        <v>32</v>
      </c>
      <c r="D119" s="286" t="s">
        <v>179</v>
      </c>
      <c r="E119" s="287" t="s">
        <v>2674</v>
      </c>
      <c r="F119" s="288" t="s">
        <v>2675</v>
      </c>
      <c r="G119" s="289" t="s">
        <v>187</v>
      </c>
      <c r="H119" s="290">
        <v>1</v>
      </c>
      <c r="I119" s="921"/>
      <c r="J119" s="291">
        <f>ROUND(I119*H119,2)</f>
        <v>0</v>
      </c>
      <c r="K119" s="288" t="s">
        <v>181</v>
      </c>
      <c r="L119" s="207"/>
      <c r="M119" s="292" t="s">
        <v>5</v>
      </c>
      <c r="N119" s="293" t="s">
        <v>39</v>
      </c>
      <c r="O119" s="294">
        <v>0</v>
      </c>
      <c r="P119" s="294">
        <f>O119*H119</f>
        <v>0</v>
      </c>
      <c r="Q119" s="294">
        <v>0</v>
      </c>
      <c r="R119" s="294">
        <f>Q119*H119</f>
        <v>0</v>
      </c>
      <c r="S119" s="294">
        <v>0</v>
      </c>
      <c r="T119" s="295">
        <f>S119*H119</f>
        <v>0</v>
      </c>
      <c r="AR119" s="196" t="s">
        <v>2642</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2642</v>
      </c>
      <c r="BM119" s="196" t="s">
        <v>2676</v>
      </c>
    </row>
    <row r="120" spans="2:65" s="928" customFormat="1" ht="25.5" customHeight="1">
      <c r="B120" s="207"/>
      <c r="C120" s="286">
        <v>33</v>
      </c>
      <c r="D120" s="286" t="s">
        <v>179</v>
      </c>
      <c r="E120" s="287" t="s">
        <v>2677</v>
      </c>
      <c r="F120" s="288" t="s">
        <v>2678</v>
      </c>
      <c r="G120" s="289" t="s">
        <v>2679</v>
      </c>
      <c r="H120" s="290">
        <v>30</v>
      </c>
      <c r="I120" s="921"/>
      <c r="J120" s="291">
        <f>ROUND(I120*H120,2)</f>
        <v>0</v>
      </c>
      <c r="K120" s="288" t="s">
        <v>5</v>
      </c>
      <c r="L120" s="207"/>
      <c r="M120" s="292" t="s">
        <v>5</v>
      </c>
      <c r="N120" s="293" t="s">
        <v>39</v>
      </c>
      <c r="O120" s="294">
        <v>0</v>
      </c>
      <c r="P120" s="294">
        <f>O120*H120</f>
        <v>0</v>
      </c>
      <c r="Q120" s="294">
        <v>0</v>
      </c>
      <c r="R120" s="294">
        <f>Q120*H120</f>
        <v>0</v>
      </c>
      <c r="S120" s="294">
        <v>0</v>
      </c>
      <c r="T120" s="295">
        <f>S120*H120</f>
        <v>0</v>
      </c>
      <c r="AR120" s="196" t="s">
        <v>2642</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2642</v>
      </c>
      <c r="BM120" s="196" t="s">
        <v>2680</v>
      </c>
    </row>
    <row r="121" spans="2:65" s="274" customFormat="1" ht="29.85" customHeight="1">
      <c r="B121" s="273"/>
      <c r="D121" s="275" t="s">
        <v>67</v>
      </c>
      <c r="E121" s="284" t="s">
        <v>2681</v>
      </c>
      <c r="F121" s="284" t="s">
        <v>2682</v>
      </c>
      <c r="J121" s="285">
        <f>BK121</f>
        <v>0</v>
      </c>
      <c r="L121" s="273"/>
      <c r="M121" s="278"/>
      <c r="N121" s="279"/>
      <c r="O121" s="279"/>
      <c r="P121" s="280">
        <f>SUM(P122:P123)</f>
        <v>0</v>
      </c>
      <c r="Q121" s="279"/>
      <c r="R121" s="280">
        <f>SUM(R122:R123)</f>
        <v>0</v>
      </c>
      <c r="S121" s="279"/>
      <c r="T121" s="281">
        <f>SUM(T122:T123)</f>
        <v>0</v>
      </c>
      <c r="AR121" s="275" t="s">
        <v>194</v>
      </c>
      <c r="AT121" s="282" t="s">
        <v>67</v>
      </c>
      <c r="AU121" s="282" t="s">
        <v>75</v>
      </c>
      <c r="AY121" s="275" t="s">
        <v>177</v>
      </c>
      <c r="BK121" s="283">
        <f>SUM(BK122:BK123)</f>
        <v>0</v>
      </c>
    </row>
    <row r="122" spans="2:65" s="928" customFormat="1" ht="16.5" customHeight="1">
      <c r="B122" s="207"/>
      <c r="C122" s="286">
        <v>34</v>
      </c>
      <c r="D122" s="286" t="s">
        <v>179</v>
      </c>
      <c r="E122" s="287" t="s">
        <v>2683</v>
      </c>
      <c r="F122" s="288" t="s">
        <v>2684</v>
      </c>
      <c r="G122" s="289" t="s">
        <v>187</v>
      </c>
      <c r="H122" s="290">
        <v>1</v>
      </c>
      <c r="I122" s="921"/>
      <c r="J122" s="291">
        <f>ROUND(I122*H122,2)</f>
        <v>0</v>
      </c>
      <c r="K122" s="288" t="s">
        <v>5</v>
      </c>
      <c r="L122" s="207"/>
      <c r="M122" s="292" t="s">
        <v>5</v>
      </c>
      <c r="N122" s="293" t="s">
        <v>39</v>
      </c>
      <c r="O122" s="294">
        <v>0</v>
      </c>
      <c r="P122" s="294">
        <f>O122*H122</f>
        <v>0</v>
      </c>
      <c r="Q122" s="294">
        <v>0</v>
      </c>
      <c r="R122" s="294">
        <f>Q122*H122</f>
        <v>0</v>
      </c>
      <c r="S122" s="294">
        <v>0</v>
      </c>
      <c r="T122" s="295">
        <f>S122*H122</f>
        <v>0</v>
      </c>
      <c r="AR122" s="196" t="s">
        <v>2642</v>
      </c>
      <c r="AT122" s="196" t="s">
        <v>179</v>
      </c>
      <c r="AU122" s="196" t="s">
        <v>77</v>
      </c>
      <c r="AY122" s="196" t="s">
        <v>177</v>
      </c>
      <c r="BE122" s="296">
        <f>IF(N122="základní",J122,0)</f>
        <v>0</v>
      </c>
      <c r="BF122" s="296">
        <f>IF(N122="snížená",J122,0)</f>
        <v>0</v>
      </c>
      <c r="BG122" s="296">
        <f>IF(N122="zákl. přenesená",J122,0)</f>
        <v>0</v>
      </c>
      <c r="BH122" s="296">
        <f>IF(N122="sníž. přenesená",J122,0)</f>
        <v>0</v>
      </c>
      <c r="BI122" s="296">
        <f>IF(N122="nulová",J122,0)</f>
        <v>0</v>
      </c>
      <c r="BJ122" s="196" t="s">
        <v>75</v>
      </c>
      <c r="BK122" s="296">
        <f>ROUND(I122*H122,2)</f>
        <v>0</v>
      </c>
      <c r="BL122" s="196" t="s">
        <v>2642</v>
      </c>
      <c r="BM122" s="196" t="s">
        <v>2685</v>
      </c>
    </row>
    <row r="123" spans="2:65" s="928" customFormat="1" ht="16.5" customHeight="1">
      <c r="B123" s="207"/>
      <c r="C123" s="286">
        <v>35</v>
      </c>
      <c r="D123" s="286" t="s">
        <v>179</v>
      </c>
      <c r="E123" s="287" t="s">
        <v>2686</v>
      </c>
      <c r="F123" s="288" t="s">
        <v>2687</v>
      </c>
      <c r="G123" s="289" t="s">
        <v>187</v>
      </c>
      <c r="H123" s="290">
        <v>1</v>
      </c>
      <c r="I123" s="921"/>
      <c r="J123" s="291">
        <f>ROUND(I123*H123,2)</f>
        <v>0</v>
      </c>
      <c r="K123" s="288" t="s">
        <v>181</v>
      </c>
      <c r="L123" s="207"/>
      <c r="M123" s="292" t="s">
        <v>5</v>
      </c>
      <c r="N123" s="341" t="s">
        <v>39</v>
      </c>
      <c r="O123" s="342">
        <v>0</v>
      </c>
      <c r="P123" s="342">
        <f>O123*H123</f>
        <v>0</v>
      </c>
      <c r="Q123" s="342">
        <v>0</v>
      </c>
      <c r="R123" s="342">
        <f>Q123*H123</f>
        <v>0</v>
      </c>
      <c r="S123" s="342">
        <v>0</v>
      </c>
      <c r="T123" s="343">
        <f>S123*H123</f>
        <v>0</v>
      </c>
      <c r="AR123" s="196" t="s">
        <v>2642</v>
      </c>
      <c r="AT123" s="196" t="s">
        <v>179</v>
      </c>
      <c r="AU123" s="196" t="s">
        <v>77</v>
      </c>
      <c r="AY123" s="196" t="s">
        <v>177</v>
      </c>
      <c r="BE123" s="296">
        <f>IF(N123="základní",J123,0)</f>
        <v>0</v>
      </c>
      <c r="BF123" s="296">
        <f>IF(N123="snížená",J123,0)</f>
        <v>0</v>
      </c>
      <c r="BG123" s="296">
        <f>IF(N123="zákl. přenesená",J123,0)</f>
        <v>0</v>
      </c>
      <c r="BH123" s="296">
        <f>IF(N123="sníž. přenesená",J123,0)</f>
        <v>0</v>
      </c>
      <c r="BI123" s="296">
        <f>IF(N123="nulová",J123,0)</f>
        <v>0</v>
      </c>
      <c r="BJ123" s="196" t="s">
        <v>75</v>
      </c>
      <c r="BK123" s="296">
        <f>ROUND(I123*H123,2)</f>
        <v>0</v>
      </c>
      <c r="BL123" s="196" t="s">
        <v>2642</v>
      </c>
      <c r="BM123" s="196" t="s">
        <v>2688</v>
      </c>
    </row>
    <row r="124" spans="2:65" s="928" customFormat="1" ht="6.95" customHeight="1">
      <c r="B124" s="231"/>
      <c r="C124" s="232"/>
      <c r="D124" s="232"/>
      <c r="E124" s="232"/>
      <c r="F124" s="232"/>
      <c r="G124" s="232"/>
      <c r="H124" s="232"/>
      <c r="I124" s="232"/>
      <c r="J124" s="232"/>
      <c r="K124" s="232"/>
      <c r="L124" s="207"/>
    </row>
  </sheetData>
  <sheetProtection algorithmName="SHA-512" hashValue="ytcX5IDVb37qR8WJ0GXjsT/tgZpNMLZTZtB8+HVs0RmHrt103zOtQuTEu4BmCsyknvCjl9KGMekFlpP4lzdm+Q==" saltValue="ERBdGNKGcI3SvxyOnsp6QQ==" spinCount="100000" sheet="1" objects="1" scenarios="1"/>
  <autoFilter ref="C81:K123"/>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6"/>
  <sheetViews>
    <sheetView showGridLines="0" zoomScaleNormal="100" workbookViewId="0">
      <selection activeCell="N4" sqref="N4"/>
    </sheetView>
  </sheetViews>
  <sheetFormatPr defaultRowHeight="13.5"/>
  <cols>
    <col min="1" max="1" width="8.33203125" style="702" customWidth="1"/>
    <col min="2" max="2" width="1.6640625" style="702" customWidth="1"/>
    <col min="3" max="4" width="5" style="702" customWidth="1"/>
    <col min="5" max="5" width="11.6640625" style="702" customWidth="1"/>
    <col min="6" max="6" width="9.1640625" style="702" customWidth="1"/>
    <col min="7" max="7" width="5" style="702" customWidth="1"/>
    <col min="8" max="8" width="77.83203125" style="702" customWidth="1"/>
    <col min="9" max="10" width="20" style="702" customWidth="1"/>
    <col min="11" max="11" width="1.6640625" style="702" customWidth="1"/>
    <col min="12" max="16384" width="9.33203125" style="195"/>
  </cols>
  <sheetData>
    <row r="1" spans="2:11" ht="37.5" customHeight="1"/>
    <row r="2" spans="2:11" ht="7.5" customHeight="1">
      <c r="B2" s="703"/>
      <c r="C2" s="704"/>
      <c r="D2" s="704"/>
      <c r="E2" s="704"/>
      <c r="F2" s="704"/>
      <c r="G2" s="704"/>
      <c r="H2" s="704"/>
      <c r="I2" s="704"/>
      <c r="J2" s="704"/>
      <c r="K2" s="705"/>
    </row>
    <row r="3" spans="2:11" s="706" customFormat="1" ht="45" customHeight="1">
      <c r="B3" s="707"/>
      <c r="C3" s="1124" t="s">
        <v>2689</v>
      </c>
      <c r="D3" s="1124"/>
      <c r="E3" s="1124"/>
      <c r="F3" s="1124"/>
      <c r="G3" s="1124"/>
      <c r="H3" s="1124"/>
      <c r="I3" s="1124"/>
      <c r="J3" s="1124"/>
      <c r="K3" s="708"/>
    </row>
    <row r="4" spans="2:11" ht="25.5" customHeight="1">
      <c r="B4" s="709"/>
      <c r="C4" s="1131" t="s">
        <v>2690</v>
      </c>
      <c r="D4" s="1131"/>
      <c r="E4" s="1131"/>
      <c r="F4" s="1131"/>
      <c r="G4" s="1131"/>
      <c r="H4" s="1131"/>
      <c r="I4" s="1131"/>
      <c r="J4" s="1131"/>
      <c r="K4" s="710"/>
    </row>
    <row r="5" spans="2:11" ht="5.25" customHeight="1">
      <c r="B5" s="709"/>
      <c r="C5" s="711"/>
      <c r="D5" s="711"/>
      <c r="E5" s="711"/>
      <c r="F5" s="711"/>
      <c r="G5" s="711"/>
      <c r="H5" s="711"/>
      <c r="I5" s="711"/>
      <c r="J5" s="711"/>
      <c r="K5" s="710"/>
    </row>
    <row r="6" spans="2:11" ht="15" customHeight="1">
      <c r="B6" s="709"/>
      <c r="C6" s="1127" t="s">
        <v>2691</v>
      </c>
      <c r="D6" s="1127"/>
      <c r="E6" s="1127"/>
      <c r="F6" s="1127"/>
      <c r="G6" s="1127"/>
      <c r="H6" s="1127"/>
      <c r="I6" s="1127"/>
      <c r="J6" s="1127"/>
      <c r="K6" s="710"/>
    </row>
    <row r="7" spans="2:11" ht="15" customHeight="1">
      <c r="B7" s="712"/>
      <c r="C7" s="1127" t="s">
        <v>2692</v>
      </c>
      <c r="D7" s="1127"/>
      <c r="E7" s="1127"/>
      <c r="F7" s="1127"/>
      <c r="G7" s="1127"/>
      <c r="H7" s="1127"/>
      <c r="I7" s="1127"/>
      <c r="J7" s="1127"/>
      <c r="K7" s="710"/>
    </row>
    <row r="8" spans="2:11" ht="12.75" customHeight="1">
      <c r="B8" s="712"/>
      <c r="C8" s="713"/>
      <c r="D8" s="713"/>
      <c r="E8" s="713"/>
      <c r="F8" s="713"/>
      <c r="G8" s="713"/>
      <c r="H8" s="713"/>
      <c r="I8" s="713"/>
      <c r="J8" s="713"/>
      <c r="K8" s="710"/>
    </row>
    <row r="9" spans="2:11" ht="15" customHeight="1">
      <c r="B9" s="712"/>
      <c r="C9" s="1127" t="s">
        <v>2693</v>
      </c>
      <c r="D9" s="1127"/>
      <c r="E9" s="1127"/>
      <c r="F9" s="1127"/>
      <c r="G9" s="1127"/>
      <c r="H9" s="1127"/>
      <c r="I9" s="1127"/>
      <c r="J9" s="1127"/>
      <c r="K9" s="710"/>
    </row>
    <row r="10" spans="2:11" ht="15" customHeight="1">
      <c r="B10" s="712"/>
      <c r="C10" s="713"/>
      <c r="D10" s="1127" t="s">
        <v>2694</v>
      </c>
      <c r="E10" s="1127"/>
      <c r="F10" s="1127"/>
      <c r="G10" s="1127"/>
      <c r="H10" s="1127"/>
      <c r="I10" s="1127"/>
      <c r="J10" s="1127"/>
      <c r="K10" s="710"/>
    </row>
    <row r="11" spans="2:11" ht="15" customHeight="1">
      <c r="B11" s="712"/>
      <c r="C11" s="714"/>
      <c r="D11" s="1127" t="s">
        <v>2695</v>
      </c>
      <c r="E11" s="1127"/>
      <c r="F11" s="1127"/>
      <c r="G11" s="1127"/>
      <c r="H11" s="1127"/>
      <c r="I11" s="1127"/>
      <c r="J11" s="1127"/>
      <c r="K11" s="710"/>
    </row>
    <row r="12" spans="2:11" ht="12.75" customHeight="1">
      <c r="B12" s="712"/>
      <c r="C12" s="714"/>
      <c r="D12" s="714"/>
      <c r="E12" s="714"/>
      <c r="F12" s="714"/>
      <c r="G12" s="714"/>
      <c r="H12" s="714"/>
      <c r="I12" s="714"/>
      <c r="J12" s="714"/>
      <c r="K12" s="710"/>
    </row>
    <row r="13" spans="2:11" ht="15" customHeight="1">
      <c r="B13" s="712"/>
      <c r="C13" s="714"/>
      <c r="D13" s="1127" t="s">
        <v>2696</v>
      </c>
      <c r="E13" s="1127"/>
      <c r="F13" s="1127"/>
      <c r="G13" s="1127"/>
      <c r="H13" s="1127"/>
      <c r="I13" s="1127"/>
      <c r="J13" s="1127"/>
      <c r="K13" s="710"/>
    </row>
    <row r="14" spans="2:11" ht="15" customHeight="1">
      <c r="B14" s="712"/>
      <c r="C14" s="714"/>
      <c r="D14" s="1127" t="s">
        <v>2697</v>
      </c>
      <c r="E14" s="1127"/>
      <c r="F14" s="1127"/>
      <c r="G14" s="1127"/>
      <c r="H14" s="1127"/>
      <c r="I14" s="1127"/>
      <c r="J14" s="1127"/>
      <c r="K14" s="710"/>
    </row>
    <row r="15" spans="2:11" ht="15" customHeight="1">
      <c r="B15" s="712"/>
      <c r="C15" s="714"/>
      <c r="D15" s="1127" t="s">
        <v>2698</v>
      </c>
      <c r="E15" s="1127"/>
      <c r="F15" s="1127"/>
      <c r="G15" s="1127"/>
      <c r="H15" s="1127"/>
      <c r="I15" s="1127"/>
      <c r="J15" s="1127"/>
      <c r="K15" s="710"/>
    </row>
    <row r="16" spans="2:11" ht="15" customHeight="1">
      <c r="B16" s="712"/>
      <c r="C16" s="714"/>
      <c r="D16" s="714"/>
      <c r="E16" s="715" t="s">
        <v>74</v>
      </c>
      <c r="F16" s="1127" t="s">
        <v>2699</v>
      </c>
      <c r="G16" s="1127"/>
      <c r="H16" s="1127"/>
      <c r="I16" s="1127"/>
      <c r="J16" s="1127"/>
      <c r="K16" s="710"/>
    </row>
    <row r="17" spans="2:11" ht="15" customHeight="1">
      <c r="B17" s="712"/>
      <c r="C17" s="714"/>
      <c r="D17" s="714"/>
      <c r="E17" s="715" t="s">
        <v>2700</v>
      </c>
      <c r="F17" s="1127" t="s">
        <v>2701</v>
      </c>
      <c r="G17" s="1127"/>
      <c r="H17" s="1127"/>
      <c r="I17" s="1127"/>
      <c r="J17" s="1127"/>
      <c r="K17" s="710"/>
    </row>
    <row r="18" spans="2:11" ht="15" customHeight="1">
      <c r="B18" s="712"/>
      <c r="C18" s="714"/>
      <c r="D18" s="714"/>
      <c r="E18" s="715" t="s">
        <v>2702</v>
      </c>
      <c r="F18" s="1127" t="s">
        <v>2703</v>
      </c>
      <c r="G18" s="1127"/>
      <c r="H18" s="1127"/>
      <c r="I18" s="1127"/>
      <c r="J18" s="1127"/>
      <c r="K18" s="710"/>
    </row>
    <row r="19" spans="2:11" ht="15" customHeight="1">
      <c r="B19" s="712"/>
      <c r="C19" s="714"/>
      <c r="D19" s="714"/>
      <c r="E19" s="715" t="s">
        <v>118</v>
      </c>
      <c r="F19" s="1127" t="s">
        <v>2704</v>
      </c>
      <c r="G19" s="1127"/>
      <c r="H19" s="1127"/>
      <c r="I19" s="1127"/>
      <c r="J19" s="1127"/>
      <c r="K19" s="710"/>
    </row>
    <row r="20" spans="2:11" ht="15" customHeight="1">
      <c r="B20" s="712"/>
      <c r="C20" s="714"/>
      <c r="D20" s="714"/>
      <c r="E20" s="715" t="s">
        <v>2705</v>
      </c>
      <c r="F20" s="1127" t="s">
        <v>2706</v>
      </c>
      <c r="G20" s="1127"/>
      <c r="H20" s="1127"/>
      <c r="I20" s="1127"/>
      <c r="J20" s="1127"/>
      <c r="K20" s="710"/>
    </row>
    <row r="21" spans="2:11" ht="15" customHeight="1">
      <c r="B21" s="712"/>
      <c r="C21" s="714"/>
      <c r="D21" s="714"/>
      <c r="E21" s="715" t="s">
        <v>2707</v>
      </c>
      <c r="F21" s="1127" t="s">
        <v>2708</v>
      </c>
      <c r="G21" s="1127"/>
      <c r="H21" s="1127"/>
      <c r="I21" s="1127"/>
      <c r="J21" s="1127"/>
      <c r="K21" s="710"/>
    </row>
    <row r="22" spans="2:11" ht="12.75" customHeight="1">
      <c r="B22" s="712"/>
      <c r="C22" s="714"/>
      <c r="D22" s="714"/>
      <c r="E22" s="714"/>
      <c r="F22" s="714"/>
      <c r="G22" s="714"/>
      <c r="H22" s="714"/>
      <c r="I22" s="714"/>
      <c r="J22" s="714"/>
      <c r="K22" s="710"/>
    </row>
    <row r="23" spans="2:11" ht="15" customHeight="1">
      <c r="B23" s="712"/>
      <c r="C23" s="1127" t="s">
        <v>2709</v>
      </c>
      <c r="D23" s="1127"/>
      <c r="E23" s="1127"/>
      <c r="F23" s="1127"/>
      <c r="G23" s="1127"/>
      <c r="H23" s="1127"/>
      <c r="I23" s="1127"/>
      <c r="J23" s="1127"/>
      <c r="K23" s="710"/>
    </row>
    <row r="24" spans="2:11" ht="15" customHeight="1">
      <c r="B24" s="712"/>
      <c r="C24" s="1127" t="s">
        <v>2710</v>
      </c>
      <c r="D24" s="1127"/>
      <c r="E24" s="1127"/>
      <c r="F24" s="1127"/>
      <c r="G24" s="1127"/>
      <c r="H24" s="1127"/>
      <c r="I24" s="1127"/>
      <c r="J24" s="1127"/>
      <c r="K24" s="710"/>
    </row>
    <row r="25" spans="2:11" ht="15" customHeight="1">
      <c r="B25" s="712"/>
      <c r="C25" s="713"/>
      <c r="D25" s="1127" t="s">
        <v>2711</v>
      </c>
      <c r="E25" s="1127"/>
      <c r="F25" s="1127"/>
      <c r="G25" s="1127"/>
      <c r="H25" s="1127"/>
      <c r="I25" s="1127"/>
      <c r="J25" s="1127"/>
      <c r="K25" s="710"/>
    </row>
    <row r="26" spans="2:11" ht="15" customHeight="1">
      <c r="B26" s="712"/>
      <c r="C26" s="714"/>
      <c r="D26" s="1127" t="s">
        <v>2712</v>
      </c>
      <c r="E26" s="1127"/>
      <c r="F26" s="1127"/>
      <c r="G26" s="1127"/>
      <c r="H26" s="1127"/>
      <c r="I26" s="1127"/>
      <c r="J26" s="1127"/>
      <c r="K26" s="710"/>
    </row>
    <row r="27" spans="2:11" ht="12.75" customHeight="1">
      <c r="B27" s="712"/>
      <c r="C27" s="714"/>
      <c r="D27" s="714"/>
      <c r="E27" s="714"/>
      <c r="F27" s="714"/>
      <c r="G27" s="714"/>
      <c r="H27" s="714"/>
      <c r="I27" s="714"/>
      <c r="J27" s="714"/>
      <c r="K27" s="710"/>
    </row>
    <row r="28" spans="2:11" ht="15" customHeight="1">
      <c r="B28" s="712"/>
      <c r="C28" s="714"/>
      <c r="D28" s="1127" t="s">
        <v>2713</v>
      </c>
      <c r="E28" s="1127"/>
      <c r="F28" s="1127"/>
      <c r="G28" s="1127"/>
      <c r="H28" s="1127"/>
      <c r="I28" s="1127"/>
      <c r="J28" s="1127"/>
      <c r="K28" s="710"/>
    </row>
    <row r="29" spans="2:11" ht="15" customHeight="1">
      <c r="B29" s="712"/>
      <c r="C29" s="714"/>
      <c r="D29" s="1127" t="s">
        <v>2714</v>
      </c>
      <c r="E29" s="1127"/>
      <c r="F29" s="1127"/>
      <c r="G29" s="1127"/>
      <c r="H29" s="1127"/>
      <c r="I29" s="1127"/>
      <c r="J29" s="1127"/>
      <c r="K29" s="710"/>
    </row>
    <row r="30" spans="2:11" ht="12.75" customHeight="1">
      <c r="B30" s="712"/>
      <c r="C30" s="714"/>
      <c r="D30" s="714"/>
      <c r="E30" s="714"/>
      <c r="F30" s="714"/>
      <c r="G30" s="714"/>
      <c r="H30" s="714"/>
      <c r="I30" s="714"/>
      <c r="J30" s="714"/>
      <c r="K30" s="710"/>
    </row>
    <row r="31" spans="2:11" ht="15" customHeight="1">
      <c r="B31" s="712"/>
      <c r="C31" s="714"/>
      <c r="D31" s="1127" t="s">
        <v>2715</v>
      </c>
      <c r="E31" s="1127"/>
      <c r="F31" s="1127"/>
      <c r="G31" s="1127"/>
      <c r="H31" s="1127"/>
      <c r="I31" s="1127"/>
      <c r="J31" s="1127"/>
      <c r="K31" s="710"/>
    </row>
    <row r="32" spans="2:11" ht="15" customHeight="1">
      <c r="B32" s="712"/>
      <c r="C32" s="714"/>
      <c r="D32" s="1127" t="s">
        <v>2716</v>
      </c>
      <c r="E32" s="1127"/>
      <c r="F32" s="1127"/>
      <c r="G32" s="1127"/>
      <c r="H32" s="1127"/>
      <c r="I32" s="1127"/>
      <c r="J32" s="1127"/>
      <c r="K32" s="710"/>
    </row>
    <row r="33" spans="2:11" ht="15" customHeight="1">
      <c r="B33" s="712"/>
      <c r="C33" s="714"/>
      <c r="D33" s="1127" t="s">
        <v>2717</v>
      </c>
      <c r="E33" s="1127"/>
      <c r="F33" s="1127"/>
      <c r="G33" s="1127"/>
      <c r="H33" s="1127"/>
      <c r="I33" s="1127"/>
      <c r="J33" s="1127"/>
      <c r="K33" s="710"/>
    </row>
    <row r="34" spans="2:11" ht="15" customHeight="1">
      <c r="B34" s="712"/>
      <c r="C34" s="714"/>
      <c r="D34" s="713"/>
      <c r="E34" s="716" t="s">
        <v>162</v>
      </c>
      <c r="F34" s="713"/>
      <c r="G34" s="1127" t="s">
        <v>2718</v>
      </c>
      <c r="H34" s="1127"/>
      <c r="I34" s="1127"/>
      <c r="J34" s="1127"/>
      <c r="K34" s="710"/>
    </row>
    <row r="35" spans="2:11" ht="30.75" customHeight="1">
      <c r="B35" s="712"/>
      <c r="C35" s="714"/>
      <c r="D35" s="713"/>
      <c r="E35" s="716" t="s">
        <v>2719</v>
      </c>
      <c r="F35" s="713"/>
      <c r="G35" s="1127" t="s">
        <v>2720</v>
      </c>
      <c r="H35" s="1127"/>
      <c r="I35" s="1127"/>
      <c r="J35" s="1127"/>
      <c r="K35" s="710"/>
    </row>
    <row r="36" spans="2:11" ht="15" customHeight="1">
      <c r="B36" s="712"/>
      <c r="C36" s="714"/>
      <c r="D36" s="713"/>
      <c r="E36" s="716" t="s">
        <v>49</v>
      </c>
      <c r="F36" s="713"/>
      <c r="G36" s="1127" t="s">
        <v>2721</v>
      </c>
      <c r="H36" s="1127"/>
      <c r="I36" s="1127"/>
      <c r="J36" s="1127"/>
      <c r="K36" s="710"/>
    </row>
    <row r="37" spans="2:11" ht="15" customHeight="1">
      <c r="B37" s="712"/>
      <c r="C37" s="714"/>
      <c r="D37" s="713"/>
      <c r="E37" s="716" t="s">
        <v>163</v>
      </c>
      <c r="F37" s="713"/>
      <c r="G37" s="1127" t="s">
        <v>2722</v>
      </c>
      <c r="H37" s="1127"/>
      <c r="I37" s="1127"/>
      <c r="J37" s="1127"/>
      <c r="K37" s="710"/>
    </row>
    <row r="38" spans="2:11" ht="15" customHeight="1">
      <c r="B38" s="712"/>
      <c r="C38" s="714"/>
      <c r="D38" s="713"/>
      <c r="E38" s="716" t="s">
        <v>164</v>
      </c>
      <c r="F38" s="713"/>
      <c r="G38" s="1127" t="s">
        <v>2723</v>
      </c>
      <c r="H38" s="1127"/>
      <c r="I38" s="1127"/>
      <c r="J38" s="1127"/>
      <c r="K38" s="710"/>
    </row>
    <row r="39" spans="2:11" ht="15" customHeight="1">
      <c r="B39" s="712"/>
      <c r="C39" s="714"/>
      <c r="D39" s="713"/>
      <c r="E39" s="716" t="s">
        <v>165</v>
      </c>
      <c r="F39" s="713"/>
      <c r="G39" s="1127" t="s">
        <v>2724</v>
      </c>
      <c r="H39" s="1127"/>
      <c r="I39" s="1127"/>
      <c r="J39" s="1127"/>
      <c r="K39" s="710"/>
    </row>
    <row r="40" spans="2:11" ht="15" customHeight="1">
      <c r="B40" s="712"/>
      <c r="C40" s="714"/>
      <c r="D40" s="713"/>
      <c r="E40" s="716" t="s">
        <v>2725</v>
      </c>
      <c r="F40" s="713"/>
      <c r="G40" s="1127" t="s">
        <v>2726</v>
      </c>
      <c r="H40" s="1127"/>
      <c r="I40" s="1127"/>
      <c r="J40" s="1127"/>
      <c r="K40" s="710"/>
    </row>
    <row r="41" spans="2:11" ht="15" customHeight="1">
      <c r="B41" s="712"/>
      <c r="C41" s="714"/>
      <c r="D41" s="713"/>
      <c r="E41" s="716"/>
      <c r="F41" s="713"/>
      <c r="G41" s="1127" t="s">
        <v>2727</v>
      </c>
      <c r="H41" s="1127"/>
      <c r="I41" s="1127"/>
      <c r="J41" s="1127"/>
      <c r="K41" s="710"/>
    </row>
    <row r="42" spans="2:11" ht="15" customHeight="1">
      <c r="B42" s="712"/>
      <c r="C42" s="714"/>
      <c r="D42" s="713"/>
      <c r="E42" s="716" t="s">
        <v>2728</v>
      </c>
      <c r="F42" s="713"/>
      <c r="G42" s="1127" t="s">
        <v>2729</v>
      </c>
      <c r="H42" s="1127"/>
      <c r="I42" s="1127"/>
      <c r="J42" s="1127"/>
      <c r="K42" s="710"/>
    </row>
    <row r="43" spans="2:11" ht="15" customHeight="1">
      <c r="B43" s="712"/>
      <c r="C43" s="714"/>
      <c r="D43" s="713"/>
      <c r="E43" s="716" t="s">
        <v>167</v>
      </c>
      <c r="F43" s="713"/>
      <c r="G43" s="1127" t="s">
        <v>2730</v>
      </c>
      <c r="H43" s="1127"/>
      <c r="I43" s="1127"/>
      <c r="J43" s="1127"/>
      <c r="K43" s="710"/>
    </row>
    <row r="44" spans="2:11" ht="12.75" customHeight="1">
      <c r="B44" s="712"/>
      <c r="C44" s="714"/>
      <c r="D44" s="713"/>
      <c r="E44" s="713"/>
      <c r="F44" s="713"/>
      <c r="G44" s="713"/>
      <c r="H44" s="713"/>
      <c r="I44" s="713"/>
      <c r="J44" s="713"/>
      <c r="K44" s="710"/>
    </row>
    <row r="45" spans="2:11" ht="15" customHeight="1">
      <c r="B45" s="712"/>
      <c r="C45" s="714"/>
      <c r="D45" s="1127" t="s">
        <v>2731</v>
      </c>
      <c r="E45" s="1127"/>
      <c r="F45" s="1127"/>
      <c r="G45" s="1127"/>
      <c r="H45" s="1127"/>
      <c r="I45" s="1127"/>
      <c r="J45" s="1127"/>
      <c r="K45" s="710"/>
    </row>
    <row r="46" spans="2:11" ht="15" customHeight="1">
      <c r="B46" s="712"/>
      <c r="C46" s="714"/>
      <c r="D46" s="714"/>
      <c r="E46" s="1127" t="s">
        <v>2732</v>
      </c>
      <c r="F46" s="1127"/>
      <c r="G46" s="1127"/>
      <c r="H46" s="1127"/>
      <c r="I46" s="1127"/>
      <c r="J46" s="1127"/>
      <c r="K46" s="710"/>
    </row>
    <row r="47" spans="2:11" ht="15" customHeight="1">
      <c r="B47" s="712"/>
      <c r="C47" s="714"/>
      <c r="D47" s="714"/>
      <c r="E47" s="1127" t="s">
        <v>2733</v>
      </c>
      <c r="F47" s="1127"/>
      <c r="G47" s="1127"/>
      <c r="H47" s="1127"/>
      <c r="I47" s="1127"/>
      <c r="J47" s="1127"/>
      <c r="K47" s="710"/>
    </row>
    <row r="48" spans="2:11" ht="15" customHeight="1">
      <c r="B48" s="712"/>
      <c r="C48" s="714"/>
      <c r="D48" s="714"/>
      <c r="E48" s="1127" t="s">
        <v>2734</v>
      </c>
      <c r="F48" s="1127"/>
      <c r="G48" s="1127"/>
      <c r="H48" s="1127"/>
      <c r="I48" s="1127"/>
      <c r="J48" s="1127"/>
      <c r="K48" s="710"/>
    </row>
    <row r="49" spans="2:11" ht="15" customHeight="1">
      <c r="B49" s="712"/>
      <c r="C49" s="714"/>
      <c r="D49" s="1127" t="s">
        <v>2735</v>
      </c>
      <c r="E49" s="1127"/>
      <c r="F49" s="1127"/>
      <c r="G49" s="1127"/>
      <c r="H49" s="1127"/>
      <c r="I49" s="1127"/>
      <c r="J49" s="1127"/>
      <c r="K49" s="710"/>
    </row>
    <row r="50" spans="2:11" ht="25.5" customHeight="1">
      <c r="B50" s="709"/>
      <c r="C50" s="1131" t="s">
        <v>2736</v>
      </c>
      <c r="D50" s="1131"/>
      <c r="E50" s="1131"/>
      <c r="F50" s="1131"/>
      <c r="G50" s="1131"/>
      <c r="H50" s="1131"/>
      <c r="I50" s="1131"/>
      <c r="J50" s="1131"/>
      <c r="K50" s="710"/>
    </row>
    <row r="51" spans="2:11" ht="5.25" customHeight="1">
      <c r="B51" s="709"/>
      <c r="C51" s="711"/>
      <c r="D51" s="711"/>
      <c r="E51" s="711"/>
      <c r="F51" s="711"/>
      <c r="G51" s="711"/>
      <c r="H51" s="711"/>
      <c r="I51" s="711"/>
      <c r="J51" s="711"/>
      <c r="K51" s="710"/>
    </row>
    <row r="52" spans="2:11" ht="15" customHeight="1">
      <c r="B52" s="709"/>
      <c r="C52" s="1127" t="s">
        <v>2737</v>
      </c>
      <c r="D52" s="1127"/>
      <c r="E52" s="1127"/>
      <c r="F52" s="1127"/>
      <c r="G52" s="1127"/>
      <c r="H52" s="1127"/>
      <c r="I52" s="1127"/>
      <c r="J52" s="1127"/>
      <c r="K52" s="710"/>
    </row>
    <row r="53" spans="2:11" ht="15" customHeight="1">
      <c r="B53" s="709"/>
      <c r="C53" s="1127" t="s">
        <v>2738</v>
      </c>
      <c r="D53" s="1127"/>
      <c r="E53" s="1127"/>
      <c r="F53" s="1127"/>
      <c r="G53" s="1127"/>
      <c r="H53" s="1127"/>
      <c r="I53" s="1127"/>
      <c r="J53" s="1127"/>
      <c r="K53" s="710"/>
    </row>
    <row r="54" spans="2:11" ht="12.75" customHeight="1">
      <c r="B54" s="709"/>
      <c r="C54" s="713"/>
      <c r="D54" s="713"/>
      <c r="E54" s="713"/>
      <c r="F54" s="713"/>
      <c r="G54" s="713"/>
      <c r="H54" s="713"/>
      <c r="I54" s="713"/>
      <c r="J54" s="713"/>
      <c r="K54" s="710"/>
    </row>
    <row r="55" spans="2:11" ht="15" customHeight="1">
      <c r="B55" s="709"/>
      <c r="C55" s="1127" t="s">
        <v>2739</v>
      </c>
      <c r="D55" s="1127"/>
      <c r="E55" s="1127"/>
      <c r="F55" s="1127"/>
      <c r="G55" s="1127"/>
      <c r="H55" s="1127"/>
      <c r="I55" s="1127"/>
      <c r="J55" s="1127"/>
      <c r="K55" s="710"/>
    </row>
    <row r="56" spans="2:11" ht="15" customHeight="1">
      <c r="B56" s="709"/>
      <c r="C56" s="714"/>
      <c r="D56" s="1127" t="s">
        <v>2740</v>
      </c>
      <c r="E56" s="1127"/>
      <c r="F56" s="1127"/>
      <c r="G56" s="1127"/>
      <c r="H56" s="1127"/>
      <c r="I56" s="1127"/>
      <c r="J56" s="1127"/>
      <c r="K56" s="710"/>
    </row>
    <row r="57" spans="2:11" ht="15" customHeight="1">
      <c r="B57" s="709"/>
      <c r="C57" s="714"/>
      <c r="D57" s="1127" t="s">
        <v>2741</v>
      </c>
      <c r="E57" s="1127"/>
      <c r="F57" s="1127"/>
      <c r="G57" s="1127"/>
      <c r="H57" s="1127"/>
      <c r="I57" s="1127"/>
      <c r="J57" s="1127"/>
      <c r="K57" s="710"/>
    </row>
    <row r="58" spans="2:11" ht="15" customHeight="1">
      <c r="B58" s="709"/>
      <c r="C58" s="714"/>
      <c r="D58" s="1127" t="s">
        <v>2742</v>
      </c>
      <c r="E58" s="1127"/>
      <c r="F58" s="1127"/>
      <c r="G58" s="1127"/>
      <c r="H58" s="1127"/>
      <c r="I58" s="1127"/>
      <c r="J58" s="1127"/>
      <c r="K58" s="710"/>
    </row>
    <row r="59" spans="2:11" ht="15" customHeight="1">
      <c r="B59" s="709"/>
      <c r="C59" s="714"/>
      <c r="D59" s="1127" t="s">
        <v>2743</v>
      </c>
      <c r="E59" s="1127"/>
      <c r="F59" s="1127"/>
      <c r="G59" s="1127"/>
      <c r="H59" s="1127"/>
      <c r="I59" s="1127"/>
      <c r="J59" s="1127"/>
      <c r="K59" s="710"/>
    </row>
    <row r="60" spans="2:11" ht="15" customHeight="1">
      <c r="B60" s="709"/>
      <c r="C60" s="714"/>
      <c r="D60" s="1128" t="s">
        <v>2744</v>
      </c>
      <c r="E60" s="1128"/>
      <c r="F60" s="1128"/>
      <c r="G60" s="1128"/>
      <c r="H60" s="1128"/>
      <c r="I60" s="1128"/>
      <c r="J60" s="1128"/>
      <c r="K60" s="710"/>
    </row>
    <row r="61" spans="2:11" ht="15" customHeight="1">
      <c r="B61" s="709"/>
      <c r="C61" s="714"/>
      <c r="D61" s="1127" t="s">
        <v>2745</v>
      </c>
      <c r="E61" s="1127"/>
      <c r="F61" s="1127"/>
      <c r="G61" s="1127"/>
      <c r="H61" s="1127"/>
      <c r="I61" s="1127"/>
      <c r="J61" s="1127"/>
      <c r="K61" s="710"/>
    </row>
    <row r="62" spans="2:11" ht="12.75" customHeight="1">
      <c r="B62" s="709"/>
      <c r="C62" s="714"/>
      <c r="D62" s="714"/>
      <c r="E62" s="717"/>
      <c r="F62" s="714"/>
      <c r="G62" s="714"/>
      <c r="H62" s="714"/>
      <c r="I62" s="714"/>
      <c r="J62" s="714"/>
      <c r="K62" s="710"/>
    </row>
    <row r="63" spans="2:11" ht="15" customHeight="1">
      <c r="B63" s="709"/>
      <c r="C63" s="714"/>
      <c r="D63" s="1127" t="s">
        <v>2746</v>
      </c>
      <c r="E63" s="1127"/>
      <c r="F63" s="1127"/>
      <c r="G63" s="1127"/>
      <c r="H63" s="1127"/>
      <c r="I63" s="1127"/>
      <c r="J63" s="1127"/>
      <c r="K63" s="710"/>
    </row>
    <row r="64" spans="2:11" ht="15" customHeight="1">
      <c r="B64" s="709"/>
      <c r="C64" s="714"/>
      <c r="D64" s="1128" t="s">
        <v>2747</v>
      </c>
      <c r="E64" s="1128"/>
      <c r="F64" s="1128"/>
      <c r="G64" s="1128"/>
      <c r="H64" s="1128"/>
      <c r="I64" s="1128"/>
      <c r="J64" s="1128"/>
      <c r="K64" s="710"/>
    </row>
    <row r="65" spans="2:11" ht="15" customHeight="1">
      <c r="B65" s="709"/>
      <c r="C65" s="714"/>
      <c r="D65" s="1127" t="s">
        <v>2748</v>
      </c>
      <c r="E65" s="1127"/>
      <c r="F65" s="1127"/>
      <c r="G65" s="1127"/>
      <c r="H65" s="1127"/>
      <c r="I65" s="1127"/>
      <c r="J65" s="1127"/>
      <c r="K65" s="710"/>
    </row>
    <row r="66" spans="2:11" ht="15" customHeight="1">
      <c r="B66" s="709"/>
      <c r="C66" s="714"/>
      <c r="D66" s="1127" t="s">
        <v>2749</v>
      </c>
      <c r="E66" s="1127"/>
      <c r="F66" s="1127"/>
      <c r="G66" s="1127"/>
      <c r="H66" s="1127"/>
      <c r="I66" s="1127"/>
      <c r="J66" s="1127"/>
      <c r="K66" s="710"/>
    </row>
    <row r="67" spans="2:11" ht="15" customHeight="1">
      <c r="B67" s="709"/>
      <c r="C67" s="714"/>
      <c r="D67" s="1127" t="s">
        <v>2750</v>
      </c>
      <c r="E67" s="1127"/>
      <c r="F67" s="1127"/>
      <c r="G67" s="1127"/>
      <c r="H67" s="1127"/>
      <c r="I67" s="1127"/>
      <c r="J67" s="1127"/>
      <c r="K67" s="710"/>
    </row>
    <row r="68" spans="2:11" ht="15" customHeight="1">
      <c r="B68" s="709"/>
      <c r="C68" s="714"/>
      <c r="D68" s="1127" t="s">
        <v>2751</v>
      </c>
      <c r="E68" s="1127"/>
      <c r="F68" s="1127"/>
      <c r="G68" s="1127"/>
      <c r="H68" s="1127"/>
      <c r="I68" s="1127"/>
      <c r="J68" s="1127"/>
      <c r="K68" s="710"/>
    </row>
    <row r="69" spans="2:11" ht="12.75" customHeight="1">
      <c r="B69" s="718"/>
      <c r="C69" s="719"/>
      <c r="D69" s="719"/>
      <c r="E69" s="719"/>
      <c r="F69" s="719"/>
      <c r="G69" s="719"/>
      <c r="H69" s="719"/>
      <c r="I69" s="719"/>
      <c r="J69" s="719"/>
      <c r="K69" s="720"/>
    </row>
    <row r="70" spans="2:11" ht="18.75" customHeight="1">
      <c r="B70" s="721"/>
      <c r="C70" s="721"/>
      <c r="D70" s="721"/>
      <c r="E70" s="721"/>
      <c r="F70" s="721"/>
      <c r="G70" s="721"/>
      <c r="H70" s="721"/>
      <c r="I70" s="721"/>
      <c r="J70" s="721"/>
      <c r="K70" s="722"/>
    </row>
    <row r="71" spans="2:11" ht="18.75" customHeight="1">
      <c r="B71" s="722"/>
      <c r="C71" s="722"/>
      <c r="D71" s="722"/>
      <c r="E71" s="722"/>
      <c r="F71" s="722"/>
      <c r="G71" s="722"/>
      <c r="H71" s="722"/>
      <c r="I71" s="722"/>
      <c r="J71" s="722"/>
      <c r="K71" s="722"/>
    </row>
    <row r="72" spans="2:11" ht="7.5" customHeight="1">
      <c r="B72" s="723"/>
      <c r="C72" s="724"/>
      <c r="D72" s="724"/>
      <c r="E72" s="724"/>
      <c r="F72" s="724"/>
      <c r="G72" s="724"/>
      <c r="H72" s="724"/>
      <c r="I72" s="724"/>
      <c r="J72" s="724"/>
      <c r="K72" s="725"/>
    </row>
    <row r="73" spans="2:11" ht="45" customHeight="1">
      <c r="B73" s="726"/>
      <c r="C73" s="1129" t="s">
        <v>124</v>
      </c>
      <c r="D73" s="1129"/>
      <c r="E73" s="1129"/>
      <c r="F73" s="1129"/>
      <c r="G73" s="1129"/>
      <c r="H73" s="1129"/>
      <c r="I73" s="1129"/>
      <c r="J73" s="1129"/>
      <c r="K73" s="727"/>
    </row>
    <row r="74" spans="2:11" ht="17.25" customHeight="1">
      <c r="B74" s="726"/>
      <c r="C74" s="728" t="s">
        <v>2752</v>
      </c>
      <c r="D74" s="728"/>
      <c r="E74" s="728"/>
      <c r="F74" s="728" t="s">
        <v>2753</v>
      </c>
      <c r="G74" s="729"/>
      <c r="H74" s="728" t="s">
        <v>163</v>
      </c>
      <c r="I74" s="728" t="s">
        <v>53</v>
      </c>
      <c r="J74" s="728" t="s">
        <v>2754</v>
      </c>
      <c r="K74" s="727"/>
    </row>
    <row r="75" spans="2:11" ht="17.25" customHeight="1">
      <c r="B75" s="726"/>
      <c r="C75" s="730" t="s">
        <v>2755</v>
      </c>
      <c r="D75" s="730"/>
      <c r="E75" s="730"/>
      <c r="F75" s="731" t="s">
        <v>2756</v>
      </c>
      <c r="G75" s="732"/>
      <c r="H75" s="730"/>
      <c r="I75" s="730"/>
      <c r="J75" s="730" t="s">
        <v>2757</v>
      </c>
      <c r="K75" s="727"/>
    </row>
    <row r="76" spans="2:11" ht="5.25" customHeight="1">
      <c r="B76" s="726"/>
      <c r="C76" s="733"/>
      <c r="D76" s="733"/>
      <c r="E76" s="733"/>
      <c r="F76" s="733"/>
      <c r="G76" s="734"/>
      <c r="H76" s="733"/>
      <c r="I76" s="733"/>
      <c r="J76" s="733"/>
      <c r="K76" s="727"/>
    </row>
    <row r="77" spans="2:11" ht="15" customHeight="1">
      <c r="B77" s="726"/>
      <c r="C77" s="716" t="s">
        <v>49</v>
      </c>
      <c r="D77" s="733"/>
      <c r="E77" s="733"/>
      <c r="F77" s="735" t="s">
        <v>2758</v>
      </c>
      <c r="G77" s="734"/>
      <c r="H77" s="716" t="s">
        <v>2759</v>
      </c>
      <c r="I77" s="716" t="s">
        <v>2760</v>
      </c>
      <c r="J77" s="716">
        <v>20</v>
      </c>
      <c r="K77" s="727"/>
    </row>
    <row r="78" spans="2:11" ht="15" customHeight="1">
      <c r="B78" s="726"/>
      <c r="C78" s="716" t="s">
        <v>2761</v>
      </c>
      <c r="D78" s="716"/>
      <c r="E78" s="716"/>
      <c r="F78" s="735" t="s">
        <v>2758</v>
      </c>
      <c r="G78" s="734"/>
      <c r="H78" s="716" t="s">
        <v>2762</v>
      </c>
      <c r="I78" s="716" t="s">
        <v>2760</v>
      </c>
      <c r="J78" s="716">
        <v>120</v>
      </c>
      <c r="K78" s="727"/>
    </row>
    <row r="79" spans="2:11" ht="15" customHeight="1">
      <c r="B79" s="736"/>
      <c r="C79" s="716" t="s">
        <v>2763</v>
      </c>
      <c r="D79" s="716"/>
      <c r="E79" s="716"/>
      <c r="F79" s="735" t="s">
        <v>2764</v>
      </c>
      <c r="G79" s="734"/>
      <c r="H79" s="716" t="s">
        <v>2765</v>
      </c>
      <c r="I79" s="716" t="s">
        <v>2760</v>
      </c>
      <c r="J79" s="716">
        <v>50</v>
      </c>
      <c r="K79" s="727"/>
    </row>
    <row r="80" spans="2:11" ht="15" customHeight="1">
      <c r="B80" s="736"/>
      <c r="C80" s="716" t="s">
        <v>2766</v>
      </c>
      <c r="D80" s="716"/>
      <c r="E80" s="716"/>
      <c r="F80" s="735" t="s">
        <v>2758</v>
      </c>
      <c r="G80" s="734"/>
      <c r="H80" s="716" t="s">
        <v>2767</v>
      </c>
      <c r="I80" s="716" t="s">
        <v>2768</v>
      </c>
      <c r="J80" s="716"/>
      <c r="K80" s="727"/>
    </row>
    <row r="81" spans="2:11" ht="15" customHeight="1">
      <c r="B81" s="736"/>
      <c r="C81" s="737" t="s">
        <v>2769</v>
      </c>
      <c r="D81" s="737"/>
      <c r="E81" s="737"/>
      <c r="F81" s="738" t="s">
        <v>2764</v>
      </c>
      <c r="G81" s="737"/>
      <c r="H81" s="737" t="s">
        <v>2770</v>
      </c>
      <c r="I81" s="737" t="s">
        <v>2760</v>
      </c>
      <c r="J81" s="737">
        <v>15</v>
      </c>
      <c r="K81" s="727"/>
    </row>
    <row r="82" spans="2:11" ht="15" customHeight="1">
      <c r="B82" s="736"/>
      <c r="C82" s="737" t="s">
        <v>2771</v>
      </c>
      <c r="D82" s="737"/>
      <c r="E82" s="737"/>
      <c r="F82" s="738" t="s">
        <v>2764</v>
      </c>
      <c r="G82" s="737"/>
      <c r="H82" s="737" t="s">
        <v>2772</v>
      </c>
      <c r="I82" s="737" t="s">
        <v>2760</v>
      </c>
      <c r="J82" s="737">
        <v>15</v>
      </c>
      <c r="K82" s="727"/>
    </row>
    <row r="83" spans="2:11" ht="15" customHeight="1">
      <c r="B83" s="736"/>
      <c r="C83" s="737" t="s">
        <v>2773</v>
      </c>
      <c r="D83" s="737"/>
      <c r="E83" s="737"/>
      <c r="F83" s="738" t="s">
        <v>2764</v>
      </c>
      <c r="G83" s="737"/>
      <c r="H83" s="737" t="s">
        <v>2774</v>
      </c>
      <c r="I83" s="737" t="s">
        <v>2760</v>
      </c>
      <c r="J83" s="737">
        <v>20</v>
      </c>
      <c r="K83" s="727"/>
    </row>
    <row r="84" spans="2:11" ht="15" customHeight="1">
      <c r="B84" s="736"/>
      <c r="C84" s="737" t="s">
        <v>2775</v>
      </c>
      <c r="D84" s="737"/>
      <c r="E84" s="737"/>
      <c r="F84" s="738" t="s">
        <v>2764</v>
      </c>
      <c r="G84" s="737"/>
      <c r="H84" s="737" t="s">
        <v>2776</v>
      </c>
      <c r="I84" s="737" t="s">
        <v>2760</v>
      </c>
      <c r="J84" s="737">
        <v>20</v>
      </c>
      <c r="K84" s="727"/>
    </row>
    <row r="85" spans="2:11" ht="15" customHeight="1">
      <c r="B85" s="736"/>
      <c r="C85" s="716" t="s">
        <v>2777</v>
      </c>
      <c r="D85" s="716"/>
      <c r="E85" s="716"/>
      <c r="F85" s="735" t="s">
        <v>2764</v>
      </c>
      <c r="G85" s="734"/>
      <c r="H85" s="716" t="s">
        <v>2778</v>
      </c>
      <c r="I85" s="716" t="s">
        <v>2760</v>
      </c>
      <c r="J85" s="716">
        <v>50</v>
      </c>
      <c r="K85" s="727"/>
    </row>
    <row r="86" spans="2:11" ht="15" customHeight="1">
      <c r="B86" s="736"/>
      <c r="C86" s="716" t="s">
        <v>2779</v>
      </c>
      <c r="D86" s="716"/>
      <c r="E86" s="716"/>
      <c r="F86" s="735" t="s">
        <v>2764</v>
      </c>
      <c r="G86" s="734"/>
      <c r="H86" s="716" t="s">
        <v>2780</v>
      </c>
      <c r="I86" s="716" t="s">
        <v>2760</v>
      </c>
      <c r="J86" s="716">
        <v>20</v>
      </c>
      <c r="K86" s="727"/>
    </row>
    <row r="87" spans="2:11" ht="15" customHeight="1">
      <c r="B87" s="736"/>
      <c r="C87" s="716" t="s">
        <v>2781</v>
      </c>
      <c r="D87" s="716"/>
      <c r="E87" s="716"/>
      <c r="F87" s="735" t="s">
        <v>2764</v>
      </c>
      <c r="G87" s="734"/>
      <c r="H87" s="716" t="s">
        <v>2782</v>
      </c>
      <c r="I87" s="716" t="s">
        <v>2760</v>
      </c>
      <c r="J87" s="716">
        <v>20</v>
      </c>
      <c r="K87" s="727"/>
    </row>
    <row r="88" spans="2:11" ht="15" customHeight="1">
      <c r="B88" s="736"/>
      <c r="C88" s="716" t="s">
        <v>2783</v>
      </c>
      <c r="D88" s="716"/>
      <c r="E88" s="716"/>
      <c r="F88" s="735" t="s">
        <v>2764</v>
      </c>
      <c r="G88" s="734"/>
      <c r="H88" s="716" t="s">
        <v>2784</v>
      </c>
      <c r="I88" s="716" t="s">
        <v>2760</v>
      </c>
      <c r="J88" s="716">
        <v>50</v>
      </c>
      <c r="K88" s="727"/>
    </row>
    <row r="89" spans="2:11" ht="15" customHeight="1">
      <c r="B89" s="736"/>
      <c r="C89" s="716" t="s">
        <v>2785</v>
      </c>
      <c r="D89" s="716"/>
      <c r="E89" s="716"/>
      <c r="F89" s="735" t="s">
        <v>2764</v>
      </c>
      <c r="G89" s="734"/>
      <c r="H89" s="716" t="s">
        <v>2785</v>
      </c>
      <c r="I89" s="716" t="s">
        <v>2760</v>
      </c>
      <c r="J89" s="716">
        <v>50</v>
      </c>
      <c r="K89" s="727"/>
    </row>
    <row r="90" spans="2:11" ht="15" customHeight="1">
      <c r="B90" s="736"/>
      <c r="C90" s="716" t="s">
        <v>168</v>
      </c>
      <c r="D90" s="716"/>
      <c r="E90" s="716"/>
      <c r="F90" s="735" t="s">
        <v>2764</v>
      </c>
      <c r="G90" s="734"/>
      <c r="H90" s="716" t="s">
        <v>2786</v>
      </c>
      <c r="I90" s="716" t="s">
        <v>2760</v>
      </c>
      <c r="J90" s="716">
        <v>255</v>
      </c>
      <c r="K90" s="727"/>
    </row>
    <row r="91" spans="2:11" ht="15" customHeight="1">
      <c r="B91" s="736"/>
      <c r="C91" s="716" t="s">
        <v>2787</v>
      </c>
      <c r="D91" s="716"/>
      <c r="E91" s="716"/>
      <c r="F91" s="735" t="s">
        <v>2758</v>
      </c>
      <c r="G91" s="734"/>
      <c r="H91" s="716" t="s">
        <v>2788</v>
      </c>
      <c r="I91" s="716" t="s">
        <v>2789</v>
      </c>
      <c r="J91" s="716"/>
      <c r="K91" s="727"/>
    </row>
    <row r="92" spans="2:11" ht="15" customHeight="1">
      <c r="B92" s="736"/>
      <c r="C92" s="716" t="s">
        <v>2790</v>
      </c>
      <c r="D92" s="716"/>
      <c r="E92" s="716"/>
      <c r="F92" s="735" t="s">
        <v>2758</v>
      </c>
      <c r="G92" s="734"/>
      <c r="H92" s="716" t="s">
        <v>2791</v>
      </c>
      <c r="I92" s="716" t="s">
        <v>2792</v>
      </c>
      <c r="J92" s="716"/>
      <c r="K92" s="727"/>
    </row>
    <row r="93" spans="2:11" ht="15" customHeight="1">
      <c r="B93" s="736"/>
      <c r="C93" s="716" t="s">
        <v>2793</v>
      </c>
      <c r="D93" s="716"/>
      <c r="E93" s="716"/>
      <c r="F93" s="735" t="s">
        <v>2758</v>
      </c>
      <c r="G93" s="734"/>
      <c r="H93" s="716" t="s">
        <v>2793</v>
      </c>
      <c r="I93" s="716" t="s">
        <v>2792</v>
      </c>
      <c r="J93" s="716"/>
      <c r="K93" s="727"/>
    </row>
    <row r="94" spans="2:11" ht="15" customHeight="1">
      <c r="B94" s="736"/>
      <c r="C94" s="716" t="s">
        <v>34</v>
      </c>
      <c r="D94" s="716"/>
      <c r="E94" s="716"/>
      <c r="F94" s="735" t="s">
        <v>2758</v>
      </c>
      <c r="G94" s="734"/>
      <c r="H94" s="716" t="s">
        <v>2794</v>
      </c>
      <c r="I94" s="716" t="s">
        <v>2792</v>
      </c>
      <c r="J94" s="716"/>
      <c r="K94" s="727"/>
    </row>
    <row r="95" spans="2:11" ht="15" customHeight="1">
      <c r="B95" s="736"/>
      <c r="C95" s="716" t="s">
        <v>44</v>
      </c>
      <c r="D95" s="716"/>
      <c r="E95" s="716"/>
      <c r="F95" s="735" t="s">
        <v>2758</v>
      </c>
      <c r="G95" s="734"/>
      <c r="H95" s="716" t="s">
        <v>2795</v>
      </c>
      <c r="I95" s="716" t="s">
        <v>2792</v>
      </c>
      <c r="J95" s="716"/>
      <c r="K95" s="727"/>
    </row>
    <row r="96" spans="2:11" ht="15" customHeight="1">
      <c r="B96" s="739"/>
      <c r="C96" s="740"/>
      <c r="D96" s="740"/>
      <c r="E96" s="740"/>
      <c r="F96" s="740"/>
      <c r="G96" s="740"/>
      <c r="H96" s="740"/>
      <c r="I96" s="740"/>
      <c r="J96" s="740"/>
      <c r="K96" s="741"/>
    </row>
    <row r="97" spans="2:11" ht="18.75" customHeight="1">
      <c r="B97" s="742"/>
      <c r="C97" s="743"/>
      <c r="D97" s="743"/>
      <c r="E97" s="743"/>
      <c r="F97" s="743"/>
      <c r="G97" s="743"/>
      <c r="H97" s="743"/>
      <c r="I97" s="743"/>
      <c r="J97" s="743"/>
      <c r="K97" s="742"/>
    </row>
    <row r="98" spans="2:11" ht="18.75" customHeight="1">
      <c r="B98" s="722"/>
      <c r="C98" s="722"/>
      <c r="D98" s="722"/>
      <c r="E98" s="722"/>
      <c r="F98" s="722"/>
      <c r="G98" s="722"/>
      <c r="H98" s="722"/>
      <c r="I98" s="722"/>
      <c r="J98" s="722"/>
      <c r="K98" s="722"/>
    </row>
    <row r="99" spans="2:11" ht="7.5" customHeight="1">
      <c r="B99" s="723"/>
      <c r="C99" s="724"/>
      <c r="D99" s="724"/>
      <c r="E99" s="724"/>
      <c r="F99" s="724"/>
      <c r="G99" s="724"/>
      <c r="H99" s="724"/>
      <c r="I99" s="724"/>
      <c r="J99" s="724"/>
      <c r="K99" s="725"/>
    </row>
    <row r="100" spans="2:11" ht="45" customHeight="1">
      <c r="B100" s="726"/>
      <c r="C100" s="1129" t="s">
        <v>2796</v>
      </c>
      <c r="D100" s="1129"/>
      <c r="E100" s="1129"/>
      <c r="F100" s="1129"/>
      <c r="G100" s="1129"/>
      <c r="H100" s="1129"/>
      <c r="I100" s="1129"/>
      <c r="J100" s="1129"/>
      <c r="K100" s="727"/>
    </row>
    <row r="101" spans="2:11" ht="17.25" customHeight="1">
      <c r="B101" s="726"/>
      <c r="C101" s="728" t="s">
        <v>2752</v>
      </c>
      <c r="D101" s="728"/>
      <c r="E101" s="728"/>
      <c r="F101" s="728" t="s">
        <v>2753</v>
      </c>
      <c r="G101" s="729"/>
      <c r="H101" s="728" t="s">
        <v>163</v>
      </c>
      <c r="I101" s="728" t="s">
        <v>53</v>
      </c>
      <c r="J101" s="728" t="s">
        <v>2754</v>
      </c>
      <c r="K101" s="727"/>
    </row>
    <row r="102" spans="2:11" ht="17.25" customHeight="1">
      <c r="B102" s="726"/>
      <c r="C102" s="730" t="s">
        <v>2755</v>
      </c>
      <c r="D102" s="730"/>
      <c r="E102" s="730"/>
      <c r="F102" s="731" t="s">
        <v>2756</v>
      </c>
      <c r="G102" s="732"/>
      <c r="H102" s="730"/>
      <c r="I102" s="730"/>
      <c r="J102" s="730" t="s">
        <v>2757</v>
      </c>
      <c r="K102" s="727"/>
    </row>
    <row r="103" spans="2:11" ht="5.25" customHeight="1">
      <c r="B103" s="726"/>
      <c r="C103" s="728"/>
      <c r="D103" s="728"/>
      <c r="E103" s="728"/>
      <c r="F103" s="728"/>
      <c r="G103" s="744"/>
      <c r="H103" s="728"/>
      <c r="I103" s="728"/>
      <c r="J103" s="728"/>
      <c r="K103" s="727"/>
    </row>
    <row r="104" spans="2:11" ht="15" customHeight="1">
      <c r="B104" s="726"/>
      <c r="C104" s="716" t="s">
        <v>49</v>
      </c>
      <c r="D104" s="733"/>
      <c r="E104" s="733"/>
      <c r="F104" s="735" t="s">
        <v>2758</v>
      </c>
      <c r="G104" s="744"/>
      <c r="H104" s="716" t="s">
        <v>2797</v>
      </c>
      <c r="I104" s="716" t="s">
        <v>2760</v>
      </c>
      <c r="J104" s="716">
        <v>20</v>
      </c>
      <c r="K104" s="727"/>
    </row>
    <row r="105" spans="2:11" ht="15" customHeight="1">
      <c r="B105" s="726"/>
      <c r="C105" s="716" t="s">
        <v>2761</v>
      </c>
      <c r="D105" s="716"/>
      <c r="E105" s="716"/>
      <c r="F105" s="735" t="s">
        <v>2758</v>
      </c>
      <c r="G105" s="716"/>
      <c r="H105" s="716" t="s">
        <v>2797</v>
      </c>
      <c r="I105" s="716" t="s">
        <v>2760</v>
      </c>
      <c r="J105" s="716">
        <v>120</v>
      </c>
      <c r="K105" s="727"/>
    </row>
    <row r="106" spans="2:11" ht="15" customHeight="1">
      <c r="B106" s="736"/>
      <c r="C106" s="716" t="s">
        <v>2763</v>
      </c>
      <c r="D106" s="716"/>
      <c r="E106" s="716"/>
      <c r="F106" s="735" t="s">
        <v>2764</v>
      </c>
      <c r="G106" s="716"/>
      <c r="H106" s="716" t="s">
        <v>2797</v>
      </c>
      <c r="I106" s="716" t="s">
        <v>2760</v>
      </c>
      <c r="J106" s="716">
        <v>50</v>
      </c>
      <c r="K106" s="727"/>
    </row>
    <row r="107" spans="2:11" ht="15" customHeight="1">
      <c r="B107" s="736"/>
      <c r="C107" s="716" t="s">
        <v>2766</v>
      </c>
      <c r="D107" s="716"/>
      <c r="E107" s="716"/>
      <c r="F107" s="735" t="s">
        <v>2758</v>
      </c>
      <c r="G107" s="716"/>
      <c r="H107" s="716" t="s">
        <v>2797</v>
      </c>
      <c r="I107" s="716" t="s">
        <v>2768</v>
      </c>
      <c r="J107" s="716"/>
      <c r="K107" s="727"/>
    </row>
    <row r="108" spans="2:11" ht="15" customHeight="1">
      <c r="B108" s="736"/>
      <c r="C108" s="716" t="s">
        <v>2777</v>
      </c>
      <c r="D108" s="716"/>
      <c r="E108" s="716"/>
      <c r="F108" s="735" t="s">
        <v>2764</v>
      </c>
      <c r="G108" s="716"/>
      <c r="H108" s="716" t="s">
        <v>2797</v>
      </c>
      <c r="I108" s="716" t="s">
        <v>2760</v>
      </c>
      <c r="J108" s="716">
        <v>50</v>
      </c>
      <c r="K108" s="727"/>
    </row>
    <row r="109" spans="2:11" ht="15" customHeight="1">
      <c r="B109" s="736"/>
      <c r="C109" s="716" t="s">
        <v>2785</v>
      </c>
      <c r="D109" s="716"/>
      <c r="E109" s="716"/>
      <c r="F109" s="735" t="s">
        <v>2764</v>
      </c>
      <c r="G109" s="716"/>
      <c r="H109" s="716" t="s">
        <v>2797</v>
      </c>
      <c r="I109" s="716" t="s">
        <v>2760</v>
      </c>
      <c r="J109" s="716">
        <v>50</v>
      </c>
      <c r="K109" s="727"/>
    </row>
    <row r="110" spans="2:11" ht="15" customHeight="1">
      <c r="B110" s="736"/>
      <c r="C110" s="716" t="s">
        <v>2783</v>
      </c>
      <c r="D110" s="716"/>
      <c r="E110" s="716"/>
      <c r="F110" s="735" t="s">
        <v>2764</v>
      </c>
      <c r="G110" s="716"/>
      <c r="H110" s="716" t="s">
        <v>2797</v>
      </c>
      <c r="I110" s="716" t="s">
        <v>2760</v>
      </c>
      <c r="J110" s="716">
        <v>50</v>
      </c>
      <c r="K110" s="727"/>
    </row>
    <row r="111" spans="2:11" ht="15" customHeight="1">
      <c r="B111" s="736"/>
      <c r="C111" s="716" t="s">
        <v>49</v>
      </c>
      <c r="D111" s="716"/>
      <c r="E111" s="716"/>
      <c r="F111" s="735" t="s">
        <v>2758</v>
      </c>
      <c r="G111" s="716"/>
      <c r="H111" s="716" t="s">
        <v>2798</v>
      </c>
      <c r="I111" s="716" t="s">
        <v>2760</v>
      </c>
      <c r="J111" s="716">
        <v>20</v>
      </c>
      <c r="K111" s="727"/>
    </row>
    <row r="112" spans="2:11" ht="15" customHeight="1">
      <c r="B112" s="736"/>
      <c r="C112" s="716" t="s">
        <v>2799</v>
      </c>
      <c r="D112" s="716"/>
      <c r="E112" s="716"/>
      <c r="F112" s="735" t="s">
        <v>2758</v>
      </c>
      <c r="G112" s="716"/>
      <c r="H112" s="716" t="s">
        <v>2800</v>
      </c>
      <c r="I112" s="716" t="s">
        <v>2760</v>
      </c>
      <c r="J112" s="716">
        <v>120</v>
      </c>
      <c r="K112" s="727"/>
    </row>
    <row r="113" spans="2:11" ht="15" customHeight="1">
      <c r="B113" s="736"/>
      <c r="C113" s="716" t="s">
        <v>34</v>
      </c>
      <c r="D113" s="716"/>
      <c r="E113" s="716"/>
      <c r="F113" s="735" t="s">
        <v>2758</v>
      </c>
      <c r="G113" s="716"/>
      <c r="H113" s="716" t="s">
        <v>2801</v>
      </c>
      <c r="I113" s="716" t="s">
        <v>2792</v>
      </c>
      <c r="J113" s="716"/>
      <c r="K113" s="727"/>
    </row>
    <row r="114" spans="2:11" ht="15" customHeight="1">
      <c r="B114" s="736"/>
      <c r="C114" s="716" t="s">
        <v>44</v>
      </c>
      <c r="D114" s="716"/>
      <c r="E114" s="716"/>
      <c r="F114" s="735" t="s">
        <v>2758</v>
      </c>
      <c r="G114" s="716"/>
      <c r="H114" s="716" t="s">
        <v>2802</v>
      </c>
      <c r="I114" s="716" t="s">
        <v>2792</v>
      </c>
      <c r="J114" s="716"/>
      <c r="K114" s="727"/>
    </row>
    <row r="115" spans="2:11" ht="15" customHeight="1">
      <c r="B115" s="736"/>
      <c r="C115" s="716" t="s">
        <v>53</v>
      </c>
      <c r="D115" s="716"/>
      <c r="E115" s="716"/>
      <c r="F115" s="735" t="s">
        <v>2758</v>
      </c>
      <c r="G115" s="716"/>
      <c r="H115" s="716" t="s">
        <v>2803</v>
      </c>
      <c r="I115" s="716" t="s">
        <v>2804</v>
      </c>
      <c r="J115" s="716"/>
      <c r="K115" s="727"/>
    </row>
    <row r="116" spans="2:11" ht="15" customHeight="1">
      <c r="B116" s="739"/>
      <c r="C116" s="745"/>
      <c r="D116" s="745"/>
      <c r="E116" s="745"/>
      <c r="F116" s="745"/>
      <c r="G116" s="745"/>
      <c r="H116" s="745"/>
      <c r="I116" s="745"/>
      <c r="J116" s="745"/>
      <c r="K116" s="741"/>
    </row>
    <row r="117" spans="2:11" ht="18.75" customHeight="1">
      <c r="B117" s="746"/>
      <c r="C117" s="713"/>
      <c r="D117" s="713"/>
      <c r="E117" s="713"/>
      <c r="F117" s="747"/>
      <c r="G117" s="713"/>
      <c r="H117" s="713"/>
      <c r="I117" s="713"/>
      <c r="J117" s="713"/>
      <c r="K117" s="746"/>
    </row>
    <row r="118" spans="2:11" ht="18.75" customHeight="1">
      <c r="B118" s="722"/>
      <c r="C118" s="722"/>
      <c r="D118" s="722"/>
      <c r="E118" s="722"/>
      <c r="F118" s="722"/>
      <c r="G118" s="722"/>
      <c r="H118" s="722"/>
      <c r="I118" s="722"/>
      <c r="J118" s="722"/>
      <c r="K118" s="722"/>
    </row>
    <row r="119" spans="2:11" ht="7.5" customHeight="1">
      <c r="B119" s="748"/>
      <c r="C119" s="749"/>
      <c r="D119" s="749"/>
      <c r="E119" s="749"/>
      <c r="F119" s="749"/>
      <c r="G119" s="749"/>
      <c r="H119" s="749"/>
      <c r="I119" s="749"/>
      <c r="J119" s="749"/>
      <c r="K119" s="750"/>
    </row>
    <row r="120" spans="2:11" ht="45" customHeight="1">
      <c r="B120" s="751"/>
      <c r="C120" s="1124" t="s">
        <v>2805</v>
      </c>
      <c r="D120" s="1124"/>
      <c r="E120" s="1124"/>
      <c r="F120" s="1124"/>
      <c r="G120" s="1124"/>
      <c r="H120" s="1124"/>
      <c r="I120" s="1124"/>
      <c r="J120" s="1124"/>
      <c r="K120" s="752"/>
    </row>
    <row r="121" spans="2:11" ht="17.25" customHeight="1">
      <c r="B121" s="753"/>
      <c r="C121" s="728" t="s">
        <v>2752</v>
      </c>
      <c r="D121" s="728"/>
      <c r="E121" s="728"/>
      <c r="F121" s="728" t="s">
        <v>2753</v>
      </c>
      <c r="G121" s="729"/>
      <c r="H121" s="728" t="s">
        <v>163</v>
      </c>
      <c r="I121" s="728" t="s">
        <v>53</v>
      </c>
      <c r="J121" s="728" t="s">
        <v>2754</v>
      </c>
      <c r="K121" s="754"/>
    </row>
    <row r="122" spans="2:11" ht="17.25" customHeight="1">
      <c r="B122" s="753"/>
      <c r="C122" s="730" t="s">
        <v>2755</v>
      </c>
      <c r="D122" s="730"/>
      <c r="E122" s="730"/>
      <c r="F122" s="731" t="s">
        <v>2756</v>
      </c>
      <c r="G122" s="732"/>
      <c r="H122" s="730"/>
      <c r="I122" s="730"/>
      <c r="J122" s="730" t="s">
        <v>2757</v>
      </c>
      <c r="K122" s="754"/>
    </row>
    <row r="123" spans="2:11" ht="5.25" customHeight="1">
      <c r="B123" s="755"/>
      <c r="C123" s="733"/>
      <c r="D123" s="733"/>
      <c r="E123" s="733"/>
      <c r="F123" s="733"/>
      <c r="G123" s="716"/>
      <c r="H123" s="733"/>
      <c r="I123" s="733"/>
      <c r="J123" s="733"/>
      <c r="K123" s="756"/>
    </row>
    <row r="124" spans="2:11" ht="15" customHeight="1">
      <c r="B124" s="755"/>
      <c r="C124" s="716" t="s">
        <v>2761</v>
      </c>
      <c r="D124" s="733"/>
      <c r="E124" s="733"/>
      <c r="F124" s="735" t="s">
        <v>2758</v>
      </c>
      <c r="G124" s="716"/>
      <c r="H124" s="716" t="s">
        <v>2797</v>
      </c>
      <c r="I124" s="716" t="s">
        <v>2760</v>
      </c>
      <c r="J124" s="716">
        <v>120</v>
      </c>
      <c r="K124" s="757"/>
    </row>
    <row r="125" spans="2:11" ht="15" customHeight="1">
      <c r="B125" s="755"/>
      <c r="C125" s="716" t="s">
        <v>2806</v>
      </c>
      <c r="D125" s="716"/>
      <c r="E125" s="716"/>
      <c r="F125" s="735" t="s">
        <v>2758</v>
      </c>
      <c r="G125" s="716"/>
      <c r="H125" s="716" t="s">
        <v>2807</v>
      </c>
      <c r="I125" s="716" t="s">
        <v>2760</v>
      </c>
      <c r="J125" s="716" t="s">
        <v>2808</v>
      </c>
      <c r="K125" s="757"/>
    </row>
    <row r="126" spans="2:11" ht="15" customHeight="1">
      <c r="B126" s="755"/>
      <c r="C126" s="716" t="s">
        <v>2707</v>
      </c>
      <c r="D126" s="716"/>
      <c r="E126" s="716"/>
      <c r="F126" s="735" t="s">
        <v>2758</v>
      </c>
      <c r="G126" s="716"/>
      <c r="H126" s="716" t="s">
        <v>2809</v>
      </c>
      <c r="I126" s="716" t="s">
        <v>2760</v>
      </c>
      <c r="J126" s="716" t="s">
        <v>2808</v>
      </c>
      <c r="K126" s="757"/>
    </row>
    <row r="127" spans="2:11" ht="15" customHeight="1">
      <c r="B127" s="755"/>
      <c r="C127" s="716" t="s">
        <v>2769</v>
      </c>
      <c r="D127" s="716"/>
      <c r="E127" s="716"/>
      <c r="F127" s="735" t="s">
        <v>2764</v>
      </c>
      <c r="G127" s="716"/>
      <c r="H127" s="716" t="s">
        <v>2770</v>
      </c>
      <c r="I127" s="716" t="s">
        <v>2760</v>
      </c>
      <c r="J127" s="716">
        <v>15</v>
      </c>
      <c r="K127" s="757"/>
    </row>
    <row r="128" spans="2:11" ht="15" customHeight="1">
      <c r="B128" s="755"/>
      <c r="C128" s="737" t="s">
        <v>2771</v>
      </c>
      <c r="D128" s="737"/>
      <c r="E128" s="737"/>
      <c r="F128" s="738" t="s">
        <v>2764</v>
      </c>
      <c r="G128" s="737"/>
      <c r="H128" s="737" t="s">
        <v>2772</v>
      </c>
      <c r="I128" s="737" t="s">
        <v>2760</v>
      </c>
      <c r="J128" s="737">
        <v>15</v>
      </c>
      <c r="K128" s="757"/>
    </row>
    <row r="129" spans="2:11" ht="15" customHeight="1">
      <c r="B129" s="755"/>
      <c r="C129" s="737" t="s">
        <v>2773</v>
      </c>
      <c r="D129" s="737"/>
      <c r="E129" s="737"/>
      <c r="F129" s="738" t="s">
        <v>2764</v>
      </c>
      <c r="G129" s="737"/>
      <c r="H129" s="737" t="s">
        <v>2774</v>
      </c>
      <c r="I129" s="737" t="s">
        <v>2760</v>
      </c>
      <c r="J129" s="737">
        <v>20</v>
      </c>
      <c r="K129" s="757"/>
    </row>
    <row r="130" spans="2:11" ht="15" customHeight="1">
      <c r="B130" s="755"/>
      <c r="C130" s="737" t="s">
        <v>2775</v>
      </c>
      <c r="D130" s="737"/>
      <c r="E130" s="737"/>
      <c r="F130" s="738" t="s">
        <v>2764</v>
      </c>
      <c r="G130" s="737"/>
      <c r="H130" s="737" t="s">
        <v>2776</v>
      </c>
      <c r="I130" s="737" t="s">
        <v>2760</v>
      </c>
      <c r="J130" s="737">
        <v>20</v>
      </c>
      <c r="K130" s="757"/>
    </row>
    <row r="131" spans="2:11" ht="15" customHeight="1">
      <c r="B131" s="755"/>
      <c r="C131" s="716" t="s">
        <v>2763</v>
      </c>
      <c r="D131" s="716"/>
      <c r="E131" s="716"/>
      <c r="F131" s="735" t="s">
        <v>2764</v>
      </c>
      <c r="G131" s="716"/>
      <c r="H131" s="716" t="s">
        <v>2797</v>
      </c>
      <c r="I131" s="716" t="s">
        <v>2760</v>
      </c>
      <c r="J131" s="716">
        <v>50</v>
      </c>
      <c r="K131" s="757"/>
    </row>
    <row r="132" spans="2:11" ht="15" customHeight="1">
      <c r="B132" s="755"/>
      <c r="C132" s="716" t="s">
        <v>2777</v>
      </c>
      <c r="D132" s="716"/>
      <c r="E132" s="716"/>
      <c r="F132" s="735" t="s">
        <v>2764</v>
      </c>
      <c r="G132" s="716"/>
      <c r="H132" s="716" t="s">
        <v>2797</v>
      </c>
      <c r="I132" s="716" t="s">
        <v>2760</v>
      </c>
      <c r="J132" s="716">
        <v>50</v>
      </c>
      <c r="K132" s="757"/>
    </row>
    <row r="133" spans="2:11" ht="15" customHeight="1">
      <c r="B133" s="755"/>
      <c r="C133" s="716" t="s">
        <v>2783</v>
      </c>
      <c r="D133" s="716"/>
      <c r="E133" s="716"/>
      <c r="F133" s="735" t="s">
        <v>2764</v>
      </c>
      <c r="G133" s="716"/>
      <c r="H133" s="716" t="s">
        <v>2797</v>
      </c>
      <c r="I133" s="716" t="s">
        <v>2760</v>
      </c>
      <c r="J133" s="716">
        <v>50</v>
      </c>
      <c r="K133" s="757"/>
    </row>
    <row r="134" spans="2:11" ht="15" customHeight="1">
      <c r="B134" s="755"/>
      <c r="C134" s="716" t="s">
        <v>2785</v>
      </c>
      <c r="D134" s="716"/>
      <c r="E134" s="716"/>
      <c r="F134" s="735" t="s">
        <v>2764</v>
      </c>
      <c r="G134" s="716"/>
      <c r="H134" s="716" t="s">
        <v>2797</v>
      </c>
      <c r="I134" s="716" t="s">
        <v>2760</v>
      </c>
      <c r="J134" s="716">
        <v>50</v>
      </c>
      <c r="K134" s="757"/>
    </row>
    <row r="135" spans="2:11" ht="15" customHeight="1">
      <c r="B135" s="755"/>
      <c r="C135" s="716" t="s">
        <v>168</v>
      </c>
      <c r="D135" s="716"/>
      <c r="E135" s="716"/>
      <c r="F135" s="735" t="s">
        <v>2764</v>
      </c>
      <c r="G135" s="716"/>
      <c r="H135" s="716" t="s">
        <v>2810</v>
      </c>
      <c r="I135" s="716" t="s">
        <v>2760</v>
      </c>
      <c r="J135" s="716">
        <v>255</v>
      </c>
      <c r="K135" s="757"/>
    </row>
    <row r="136" spans="2:11" ht="15" customHeight="1">
      <c r="B136" s="755"/>
      <c r="C136" s="716" t="s">
        <v>2787</v>
      </c>
      <c r="D136" s="716"/>
      <c r="E136" s="716"/>
      <c r="F136" s="735" t="s">
        <v>2758</v>
      </c>
      <c r="G136" s="716"/>
      <c r="H136" s="716" t="s">
        <v>2811</v>
      </c>
      <c r="I136" s="716" t="s">
        <v>2789</v>
      </c>
      <c r="J136" s="716"/>
      <c r="K136" s="757"/>
    </row>
    <row r="137" spans="2:11" ht="15" customHeight="1">
      <c r="B137" s="755"/>
      <c r="C137" s="716" t="s">
        <v>2790</v>
      </c>
      <c r="D137" s="716"/>
      <c r="E137" s="716"/>
      <c r="F137" s="735" t="s">
        <v>2758</v>
      </c>
      <c r="G137" s="716"/>
      <c r="H137" s="716" t="s">
        <v>2812</v>
      </c>
      <c r="I137" s="716" t="s">
        <v>2792</v>
      </c>
      <c r="J137" s="716"/>
      <c r="K137" s="757"/>
    </row>
    <row r="138" spans="2:11" ht="15" customHeight="1">
      <c r="B138" s="755"/>
      <c r="C138" s="716" t="s">
        <v>2793</v>
      </c>
      <c r="D138" s="716"/>
      <c r="E138" s="716"/>
      <c r="F138" s="735" t="s">
        <v>2758</v>
      </c>
      <c r="G138" s="716"/>
      <c r="H138" s="716" t="s">
        <v>2793</v>
      </c>
      <c r="I138" s="716" t="s">
        <v>2792</v>
      </c>
      <c r="J138" s="716"/>
      <c r="K138" s="757"/>
    </row>
    <row r="139" spans="2:11" ht="15" customHeight="1">
      <c r="B139" s="755"/>
      <c r="C139" s="716" t="s">
        <v>34</v>
      </c>
      <c r="D139" s="716"/>
      <c r="E139" s="716"/>
      <c r="F139" s="735" t="s">
        <v>2758</v>
      </c>
      <c r="G139" s="716"/>
      <c r="H139" s="716" t="s">
        <v>2813</v>
      </c>
      <c r="I139" s="716" t="s">
        <v>2792</v>
      </c>
      <c r="J139" s="716"/>
      <c r="K139" s="757"/>
    </row>
    <row r="140" spans="2:11" ht="15" customHeight="1">
      <c r="B140" s="755"/>
      <c r="C140" s="716" t="s">
        <v>2814</v>
      </c>
      <c r="D140" s="716"/>
      <c r="E140" s="716"/>
      <c r="F140" s="735" t="s">
        <v>2758</v>
      </c>
      <c r="G140" s="716"/>
      <c r="H140" s="716" t="s">
        <v>2815</v>
      </c>
      <c r="I140" s="716" t="s">
        <v>2792</v>
      </c>
      <c r="J140" s="716"/>
      <c r="K140" s="757"/>
    </row>
    <row r="141" spans="2:11" ht="15" customHeight="1">
      <c r="B141" s="758"/>
      <c r="C141" s="759"/>
      <c r="D141" s="759"/>
      <c r="E141" s="759"/>
      <c r="F141" s="759"/>
      <c r="G141" s="759"/>
      <c r="H141" s="759"/>
      <c r="I141" s="759"/>
      <c r="J141" s="759"/>
      <c r="K141" s="760"/>
    </row>
    <row r="142" spans="2:11" ht="18.75" customHeight="1">
      <c r="B142" s="713"/>
      <c r="C142" s="713"/>
      <c r="D142" s="713"/>
      <c r="E142" s="713"/>
      <c r="F142" s="747"/>
      <c r="G142" s="713"/>
      <c r="H142" s="713"/>
      <c r="I142" s="713"/>
      <c r="J142" s="713"/>
      <c r="K142" s="713"/>
    </row>
    <row r="143" spans="2:11" ht="18.75" customHeight="1">
      <c r="B143" s="722"/>
      <c r="C143" s="722"/>
      <c r="D143" s="722"/>
      <c r="E143" s="722"/>
      <c r="F143" s="722"/>
      <c r="G143" s="722"/>
      <c r="H143" s="722"/>
      <c r="I143" s="722"/>
      <c r="J143" s="722"/>
      <c r="K143" s="722"/>
    </row>
    <row r="144" spans="2:11" ht="7.5" customHeight="1">
      <c r="B144" s="723"/>
      <c r="C144" s="724"/>
      <c r="D144" s="724"/>
      <c r="E144" s="724"/>
      <c r="F144" s="724"/>
      <c r="G144" s="724"/>
      <c r="H144" s="724"/>
      <c r="I144" s="724"/>
      <c r="J144" s="724"/>
      <c r="K144" s="725"/>
    </row>
    <row r="145" spans="2:11" ht="45" customHeight="1">
      <c r="B145" s="726"/>
      <c r="C145" s="1129" t="s">
        <v>2816</v>
      </c>
      <c r="D145" s="1129"/>
      <c r="E145" s="1129"/>
      <c r="F145" s="1129"/>
      <c r="G145" s="1129"/>
      <c r="H145" s="1129"/>
      <c r="I145" s="1129"/>
      <c r="J145" s="1129"/>
      <c r="K145" s="727"/>
    </row>
    <row r="146" spans="2:11" ht="17.25" customHeight="1">
      <c r="B146" s="726"/>
      <c r="C146" s="728" t="s">
        <v>2752</v>
      </c>
      <c r="D146" s="728"/>
      <c r="E146" s="728"/>
      <c r="F146" s="728" t="s">
        <v>2753</v>
      </c>
      <c r="G146" s="729"/>
      <c r="H146" s="728" t="s">
        <v>163</v>
      </c>
      <c r="I146" s="728" t="s">
        <v>53</v>
      </c>
      <c r="J146" s="728" t="s">
        <v>2754</v>
      </c>
      <c r="K146" s="727"/>
    </row>
    <row r="147" spans="2:11" ht="17.25" customHeight="1">
      <c r="B147" s="726"/>
      <c r="C147" s="730" t="s">
        <v>2755</v>
      </c>
      <c r="D147" s="730"/>
      <c r="E147" s="730"/>
      <c r="F147" s="731" t="s">
        <v>2756</v>
      </c>
      <c r="G147" s="732"/>
      <c r="H147" s="730"/>
      <c r="I147" s="730"/>
      <c r="J147" s="730" t="s">
        <v>2757</v>
      </c>
      <c r="K147" s="727"/>
    </row>
    <row r="148" spans="2:11" ht="5.25" customHeight="1">
      <c r="B148" s="736"/>
      <c r="C148" s="733"/>
      <c r="D148" s="733"/>
      <c r="E148" s="733"/>
      <c r="F148" s="733"/>
      <c r="G148" s="734"/>
      <c r="H148" s="733"/>
      <c r="I148" s="733"/>
      <c r="J148" s="733"/>
      <c r="K148" s="757"/>
    </row>
    <row r="149" spans="2:11" ht="15" customHeight="1">
      <c r="B149" s="736"/>
      <c r="C149" s="761" t="s">
        <v>2761</v>
      </c>
      <c r="D149" s="716"/>
      <c r="E149" s="716"/>
      <c r="F149" s="762" t="s">
        <v>2758</v>
      </c>
      <c r="G149" s="716"/>
      <c r="H149" s="761" t="s">
        <v>2797</v>
      </c>
      <c r="I149" s="761" t="s">
        <v>2760</v>
      </c>
      <c r="J149" s="761">
        <v>120</v>
      </c>
      <c r="K149" s="757"/>
    </row>
    <row r="150" spans="2:11" ht="15" customHeight="1">
      <c r="B150" s="736"/>
      <c r="C150" s="761" t="s">
        <v>2806</v>
      </c>
      <c r="D150" s="716"/>
      <c r="E150" s="716"/>
      <c r="F150" s="762" t="s">
        <v>2758</v>
      </c>
      <c r="G150" s="716"/>
      <c r="H150" s="761" t="s">
        <v>2817</v>
      </c>
      <c r="I150" s="761" t="s">
        <v>2760</v>
      </c>
      <c r="J150" s="761" t="s">
        <v>2808</v>
      </c>
      <c r="K150" s="757"/>
    </row>
    <row r="151" spans="2:11" ht="15" customHeight="1">
      <c r="B151" s="736"/>
      <c r="C151" s="761" t="s">
        <v>2707</v>
      </c>
      <c r="D151" s="716"/>
      <c r="E151" s="716"/>
      <c r="F151" s="762" t="s">
        <v>2758</v>
      </c>
      <c r="G151" s="716"/>
      <c r="H151" s="761" t="s">
        <v>2818</v>
      </c>
      <c r="I151" s="761" t="s">
        <v>2760</v>
      </c>
      <c r="J151" s="761" t="s">
        <v>2808</v>
      </c>
      <c r="K151" s="757"/>
    </row>
    <row r="152" spans="2:11" ht="15" customHeight="1">
      <c r="B152" s="736"/>
      <c r="C152" s="761" t="s">
        <v>2763</v>
      </c>
      <c r="D152" s="716"/>
      <c r="E152" s="716"/>
      <c r="F152" s="762" t="s">
        <v>2764</v>
      </c>
      <c r="G152" s="716"/>
      <c r="H152" s="761" t="s">
        <v>2797</v>
      </c>
      <c r="I152" s="761" t="s">
        <v>2760</v>
      </c>
      <c r="J152" s="761">
        <v>50</v>
      </c>
      <c r="K152" s="757"/>
    </row>
    <row r="153" spans="2:11" ht="15" customHeight="1">
      <c r="B153" s="736"/>
      <c r="C153" s="761" t="s">
        <v>2766</v>
      </c>
      <c r="D153" s="716"/>
      <c r="E153" s="716"/>
      <c r="F153" s="762" t="s">
        <v>2758</v>
      </c>
      <c r="G153" s="716"/>
      <c r="H153" s="761" t="s">
        <v>2797</v>
      </c>
      <c r="I153" s="761" t="s">
        <v>2768</v>
      </c>
      <c r="J153" s="761"/>
      <c r="K153" s="757"/>
    </row>
    <row r="154" spans="2:11" ht="15" customHeight="1">
      <c r="B154" s="736"/>
      <c r="C154" s="761" t="s">
        <v>2777</v>
      </c>
      <c r="D154" s="716"/>
      <c r="E154" s="716"/>
      <c r="F154" s="762" t="s">
        <v>2764</v>
      </c>
      <c r="G154" s="716"/>
      <c r="H154" s="761" t="s">
        <v>2797</v>
      </c>
      <c r="I154" s="761" t="s">
        <v>2760</v>
      </c>
      <c r="J154" s="761">
        <v>50</v>
      </c>
      <c r="K154" s="757"/>
    </row>
    <row r="155" spans="2:11" ht="15" customHeight="1">
      <c r="B155" s="736"/>
      <c r="C155" s="761" t="s">
        <v>2785</v>
      </c>
      <c r="D155" s="716"/>
      <c r="E155" s="716"/>
      <c r="F155" s="762" t="s">
        <v>2764</v>
      </c>
      <c r="G155" s="716"/>
      <c r="H155" s="761" t="s">
        <v>2797</v>
      </c>
      <c r="I155" s="761" t="s">
        <v>2760</v>
      </c>
      <c r="J155" s="761">
        <v>50</v>
      </c>
      <c r="K155" s="757"/>
    </row>
    <row r="156" spans="2:11" ht="15" customHeight="1">
      <c r="B156" s="736"/>
      <c r="C156" s="761" t="s">
        <v>2783</v>
      </c>
      <c r="D156" s="716"/>
      <c r="E156" s="716"/>
      <c r="F156" s="762" t="s">
        <v>2764</v>
      </c>
      <c r="G156" s="716"/>
      <c r="H156" s="761" t="s">
        <v>2797</v>
      </c>
      <c r="I156" s="761" t="s">
        <v>2760</v>
      </c>
      <c r="J156" s="761">
        <v>50</v>
      </c>
      <c r="K156" s="757"/>
    </row>
    <row r="157" spans="2:11" ht="15" customHeight="1">
      <c r="B157" s="736"/>
      <c r="C157" s="761" t="s">
        <v>129</v>
      </c>
      <c r="D157" s="716"/>
      <c r="E157" s="716"/>
      <c r="F157" s="762" t="s">
        <v>2758</v>
      </c>
      <c r="G157" s="716"/>
      <c r="H157" s="761" t="s">
        <v>2819</v>
      </c>
      <c r="I157" s="761" t="s">
        <v>2760</v>
      </c>
      <c r="J157" s="761" t="s">
        <v>2820</v>
      </c>
      <c r="K157" s="757"/>
    </row>
    <row r="158" spans="2:11" ht="15" customHeight="1">
      <c r="B158" s="736"/>
      <c r="C158" s="761" t="s">
        <v>2821</v>
      </c>
      <c r="D158" s="716"/>
      <c r="E158" s="716"/>
      <c r="F158" s="762" t="s">
        <v>2758</v>
      </c>
      <c r="G158" s="716"/>
      <c r="H158" s="761" t="s">
        <v>2822</v>
      </c>
      <c r="I158" s="761" t="s">
        <v>2792</v>
      </c>
      <c r="J158" s="761"/>
      <c r="K158" s="757"/>
    </row>
    <row r="159" spans="2:11" ht="15" customHeight="1">
      <c r="B159" s="763"/>
      <c r="C159" s="745"/>
      <c r="D159" s="745"/>
      <c r="E159" s="745"/>
      <c r="F159" s="745"/>
      <c r="G159" s="745"/>
      <c r="H159" s="745"/>
      <c r="I159" s="745"/>
      <c r="J159" s="745"/>
      <c r="K159" s="764"/>
    </row>
    <row r="160" spans="2:11" ht="18.75" customHeight="1">
      <c r="B160" s="713"/>
      <c r="C160" s="716"/>
      <c r="D160" s="716"/>
      <c r="E160" s="716"/>
      <c r="F160" s="735"/>
      <c r="G160" s="716"/>
      <c r="H160" s="716"/>
      <c r="I160" s="716"/>
      <c r="J160" s="716"/>
      <c r="K160" s="713"/>
    </row>
    <row r="161" spans="2:11" ht="18.75" customHeight="1">
      <c r="B161" s="722"/>
      <c r="C161" s="722"/>
      <c r="D161" s="722"/>
      <c r="E161" s="722"/>
      <c r="F161" s="722"/>
      <c r="G161" s="722"/>
      <c r="H161" s="722"/>
      <c r="I161" s="722"/>
      <c r="J161" s="722"/>
      <c r="K161" s="722"/>
    </row>
    <row r="162" spans="2:11" ht="7.5" customHeight="1">
      <c r="B162" s="703"/>
      <c r="C162" s="704"/>
      <c r="D162" s="704"/>
      <c r="E162" s="704"/>
      <c r="F162" s="704"/>
      <c r="G162" s="704"/>
      <c r="H162" s="704"/>
      <c r="I162" s="704"/>
      <c r="J162" s="704"/>
      <c r="K162" s="705"/>
    </row>
    <row r="163" spans="2:11" ht="45" customHeight="1">
      <c r="B163" s="707"/>
      <c r="C163" s="1124" t="s">
        <v>2823</v>
      </c>
      <c r="D163" s="1124"/>
      <c r="E163" s="1124"/>
      <c r="F163" s="1124"/>
      <c r="G163" s="1124"/>
      <c r="H163" s="1124"/>
      <c r="I163" s="1124"/>
      <c r="J163" s="1124"/>
      <c r="K163" s="708"/>
    </row>
    <row r="164" spans="2:11" ht="17.25" customHeight="1">
      <c r="B164" s="707"/>
      <c r="C164" s="728" t="s">
        <v>2752</v>
      </c>
      <c r="D164" s="728"/>
      <c r="E164" s="728"/>
      <c r="F164" s="728" t="s">
        <v>2753</v>
      </c>
      <c r="G164" s="765"/>
      <c r="H164" s="766" t="s">
        <v>163</v>
      </c>
      <c r="I164" s="766" t="s">
        <v>53</v>
      </c>
      <c r="J164" s="728" t="s">
        <v>2754</v>
      </c>
      <c r="K164" s="708"/>
    </row>
    <row r="165" spans="2:11" ht="17.25" customHeight="1">
      <c r="B165" s="709"/>
      <c r="C165" s="730" t="s">
        <v>2755</v>
      </c>
      <c r="D165" s="730"/>
      <c r="E165" s="730"/>
      <c r="F165" s="731" t="s">
        <v>2756</v>
      </c>
      <c r="G165" s="767"/>
      <c r="H165" s="768"/>
      <c r="I165" s="768"/>
      <c r="J165" s="730" t="s">
        <v>2757</v>
      </c>
      <c r="K165" s="710"/>
    </row>
    <row r="166" spans="2:11" ht="5.25" customHeight="1">
      <c r="B166" s="736"/>
      <c r="C166" s="733"/>
      <c r="D166" s="733"/>
      <c r="E166" s="733"/>
      <c r="F166" s="733"/>
      <c r="G166" s="734"/>
      <c r="H166" s="733"/>
      <c r="I166" s="733"/>
      <c r="J166" s="733"/>
      <c r="K166" s="757"/>
    </row>
    <row r="167" spans="2:11" ht="15" customHeight="1">
      <c r="B167" s="736"/>
      <c r="C167" s="716" t="s">
        <v>2761</v>
      </c>
      <c r="D167" s="716"/>
      <c r="E167" s="716"/>
      <c r="F167" s="735" t="s">
        <v>2758</v>
      </c>
      <c r="G167" s="716"/>
      <c r="H167" s="716" t="s">
        <v>2797</v>
      </c>
      <c r="I167" s="716" t="s">
        <v>2760</v>
      </c>
      <c r="J167" s="716">
        <v>120</v>
      </c>
      <c r="K167" s="757"/>
    </row>
    <row r="168" spans="2:11" ht="15" customHeight="1">
      <c r="B168" s="736"/>
      <c r="C168" s="716" t="s">
        <v>2806</v>
      </c>
      <c r="D168" s="716"/>
      <c r="E168" s="716"/>
      <c r="F168" s="735" t="s">
        <v>2758</v>
      </c>
      <c r="G168" s="716"/>
      <c r="H168" s="716" t="s">
        <v>2807</v>
      </c>
      <c r="I168" s="716" t="s">
        <v>2760</v>
      </c>
      <c r="J168" s="716" t="s">
        <v>2808</v>
      </c>
      <c r="K168" s="757"/>
    </row>
    <row r="169" spans="2:11" ht="15" customHeight="1">
      <c r="B169" s="736"/>
      <c r="C169" s="716" t="s">
        <v>2707</v>
      </c>
      <c r="D169" s="716"/>
      <c r="E169" s="716"/>
      <c r="F169" s="735" t="s">
        <v>2758</v>
      </c>
      <c r="G169" s="716"/>
      <c r="H169" s="716" t="s">
        <v>2824</v>
      </c>
      <c r="I169" s="716" t="s">
        <v>2760</v>
      </c>
      <c r="J169" s="716" t="s">
        <v>2808</v>
      </c>
      <c r="K169" s="757"/>
    </row>
    <row r="170" spans="2:11" ht="15" customHeight="1">
      <c r="B170" s="736"/>
      <c r="C170" s="716" t="s">
        <v>2763</v>
      </c>
      <c r="D170" s="716"/>
      <c r="E170" s="716"/>
      <c r="F170" s="735" t="s">
        <v>2764</v>
      </c>
      <c r="G170" s="716"/>
      <c r="H170" s="716" t="s">
        <v>2824</v>
      </c>
      <c r="I170" s="716" t="s">
        <v>2760</v>
      </c>
      <c r="J170" s="716">
        <v>50</v>
      </c>
      <c r="K170" s="757"/>
    </row>
    <row r="171" spans="2:11" ht="15" customHeight="1">
      <c r="B171" s="736"/>
      <c r="C171" s="716" t="s">
        <v>2766</v>
      </c>
      <c r="D171" s="716"/>
      <c r="E171" s="716"/>
      <c r="F171" s="735" t="s">
        <v>2758</v>
      </c>
      <c r="G171" s="716"/>
      <c r="H171" s="716" t="s">
        <v>2824</v>
      </c>
      <c r="I171" s="716" t="s">
        <v>2768</v>
      </c>
      <c r="J171" s="716"/>
      <c r="K171" s="757"/>
    </row>
    <row r="172" spans="2:11" ht="15" customHeight="1">
      <c r="B172" s="736"/>
      <c r="C172" s="716" t="s">
        <v>2777</v>
      </c>
      <c r="D172" s="716"/>
      <c r="E172" s="716"/>
      <c r="F172" s="735" t="s">
        <v>2764</v>
      </c>
      <c r="G172" s="716"/>
      <c r="H172" s="716" t="s">
        <v>2824</v>
      </c>
      <c r="I172" s="716" t="s">
        <v>2760</v>
      </c>
      <c r="J172" s="716">
        <v>50</v>
      </c>
      <c r="K172" s="757"/>
    </row>
    <row r="173" spans="2:11" ht="15" customHeight="1">
      <c r="B173" s="736"/>
      <c r="C173" s="716" t="s">
        <v>2785</v>
      </c>
      <c r="D173" s="716"/>
      <c r="E173" s="716"/>
      <c r="F173" s="735" t="s">
        <v>2764</v>
      </c>
      <c r="G173" s="716"/>
      <c r="H173" s="716" t="s">
        <v>2824</v>
      </c>
      <c r="I173" s="716" t="s">
        <v>2760</v>
      </c>
      <c r="J173" s="716">
        <v>50</v>
      </c>
      <c r="K173" s="757"/>
    </row>
    <row r="174" spans="2:11" ht="15" customHeight="1">
      <c r="B174" s="736"/>
      <c r="C174" s="716" t="s">
        <v>2783</v>
      </c>
      <c r="D174" s="716"/>
      <c r="E174" s="716"/>
      <c r="F174" s="735" t="s">
        <v>2764</v>
      </c>
      <c r="G174" s="716"/>
      <c r="H174" s="716" t="s">
        <v>2824</v>
      </c>
      <c r="I174" s="716" t="s">
        <v>2760</v>
      </c>
      <c r="J174" s="716">
        <v>50</v>
      </c>
      <c r="K174" s="757"/>
    </row>
    <row r="175" spans="2:11" ht="15" customHeight="1">
      <c r="B175" s="736"/>
      <c r="C175" s="716" t="s">
        <v>162</v>
      </c>
      <c r="D175" s="716"/>
      <c r="E175" s="716"/>
      <c r="F175" s="735" t="s">
        <v>2758</v>
      </c>
      <c r="G175" s="716"/>
      <c r="H175" s="716" t="s">
        <v>2825</v>
      </c>
      <c r="I175" s="716" t="s">
        <v>2826</v>
      </c>
      <c r="J175" s="716"/>
      <c r="K175" s="757"/>
    </row>
    <row r="176" spans="2:11" ht="15" customHeight="1">
      <c r="B176" s="736"/>
      <c r="C176" s="716" t="s">
        <v>53</v>
      </c>
      <c r="D176" s="716"/>
      <c r="E176" s="716"/>
      <c r="F176" s="735" t="s">
        <v>2758</v>
      </c>
      <c r="G176" s="716"/>
      <c r="H176" s="716" t="s">
        <v>2827</v>
      </c>
      <c r="I176" s="716" t="s">
        <v>2828</v>
      </c>
      <c r="J176" s="716">
        <v>1</v>
      </c>
      <c r="K176" s="757"/>
    </row>
    <row r="177" spans="2:11" ht="15" customHeight="1">
      <c r="B177" s="736"/>
      <c r="C177" s="716" t="s">
        <v>49</v>
      </c>
      <c r="D177" s="716"/>
      <c r="E177" s="716"/>
      <c r="F177" s="735" t="s">
        <v>2758</v>
      </c>
      <c r="G177" s="716"/>
      <c r="H177" s="716" t="s">
        <v>2829</v>
      </c>
      <c r="I177" s="716" t="s">
        <v>2760</v>
      </c>
      <c r="J177" s="716">
        <v>20</v>
      </c>
      <c r="K177" s="757"/>
    </row>
    <row r="178" spans="2:11" ht="15" customHeight="1">
      <c r="B178" s="736"/>
      <c r="C178" s="716" t="s">
        <v>163</v>
      </c>
      <c r="D178" s="716"/>
      <c r="E178" s="716"/>
      <c r="F178" s="735" t="s">
        <v>2758</v>
      </c>
      <c r="G178" s="716"/>
      <c r="H178" s="716" t="s">
        <v>2830</v>
      </c>
      <c r="I178" s="716" t="s">
        <v>2760</v>
      </c>
      <c r="J178" s="716">
        <v>255</v>
      </c>
      <c r="K178" s="757"/>
    </row>
    <row r="179" spans="2:11" ht="15" customHeight="1">
      <c r="B179" s="736"/>
      <c r="C179" s="716" t="s">
        <v>164</v>
      </c>
      <c r="D179" s="716"/>
      <c r="E179" s="716"/>
      <c r="F179" s="735" t="s">
        <v>2758</v>
      </c>
      <c r="G179" s="716"/>
      <c r="H179" s="716" t="s">
        <v>2723</v>
      </c>
      <c r="I179" s="716" t="s">
        <v>2760</v>
      </c>
      <c r="J179" s="716">
        <v>10</v>
      </c>
      <c r="K179" s="757"/>
    </row>
    <row r="180" spans="2:11" ht="15" customHeight="1">
      <c r="B180" s="736"/>
      <c r="C180" s="716" t="s">
        <v>165</v>
      </c>
      <c r="D180" s="716"/>
      <c r="E180" s="716"/>
      <c r="F180" s="735" t="s">
        <v>2758</v>
      </c>
      <c r="G180" s="716"/>
      <c r="H180" s="716" t="s">
        <v>2831</v>
      </c>
      <c r="I180" s="716" t="s">
        <v>2792</v>
      </c>
      <c r="J180" s="716"/>
      <c r="K180" s="757"/>
    </row>
    <row r="181" spans="2:11" ht="15" customHeight="1">
      <c r="B181" s="736"/>
      <c r="C181" s="716" t="s">
        <v>2832</v>
      </c>
      <c r="D181" s="716"/>
      <c r="E181" s="716"/>
      <c r="F181" s="735" t="s">
        <v>2758</v>
      </c>
      <c r="G181" s="716"/>
      <c r="H181" s="716" t="s">
        <v>2833</v>
      </c>
      <c r="I181" s="716" t="s">
        <v>2792</v>
      </c>
      <c r="J181" s="716"/>
      <c r="K181" s="757"/>
    </row>
    <row r="182" spans="2:11" ht="15" customHeight="1">
      <c r="B182" s="736"/>
      <c r="C182" s="716" t="s">
        <v>2821</v>
      </c>
      <c r="D182" s="716"/>
      <c r="E182" s="716"/>
      <c r="F182" s="735" t="s">
        <v>2758</v>
      </c>
      <c r="G182" s="716"/>
      <c r="H182" s="716" t="s">
        <v>2834</v>
      </c>
      <c r="I182" s="716" t="s">
        <v>2792</v>
      </c>
      <c r="J182" s="716"/>
      <c r="K182" s="757"/>
    </row>
    <row r="183" spans="2:11" ht="15" customHeight="1">
      <c r="B183" s="736"/>
      <c r="C183" s="716" t="s">
        <v>167</v>
      </c>
      <c r="D183" s="716"/>
      <c r="E183" s="716"/>
      <c r="F183" s="735" t="s">
        <v>2764</v>
      </c>
      <c r="G183" s="716"/>
      <c r="H183" s="716" t="s">
        <v>2835</v>
      </c>
      <c r="I183" s="716" t="s">
        <v>2760</v>
      </c>
      <c r="J183" s="716">
        <v>50</v>
      </c>
      <c r="K183" s="757"/>
    </row>
    <row r="184" spans="2:11" ht="15" customHeight="1">
      <c r="B184" s="736"/>
      <c r="C184" s="716" t="s">
        <v>2836</v>
      </c>
      <c r="D184" s="716"/>
      <c r="E184" s="716"/>
      <c r="F184" s="735" t="s">
        <v>2764</v>
      </c>
      <c r="G184" s="716"/>
      <c r="H184" s="716" t="s">
        <v>2837</v>
      </c>
      <c r="I184" s="716" t="s">
        <v>2838</v>
      </c>
      <c r="J184" s="716"/>
      <c r="K184" s="757"/>
    </row>
    <row r="185" spans="2:11" ht="15" customHeight="1">
      <c r="B185" s="736"/>
      <c r="C185" s="716" t="s">
        <v>2839</v>
      </c>
      <c r="D185" s="716"/>
      <c r="E185" s="716"/>
      <c r="F185" s="735" t="s">
        <v>2764</v>
      </c>
      <c r="G185" s="716"/>
      <c r="H185" s="716" t="s">
        <v>2840</v>
      </c>
      <c r="I185" s="716" t="s">
        <v>2838</v>
      </c>
      <c r="J185" s="716"/>
      <c r="K185" s="757"/>
    </row>
    <row r="186" spans="2:11" ht="15" customHeight="1">
      <c r="B186" s="736"/>
      <c r="C186" s="716" t="s">
        <v>2841</v>
      </c>
      <c r="D186" s="716"/>
      <c r="E186" s="716"/>
      <c r="F186" s="735" t="s">
        <v>2764</v>
      </c>
      <c r="G186" s="716"/>
      <c r="H186" s="716" t="s">
        <v>2842</v>
      </c>
      <c r="I186" s="716" t="s">
        <v>2838</v>
      </c>
      <c r="J186" s="716"/>
      <c r="K186" s="757"/>
    </row>
    <row r="187" spans="2:11" ht="15" customHeight="1">
      <c r="B187" s="736"/>
      <c r="C187" s="769" t="s">
        <v>2843</v>
      </c>
      <c r="D187" s="716"/>
      <c r="E187" s="716"/>
      <c r="F187" s="735" t="s">
        <v>2764</v>
      </c>
      <c r="G187" s="716"/>
      <c r="H187" s="716" t="s">
        <v>2844</v>
      </c>
      <c r="I187" s="716" t="s">
        <v>2845</v>
      </c>
      <c r="J187" s="770" t="s">
        <v>2846</v>
      </c>
      <c r="K187" s="757"/>
    </row>
    <row r="188" spans="2:11" ht="15" customHeight="1">
      <c r="B188" s="736"/>
      <c r="C188" s="721" t="s">
        <v>38</v>
      </c>
      <c r="D188" s="716"/>
      <c r="E188" s="716"/>
      <c r="F188" s="735" t="s">
        <v>2758</v>
      </c>
      <c r="G188" s="716"/>
      <c r="H188" s="713" t="s">
        <v>2847</v>
      </c>
      <c r="I188" s="716" t="s">
        <v>2848</v>
      </c>
      <c r="J188" s="716"/>
      <c r="K188" s="757"/>
    </row>
    <row r="189" spans="2:11" ht="15" customHeight="1">
      <c r="B189" s="736"/>
      <c r="C189" s="721" t="s">
        <v>2849</v>
      </c>
      <c r="D189" s="716"/>
      <c r="E189" s="716"/>
      <c r="F189" s="735" t="s">
        <v>2758</v>
      </c>
      <c r="G189" s="716"/>
      <c r="H189" s="716" t="s">
        <v>2850</v>
      </c>
      <c r="I189" s="716" t="s">
        <v>2792</v>
      </c>
      <c r="J189" s="716"/>
      <c r="K189" s="757"/>
    </row>
    <row r="190" spans="2:11" ht="15" customHeight="1">
      <c r="B190" s="736"/>
      <c r="C190" s="721" t="s">
        <v>2851</v>
      </c>
      <c r="D190" s="716"/>
      <c r="E190" s="716"/>
      <c r="F190" s="735" t="s">
        <v>2758</v>
      </c>
      <c r="G190" s="716"/>
      <c r="H190" s="716" t="s">
        <v>2852</v>
      </c>
      <c r="I190" s="716" t="s">
        <v>2792</v>
      </c>
      <c r="J190" s="716"/>
      <c r="K190" s="757"/>
    </row>
    <row r="191" spans="2:11" ht="15" customHeight="1">
      <c r="B191" s="736"/>
      <c r="C191" s="721" t="s">
        <v>2853</v>
      </c>
      <c r="D191" s="716"/>
      <c r="E191" s="716"/>
      <c r="F191" s="735" t="s">
        <v>2764</v>
      </c>
      <c r="G191" s="716"/>
      <c r="H191" s="716" t="s">
        <v>2854</v>
      </c>
      <c r="I191" s="716" t="s">
        <v>2792</v>
      </c>
      <c r="J191" s="716"/>
      <c r="K191" s="757"/>
    </row>
    <row r="192" spans="2:11" ht="15" customHeight="1">
      <c r="B192" s="763"/>
      <c r="C192" s="771"/>
      <c r="D192" s="745"/>
      <c r="E192" s="745"/>
      <c r="F192" s="745"/>
      <c r="G192" s="745"/>
      <c r="H192" s="745"/>
      <c r="I192" s="745"/>
      <c r="J192" s="745"/>
      <c r="K192" s="764"/>
    </row>
    <row r="193" spans="2:11" ht="18.75" customHeight="1">
      <c r="B193" s="713"/>
      <c r="C193" s="716"/>
      <c r="D193" s="716"/>
      <c r="E193" s="716"/>
      <c r="F193" s="735"/>
      <c r="G193" s="716"/>
      <c r="H193" s="716"/>
      <c r="I193" s="716"/>
      <c r="J193" s="716"/>
      <c r="K193" s="713"/>
    </row>
    <row r="194" spans="2:11" ht="18.75" customHeight="1">
      <c r="B194" s="713"/>
      <c r="C194" s="716"/>
      <c r="D194" s="716"/>
      <c r="E194" s="716"/>
      <c r="F194" s="735"/>
      <c r="G194" s="716"/>
      <c r="H194" s="716"/>
      <c r="I194" s="716"/>
      <c r="J194" s="716"/>
      <c r="K194" s="713"/>
    </row>
    <row r="195" spans="2:11" ht="18.75" customHeight="1">
      <c r="B195" s="722"/>
      <c r="C195" s="722"/>
      <c r="D195" s="722"/>
      <c r="E195" s="722"/>
      <c r="F195" s="722"/>
      <c r="G195" s="722"/>
      <c r="H195" s="722"/>
      <c r="I195" s="722"/>
      <c r="J195" s="722"/>
      <c r="K195" s="722"/>
    </row>
    <row r="196" spans="2:11">
      <c r="B196" s="703"/>
      <c r="C196" s="704"/>
      <c r="D196" s="704"/>
      <c r="E196" s="704"/>
      <c r="F196" s="704"/>
      <c r="G196" s="704"/>
      <c r="H196" s="704"/>
      <c r="I196" s="704"/>
      <c r="J196" s="704"/>
      <c r="K196" s="705"/>
    </row>
    <row r="197" spans="2:11" ht="21">
      <c r="B197" s="707"/>
      <c r="C197" s="1124" t="s">
        <v>2855</v>
      </c>
      <c r="D197" s="1124"/>
      <c r="E197" s="1124"/>
      <c r="F197" s="1124"/>
      <c r="G197" s="1124"/>
      <c r="H197" s="1124"/>
      <c r="I197" s="1124"/>
      <c r="J197" s="1124"/>
      <c r="K197" s="708"/>
    </row>
    <row r="198" spans="2:11" ht="25.5" customHeight="1">
      <c r="B198" s="707"/>
      <c r="C198" s="772" t="s">
        <v>2856</v>
      </c>
      <c r="D198" s="772"/>
      <c r="E198" s="772"/>
      <c r="F198" s="772" t="s">
        <v>2857</v>
      </c>
      <c r="G198" s="773"/>
      <c r="H198" s="1130" t="s">
        <v>2858</v>
      </c>
      <c r="I198" s="1130"/>
      <c r="J198" s="1130"/>
      <c r="K198" s="708"/>
    </row>
    <row r="199" spans="2:11" ht="5.25" customHeight="1">
      <c r="B199" s="736"/>
      <c r="C199" s="733"/>
      <c r="D199" s="733"/>
      <c r="E199" s="733"/>
      <c r="F199" s="733"/>
      <c r="G199" s="716"/>
      <c r="H199" s="733"/>
      <c r="I199" s="733"/>
      <c r="J199" s="733"/>
      <c r="K199" s="757"/>
    </row>
    <row r="200" spans="2:11" ht="15" customHeight="1">
      <c r="B200" s="736"/>
      <c r="C200" s="716" t="s">
        <v>2848</v>
      </c>
      <c r="D200" s="716"/>
      <c r="E200" s="716"/>
      <c r="F200" s="735" t="s">
        <v>39</v>
      </c>
      <c r="G200" s="716"/>
      <c r="H200" s="1126" t="s">
        <v>2859</v>
      </c>
      <c r="I200" s="1126"/>
      <c r="J200" s="1126"/>
      <c r="K200" s="757"/>
    </row>
    <row r="201" spans="2:11" ht="15" customHeight="1">
      <c r="B201" s="736"/>
      <c r="C201" s="742"/>
      <c r="D201" s="716"/>
      <c r="E201" s="716"/>
      <c r="F201" s="735" t="s">
        <v>40</v>
      </c>
      <c r="G201" s="716"/>
      <c r="H201" s="1126" t="s">
        <v>2860</v>
      </c>
      <c r="I201" s="1126"/>
      <c r="J201" s="1126"/>
      <c r="K201" s="757"/>
    </row>
    <row r="202" spans="2:11" ht="15" customHeight="1">
      <c r="B202" s="736"/>
      <c r="C202" s="742"/>
      <c r="D202" s="716"/>
      <c r="E202" s="716"/>
      <c r="F202" s="735" t="s">
        <v>43</v>
      </c>
      <c r="G202" s="716"/>
      <c r="H202" s="1126" t="s">
        <v>2861</v>
      </c>
      <c r="I202" s="1126"/>
      <c r="J202" s="1126"/>
      <c r="K202" s="757"/>
    </row>
    <row r="203" spans="2:11" ht="15" customHeight="1">
      <c r="B203" s="736"/>
      <c r="C203" s="716"/>
      <c r="D203" s="716"/>
      <c r="E203" s="716"/>
      <c r="F203" s="735" t="s">
        <v>41</v>
      </c>
      <c r="G203" s="716"/>
      <c r="H203" s="1126" t="s">
        <v>2862</v>
      </c>
      <c r="I203" s="1126"/>
      <c r="J203" s="1126"/>
      <c r="K203" s="757"/>
    </row>
    <row r="204" spans="2:11" ht="15" customHeight="1">
      <c r="B204" s="736"/>
      <c r="C204" s="716"/>
      <c r="D204" s="716"/>
      <c r="E204" s="716"/>
      <c r="F204" s="735" t="s">
        <v>42</v>
      </c>
      <c r="G204" s="716"/>
      <c r="H204" s="1126" t="s">
        <v>2863</v>
      </c>
      <c r="I204" s="1126"/>
      <c r="J204" s="1126"/>
      <c r="K204" s="757"/>
    </row>
    <row r="205" spans="2:11" ht="15" customHeight="1">
      <c r="B205" s="736"/>
      <c r="C205" s="716"/>
      <c r="D205" s="716"/>
      <c r="E205" s="716"/>
      <c r="F205" s="735"/>
      <c r="G205" s="716"/>
      <c r="H205" s="716"/>
      <c r="I205" s="716"/>
      <c r="J205" s="716"/>
      <c r="K205" s="757"/>
    </row>
    <row r="206" spans="2:11" ht="15" customHeight="1">
      <c r="B206" s="736"/>
      <c r="C206" s="716" t="s">
        <v>2804</v>
      </c>
      <c r="D206" s="716"/>
      <c r="E206" s="716"/>
      <c r="F206" s="735" t="s">
        <v>74</v>
      </c>
      <c r="G206" s="716"/>
      <c r="H206" s="1126" t="s">
        <v>2864</v>
      </c>
      <c r="I206" s="1126"/>
      <c r="J206" s="1126"/>
      <c r="K206" s="757"/>
    </row>
    <row r="207" spans="2:11" ht="15" customHeight="1">
      <c r="B207" s="736"/>
      <c r="C207" s="742"/>
      <c r="D207" s="716"/>
      <c r="E207" s="716"/>
      <c r="F207" s="735" t="s">
        <v>2702</v>
      </c>
      <c r="G207" s="716"/>
      <c r="H207" s="1126" t="s">
        <v>2703</v>
      </c>
      <c r="I207" s="1126"/>
      <c r="J207" s="1126"/>
      <c r="K207" s="757"/>
    </row>
    <row r="208" spans="2:11" ht="15" customHeight="1">
      <c r="B208" s="736"/>
      <c r="C208" s="716"/>
      <c r="D208" s="716"/>
      <c r="E208" s="716"/>
      <c r="F208" s="735" t="s">
        <v>2700</v>
      </c>
      <c r="G208" s="716"/>
      <c r="H208" s="1126" t="s">
        <v>2865</v>
      </c>
      <c r="I208" s="1126"/>
      <c r="J208" s="1126"/>
      <c r="K208" s="757"/>
    </row>
    <row r="209" spans="2:11" ht="15" customHeight="1">
      <c r="B209" s="774"/>
      <c r="C209" s="742"/>
      <c r="D209" s="742"/>
      <c r="E209" s="742"/>
      <c r="F209" s="735" t="s">
        <v>118</v>
      </c>
      <c r="G209" s="721"/>
      <c r="H209" s="1125" t="s">
        <v>2704</v>
      </c>
      <c r="I209" s="1125"/>
      <c r="J209" s="1125"/>
      <c r="K209" s="775"/>
    </row>
    <row r="210" spans="2:11" ht="15" customHeight="1">
      <c r="B210" s="774"/>
      <c r="C210" s="742"/>
      <c r="D210" s="742"/>
      <c r="E210" s="742"/>
      <c r="F210" s="735" t="s">
        <v>2705</v>
      </c>
      <c r="G210" s="721"/>
      <c r="H210" s="1125" t="s">
        <v>2682</v>
      </c>
      <c r="I210" s="1125"/>
      <c r="J210" s="1125"/>
      <c r="K210" s="775"/>
    </row>
    <row r="211" spans="2:11" ht="15" customHeight="1">
      <c r="B211" s="774"/>
      <c r="C211" s="742"/>
      <c r="D211" s="742"/>
      <c r="E211" s="742"/>
      <c r="F211" s="776"/>
      <c r="G211" s="721"/>
      <c r="H211" s="777"/>
      <c r="I211" s="777"/>
      <c r="J211" s="777"/>
      <c r="K211" s="775"/>
    </row>
    <row r="212" spans="2:11" ht="15" customHeight="1">
      <c r="B212" s="774"/>
      <c r="C212" s="716" t="s">
        <v>2828</v>
      </c>
      <c r="D212" s="742"/>
      <c r="E212" s="742"/>
      <c r="F212" s="735">
        <v>1</v>
      </c>
      <c r="G212" s="721"/>
      <c r="H212" s="1125" t="s">
        <v>2866</v>
      </c>
      <c r="I212" s="1125"/>
      <c r="J212" s="1125"/>
      <c r="K212" s="775"/>
    </row>
    <row r="213" spans="2:11" ht="15" customHeight="1">
      <c r="B213" s="774"/>
      <c r="C213" s="742"/>
      <c r="D213" s="742"/>
      <c r="E213" s="742"/>
      <c r="F213" s="735">
        <v>2</v>
      </c>
      <c r="G213" s="721"/>
      <c r="H213" s="1125" t="s">
        <v>2867</v>
      </c>
      <c r="I213" s="1125"/>
      <c r="J213" s="1125"/>
      <c r="K213" s="775"/>
    </row>
    <row r="214" spans="2:11" ht="15" customHeight="1">
      <c r="B214" s="774"/>
      <c r="C214" s="742"/>
      <c r="D214" s="742"/>
      <c r="E214" s="742"/>
      <c r="F214" s="735">
        <v>3</v>
      </c>
      <c r="G214" s="721"/>
      <c r="H214" s="1125" t="s">
        <v>2868</v>
      </c>
      <c r="I214" s="1125"/>
      <c r="J214" s="1125"/>
      <c r="K214" s="775"/>
    </row>
    <row r="215" spans="2:11" ht="15" customHeight="1">
      <c r="B215" s="774"/>
      <c r="C215" s="742"/>
      <c r="D215" s="742"/>
      <c r="E215" s="742"/>
      <c r="F215" s="735">
        <v>4</v>
      </c>
      <c r="G215" s="721"/>
      <c r="H215" s="1125" t="s">
        <v>2869</v>
      </c>
      <c r="I215" s="1125"/>
      <c r="J215" s="1125"/>
      <c r="K215" s="775"/>
    </row>
    <row r="216" spans="2:11" ht="12.75" customHeight="1">
      <c r="B216" s="778"/>
      <c r="C216" s="779"/>
      <c r="D216" s="779"/>
      <c r="E216" s="779"/>
      <c r="F216" s="779"/>
      <c r="G216" s="779"/>
      <c r="H216" s="779"/>
      <c r="I216" s="779"/>
      <c r="J216" s="779"/>
      <c r="K216" s="780"/>
    </row>
  </sheetData>
  <sheetProtection algorithmName="SHA-512" hashValue="fLCwKdbmPuWTawiIgppnudjgrslG5HGC6bLv2/jWeNzPo0pxo8qp+JbAB6ZXRAK/dH2Qx0NxfV2aPNRjUbqlEQ==" saltValue="FhQj9lgm4X3WYXRQDLWt+A==" spinCount="100000" sheet="1" formatCells="0" formatColumns="0" formatRows="0" insertColumns="0" insertRows="0" insertHyperlinks="0" deleteColumns="0" deleteRows="0" sort="0" autoFilter="0" pivotTables="0"/>
  <mergeCells count="77">
    <mergeCell ref="C3:J3"/>
    <mergeCell ref="C4:J4"/>
    <mergeCell ref="C6:J6"/>
    <mergeCell ref="C7:J7"/>
    <mergeCell ref="D11:J11"/>
    <mergeCell ref="D14:J14"/>
    <mergeCell ref="D15:J15"/>
    <mergeCell ref="F16:J16"/>
    <mergeCell ref="F17:J17"/>
    <mergeCell ref="C9:J9"/>
    <mergeCell ref="D10:J10"/>
    <mergeCell ref="D13:J13"/>
    <mergeCell ref="D31:J31"/>
    <mergeCell ref="C24:J24"/>
    <mergeCell ref="D32:J32"/>
    <mergeCell ref="F18:J18"/>
    <mergeCell ref="F21:J21"/>
    <mergeCell ref="C23:J23"/>
    <mergeCell ref="D25:J25"/>
    <mergeCell ref="D26:J26"/>
    <mergeCell ref="D28:J28"/>
    <mergeCell ref="D29:J29"/>
    <mergeCell ref="F19:J19"/>
    <mergeCell ref="F20:J20"/>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27"/>
  <sheetViews>
    <sheetView zoomScale="85" workbookViewId="0">
      <selection activeCell="F41" sqref="F41"/>
    </sheetView>
  </sheetViews>
  <sheetFormatPr defaultColWidth="10.6640625" defaultRowHeight="12.75"/>
  <cols>
    <col min="1" max="2" width="3.1640625" style="162" customWidth="1"/>
    <col min="3" max="3" width="24.6640625" style="162" customWidth="1"/>
    <col min="4" max="4" width="81.5" style="162" customWidth="1"/>
    <col min="5" max="5" width="23.1640625" style="162" customWidth="1"/>
    <col min="6" max="16384" width="10.6640625" style="162"/>
  </cols>
  <sheetData>
    <row r="1" spans="2:5" ht="13.5" thickBot="1"/>
    <row r="2" spans="2:5">
      <c r="B2" s="347"/>
      <c r="C2" s="348"/>
      <c r="D2" s="348"/>
      <c r="E2" s="349"/>
    </row>
    <row r="3" spans="2:5" ht="15.75">
      <c r="B3" s="350"/>
      <c r="C3" s="1049" t="s">
        <v>4052</v>
      </c>
      <c r="D3" s="1049"/>
      <c r="E3" s="351"/>
    </row>
    <row r="4" spans="2:5">
      <c r="B4" s="350"/>
      <c r="C4" s="1050" t="s">
        <v>4053</v>
      </c>
      <c r="D4" s="1050"/>
      <c r="E4" s="351"/>
    </row>
    <row r="5" spans="2:5">
      <c r="B5" s="350"/>
      <c r="C5" s="352"/>
      <c r="D5" s="352"/>
      <c r="E5" s="351"/>
    </row>
    <row r="6" spans="2:5">
      <c r="B6" s="350"/>
      <c r="C6" s="353" t="s">
        <v>4054</v>
      </c>
      <c r="D6" s="354" t="s">
        <v>4055</v>
      </c>
      <c r="E6" s="351"/>
    </row>
    <row r="7" spans="2:5">
      <c r="B7" s="350"/>
      <c r="C7" s="353" t="s">
        <v>4056</v>
      </c>
      <c r="D7" s="354" t="s">
        <v>4057</v>
      </c>
      <c r="E7" s="351"/>
    </row>
    <row r="8" spans="2:5" ht="13.5" thickBot="1">
      <c r="B8" s="355"/>
      <c r="C8" s="356"/>
      <c r="D8" s="356"/>
      <c r="E8" s="357"/>
    </row>
    <row r="9" spans="2:5" ht="17.25" customHeight="1">
      <c r="C9" s="167"/>
      <c r="D9" s="167"/>
      <c r="E9" s="171"/>
    </row>
    <row r="10" spans="2:5" ht="15.75">
      <c r="B10" s="191" t="s">
        <v>4058</v>
      </c>
      <c r="D10" s="189" t="s">
        <v>4059</v>
      </c>
      <c r="E10" s="166"/>
    </row>
    <row r="11" spans="2:5">
      <c r="B11" s="168" t="s">
        <v>4060</v>
      </c>
      <c r="D11" s="168" t="s">
        <v>4061</v>
      </c>
      <c r="E11" s="166"/>
    </row>
    <row r="12" spans="2:5">
      <c r="B12" s="168"/>
      <c r="C12" s="168"/>
      <c r="D12" s="168"/>
      <c r="E12" s="166"/>
    </row>
    <row r="13" spans="2:5">
      <c r="B13" s="168"/>
      <c r="C13" s="168"/>
      <c r="D13" s="168"/>
      <c r="E13" s="166"/>
    </row>
    <row r="14" spans="2:5" ht="15.75">
      <c r="B14" s="191" t="s">
        <v>4062</v>
      </c>
      <c r="C14" s="358"/>
      <c r="D14" s="168"/>
      <c r="E14" s="166"/>
    </row>
    <row r="15" spans="2:5">
      <c r="E15" s="359"/>
    </row>
    <row r="16" spans="2:5" ht="15">
      <c r="B16" s="360" t="s">
        <v>4063</v>
      </c>
      <c r="C16" s="361"/>
      <c r="D16" s="362"/>
      <c r="E16" s="361" t="s">
        <v>34</v>
      </c>
    </row>
    <row r="17" spans="1:5" ht="15">
      <c r="B17" s="363"/>
      <c r="C17" s="363"/>
      <c r="D17" s="363"/>
      <c r="E17" s="364"/>
    </row>
    <row r="18" spans="1:5" ht="15">
      <c r="B18" s="365" t="s">
        <v>4064</v>
      </c>
      <c r="C18" s="365"/>
      <c r="D18" s="365"/>
      <c r="E18" s="366">
        <f>'Silnoproud-2'!L239</f>
        <v>0</v>
      </c>
    </row>
    <row r="19" spans="1:5" ht="15">
      <c r="B19" s="362"/>
      <c r="C19" s="362"/>
      <c r="D19" s="362"/>
      <c r="E19" s="367"/>
    </row>
    <row r="20" spans="1:5" ht="15">
      <c r="C20" s="368"/>
      <c r="D20" s="365"/>
      <c r="E20" s="369"/>
    </row>
    <row r="21" spans="1:5" s="365" customFormat="1" ht="15.75">
      <c r="A21" s="370"/>
      <c r="B21" s="371" t="s">
        <v>4065</v>
      </c>
      <c r="D21" s="371"/>
      <c r="E21" s="372">
        <f>SUM(E17:E19)</f>
        <v>0</v>
      </c>
    </row>
    <row r="22" spans="1:5" s="365" customFormat="1" ht="15.75">
      <c r="A22" s="370"/>
      <c r="B22" s="370"/>
      <c r="C22" s="370"/>
      <c r="D22" s="370"/>
      <c r="E22" s="372"/>
    </row>
    <row r="25" spans="1:5">
      <c r="B25" s="373" t="s">
        <v>4066</v>
      </c>
      <c r="D25" s="374">
        <v>43112</v>
      </c>
    </row>
    <row r="26" spans="1:5">
      <c r="B26" s="373" t="s">
        <v>4067</v>
      </c>
      <c r="D26" s="190" t="s">
        <v>4068</v>
      </c>
    </row>
    <row r="27" spans="1:5">
      <c r="B27" s="375" t="s">
        <v>4069</v>
      </c>
      <c r="C27" s="375"/>
      <c r="D27" s="376" t="s">
        <v>4070</v>
      </c>
    </row>
  </sheetData>
  <sheetProtection algorithmName="SHA-512" hashValue="B+QlS5ztzclIcQsasV+dW6gVKX5xOwNkpgYvkndcDJVv5WrWaCoPTeWFaWxhLg27E+2vthDszJGQThhG4cjh7A==" saltValue="ii+E0QHt3bfunrOiYWqJ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30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43009"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M251"/>
  <sheetViews>
    <sheetView zoomScaleNormal="100" workbookViewId="0">
      <selection activeCell="F16" sqref="F16 I16"/>
    </sheetView>
  </sheetViews>
  <sheetFormatPr defaultColWidth="10.6640625"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16384" width="10.6640625" style="162"/>
  </cols>
  <sheetData>
    <row r="2" spans="2:12" ht="15.75">
      <c r="B2" s="1049" t="s">
        <v>4052</v>
      </c>
      <c r="C2" s="1049"/>
      <c r="D2" s="1049"/>
      <c r="E2" s="163"/>
      <c r="F2" s="163"/>
      <c r="G2" s="164"/>
      <c r="H2" s="164"/>
      <c r="I2" s="164"/>
      <c r="J2" s="164"/>
      <c r="K2" s="164"/>
    </row>
    <row r="3" spans="2:12">
      <c r="B3" s="1055" t="s">
        <v>4053</v>
      </c>
      <c r="C3" s="1055"/>
      <c r="D3" s="1055"/>
      <c r="E3" s="163"/>
      <c r="F3" s="163"/>
      <c r="G3" s="164"/>
      <c r="H3" s="164"/>
      <c r="I3" s="164"/>
      <c r="J3" s="164"/>
      <c r="K3" s="164"/>
    </row>
    <row r="4" spans="2:12">
      <c r="B4" s="1056" t="s">
        <v>4054</v>
      </c>
      <c r="C4" s="1056"/>
      <c r="D4" s="165" t="s">
        <v>4055</v>
      </c>
      <c r="E4" s="163"/>
      <c r="F4" s="163"/>
      <c r="G4" s="164"/>
      <c r="H4" s="164"/>
      <c r="I4" s="164"/>
      <c r="J4" s="164"/>
      <c r="K4" s="164"/>
    </row>
    <row r="5" spans="2:12">
      <c r="B5" s="1056" t="s">
        <v>4056</v>
      </c>
      <c r="C5" s="1056"/>
      <c r="D5" s="165" t="s">
        <v>4057</v>
      </c>
      <c r="E5" s="163"/>
      <c r="F5" s="163"/>
      <c r="G5" s="164"/>
      <c r="H5" s="164"/>
      <c r="I5" s="164"/>
      <c r="J5" s="164"/>
      <c r="K5" s="164"/>
    </row>
    <row r="6" spans="2:12">
      <c r="B6" s="795"/>
      <c r="C6" s="795"/>
      <c r="D6" s="165"/>
      <c r="E6" s="163"/>
      <c r="F6" s="163"/>
      <c r="G6" s="164"/>
      <c r="H6" s="164"/>
      <c r="I6" s="164"/>
      <c r="J6" s="164"/>
      <c r="K6" s="164"/>
    </row>
    <row r="7" spans="2:12" ht="15.75">
      <c r="B7" s="1057" t="s">
        <v>4058</v>
      </c>
      <c r="C7" s="1057"/>
      <c r="D7" s="796" t="s">
        <v>4071</v>
      </c>
      <c r="E7" s="166"/>
      <c r="F7" s="166"/>
      <c r="G7" s="166"/>
      <c r="I7" s="167"/>
      <c r="J7" s="167"/>
      <c r="K7" s="167"/>
      <c r="L7" s="167"/>
    </row>
    <row r="8" spans="2:12">
      <c r="B8" s="168" t="s">
        <v>4060</v>
      </c>
      <c r="C8" s="168"/>
      <c r="D8" s="168" t="s">
        <v>4061</v>
      </c>
      <c r="E8" s="166"/>
      <c r="F8" s="166"/>
      <c r="G8" s="166"/>
      <c r="J8" s="167"/>
      <c r="K8" s="167"/>
      <c r="L8" s="167"/>
    </row>
    <row r="9" spans="2:12">
      <c r="B9" s="169"/>
      <c r="C9" s="170"/>
      <c r="D9" s="170"/>
      <c r="E9" s="171"/>
      <c r="F9" s="171"/>
      <c r="G9" s="164"/>
      <c r="H9" s="164"/>
      <c r="I9" s="164"/>
      <c r="J9" s="164"/>
      <c r="K9" s="164"/>
    </row>
    <row r="10" spans="2:12" s="172" customFormat="1" ht="12.75" customHeight="1">
      <c r="B10" s="1058" t="s">
        <v>4072</v>
      </c>
      <c r="C10" s="1060" t="s">
        <v>4073</v>
      </c>
      <c r="D10" s="1060" t="s">
        <v>4074</v>
      </c>
      <c r="E10" s="1058" t="s">
        <v>4075</v>
      </c>
      <c r="F10" s="1058" t="s">
        <v>4076</v>
      </c>
      <c r="G10" s="1063" t="s">
        <v>4077</v>
      </c>
      <c r="H10" s="1063"/>
      <c r="I10" s="1063" t="s">
        <v>4078</v>
      </c>
      <c r="J10" s="1063"/>
      <c r="K10" s="1051" t="s">
        <v>4079</v>
      </c>
      <c r="L10" s="1053" t="s">
        <v>4080</v>
      </c>
    </row>
    <row r="11" spans="2:12" s="172" customFormat="1" ht="31.5" customHeight="1" thickBot="1">
      <c r="B11" s="1059"/>
      <c r="C11" s="1061"/>
      <c r="D11" s="1061"/>
      <c r="E11" s="1059"/>
      <c r="F11" s="1059"/>
      <c r="G11" s="173" t="s">
        <v>4081</v>
      </c>
      <c r="H11" s="173" t="s">
        <v>4082</v>
      </c>
      <c r="I11" s="173" t="s">
        <v>4081</v>
      </c>
      <c r="J11" s="173" t="s">
        <v>4082</v>
      </c>
      <c r="K11" s="1052"/>
      <c r="L11" s="1054"/>
    </row>
    <row r="12" spans="2:12" ht="12.75" customHeight="1">
      <c r="B12" s="377">
        <v>1</v>
      </c>
      <c r="C12" s="1064" t="s">
        <v>4064</v>
      </c>
      <c r="D12" s="1065"/>
      <c r="E12" s="378"/>
      <c r="F12" s="378"/>
      <c r="G12" s="379"/>
      <c r="H12" s="380"/>
      <c r="I12" s="380"/>
      <c r="J12" s="380"/>
      <c r="K12" s="380"/>
      <c r="L12" s="381" t="s">
        <v>5</v>
      </c>
    </row>
    <row r="13" spans="2:12">
      <c r="B13" s="382">
        <v>2</v>
      </c>
      <c r="C13" s="383"/>
      <c r="D13" s="384"/>
      <c r="E13" s="385"/>
      <c r="F13" s="385"/>
      <c r="G13" s="386"/>
      <c r="H13" s="387"/>
      <c r="I13" s="387"/>
      <c r="J13" s="387"/>
      <c r="K13" s="387"/>
      <c r="L13" s="388"/>
    </row>
    <row r="14" spans="2:12" ht="15">
      <c r="B14" s="377">
        <v>3</v>
      </c>
      <c r="C14" s="383"/>
      <c r="D14" s="389" t="s">
        <v>4083</v>
      </c>
      <c r="E14" s="385"/>
      <c r="F14" s="385"/>
      <c r="G14" s="386"/>
      <c r="H14" s="387"/>
      <c r="I14" s="387"/>
      <c r="J14" s="387"/>
      <c r="K14" s="387"/>
      <c r="L14" s="388"/>
    </row>
    <row r="15" spans="2:12" ht="51">
      <c r="B15" s="377">
        <v>4</v>
      </c>
      <c r="C15" s="383"/>
      <c r="D15" s="384" t="s">
        <v>4084</v>
      </c>
      <c r="E15" s="385"/>
      <c r="F15" s="385"/>
      <c r="G15" s="386"/>
      <c r="H15" s="387"/>
      <c r="I15" s="387"/>
      <c r="J15" s="387"/>
      <c r="K15" s="387"/>
      <c r="L15" s="388"/>
    </row>
    <row r="16" spans="2:12" ht="25.5">
      <c r="B16" s="382">
        <v>5</v>
      </c>
      <c r="C16" s="383" t="s">
        <v>4085</v>
      </c>
      <c r="D16" s="384" t="s">
        <v>4086</v>
      </c>
      <c r="E16" s="385" t="s">
        <v>886</v>
      </c>
      <c r="F16" s="385">
        <v>55</v>
      </c>
      <c r="G16" s="801"/>
      <c r="H16" s="387">
        <f>ROUND(F16*G16,2)</f>
        <v>0</v>
      </c>
      <c r="I16" s="802"/>
      <c r="J16" s="387">
        <f>ROUND(F16*I16,2)</f>
        <v>0</v>
      </c>
      <c r="K16" s="387">
        <f>G16+I16</f>
        <v>0</v>
      </c>
      <c r="L16" s="388">
        <f>ROUND(F16*K16,2)</f>
        <v>0</v>
      </c>
    </row>
    <row r="17" spans="2:12" ht="25.5">
      <c r="B17" s="377">
        <v>6</v>
      </c>
      <c r="C17" s="383" t="s">
        <v>4087</v>
      </c>
      <c r="D17" s="384" t="s">
        <v>4088</v>
      </c>
      <c r="E17" s="385" t="s">
        <v>886</v>
      </c>
      <c r="F17" s="385">
        <v>110</v>
      </c>
      <c r="G17" s="801"/>
      <c r="H17" s="387">
        <f t="shared" ref="H17:H78" si="0">ROUND(F17*G17,2)</f>
        <v>0</v>
      </c>
      <c r="I17" s="802"/>
      <c r="J17" s="387">
        <f t="shared" ref="J17:J78" si="1">ROUND(F17*I17,2)</f>
        <v>0</v>
      </c>
      <c r="K17" s="387">
        <f t="shared" ref="K17:K78" si="2">G17+I17</f>
        <v>0</v>
      </c>
      <c r="L17" s="388">
        <f t="shared" ref="L17:L78" si="3">ROUND(F17*K17,2)</f>
        <v>0</v>
      </c>
    </row>
    <row r="18" spans="2:12" ht="25.5">
      <c r="B18" s="382">
        <v>7</v>
      </c>
      <c r="C18" s="383" t="s">
        <v>4089</v>
      </c>
      <c r="D18" s="384" t="s">
        <v>4090</v>
      </c>
      <c r="E18" s="385" t="s">
        <v>886</v>
      </c>
      <c r="F18" s="385">
        <v>30</v>
      </c>
      <c r="G18" s="801"/>
      <c r="H18" s="387">
        <f t="shared" si="0"/>
        <v>0</v>
      </c>
      <c r="I18" s="802"/>
      <c r="J18" s="387">
        <f t="shared" si="1"/>
        <v>0</v>
      </c>
      <c r="K18" s="387">
        <f t="shared" si="2"/>
        <v>0</v>
      </c>
      <c r="L18" s="388">
        <f t="shared" si="3"/>
        <v>0</v>
      </c>
    </row>
    <row r="19" spans="2:12" ht="25.5">
      <c r="B19" s="377">
        <v>8</v>
      </c>
      <c r="C19" s="383" t="s">
        <v>4091</v>
      </c>
      <c r="D19" s="384" t="s">
        <v>4092</v>
      </c>
      <c r="E19" s="385" t="s">
        <v>886</v>
      </c>
      <c r="F19" s="385">
        <v>95</v>
      </c>
      <c r="G19" s="801"/>
      <c r="H19" s="387">
        <f t="shared" si="0"/>
        <v>0</v>
      </c>
      <c r="I19" s="802"/>
      <c r="J19" s="387">
        <f t="shared" si="1"/>
        <v>0</v>
      </c>
      <c r="K19" s="387">
        <f t="shared" si="2"/>
        <v>0</v>
      </c>
      <c r="L19" s="388">
        <f t="shared" si="3"/>
        <v>0</v>
      </c>
    </row>
    <row r="20" spans="2:12">
      <c r="B20" s="382">
        <v>9</v>
      </c>
      <c r="C20" s="383" t="s">
        <v>4093</v>
      </c>
      <c r="D20" s="384" t="s">
        <v>4094</v>
      </c>
      <c r="E20" s="385" t="s">
        <v>2887</v>
      </c>
      <c r="F20" s="385">
        <v>1</v>
      </c>
      <c r="G20" s="801"/>
      <c r="H20" s="387">
        <f t="shared" si="0"/>
        <v>0</v>
      </c>
      <c r="I20" s="802"/>
      <c r="J20" s="387">
        <f t="shared" si="1"/>
        <v>0</v>
      </c>
      <c r="K20" s="387">
        <f t="shared" si="2"/>
        <v>0</v>
      </c>
      <c r="L20" s="388">
        <f t="shared" si="3"/>
        <v>0</v>
      </c>
    </row>
    <row r="21" spans="2:12" ht="12.75" customHeight="1">
      <c r="B21" s="377">
        <v>10</v>
      </c>
      <c r="C21" s="383"/>
      <c r="D21" s="384"/>
      <c r="E21" s="385"/>
      <c r="F21" s="385"/>
      <c r="G21" s="386"/>
      <c r="H21" s="387"/>
      <c r="I21" s="387"/>
      <c r="J21" s="387"/>
      <c r="K21" s="387"/>
      <c r="L21" s="388"/>
    </row>
    <row r="22" spans="2:12" ht="38.25">
      <c r="B22" s="382">
        <v>11</v>
      </c>
      <c r="C22" s="383"/>
      <c r="D22" s="384" t="s">
        <v>4095</v>
      </c>
      <c r="E22" s="385"/>
      <c r="F22" s="385"/>
      <c r="G22" s="386"/>
      <c r="H22" s="387"/>
      <c r="I22" s="387"/>
      <c r="J22" s="387"/>
      <c r="K22" s="387"/>
      <c r="L22" s="388"/>
    </row>
    <row r="23" spans="2:12" ht="127.5">
      <c r="B23" s="377">
        <v>12</v>
      </c>
      <c r="C23" s="383" t="s">
        <v>4096</v>
      </c>
      <c r="D23" s="384" t="s">
        <v>4097</v>
      </c>
      <c r="E23" s="385" t="s">
        <v>2887</v>
      </c>
      <c r="F23" s="385">
        <v>8</v>
      </c>
      <c r="G23" s="801"/>
      <c r="H23" s="387">
        <f t="shared" si="0"/>
        <v>0</v>
      </c>
      <c r="I23" s="802"/>
      <c r="J23" s="387">
        <f t="shared" si="1"/>
        <v>0</v>
      </c>
      <c r="K23" s="387">
        <f t="shared" si="2"/>
        <v>0</v>
      </c>
      <c r="L23" s="388">
        <f t="shared" si="3"/>
        <v>0</v>
      </c>
    </row>
    <row r="24" spans="2:12">
      <c r="B24" s="382">
        <v>13</v>
      </c>
      <c r="C24" s="383"/>
      <c r="D24" s="384"/>
      <c r="E24" s="385"/>
      <c r="F24" s="385"/>
      <c r="G24" s="386"/>
      <c r="H24" s="387"/>
      <c r="I24" s="387"/>
      <c r="J24" s="387"/>
      <c r="K24" s="387"/>
      <c r="L24" s="388"/>
    </row>
    <row r="25" spans="2:12" ht="51">
      <c r="B25" s="377">
        <v>14</v>
      </c>
      <c r="C25" s="383"/>
      <c r="D25" s="384" t="s">
        <v>4098</v>
      </c>
      <c r="E25" s="385"/>
      <c r="F25" s="385"/>
      <c r="G25" s="386"/>
      <c r="H25" s="387"/>
      <c r="I25" s="387"/>
      <c r="J25" s="387"/>
      <c r="K25" s="387"/>
      <c r="L25" s="388"/>
    </row>
    <row r="26" spans="2:12" ht="63.75">
      <c r="B26" s="382">
        <v>15</v>
      </c>
      <c r="C26" s="383" t="s">
        <v>4099</v>
      </c>
      <c r="D26" s="384" t="s">
        <v>4100</v>
      </c>
      <c r="E26" s="385" t="s">
        <v>886</v>
      </c>
      <c r="F26" s="385">
        <v>210</v>
      </c>
      <c r="G26" s="801"/>
      <c r="H26" s="387">
        <f t="shared" si="0"/>
        <v>0</v>
      </c>
      <c r="I26" s="802"/>
      <c r="J26" s="387">
        <f t="shared" si="1"/>
        <v>0</v>
      </c>
      <c r="K26" s="387">
        <f t="shared" si="2"/>
        <v>0</v>
      </c>
      <c r="L26" s="388">
        <f t="shared" si="3"/>
        <v>0</v>
      </c>
    </row>
    <row r="27" spans="2:12">
      <c r="B27" s="377">
        <v>16</v>
      </c>
      <c r="C27" s="383" t="s">
        <v>4101</v>
      </c>
      <c r="D27" s="384" t="s">
        <v>4102</v>
      </c>
      <c r="E27" s="385" t="s">
        <v>886</v>
      </c>
      <c r="F27" s="385">
        <v>40</v>
      </c>
      <c r="G27" s="801"/>
      <c r="H27" s="387">
        <f t="shared" si="0"/>
        <v>0</v>
      </c>
      <c r="I27" s="802"/>
      <c r="J27" s="387">
        <f t="shared" si="1"/>
        <v>0</v>
      </c>
      <c r="K27" s="387">
        <f t="shared" si="2"/>
        <v>0</v>
      </c>
      <c r="L27" s="388">
        <f t="shared" si="3"/>
        <v>0</v>
      </c>
    </row>
    <row r="28" spans="2:12">
      <c r="B28" s="382">
        <v>17</v>
      </c>
      <c r="C28" s="383" t="s">
        <v>4103</v>
      </c>
      <c r="D28" s="384" t="s">
        <v>4104</v>
      </c>
      <c r="E28" s="385" t="s">
        <v>886</v>
      </c>
      <c r="F28" s="385">
        <v>150</v>
      </c>
      <c r="G28" s="801"/>
      <c r="H28" s="387">
        <f t="shared" si="0"/>
        <v>0</v>
      </c>
      <c r="I28" s="802"/>
      <c r="J28" s="387">
        <f t="shared" si="1"/>
        <v>0</v>
      </c>
      <c r="K28" s="387">
        <f t="shared" si="2"/>
        <v>0</v>
      </c>
      <c r="L28" s="388">
        <f t="shared" si="3"/>
        <v>0</v>
      </c>
    </row>
    <row r="29" spans="2:12">
      <c r="B29" s="377">
        <v>18</v>
      </c>
      <c r="C29" s="383" t="s">
        <v>4105</v>
      </c>
      <c r="D29" s="384" t="s">
        <v>4106</v>
      </c>
      <c r="E29" s="385" t="s">
        <v>2887</v>
      </c>
      <c r="F29" s="385">
        <v>1</v>
      </c>
      <c r="G29" s="801"/>
      <c r="H29" s="387">
        <f t="shared" si="0"/>
        <v>0</v>
      </c>
      <c r="I29" s="802"/>
      <c r="J29" s="387">
        <f t="shared" si="1"/>
        <v>0</v>
      </c>
      <c r="K29" s="387">
        <f t="shared" si="2"/>
        <v>0</v>
      </c>
      <c r="L29" s="388">
        <f t="shared" si="3"/>
        <v>0</v>
      </c>
    </row>
    <row r="30" spans="2:12" ht="12.75" customHeight="1">
      <c r="B30" s="382">
        <v>19</v>
      </c>
      <c r="C30" s="383"/>
      <c r="D30" s="384"/>
      <c r="E30" s="385"/>
      <c r="F30" s="385"/>
      <c r="G30" s="386"/>
      <c r="H30" s="387"/>
      <c r="I30" s="387"/>
      <c r="J30" s="387"/>
      <c r="K30" s="387"/>
      <c r="L30" s="388"/>
    </row>
    <row r="31" spans="2:12" ht="51">
      <c r="B31" s="377">
        <v>20</v>
      </c>
      <c r="C31" s="383"/>
      <c r="D31" s="384" t="s">
        <v>4107</v>
      </c>
      <c r="E31" s="385"/>
      <c r="F31" s="385"/>
      <c r="G31" s="386"/>
      <c r="H31" s="387"/>
      <c r="I31" s="387"/>
      <c r="J31" s="387"/>
      <c r="K31" s="387"/>
      <c r="L31" s="388"/>
    </row>
    <row r="32" spans="2:12" ht="25.5">
      <c r="B32" s="382">
        <v>21</v>
      </c>
      <c r="C32" s="383" t="s">
        <v>4108</v>
      </c>
      <c r="D32" s="384" t="s">
        <v>4109</v>
      </c>
      <c r="E32" s="385" t="s">
        <v>886</v>
      </c>
      <c r="F32" s="385">
        <v>250</v>
      </c>
      <c r="G32" s="801"/>
      <c r="H32" s="387">
        <f t="shared" si="0"/>
        <v>0</v>
      </c>
      <c r="I32" s="802"/>
      <c r="J32" s="387">
        <f t="shared" si="1"/>
        <v>0</v>
      </c>
      <c r="K32" s="387">
        <f t="shared" si="2"/>
        <v>0</v>
      </c>
      <c r="L32" s="388">
        <f t="shared" si="3"/>
        <v>0</v>
      </c>
    </row>
    <row r="33" spans="2:12" ht="25.5">
      <c r="B33" s="377">
        <v>22</v>
      </c>
      <c r="C33" s="383" t="s">
        <v>4110</v>
      </c>
      <c r="D33" s="384" t="s">
        <v>4111</v>
      </c>
      <c r="E33" s="385" t="s">
        <v>886</v>
      </c>
      <c r="F33" s="385">
        <v>60</v>
      </c>
      <c r="G33" s="801"/>
      <c r="H33" s="387">
        <f t="shared" si="0"/>
        <v>0</v>
      </c>
      <c r="I33" s="802"/>
      <c r="J33" s="387">
        <f t="shared" si="1"/>
        <v>0</v>
      </c>
      <c r="K33" s="387">
        <f t="shared" si="2"/>
        <v>0</v>
      </c>
      <c r="L33" s="388">
        <f t="shared" si="3"/>
        <v>0</v>
      </c>
    </row>
    <row r="34" spans="2:12" ht="25.5">
      <c r="B34" s="382">
        <v>23</v>
      </c>
      <c r="C34" s="383" t="s">
        <v>4112</v>
      </c>
      <c r="D34" s="384" t="s">
        <v>4113</v>
      </c>
      <c r="E34" s="385" t="s">
        <v>886</v>
      </c>
      <c r="F34" s="385">
        <v>120</v>
      </c>
      <c r="G34" s="801"/>
      <c r="H34" s="387">
        <f t="shared" si="0"/>
        <v>0</v>
      </c>
      <c r="I34" s="802"/>
      <c r="J34" s="387">
        <f t="shared" si="1"/>
        <v>0</v>
      </c>
      <c r="K34" s="387">
        <f t="shared" si="2"/>
        <v>0</v>
      </c>
      <c r="L34" s="388">
        <f t="shared" si="3"/>
        <v>0</v>
      </c>
    </row>
    <row r="35" spans="2:12" ht="25.5">
      <c r="B35" s="377">
        <v>24</v>
      </c>
      <c r="C35" s="383" t="s">
        <v>4114</v>
      </c>
      <c r="D35" s="384" t="s">
        <v>4115</v>
      </c>
      <c r="E35" s="385" t="s">
        <v>886</v>
      </c>
      <c r="F35" s="385">
        <v>20</v>
      </c>
      <c r="G35" s="801"/>
      <c r="H35" s="387">
        <f t="shared" si="0"/>
        <v>0</v>
      </c>
      <c r="I35" s="802"/>
      <c r="J35" s="387">
        <f t="shared" si="1"/>
        <v>0</v>
      </c>
      <c r="K35" s="387">
        <f t="shared" si="2"/>
        <v>0</v>
      </c>
      <c r="L35" s="388">
        <f t="shared" si="3"/>
        <v>0</v>
      </c>
    </row>
    <row r="36" spans="2:12" ht="25.5">
      <c r="B36" s="382">
        <v>25</v>
      </c>
      <c r="C36" s="383" t="s">
        <v>4116</v>
      </c>
      <c r="D36" s="384" t="s">
        <v>4117</v>
      </c>
      <c r="E36" s="385" t="s">
        <v>886</v>
      </c>
      <c r="F36" s="385">
        <v>30</v>
      </c>
      <c r="G36" s="801"/>
      <c r="H36" s="387">
        <f t="shared" si="0"/>
        <v>0</v>
      </c>
      <c r="I36" s="802"/>
      <c r="J36" s="387">
        <f t="shared" si="1"/>
        <v>0</v>
      </c>
      <c r="K36" s="387">
        <f t="shared" si="2"/>
        <v>0</v>
      </c>
      <c r="L36" s="388">
        <f t="shared" si="3"/>
        <v>0</v>
      </c>
    </row>
    <row r="37" spans="2:12" ht="12.75" customHeight="1">
      <c r="B37" s="377">
        <v>26</v>
      </c>
      <c r="C37" s="383"/>
      <c r="D37" s="384"/>
      <c r="E37" s="385"/>
      <c r="F37" s="385"/>
      <c r="G37" s="386"/>
      <c r="H37" s="387"/>
      <c r="I37" s="387"/>
      <c r="J37" s="387"/>
      <c r="K37" s="387"/>
      <c r="L37" s="388"/>
    </row>
    <row r="38" spans="2:12" ht="51">
      <c r="B38" s="382">
        <v>27</v>
      </c>
      <c r="C38" s="383"/>
      <c r="D38" s="384" t="s">
        <v>4118</v>
      </c>
      <c r="E38" s="385"/>
      <c r="F38" s="385"/>
      <c r="G38" s="386"/>
      <c r="H38" s="387"/>
      <c r="I38" s="387"/>
      <c r="J38" s="387"/>
      <c r="K38" s="387"/>
      <c r="L38" s="388"/>
    </row>
    <row r="39" spans="2:12">
      <c r="B39" s="377">
        <v>28</v>
      </c>
      <c r="C39" s="383" t="s">
        <v>4119</v>
      </c>
      <c r="D39" s="384" t="s">
        <v>4120</v>
      </c>
      <c r="E39" s="385" t="s">
        <v>2887</v>
      </c>
      <c r="F39" s="385">
        <v>300</v>
      </c>
      <c r="G39" s="801"/>
      <c r="H39" s="387">
        <f t="shared" si="0"/>
        <v>0</v>
      </c>
      <c r="I39" s="802"/>
      <c r="J39" s="387">
        <f t="shared" si="1"/>
        <v>0</v>
      </c>
      <c r="K39" s="387">
        <f t="shared" si="2"/>
        <v>0</v>
      </c>
      <c r="L39" s="388">
        <f t="shared" si="3"/>
        <v>0</v>
      </c>
    </row>
    <row r="40" spans="2:12" ht="25.5">
      <c r="B40" s="382">
        <v>29</v>
      </c>
      <c r="C40" s="383" t="s">
        <v>4121</v>
      </c>
      <c r="D40" s="384" t="s">
        <v>4122</v>
      </c>
      <c r="E40" s="385" t="s">
        <v>2887</v>
      </c>
      <c r="F40" s="385">
        <v>50</v>
      </c>
      <c r="G40" s="801"/>
      <c r="H40" s="387">
        <f t="shared" si="0"/>
        <v>0</v>
      </c>
      <c r="I40" s="802"/>
      <c r="J40" s="387">
        <f t="shared" si="1"/>
        <v>0</v>
      </c>
      <c r="K40" s="387">
        <f t="shared" si="2"/>
        <v>0</v>
      </c>
      <c r="L40" s="388">
        <f t="shared" si="3"/>
        <v>0</v>
      </c>
    </row>
    <row r="41" spans="2:12" ht="38.25">
      <c r="B41" s="377">
        <v>30</v>
      </c>
      <c r="C41" s="383" t="s">
        <v>4123</v>
      </c>
      <c r="D41" s="384" t="s">
        <v>4124</v>
      </c>
      <c r="E41" s="385" t="s">
        <v>2887</v>
      </c>
      <c r="F41" s="385">
        <v>250</v>
      </c>
      <c r="G41" s="801"/>
      <c r="H41" s="387">
        <f t="shared" si="0"/>
        <v>0</v>
      </c>
      <c r="I41" s="802"/>
      <c r="J41" s="387">
        <f t="shared" si="1"/>
        <v>0</v>
      </c>
      <c r="K41" s="387">
        <f t="shared" si="2"/>
        <v>0</v>
      </c>
      <c r="L41" s="388">
        <f t="shared" si="3"/>
        <v>0</v>
      </c>
    </row>
    <row r="42" spans="2:12">
      <c r="B42" s="382">
        <v>31</v>
      </c>
      <c r="C42" s="383"/>
      <c r="D42" s="384"/>
      <c r="E42" s="385"/>
      <c r="F42" s="385"/>
      <c r="G42" s="386"/>
      <c r="H42" s="387"/>
      <c r="I42" s="387"/>
      <c r="J42" s="387"/>
      <c r="K42" s="387"/>
      <c r="L42" s="388"/>
    </row>
    <row r="43" spans="2:12">
      <c r="B43" s="377">
        <v>32</v>
      </c>
      <c r="C43" s="383"/>
      <c r="D43" s="384" t="s">
        <v>4125</v>
      </c>
      <c r="E43" s="385"/>
      <c r="F43" s="385"/>
      <c r="G43" s="386"/>
      <c r="H43" s="387"/>
      <c r="I43" s="387"/>
      <c r="J43" s="387"/>
      <c r="K43" s="387"/>
      <c r="L43" s="388"/>
    </row>
    <row r="44" spans="2:12">
      <c r="B44" s="382">
        <v>33</v>
      </c>
      <c r="C44" s="383" t="s">
        <v>4126</v>
      </c>
      <c r="D44" s="384" t="s">
        <v>4127</v>
      </c>
      <c r="E44" s="385" t="s">
        <v>2887</v>
      </c>
      <c r="F44" s="385">
        <v>800</v>
      </c>
      <c r="G44" s="801"/>
      <c r="H44" s="387">
        <f t="shared" si="0"/>
        <v>0</v>
      </c>
      <c r="I44" s="802"/>
      <c r="J44" s="387">
        <f t="shared" si="1"/>
        <v>0</v>
      </c>
      <c r="K44" s="387">
        <f t="shared" si="2"/>
        <v>0</v>
      </c>
      <c r="L44" s="388">
        <f t="shared" si="3"/>
        <v>0</v>
      </c>
    </row>
    <row r="45" spans="2:12">
      <c r="B45" s="377">
        <v>34</v>
      </c>
      <c r="C45" s="383" t="s">
        <v>4128</v>
      </c>
      <c r="D45" s="384" t="s">
        <v>4129</v>
      </c>
      <c r="E45" s="385" t="s">
        <v>2887</v>
      </c>
      <c r="F45" s="385">
        <v>250</v>
      </c>
      <c r="G45" s="801"/>
      <c r="H45" s="387">
        <f t="shared" si="0"/>
        <v>0</v>
      </c>
      <c r="I45" s="802"/>
      <c r="J45" s="387">
        <f t="shared" si="1"/>
        <v>0</v>
      </c>
      <c r="K45" s="387">
        <f t="shared" si="2"/>
        <v>0</v>
      </c>
      <c r="L45" s="388">
        <f t="shared" si="3"/>
        <v>0</v>
      </c>
    </row>
    <row r="46" spans="2:12">
      <c r="B46" s="382">
        <v>35</v>
      </c>
      <c r="C46" s="383" t="s">
        <v>4130</v>
      </c>
      <c r="D46" s="384" t="s">
        <v>4131</v>
      </c>
      <c r="E46" s="385" t="s">
        <v>2887</v>
      </c>
      <c r="F46" s="385">
        <v>20</v>
      </c>
      <c r="G46" s="801"/>
      <c r="H46" s="387">
        <f t="shared" si="0"/>
        <v>0</v>
      </c>
      <c r="I46" s="802"/>
      <c r="J46" s="387">
        <f t="shared" si="1"/>
        <v>0</v>
      </c>
      <c r="K46" s="387">
        <f t="shared" si="2"/>
        <v>0</v>
      </c>
      <c r="L46" s="388">
        <f t="shared" si="3"/>
        <v>0</v>
      </c>
    </row>
    <row r="47" spans="2:12" ht="12.75" customHeight="1">
      <c r="B47" s="377">
        <v>36</v>
      </c>
      <c r="C47" s="383" t="s">
        <v>4132</v>
      </c>
      <c r="D47" s="384" t="s">
        <v>4133</v>
      </c>
      <c r="E47" s="385" t="s">
        <v>2171</v>
      </c>
      <c r="F47" s="385">
        <v>25</v>
      </c>
      <c r="G47" s="801"/>
      <c r="H47" s="387">
        <f t="shared" si="0"/>
        <v>0</v>
      </c>
      <c r="I47" s="802"/>
      <c r="J47" s="387">
        <f t="shared" si="1"/>
        <v>0</v>
      </c>
      <c r="K47" s="387">
        <f t="shared" si="2"/>
        <v>0</v>
      </c>
      <c r="L47" s="388">
        <f t="shared" si="3"/>
        <v>0</v>
      </c>
    </row>
    <row r="48" spans="2:12">
      <c r="B48" s="382">
        <v>37</v>
      </c>
      <c r="C48" s="383" t="s">
        <v>4134</v>
      </c>
      <c r="D48" s="384" t="s">
        <v>4135</v>
      </c>
      <c r="E48" s="385" t="s">
        <v>2887</v>
      </c>
      <c r="F48" s="385">
        <v>1</v>
      </c>
      <c r="G48" s="801"/>
      <c r="H48" s="387">
        <f t="shared" si="0"/>
        <v>0</v>
      </c>
      <c r="I48" s="802"/>
      <c r="J48" s="387">
        <f t="shared" si="1"/>
        <v>0</v>
      </c>
      <c r="K48" s="387">
        <f t="shared" si="2"/>
        <v>0</v>
      </c>
      <c r="L48" s="388">
        <f t="shared" si="3"/>
        <v>0</v>
      </c>
    </row>
    <row r="49" spans="2:12">
      <c r="B49" s="377">
        <v>38</v>
      </c>
      <c r="C49" s="383"/>
      <c r="D49" s="384"/>
      <c r="E49" s="385"/>
      <c r="F49" s="385"/>
      <c r="G49" s="386"/>
      <c r="H49" s="387"/>
      <c r="I49" s="387"/>
      <c r="J49" s="387"/>
      <c r="K49" s="387"/>
      <c r="L49" s="388"/>
    </row>
    <row r="50" spans="2:12" ht="15">
      <c r="B50" s="382">
        <v>39</v>
      </c>
      <c r="C50" s="383"/>
      <c r="D50" s="389" t="s">
        <v>4136</v>
      </c>
      <c r="E50" s="385"/>
      <c r="F50" s="385"/>
      <c r="G50" s="386"/>
      <c r="H50" s="387"/>
      <c r="I50" s="387"/>
      <c r="J50" s="387"/>
      <c r="K50" s="387"/>
      <c r="L50" s="388"/>
    </row>
    <row r="51" spans="2:12" ht="63.75">
      <c r="B51" s="382">
        <v>40</v>
      </c>
      <c r="C51" s="383"/>
      <c r="D51" s="384" t="s">
        <v>4137</v>
      </c>
      <c r="E51" s="385"/>
      <c r="F51" s="385"/>
      <c r="G51" s="386"/>
      <c r="H51" s="387"/>
      <c r="I51" s="387"/>
      <c r="J51" s="387"/>
      <c r="K51" s="387"/>
      <c r="L51" s="388"/>
    </row>
    <row r="52" spans="2:12">
      <c r="B52" s="377">
        <v>41</v>
      </c>
      <c r="C52" s="390" t="s">
        <v>4138</v>
      </c>
      <c r="D52" s="391" t="s">
        <v>4139</v>
      </c>
      <c r="E52" s="392" t="s">
        <v>2887</v>
      </c>
      <c r="F52" s="392">
        <v>1</v>
      </c>
      <c r="G52" s="801"/>
      <c r="H52" s="387">
        <f t="shared" si="0"/>
        <v>0</v>
      </c>
      <c r="I52" s="802"/>
      <c r="J52" s="387">
        <f t="shared" si="1"/>
        <v>0</v>
      </c>
      <c r="K52" s="387">
        <f t="shared" si="2"/>
        <v>0</v>
      </c>
      <c r="L52" s="388">
        <f t="shared" si="3"/>
        <v>0</v>
      </c>
    </row>
    <row r="53" spans="2:12">
      <c r="B53" s="382">
        <v>42</v>
      </c>
      <c r="C53" s="390" t="s">
        <v>4140</v>
      </c>
      <c r="D53" s="391" t="s">
        <v>4141</v>
      </c>
      <c r="E53" s="392" t="s">
        <v>2887</v>
      </c>
      <c r="F53" s="392">
        <v>18</v>
      </c>
      <c r="G53" s="801"/>
      <c r="H53" s="387">
        <f t="shared" si="0"/>
        <v>0</v>
      </c>
      <c r="I53" s="802"/>
      <c r="J53" s="387">
        <f t="shared" si="1"/>
        <v>0</v>
      </c>
      <c r="K53" s="387">
        <f t="shared" si="2"/>
        <v>0</v>
      </c>
      <c r="L53" s="388">
        <f t="shared" si="3"/>
        <v>0</v>
      </c>
    </row>
    <row r="54" spans="2:12" ht="25.5">
      <c r="B54" s="377">
        <v>43</v>
      </c>
      <c r="C54" s="390" t="s">
        <v>4142</v>
      </c>
      <c r="D54" s="391" t="s">
        <v>4143</v>
      </c>
      <c r="E54" s="392" t="s">
        <v>2887</v>
      </c>
      <c r="F54" s="392">
        <v>24</v>
      </c>
      <c r="G54" s="801"/>
      <c r="H54" s="387">
        <f t="shared" si="0"/>
        <v>0</v>
      </c>
      <c r="I54" s="802"/>
      <c r="J54" s="387">
        <f t="shared" si="1"/>
        <v>0</v>
      </c>
      <c r="K54" s="387">
        <f t="shared" si="2"/>
        <v>0</v>
      </c>
      <c r="L54" s="388">
        <f t="shared" si="3"/>
        <v>0</v>
      </c>
    </row>
    <row r="55" spans="2:12" ht="38.25">
      <c r="B55" s="382">
        <v>44</v>
      </c>
      <c r="C55" s="390" t="s">
        <v>4144</v>
      </c>
      <c r="D55" s="391" t="s">
        <v>4145</v>
      </c>
      <c r="E55" s="392" t="s">
        <v>2887</v>
      </c>
      <c r="F55" s="392">
        <v>16</v>
      </c>
      <c r="G55" s="801"/>
      <c r="H55" s="387">
        <f t="shared" si="0"/>
        <v>0</v>
      </c>
      <c r="I55" s="802"/>
      <c r="J55" s="387">
        <f t="shared" si="1"/>
        <v>0</v>
      </c>
      <c r="K55" s="387">
        <f t="shared" si="2"/>
        <v>0</v>
      </c>
      <c r="L55" s="388">
        <f t="shared" si="3"/>
        <v>0</v>
      </c>
    </row>
    <row r="56" spans="2:12" ht="25.5">
      <c r="B56" s="377">
        <v>45</v>
      </c>
      <c r="C56" s="390" t="s">
        <v>4146</v>
      </c>
      <c r="D56" s="391" t="s">
        <v>4147</v>
      </c>
      <c r="E56" s="392" t="s">
        <v>2887</v>
      </c>
      <c r="F56" s="392">
        <v>6</v>
      </c>
      <c r="G56" s="801"/>
      <c r="H56" s="387">
        <f t="shared" si="0"/>
        <v>0</v>
      </c>
      <c r="I56" s="802"/>
      <c r="J56" s="387">
        <f t="shared" si="1"/>
        <v>0</v>
      </c>
      <c r="K56" s="387">
        <f t="shared" si="2"/>
        <v>0</v>
      </c>
      <c r="L56" s="388">
        <f t="shared" si="3"/>
        <v>0</v>
      </c>
    </row>
    <row r="57" spans="2:12" ht="38.25">
      <c r="B57" s="382">
        <v>46</v>
      </c>
      <c r="C57" s="390" t="s">
        <v>4148</v>
      </c>
      <c r="D57" s="391" t="s">
        <v>4149</v>
      </c>
      <c r="E57" s="392" t="s">
        <v>2887</v>
      </c>
      <c r="F57" s="392">
        <v>49</v>
      </c>
      <c r="G57" s="801"/>
      <c r="H57" s="387">
        <f t="shared" si="0"/>
        <v>0</v>
      </c>
      <c r="I57" s="802"/>
      <c r="J57" s="387">
        <f t="shared" si="1"/>
        <v>0</v>
      </c>
      <c r="K57" s="387">
        <f t="shared" si="2"/>
        <v>0</v>
      </c>
      <c r="L57" s="388">
        <f t="shared" si="3"/>
        <v>0</v>
      </c>
    </row>
    <row r="58" spans="2:12">
      <c r="B58" s="377">
        <v>47</v>
      </c>
      <c r="C58" s="390" t="s">
        <v>4150</v>
      </c>
      <c r="D58" s="391" t="s">
        <v>4151</v>
      </c>
      <c r="E58" s="392" t="s">
        <v>2887</v>
      </c>
      <c r="F58" s="392">
        <v>2</v>
      </c>
      <c r="G58" s="801"/>
      <c r="H58" s="387">
        <f t="shared" si="0"/>
        <v>0</v>
      </c>
      <c r="I58" s="802"/>
      <c r="J58" s="387">
        <f t="shared" si="1"/>
        <v>0</v>
      </c>
      <c r="K58" s="387">
        <f t="shared" si="2"/>
        <v>0</v>
      </c>
      <c r="L58" s="388">
        <f t="shared" si="3"/>
        <v>0</v>
      </c>
    </row>
    <row r="59" spans="2:12">
      <c r="B59" s="382">
        <v>48</v>
      </c>
      <c r="C59" s="390" t="s">
        <v>4152</v>
      </c>
      <c r="D59" s="391" t="s">
        <v>4153</v>
      </c>
      <c r="E59" s="392" t="s">
        <v>2887</v>
      </c>
      <c r="F59" s="392">
        <v>2</v>
      </c>
      <c r="G59" s="801"/>
      <c r="H59" s="387">
        <f t="shared" si="0"/>
        <v>0</v>
      </c>
      <c r="I59" s="802"/>
      <c r="J59" s="387">
        <f t="shared" si="1"/>
        <v>0</v>
      </c>
      <c r="K59" s="387">
        <f t="shared" si="2"/>
        <v>0</v>
      </c>
      <c r="L59" s="388">
        <f t="shared" si="3"/>
        <v>0</v>
      </c>
    </row>
    <row r="60" spans="2:12" ht="25.5">
      <c r="B60" s="377">
        <v>49</v>
      </c>
      <c r="C60" s="390" t="s">
        <v>4154</v>
      </c>
      <c r="D60" s="391" t="s">
        <v>4155</v>
      </c>
      <c r="E60" s="392" t="s">
        <v>2887</v>
      </c>
      <c r="F60" s="392">
        <v>5</v>
      </c>
      <c r="G60" s="801"/>
      <c r="H60" s="387">
        <f t="shared" si="0"/>
        <v>0</v>
      </c>
      <c r="I60" s="802"/>
      <c r="J60" s="387">
        <f t="shared" si="1"/>
        <v>0</v>
      </c>
      <c r="K60" s="387">
        <f t="shared" si="2"/>
        <v>0</v>
      </c>
      <c r="L60" s="388">
        <f t="shared" si="3"/>
        <v>0</v>
      </c>
    </row>
    <row r="61" spans="2:12" ht="25.5">
      <c r="B61" s="382">
        <v>50</v>
      </c>
      <c r="C61" s="390" t="s">
        <v>4156</v>
      </c>
      <c r="D61" s="391" t="s">
        <v>4157</v>
      </c>
      <c r="E61" s="392" t="s">
        <v>2887</v>
      </c>
      <c r="F61" s="392">
        <v>11</v>
      </c>
      <c r="G61" s="801"/>
      <c r="H61" s="387">
        <f t="shared" si="0"/>
        <v>0</v>
      </c>
      <c r="I61" s="802"/>
      <c r="J61" s="387">
        <f t="shared" si="1"/>
        <v>0</v>
      </c>
      <c r="K61" s="387">
        <f t="shared" si="2"/>
        <v>0</v>
      </c>
      <c r="L61" s="388">
        <f t="shared" si="3"/>
        <v>0</v>
      </c>
    </row>
    <row r="62" spans="2:12">
      <c r="B62" s="377">
        <v>51</v>
      </c>
      <c r="C62" s="390"/>
      <c r="D62" s="391"/>
      <c r="E62" s="392"/>
      <c r="F62" s="392"/>
      <c r="G62" s="386"/>
      <c r="H62" s="387"/>
      <c r="I62" s="387"/>
      <c r="J62" s="387"/>
      <c r="K62" s="387"/>
      <c r="L62" s="388"/>
    </row>
    <row r="63" spans="2:12" ht="76.5">
      <c r="B63" s="382">
        <v>52</v>
      </c>
      <c r="C63" s="383"/>
      <c r="D63" s="384" t="s">
        <v>4158</v>
      </c>
      <c r="E63" s="385"/>
      <c r="F63" s="385"/>
      <c r="G63" s="386"/>
      <c r="H63" s="387"/>
      <c r="I63" s="387"/>
      <c r="J63" s="387"/>
      <c r="K63" s="387"/>
      <c r="L63" s="388"/>
    </row>
    <row r="64" spans="2:12" ht="25.5">
      <c r="B64" s="377">
        <v>53</v>
      </c>
      <c r="C64" s="383" t="s">
        <v>4159</v>
      </c>
      <c r="D64" s="384" t="s">
        <v>4160</v>
      </c>
      <c r="E64" s="385" t="s">
        <v>2887</v>
      </c>
      <c r="F64" s="385">
        <v>84</v>
      </c>
      <c r="G64" s="801"/>
      <c r="H64" s="387">
        <f t="shared" si="0"/>
        <v>0</v>
      </c>
      <c r="I64" s="802"/>
      <c r="J64" s="387">
        <f t="shared" si="1"/>
        <v>0</v>
      </c>
      <c r="K64" s="387">
        <f t="shared" si="2"/>
        <v>0</v>
      </c>
      <c r="L64" s="388">
        <f t="shared" si="3"/>
        <v>0</v>
      </c>
    </row>
    <row r="65" spans="2:12" ht="38.25">
      <c r="B65" s="382">
        <v>54</v>
      </c>
      <c r="C65" s="383" t="s">
        <v>4161</v>
      </c>
      <c r="D65" s="384" t="s">
        <v>4162</v>
      </c>
      <c r="E65" s="385" t="s">
        <v>2887</v>
      </c>
      <c r="F65" s="385">
        <v>8</v>
      </c>
      <c r="G65" s="801"/>
      <c r="H65" s="387">
        <f t="shared" si="0"/>
        <v>0</v>
      </c>
      <c r="I65" s="802"/>
      <c r="J65" s="387">
        <f t="shared" si="1"/>
        <v>0</v>
      </c>
      <c r="K65" s="387">
        <f t="shared" si="2"/>
        <v>0</v>
      </c>
      <c r="L65" s="388">
        <f t="shared" si="3"/>
        <v>0</v>
      </c>
    </row>
    <row r="66" spans="2:12" ht="25.5">
      <c r="B66" s="377">
        <v>55</v>
      </c>
      <c r="C66" s="383" t="s">
        <v>4163</v>
      </c>
      <c r="D66" s="384" t="s">
        <v>4164</v>
      </c>
      <c r="E66" s="385" t="s">
        <v>2887</v>
      </c>
      <c r="F66" s="385">
        <v>232</v>
      </c>
      <c r="G66" s="801"/>
      <c r="H66" s="387">
        <f t="shared" si="0"/>
        <v>0</v>
      </c>
      <c r="I66" s="802"/>
      <c r="J66" s="387">
        <f t="shared" si="1"/>
        <v>0</v>
      </c>
      <c r="K66" s="387">
        <f t="shared" si="2"/>
        <v>0</v>
      </c>
      <c r="L66" s="388">
        <f t="shared" si="3"/>
        <v>0</v>
      </c>
    </row>
    <row r="67" spans="2:12" ht="38.25">
      <c r="B67" s="382">
        <v>56</v>
      </c>
      <c r="C67" s="383" t="s">
        <v>4165</v>
      </c>
      <c r="D67" s="384" t="s">
        <v>4166</v>
      </c>
      <c r="E67" s="385" t="s">
        <v>2887</v>
      </c>
      <c r="F67" s="385">
        <v>191</v>
      </c>
      <c r="G67" s="801"/>
      <c r="H67" s="387">
        <f t="shared" si="0"/>
        <v>0</v>
      </c>
      <c r="I67" s="802"/>
      <c r="J67" s="387">
        <f t="shared" si="1"/>
        <v>0</v>
      </c>
      <c r="K67" s="387">
        <f t="shared" si="2"/>
        <v>0</v>
      </c>
      <c r="L67" s="388">
        <f t="shared" si="3"/>
        <v>0</v>
      </c>
    </row>
    <row r="68" spans="2:12" ht="51">
      <c r="B68" s="377">
        <v>57</v>
      </c>
      <c r="C68" s="383" t="s">
        <v>4167</v>
      </c>
      <c r="D68" s="384" t="s">
        <v>4168</v>
      </c>
      <c r="E68" s="385" t="s">
        <v>2887</v>
      </c>
      <c r="F68" s="385">
        <v>71</v>
      </c>
      <c r="G68" s="801"/>
      <c r="H68" s="387">
        <f t="shared" si="0"/>
        <v>0</v>
      </c>
      <c r="I68" s="802"/>
      <c r="J68" s="387">
        <f t="shared" si="1"/>
        <v>0</v>
      </c>
      <c r="K68" s="387">
        <f t="shared" si="2"/>
        <v>0</v>
      </c>
      <c r="L68" s="388">
        <f t="shared" si="3"/>
        <v>0</v>
      </c>
    </row>
    <row r="69" spans="2:12" ht="25.5">
      <c r="B69" s="382">
        <v>58</v>
      </c>
      <c r="C69" s="383" t="s">
        <v>4169</v>
      </c>
      <c r="D69" s="384" t="s">
        <v>4170</v>
      </c>
      <c r="E69" s="385" t="s">
        <v>2887</v>
      </c>
      <c r="F69" s="385">
        <v>7</v>
      </c>
      <c r="G69" s="801"/>
      <c r="H69" s="387">
        <f t="shared" si="0"/>
        <v>0</v>
      </c>
      <c r="I69" s="802"/>
      <c r="J69" s="387">
        <f t="shared" si="1"/>
        <v>0</v>
      </c>
      <c r="K69" s="387">
        <f t="shared" si="2"/>
        <v>0</v>
      </c>
      <c r="L69" s="388">
        <f t="shared" si="3"/>
        <v>0</v>
      </c>
    </row>
    <row r="70" spans="2:12">
      <c r="B70" s="377">
        <v>59</v>
      </c>
      <c r="C70" s="383"/>
      <c r="D70" s="384"/>
      <c r="E70" s="385"/>
      <c r="F70" s="385"/>
      <c r="G70" s="386"/>
      <c r="H70" s="387"/>
      <c r="I70" s="387"/>
      <c r="J70" s="387"/>
      <c r="K70" s="387"/>
      <c r="L70" s="388"/>
    </row>
    <row r="71" spans="2:12">
      <c r="B71" s="382">
        <v>60</v>
      </c>
      <c r="C71" s="383"/>
      <c r="D71" s="384" t="s">
        <v>4125</v>
      </c>
      <c r="E71" s="385"/>
      <c r="F71" s="385"/>
      <c r="G71" s="386"/>
      <c r="H71" s="387"/>
      <c r="I71" s="387"/>
      <c r="J71" s="387"/>
      <c r="K71" s="387"/>
      <c r="L71" s="388"/>
    </row>
    <row r="72" spans="2:12" ht="25.5">
      <c r="B72" s="377">
        <v>61</v>
      </c>
      <c r="C72" s="383" t="s">
        <v>4171</v>
      </c>
      <c r="D72" s="384" t="s">
        <v>4172</v>
      </c>
      <c r="E72" s="385" t="s">
        <v>2887</v>
      </c>
      <c r="F72" s="385">
        <v>11</v>
      </c>
      <c r="G72" s="801"/>
      <c r="H72" s="387">
        <f t="shared" si="0"/>
        <v>0</v>
      </c>
      <c r="I72" s="802"/>
      <c r="J72" s="387">
        <f t="shared" si="1"/>
        <v>0</v>
      </c>
      <c r="K72" s="387">
        <f t="shared" si="2"/>
        <v>0</v>
      </c>
      <c r="L72" s="388">
        <f t="shared" si="3"/>
        <v>0</v>
      </c>
    </row>
    <row r="73" spans="2:12" ht="25.5">
      <c r="B73" s="382">
        <v>62</v>
      </c>
      <c r="C73" s="383" t="s">
        <v>4173</v>
      </c>
      <c r="D73" s="384" t="s">
        <v>4174</v>
      </c>
      <c r="E73" s="385" t="s">
        <v>2887</v>
      </c>
      <c r="F73" s="385">
        <v>1</v>
      </c>
      <c r="G73" s="801"/>
      <c r="H73" s="387">
        <f t="shared" si="0"/>
        <v>0</v>
      </c>
      <c r="I73" s="802"/>
      <c r="J73" s="387">
        <f t="shared" si="1"/>
        <v>0</v>
      </c>
      <c r="K73" s="387">
        <f t="shared" si="2"/>
        <v>0</v>
      </c>
      <c r="L73" s="388">
        <f t="shared" si="3"/>
        <v>0</v>
      </c>
    </row>
    <row r="74" spans="2:12" ht="25.5">
      <c r="B74" s="377">
        <v>63</v>
      </c>
      <c r="C74" s="383" t="s">
        <v>4175</v>
      </c>
      <c r="D74" s="384" t="s">
        <v>4176</v>
      </c>
      <c r="E74" s="385" t="s">
        <v>2887</v>
      </c>
      <c r="F74" s="385">
        <v>1</v>
      </c>
      <c r="G74" s="801"/>
      <c r="H74" s="387">
        <f t="shared" si="0"/>
        <v>0</v>
      </c>
      <c r="I74" s="802"/>
      <c r="J74" s="387">
        <f t="shared" si="1"/>
        <v>0</v>
      </c>
      <c r="K74" s="387">
        <f t="shared" si="2"/>
        <v>0</v>
      </c>
      <c r="L74" s="388">
        <f t="shared" si="3"/>
        <v>0</v>
      </c>
    </row>
    <row r="75" spans="2:12" ht="38.25">
      <c r="B75" s="382">
        <v>64</v>
      </c>
      <c r="C75" s="383" t="s">
        <v>4177</v>
      </c>
      <c r="D75" s="384" t="s">
        <v>4178</v>
      </c>
      <c r="E75" s="385" t="s">
        <v>2887</v>
      </c>
      <c r="F75" s="385">
        <v>2</v>
      </c>
      <c r="G75" s="801"/>
      <c r="H75" s="387">
        <f t="shared" si="0"/>
        <v>0</v>
      </c>
      <c r="I75" s="802"/>
      <c r="J75" s="387">
        <f t="shared" si="1"/>
        <v>0</v>
      </c>
      <c r="K75" s="387">
        <f t="shared" si="2"/>
        <v>0</v>
      </c>
      <c r="L75" s="388">
        <f t="shared" si="3"/>
        <v>0</v>
      </c>
    </row>
    <row r="76" spans="2:12" ht="38.25">
      <c r="B76" s="382">
        <v>65</v>
      </c>
      <c r="C76" s="383" t="s">
        <v>4179</v>
      </c>
      <c r="D76" s="384" t="s">
        <v>4180</v>
      </c>
      <c r="E76" s="385" t="s">
        <v>2887</v>
      </c>
      <c r="F76" s="385">
        <v>2</v>
      </c>
      <c r="G76" s="801"/>
      <c r="H76" s="387">
        <f t="shared" si="0"/>
        <v>0</v>
      </c>
      <c r="I76" s="802"/>
      <c r="J76" s="387">
        <f t="shared" si="1"/>
        <v>0</v>
      </c>
      <c r="K76" s="387">
        <f t="shared" si="2"/>
        <v>0</v>
      </c>
      <c r="L76" s="388">
        <f t="shared" si="3"/>
        <v>0</v>
      </c>
    </row>
    <row r="77" spans="2:12" ht="38.25">
      <c r="B77" s="377">
        <v>66</v>
      </c>
      <c r="C77" s="383" t="s">
        <v>4181</v>
      </c>
      <c r="D77" s="384" t="s">
        <v>4182</v>
      </c>
      <c r="E77" s="385" t="s">
        <v>2887</v>
      </c>
      <c r="F77" s="385">
        <v>2</v>
      </c>
      <c r="G77" s="801"/>
      <c r="H77" s="387">
        <f t="shared" si="0"/>
        <v>0</v>
      </c>
      <c r="I77" s="802"/>
      <c r="J77" s="387">
        <f t="shared" si="1"/>
        <v>0</v>
      </c>
      <c r="K77" s="387">
        <f t="shared" si="2"/>
        <v>0</v>
      </c>
      <c r="L77" s="388">
        <f t="shared" si="3"/>
        <v>0</v>
      </c>
    </row>
    <row r="78" spans="2:12">
      <c r="B78" s="382">
        <v>67</v>
      </c>
      <c r="C78" s="383" t="s">
        <v>4183</v>
      </c>
      <c r="D78" s="384" t="s">
        <v>4184</v>
      </c>
      <c r="E78" s="385" t="s">
        <v>2887</v>
      </c>
      <c r="F78" s="385">
        <v>11</v>
      </c>
      <c r="G78" s="801"/>
      <c r="H78" s="387">
        <f t="shared" si="0"/>
        <v>0</v>
      </c>
      <c r="I78" s="802"/>
      <c r="J78" s="387">
        <f t="shared" si="1"/>
        <v>0</v>
      </c>
      <c r="K78" s="387">
        <f t="shared" si="2"/>
        <v>0</v>
      </c>
      <c r="L78" s="388">
        <f t="shared" si="3"/>
        <v>0</v>
      </c>
    </row>
    <row r="79" spans="2:12" ht="12.75" customHeight="1">
      <c r="B79" s="377">
        <v>68</v>
      </c>
      <c r="C79" s="383"/>
      <c r="D79" s="384"/>
      <c r="E79" s="385"/>
      <c r="F79" s="385"/>
      <c r="G79" s="386"/>
      <c r="H79" s="387"/>
      <c r="I79" s="387"/>
      <c r="J79" s="387"/>
      <c r="K79" s="387"/>
      <c r="L79" s="388"/>
    </row>
    <row r="80" spans="2:12" ht="15">
      <c r="B80" s="382">
        <v>69</v>
      </c>
      <c r="C80" s="383"/>
      <c r="D80" s="389" t="s">
        <v>4185</v>
      </c>
      <c r="E80" s="385"/>
      <c r="F80" s="385"/>
      <c r="G80" s="386"/>
      <c r="H80" s="387"/>
      <c r="I80" s="387"/>
      <c r="J80" s="387"/>
      <c r="K80" s="387"/>
      <c r="L80" s="388"/>
    </row>
    <row r="81" spans="2:12" ht="63.75">
      <c r="B81" s="377">
        <v>70</v>
      </c>
      <c r="C81" s="383"/>
      <c r="D81" s="384" t="s">
        <v>4186</v>
      </c>
      <c r="E81" s="385"/>
      <c r="F81" s="385"/>
      <c r="G81" s="386"/>
      <c r="H81" s="387"/>
      <c r="I81" s="387"/>
      <c r="J81" s="387"/>
      <c r="K81" s="387"/>
      <c r="L81" s="388"/>
    </row>
    <row r="82" spans="2:12">
      <c r="B82" s="382">
        <v>71</v>
      </c>
      <c r="C82" s="383" t="s">
        <v>4187</v>
      </c>
      <c r="D82" s="384" t="s">
        <v>4188</v>
      </c>
      <c r="E82" s="385" t="s">
        <v>886</v>
      </c>
      <c r="F82" s="385">
        <v>10</v>
      </c>
      <c r="G82" s="801"/>
      <c r="H82" s="387">
        <f t="shared" ref="H82:H144" si="4">ROUND(F82*G82,2)</f>
        <v>0</v>
      </c>
      <c r="I82" s="802"/>
      <c r="J82" s="387">
        <f t="shared" ref="J82:J144" si="5">ROUND(F82*I82,2)</f>
        <v>0</v>
      </c>
      <c r="K82" s="387">
        <f t="shared" ref="K82:K145" si="6">G82+I82</f>
        <v>0</v>
      </c>
      <c r="L82" s="388">
        <f t="shared" ref="L82:L144" si="7">ROUND(F82*K82,2)</f>
        <v>0</v>
      </c>
    </row>
    <row r="83" spans="2:12">
      <c r="B83" s="377">
        <v>72</v>
      </c>
      <c r="C83" s="383" t="s">
        <v>4189</v>
      </c>
      <c r="D83" s="384" t="s">
        <v>4190</v>
      </c>
      <c r="E83" s="385" t="s">
        <v>886</v>
      </c>
      <c r="F83" s="385">
        <v>60</v>
      </c>
      <c r="G83" s="801"/>
      <c r="H83" s="387">
        <f t="shared" si="4"/>
        <v>0</v>
      </c>
      <c r="I83" s="802"/>
      <c r="J83" s="387">
        <f t="shared" si="5"/>
        <v>0</v>
      </c>
      <c r="K83" s="387">
        <f t="shared" si="6"/>
        <v>0</v>
      </c>
      <c r="L83" s="388">
        <f t="shared" si="7"/>
        <v>0</v>
      </c>
    </row>
    <row r="84" spans="2:12">
      <c r="B84" s="382">
        <v>73</v>
      </c>
      <c r="C84" s="383" t="s">
        <v>4191</v>
      </c>
      <c r="D84" s="384" t="s">
        <v>4192</v>
      </c>
      <c r="E84" s="385" t="s">
        <v>886</v>
      </c>
      <c r="F84" s="385">
        <v>120</v>
      </c>
      <c r="G84" s="801"/>
      <c r="H84" s="387">
        <f t="shared" si="4"/>
        <v>0</v>
      </c>
      <c r="I84" s="802"/>
      <c r="J84" s="387">
        <f t="shared" si="5"/>
        <v>0</v>
      </c>
      <c r="K84" s="387">
        <f t="shared" si="6"/>
        <v>0</v>
      </c>
      <c r="L84" s="388">
        <f t="shared" si="7"/>
        <v>0</v>
      </c>
    </row>
    <row r="85" spans="2:12">
      <c r="B85" s="377">
        <v>74</v>
      </c>
      <c r="C85" s="383" t="s">
        <v>4193</v>
      </c>
      <c r="D85" s="384" t="s">
        <v>4194</v>
      </c>
      <c r="E85" s="385" t="s">
        <v>886</v>
      </c>
      <c r="F85" s="385">
        <v>220</v>
      </c>
      <c r="G85" s="801"/>
      <c r="H85" s="387">
        <f t="shared" si="4"/>
        <v>0</v>
      </c>
      <c r="I85" s="802"/>
      <c r="J85" s="387">
        <f t="shared" si="5"/>
        <v>0</v>
      </c>
      <c r="K85" s="387">
        <f t="shared" si="6"/>
        <v>0</v>
      </c>
      <c r="L85" s="388">
        <f t="shared" si="7"/>
        <v>0</v>
      </c>
    </row>
    <row r="86" spans="2:12" ht="12.75" customHeight="1">
      <c r="B86" s="382">
        <v>75</v>
      </c>
      <c r="C86" s="383" t="s">
        <v>4195</v>
      </c>
      <c r="D86" s="384" t="s">
        <v>4196</v>
      </c>
      <c r="E86" s="385" t="s">
        <v>886</v>
      </c>
      <c r="F86" s="385">
        <v>300</v>
      </c>
      <c r="G86" s="801"/>
      <c r="H86" s="387">
        <f t="shared" si="4"/>
        <v>0</v>
      </c>
      <c r="I86" s="802"/>
      <c r="J86" s="387">
        <f t="shared" si="5"/>
        <v>0</v>
      </c>
      <c r="K86" s="387">
        <f t="shared" si="6"/>
        <v>0</v>
      </c>
      <c r="L86" s="388">
        <f t="shared" si="7"/>
        <v>0</v>
      </c>
    </row>
    <row r="87" spans="2:12">
      <c r="B87" s="377">
        <v>76</v>
      </c>
      <c r="C87" s="383" t="s">
        <v>4197</v>
      </c>
      <c r="D87" s="384" t="s">
        <v>4198</v>
      </c>
      <c r="E87" s="385" t="s">
        <v>886</v>
      </c>
      <c r="F87" s="385">
        <v>180</v>
      </c>
      <c r="G87" s="801"/>
      <c r="H87" s="387">
        <f t="shared" si="4"/>
        <v>0</v>
      </c>
      <c r="I87" s="802"/>
      <c r="J87" s="387">
        <f t="shared" si="5"/>
        <v>0</v>
      </c>
      <c r="K87" s="387">
        <f t="shared" si="6"/>
        <v>0</v>
      </c>
      <c r="L87" s="388">
        <f t="shared" si="7"/>
        <v>0</v>
      </c>
    </row>
    <row r="88" spans="2:12">
      <c r="B88" s="382">
        <v>77</v>
      </c>
      <c r="C88" s="383" t="s">
        <v>4199</v>
      </c>
      <c r="D88" s="384" t="s">
        <v>4200</v>
      </c>
      <c r="E88" s="385" t="s">
        <v>886</v>
      </c>
      <c r="F88" s="385">
        <v>200</v>
      </c>
      <c r="G88" s="801"/>
      <c r="H88" s="387">
        <f t="shared" si="4"/>
        <v>0</v>
      </c>
      <c r="I88" s="802"/>
      <c r="J88" s="387">
        <f t="shared" si="5"/>
        <v>0</v>
      </c>
      <c r="K88" s="387">
        <f t="shared" si="6"/>
        <v>0</v>
      </c>
      <c r="L88" s="388">
        <f t="shared" si="7"/>
        <v>0</v>
      </c>
    </row>
    <row r="89" spans="2:12">
      <c r="B89" s="377">
        <v>78</v>
      </c>
      <c r="C89" s="383" t="s">
        <v>4201</v>
      </c>
      <c r="D89" s="384" t="s">
        <v>4202</v>
      </c>
      <c r="E89" s="385" t="s">
        <v>886</v>
      </c>
      <c r="F89" s="385">
        <v>400</v>
      </c>
      <c r="G89" s="801"/>
      <c r="H89" s="387">
        <f t="shared" si="4"/>
        <v>0</v>
      </c>
      <c r="I89" s="802"/>
      <c r="J89" s="387">
        <f t="shared" si="5"/>
        <v>0</v>
      </c>
      <c r="K89" s="387">
        <f t="shared" si="6"/>
        <v>0</v>
      </c>
      <c r="L89" s="388">
        <f t="shared" si="7"/>
        <v>0</v>
      </c>
    </row>
    <row r="90" spans="2:12">
      <c r="B90" s="382">
        <v>79</v>
      </c>
      <c r="C90" s="383" t="s">
        <v>4203</v>
      </c>
      <c r="D90" s="384" t="s">
        <v>4204</v>
      </c>
      <c r="E90" s="385" t="s">
        <v>886</v>
      </c>
      <c r="F90" s="385">
        <v>550</v>
      </c>
      <c r="G90" s="801"/>
      <c r="H90" s="387">
        <f t="shared" si="4"/>
        <v>0</v>
      </c>
      <c r="I90" s="802"/>
      <c r="J90" s="387">
        <f t="shared" si="5"/>
        <v>0</v>
      </c>
      <c r="K90" s="387">
        <f t="shared" si="6"/>
        <v>0</v>
      </c>
      <c r="L90" s="388">
        <f t="shared" si="7"/>
        <v>0</v>
      </c>
    </row>
    <row r="91" spans="2:12">
      <c r="B91" s="377">
        <v>80</v>
      </c>
      <c r="C91" s="383" t="s">
        <v>4205</v>
      </c>
      <c r="D91" s="384" t="s">
        <v>4206</v>
      </c>
      <c r="E91" s="385" t="s">
        <v>886</v>
      </c>
      <c r="F91" s="385">
        <v>60</v>
      </c>
      <c r="G91" s="801"/>
      <c r="H91" s="387">
        <f t="shared" si="4"/>
        <v>0</v>
      </c>
      <c r="I91" s="802"/>
      <c r="J91" s="387">
        <f t="shared" si="5"/>
        <v>0</v>
      </c>
      <c r="K91" s="387">
        <f t="shared" si="6"/>
        <v>0</v>
      </c>
      <c r="L91" s="388">
        <f t="shared" si="7"/>
        <v>0</v>
      </c>
    </row>
    <row r="92" spans="2:12">
      <c r="B92" s="382">
        <v>81</v>
      </c>
      <c r="C92" s="383" t="s">
        <v>4207</v>
      </c>
      <c r="D92" s="384" t="s">
        <v>4208</v>
      </c>
      <c r="E92" s="385" t="s">
        <v>886</v>
      </c>
      <c r="F92" s="385">
        <v>4500</v>
      </c>
      <c r="G92" s="801"/>
      <c r="H92" s="387">
        <f t="shared" si="4"/>
        <v>0</v>
      </c>
      <c r="I92" s="802"/>
      <c r="J92" s="387">
        <f t="shared" si="5"/>
        <v>0</v>
      </c>
      <c r="K92" s="387">
        <f t="shared" si="6"/>
        <v>0</v>
      </c>
      <c r="L92" s="388">
        <f t="shared" si="7"/>
        <v>0</v>
      </c>
    </row>
    <row r="93" spans="2:12">
      <c r="B93" s="377">
        <v>82</v>
      </c>
      <c r="C93" s="383" t="s">
        <v>4209</v>
      </c>
      <c r="D93" s="384" t="s">
        <v>4210</v>
      </c>
      <c r="E93" s="385" t="s">
        <v>886</v>
      </c>
      <c r="F93" s="385">
        <v>3500</v>
      </c>
      <c r="G93" s="801"/>
      <c r="H93" s="387">
        <f t="shared" si="4"/>
        <v>0</v>
      </c>
      <c r="I93" s="802"/>
      <c r="J93" s="387">
        <f t="shared" si="5"/>
        <v>0</v>
      </c>
      <c r="K93" s="387">
        <f t="shared" si="6"/>
        <v>0</v>
      </c>
      <c r="L93" s="388">
        <f t="shared" si="7"/>
        <v>0</v>
      </c>
    </row>
    <row r="94" spans="2:12">
      <c r="B94" s="382">
        <v>83</v>
      </c>
      <c r="C94" s="383" t="s">
        <v>4211</v>
      </c>
      <c r="D94" s="384" t="s">
        <v>4212</v>
      </c>
      <c r="E94" s="385" t="s">
        <v>886</v>
      </c>
      <c r="F94" s="385">
        <v>350</v>
      </c>
      <c r="G94" s="801"/>
      <c r="H94" s="387">
        <f t="shared" si="4"/>
        <v>0</v>
      </c>
      <c r="I94" s="802"/>
      <c r="J94" s="387">
        <f t="shared" si="5"/>
        <v>0</v>
      </c>
      <c r="K94" s="387">
        <f t="shared" si="6"/>
        <v>0</v>
      </c>
      <c r="L94" s="388">
        <f t="shared" si="7"/>
        <v>0</v>
      </c>
    </row>
    <row r="95" spans="2:12" ht="12.75" customHeight="1">
      <c r="B95" s="377">
        <v>84</v>
      </c>
      <c r="C95" s="383" t="s">
        <v>4213</v>
      </c>
      <c r="D95" s="384" t="s">
        <v>4214</v>
      </c>
      <c r="E95" s="385" t="s">
        <v>886</v>
      </c>
      <c r="F95" s="385">
        <v>220</v>
      </c>
      <c r="G95" s="801"/>
      <c r="H95" s="387">
        <f t="shared" si="4"/>
        <v>0</v>
      </c>
      <c r="I95" s="802"/>
      <c r="J95" s="387">
        <f t="shared" si="5"/>
        <v>0</v>
      </c>
      <c r="K95" s="387">
        <f t="shared" si="6"/>
        <v>0</v>
      </c>
      <c r="L95" s="388">
        <f t="shared" si="7"/>
        <v>0</v>
      </c>
    </row>
    <row r="96" spans="2:12">
      <c r="B96" s="382">
        <v>85</v>
      </c>
      <c r="C96" s="383" t="s">
        <v>4215</v>
      </c>
      <c r="D96" s="384" t="s">
        <v>4216</v>
      </c>
      <c r="E96" s="385" t="s">
        <v>886</v>
      </c>
      <c r="F96" s="385">
        <v>100</v>
      </c>
      <c r="G96" s="801"/>
      <c r="H96" s="387">
        <f t="shared" si="4"/>
        <v>0</v>
      </c>
      <c r="I96" s="802"/>
      <c r="J96" s="387">
        <f t="shared" si="5"/>
        <v>0</v>
      </c>
      <c r="K96" s="387">
        <f t="shared" si="6"/>
        <v>0</v>
      </c>
      <c r="L96" s="388">
        <f t="shared" si="7"/>
        <v>0</v>
      </c>
    </row>
    <row r="97" spans="2:12">
      <c r="B97" s="377">
        <v>86</v>
      </c>
      <c r="C97" s="383"/>
      <c r="D97" s="384"/>
      <c r="E97" s="385"/>
      <c r="F97" s="385"/>
      <c r="G97" s="386"/>
      <c r="H97" s="387"/>
      <c r="I97" s="387"/>
      <c r="J97" s="387"/>
      <c r="K97" s="387"/>
      <c r="L97" s="388"/>
    </row>
    <row r="98" spans="2:12" ht="89.25">
      <c r="B98" s="382">
        <v>87</v>
      </c>
      <c r="C98" s="383"/>
      <c r="D98" s="384" t="s">
        <v>4217</v>
      </c>
      <c r="E98" s="385"/>
      <c r="F98" s="385"/>
      <c r="G98" s="386"/>
      <c r="H98" s="387"/>
      <c r="I98" s="387"/>
      <c r="J98" s="387"/>
      <c r="K98" s="387"/>
      <c r="L98" s="388"/>
    </row>
    <row r="99" spans="2:12">
      <c r="B99" s="377">
        <v>88</v>
      </c>
      <c r="C99" s="383" t="s">
        <v>4218</v>
      </c>
      <c r="D99" s="384" t="s">
        <v>4219</v>
      </c>
      <c r="E99" s="385" t="s">
        <v>886</v>
      </c>
      <c r="F99" s="385">
        <v>120</v>
      </c>
      <c r="G99" s="801"/>
      <c r="H99" s="387">
        <f t="shared" si="4"/>
        <v>0</v>
      </c>
      <c r="I99" s="802"/>
      <c r="J99" s="387">
        <f t="shared" si="5"/>
        <v>0</v>
      </c>
      <c r="K99" s="387">
        <f t="shared" si="6"/>
        <v>0</v>
      </c>
      <c r="L99" s="388">
        <f t="shared" si="7"/>
        <v>0</v>
      </c>
    </row>
    <row r="100" spans="2:12">
      <c r="B100" s="382">
        <v>89</v>
      </c>
      <c r="C100" s="383" t="s">
        <v>4220</v>
      </c>
      <c r="D100" s="384" t="s">
        <v>4221</v>
      </c>
      <c r="E100" s="385" t="s">
        <v>886</v>
      </c>
      <c r="F100" s="385">
        <v>350</v>
      </c>
      <c r="G100" s="801"/>
      <c r="H100" s="387">
        <f t="shared" si="4"/>
        <v>0</v>
      </c>
      <c r="I100" s="802"/>
      <c r="J100" s="387">
        <f t="shared" si="5"/>
        <v>0</v>
      </c>
      <c r="K100" s="387">
        <f t="shared" si="6"/>
        <v>0</v>
      </c>
      <c r="L100" s="388">
        <f t="shared" si="7"/>
        <v>0</v>
      </c>
    </row>
    <row r="101" spans="2:12">
      <c r="B101" s="377">
        <v>90</v>
      </c>
      <c r="C101" s="383"/>
      <c r="D101" s="384"/>
      <c r="E101" s="385"/>
      <c r="F101" s="385"/>
      <c r="G101" s="386"/>
      <c r="H101" s="387"/>
      <c r="I101" s="387"/>
      <c r="J101" s="387"/>
      <c r="K101" s="387"/>
      <c r="L101" s="388"/>
    </row>
    <row r="102" spans="2:12" ht="114.75">
      <c r="B102" s="382">
        <v>91</v>
      </c>
      <c r="C102" s="383"/>
      <c r="D102" s="384" t="s">
        <v>4222</v>
      </c>
      <c r="E102" s="385"/>
      <c r="F102" s="385"/>
      <c r="G102" s="386"/>
      <c r="H102" s="387"/>
      <c r="I102" s="387"/>
      <c r="J102" s="387"/>
      <c r="K102" s="387"/>
      <c r="L102" s="388"/>
    </row>
    <row r="103" spans="2:12" ht="12.75" customHeight="1">
      <c r="B103" s="382">
        <v>92</v>
      </c>
      <c r="C103" s="383" t="s">
        <v>4223</v>
      </c>
      <c r="D103" s="384" t="s">
        <v>4224</v>
      </c>
      <c r="E103" s="385" t="s">
        <v>886</v>
      </c>
      <c r="F103" s="385">
        <v>80</v>
      </c>
      <c r="G103" s="801"/>
      <c r="H103" s="387">
        <f t="shared" si="4"/>
        <v>0</v>
      </c>
      <c r="I103" s="802"/>
      <c r="J103" s="387">
        <f t="shared" si="5"/>
        <v>0</v>
      </c>
      <c r="K103" s="387">
        <f t="shared" si="6"/>
        <v>0</v>
      </c>
      <c r="L103" s="388">
        <f t="shared" si="7"/>
        <v>0</v>
      </c>
    </row>
    <row r="104" spans="2:12">
      <c r="B104" s="377">
        <v>93</v>
      </c>
      <c r="C104" s="383"/>
      <c r="D104" s="384"/>
      <c r="E104" s="385"/>
      <c r="F104" s="385"/>
      <c r="G104" s="386"/>
      <c r="H104" s="387"/>
      <c r="I104" s="387"/>
      <c r="J104" s="387"/>
      <c r="K104" s="387"/>
      <c r="L104" s="388"/>
    </row>
    <row r="105" spans="2:12" ht="51">
      <c r="B105" s="382">
        <v>94</v>
      </c>
      <c r="C105" s="383"/>
      <c r="D105" s="384" t="s">
        <v>4225</v>
      </c>
      <c r="E105" s="385"/>
      <c r="F105" s="385"/>
      <c r="G105" s="386"/>
      <c r="H105" s="387"/>
      <c r="I105" s="387"/>
      <c r="J105" s="387"/>
      <c r="K105" s="387"/>
      <c r="L105" s="388"/>
    </row>
    <row r="106" spans="2:12">
      <c r="B106" s="377">
        <v>95</v>
      </c>
      <c r="C106" s="383" t="s">
        <v>4226</v>
      </c>
      <c r="D106" s="384" t="s">
        <v>4227</v>
      </c>
      <c r="E106" s="385" t="s">
        <v>886</v>
      </c>
      <c r="F106" s="385">
        <v>150</v>
      </c>
      <c r="G106" s="801"/>
      <c r="H106" s="387">
        <f t="shared" si="4"/>
        <v>0</v>
      </c>
      <c r="I106" s="802"/>
      <c r="J106" s="387">
        <f t="shared" si="5"/>
        <v>0</v>
      </c>
      <c r="K106" s="387">
        <f t="shared" si="6"/>
        <v>0</v>
      </c>
      <c r="L106" s="388">
        <f t="shared" si="7"/>
        <v>0</v>
      </c>
    </row>
    <row r="107" spans="2:12">
      <c r="B107" s="382">
        <v>96</v>
      </c>
      <c r="C107" s="383" t="s">
        <v>4228</v>
      </c>
      <c r="D107" s="384" t="s">
        <v>4229</v>
      </c>
      <c r="E107" s="385" t="s">
        <v>886</v>
      </c>
      <c r="F107" s="385">
        <v>20</v>
      </c>
      <c r="G107" s="801"/>
      <c r="H107" s="387">
        <f t="shared" si="4"/>
        <v>0</v>
      </c>
      <c r="I107" s="802"/>
      <c r="J107" s="387">
        <f t="shared" si="5"/>
        <v>0</v>
      </c>
      <c r="K107" s="387">
        <f t="shared" si="6"/>
        <v>0</v>
      </c>
      <c r="L107" s="388">
        <f t="shared" si="7"/>
        <v>0</v>
      </c>
    </row>
    <row r="108" spans="2:12">
      <c r="B108" s="377">
        <v>97</v>
      </c>
      <c r="C108" s="383" t="s">
        <v>4230</v>
      </c>
      <c r="D108" s="384" t="s">
        <v>4231</v>
      </c>
      <c r="E108" s="385" t="s">
        <v>886</v>
      </c>
      <c r="F108" s="385">
        <v>40</v>
      </c>
      <c r="G108" s="801"/>
      <c r="H108" s="387">
        <f t="shared" si="4"/>
        <v>0</v>
      </c>
      <c r="I108" s="802"/>
      <c r="J108" s="387">
        <f t="shared" si="5"/>
        <v>0</v>
      </c>
      <c r="K108" s="387">
        <f t="shared" si="6"/>
        <v>0</v>
      </c>
      <c r="L108" s="388">
        <f t="shared" si="7"/>
        <v>0</v>
      </c>
    </row>
    <row r="109" spans="2:12">
      <c r="B109" s="382">
        <v>98</v>
      </c>
      <c r="C109" s="383" t="s">
        <v>4232</v>
      </c>
      <c r="D109" s="384" t="s">
        <v>4233</v>
      </c>
      <c r="E109" s="385" t="s">
        <v>886</v>
      </c>
      <c r="F109" s="385">
        <v>100</v>
      </c>
      <c r="G109" s="801"/>
      <c r="H109" s="387">
        <f t="shared" si="4"/>
        <v>0</v>
      </c>
      <c r="I109" s="802"/>
      <c r="J109" s="387">
        <f t="shared" si="5"/>
        <v>0</v>
      </c>
      <c r="K109" s="387">
        <f t="shared" si="6"/>
        <v>0</v>
      </c>
      <c r="L109" s="388">
        <f t="shared" si="7"/>
        <v>0</v>
      </c>
    </row>
    <row r="110" spans="2:12">
      <c r="B110" s="377">
        <v>99</v>
      </c>
      <c r="C110" s="383"/>
      <c r="D110" s="384"/>
      <c r="E110" s="385"/>
      <c r="F110" s="385"/>
      <c r="G110" s="386"/>
      <c r="H110" s="387"/>
      <c r="I110" s="387"/>
      <c r="J110" s="387"/>
      <c r="K110" s="387"/>
      <c r="L110" s="388"/>
    </row>
    <row r="111" spans="2:12" ht="15">
      <c r="B111" s="382">
        <v>100</v>
      </c>
      <c r="C111" s="383"/>
      <c r="D111" s="389" t="s">
        <v>4234</v>
      </c>
      <c r="E111" s="385"/>
      <c r="F111" s="385"/>
      <c r="G111" s="386"/>
      <c r="H111" s="387"/>
      <c r="I111" s="387"/>
      <c r="J111" s="387"/>
      <c r="K111" s="387"/>
      <c r="L111" s="388"/>
    </row>
    <row r="112" spans="2:12" ht="63.75">
      <c r="B112" s="377">
        <v>101</v>
      </c>
      <c r="C112" s="383"/>
      <c r="D112" s="384" t="s">
        <v>4235</v>
      </c>
      <c r="E112" s="385"/>
      <c r="F112" s="385"/>
      <c r="G112" s="386"/>
      <c r="H112" s="387"/>
      <c r="I112" s="387"/>
      <c r="J112" s="387"/>
      <c r="K112" s="387"/>
      <c r="L112" s="388"/>
    </row>
    <row r="113" spans="2:12" ht="51">
      <c r="B113" s="382">
        <v>102</v>
      </c>
      <c r="C113" s="383" t="s">
        <v>4236</v>
      </c>
      <c r="D113" s="384" t="s">
        <v>4237</v>
      </c>
      <c r="E113" s="385" t="s">
        <v>2887</v>
      </c>
      <c r="F113" s="385">
        <v>191</v>
      </c>
      <c r="G113" s="801"/>
      <c r="H113" s="387">
        <f t="shared" si="4"/>
        <v>0</v>
      </c>
      <c r="I113" s="802"/>
      <c r="J113" s="387">
        <f t="shared" si="5"/>
        <v>0</v>
      </c>
      <c r="K113" s="387">
        <f t="shared" si="6"/>
        <v>0</v>
      </c>
      <c r="L113" s="388">
        <f t="shared" si="7"/>
        <v>0</v>
      </c>
    </row>
    <row r="114" spans="2:12" ht="63.75">
      <c r="B114" s="377">
        <v>103</v>
      </c>
      <c r="C114" s="383" t="s">
        <v>4238</v>
      </c>
      <c r="D114" s="384" t="s">
        <v>4239</v>
      </c>
      <c r="E114" s="385" t="s">
        <v>2887</v>
      </c>
      <c r="F114" s="385">
        <v>74</v>
      </c>
      <c r="G114" s="801"/>
      <c r="H114" s="387">
        <f t="shared" si="4"/>
        <v>0</v>
      </c>
      <c r="I114" s="802"/>
      <c r="J114" s="387">
        <f t="shared" si="5"/>
        <v>0</v>
      </c>
      <c r="K114" s="387">
        <f t="shared" si="6"/>
        <v>0</v>
      </c>
      <c r="L114" s="388">
        <f t="shared" si="7"/>
        <v>0</v>
      </c>
    </row>
    <row r="115" spans="2:12" ht="51">
      <c r="B115" s="382">
        <v>104</v>
      </c>
      <c r="C115" s="383" t="s">
        <v>4240</v>
      </c>
      <c r="D115" s="384" t="s">
        <v>4241</v>
      </c>
      <c r="E115" s="385" t="s">
        <v>2887</v>
      </c>
      <c r="F115" s="385">
        <v>2</v>
      </c>
      <c r="G115" s="801"/>
      <c r="H115" s="387">
        <f t="shared" si="4"/>
        <v>0</v>
      </c>
      <c r="I115" s="802"/>
      <c r="J115" s="387">
        <f t="shared" si="5"/>
        <v>0</v>
      </c>
      <c r="K115" s="387">
        <f t="shared" si="6"/>
        <v>0</v>
      </c>
      <c r="L115" s="388">
        <f t="shared" si="7"/>
        <v>0</v>
      </c>
    </row>
    <row r="116" spans="2:12" ht="63.75">
      <c r="B116" s="377">
        <v>105</v>
      </c>
      <c r="C116" s="383" t="s">
        <v>4242</v>
      </c>
      <c r="D116" s="384" t="s">
        <v>4243</v>
      </c>
      <c r="E116" s="385" t="s">
        <v>2887</v>
      </c>
      <c r="F116" s="385">
        <v>22</v>
      </c>
      <c r="G116" s="801"/>
      <c r="H116" s="387">
        <f t="shared" si="4"/>
        <v>0</v>
      </c>
      <c r="I116" s="802"/>
      <c r="J116" s="387">
        <f t="shared" si="5"/>
        <v>0</v>
      </c>
      <c r="K116" s="387">
        <f t="shared" si="6"/>
        <v>0</v>
      </c>
      <c r="L116" s="388">
        <f t="shared" si="7"/>
        <v>0</v>
      </c>
    </row>
    <row r="117" spans="2:12" ht="63.75">
      <c r="B117" s="382">
        <v>106</v>
      </c>
      <c r="C117" s="383" t="s">
        <v>4244</v>
      </c>
      <c r="D117" s="384" t="s">
        <v>4245</v>
      </c>
      <c r="E117" s="385" t="s">
        <v>2887</v>
      </c>
      <c r="F117" s="385">
        <v>19</v>
      </c>
      <c r="G117" s="801"/>
      <c r="H117" s="387">
        <f t="shared" si="4"/>
        <v>0</v>
      </c>
      <c r="I117" s="802"/>
      <c r="J117" s="387">
        <f t="shared" si="5"/>
        <v>0</v>
      </c>
      <c r="K117" s="387">
        <f t="shared" si="6"/>
        <v>0</v>
      </c>
      <c r="L117" s="388">
        <f t="shared" si="7"/>
        <v>0</v>
      </c>
    </row>
    <row r="118" spans="2:12" ht="63.75">
      <c r="B118" s="377">
        <v>107</v>
      </c>
      <c r="C118" s="383" t="s">
        <v>4246</v>
      </c>
      <c r="D118" s="384" t="s">
        <v>4247</v>
      </c>
      <c r="E118" s="385" t="s">
        <v>2887</v>
      </c>
      <c r="F118" s="385">
        <v>58</v>
      </c>
      <c r="G118" s="801"/>
      <c r="H118" s="387">
        <f t="shared" si="4"/>
        <v>0</v>
      </c>
      <c r="I118" s="802"/>
      <c r="J118" s="387">
        <f t="shared" si="5"/>
        <v>0</v>
      </c>
      <c r="K118" s="387">
        <f t="shared" si="6"/>
        <v>0</v>
      </c>
      <c r="L118" s="388">
        <f t="shared" si="7"/>
        <v>0</v>
      </c>
    </row>
    <row r="119" spans="2:12" ht="38.25">
      <c r="B119" s="382">
        <v>108</v>
      </c>
      <c r="C119" s="383" t="s">
        <v>4248</v>
      </c>
      <c r="D119" s="384" t="s">
        <v>4249</v>
      </c>
      <c r="E119" s="385" t="s">
        <v>2887</v>
      </c>
      <c r="F119" s="385">
        <v>4</v>
      </c>
      <c r="G119" s="801"/>
      <c r="H119" s="387">
        <f t="shared" si="4"/>
        <v>0</v>
      </c>
      <c r="I119" s="802"/>
      <c r="J119" s="387">
        <f t="shared" si="5"/>
        <v>0</v>
      </c>
      <c r="K119" s="387">
        <f t="shared" si="6"/>
        <v>0</v>
      </c>
      <c r="L119" s="388">
        <f t="shared" si="7"/>
        <v>0</v>
      </c>
    </row>
    <row r="120" spans="2:12" ht="38.25">
      <c r="B120" s="377">
        <v>109</v>
      </c>
      <c r="C120" s="383" t="s">
        <v>4250</v>
      </c>
      <c r="D120" s="384" t="s">
        <v>4251</v>
      </c>
      <c r="E120" s="385" t="s">
        <v>2887</v>
      </c>
      <c r="F120" s="385">
        <v>5</v>
      </c>
      <c r="G120" s="801"/>
      <c r="H120" s="387">
        <f t="shared" si="4"/>
        <v>0</v>
      </c>
      <c r="I120" s="802"/>
      <c r="J120" s="387">
        <f t="shared" si="5"/>
        <v>0</v>
      </c>
      <c r="K120" s="387">
        <f t="shared" si="6"/>
        <v>0</v>
      </c>
      <c r="L120" s="388">
        <f t="shared" si="7"/>
        <v>0</v>
      </c>
    </row>
    <row r="121" spans="2:12" ht="51">
      <c r="B121" s="382">
        <v>110</v>
      </c>
      <c r="C121" s="383" t="s">
        <v>4252</v>
      </c>
      <c r="D121" s="384" t="s">
        <v>4253</v>
      </c>
      <c r="E121" s="385" t="s">
        <v>2887</v>
      </c>
      <c r="F121" s="385">
        <v>2</v>
      </c>
      <c r="G121" s="801"/>
      <c r="H121" s="387">
        <f t="shared" si="4"/>
        <v>0</v>
      </c>
      <c r="I121" s="802"/>
      <c r="J121" s="387">
        <f t="shared" si="5"/>
        <v>0</v>
      </c>
      <c r="K121" s="387">
        <f t="shared" si="6"/>
        <v>0</v>
      </c>
      <c r="L121" s="388">
        <f t="shared" si="7"/>
        <v>0</v>
      </c>
    </row>
    <row r="122" spans="2:12" ht="51">
      <c r="B122" s="377">
        <v>111</v>
      </c>
      <c r="C122" s="383" t="s">
        <v>4254</v>
      </c>
      <c r="D122" s="384" t="s">
        <v>4255</v>
      </c>
      <c r="E122" s="385" t="s">
        <v>2887</v>
      </c>
      <c r="F122" s="385">
        <v>8</v>
      </c>
      <c r="G122" s="801"/>
      <c r="H122" s="387">
        <f t="shared" si="4"/>
        <v>0</v>
      </c>
      <c r="I122" s="802"/>
      <c r="J122" s="387">
        <f t="shared" si="5"/>
        <v>0</v>
      </c>
      <c r="K122" s="387">
        <f t="shared" si="6"/>
        <v>0</v>
      </c>
      <c r="L122" s="388">
        <f t="shared" si="7"/>
        <v>0</v>
      </c>
    </row>
    <row r="123" spans="2:12">
      <c r="B123" s="382">
        <v>112</v>
      </c>
      <c r="C123" s="383"/>
      <c r="D123" s="384"/>
      <c r="E123" s="385"/>
      <c r="F123" s="385"/>
      <c r="G123" s="386"/>
      <c r="H123" s="387"/>
      <c r="I123" s="387"/>
      <c r="J123" s="387"/>
      <c r="K123" s="387"/>
      <c r="L123" s="388"/>
    </row>
    <row r="124" spans="2:12" ht="15">
      <c r="B124" s="377">
        <v>113</v>
      </c>
      <c r="C124" s="383"/>
      <c r="D124" s="389" t="s">
        <v>4256</v>
      </c>
      <c r="E124" s="385"/>
      <c r="F124" s="385"/>
      <c r="G124" s="386"/>
      <c r="H124" s="387"/>
      <c r="I124" s="387"/>
      <c r="J124" s="387"/>
      <c r="K124" s="387"/>
      <c r="L124" s="388"/>
    </row>
    <row r="125" spans="2:12" ht="89.25">
      <c r="B125" s="382">
        <v>114</v>
      </c>
      <c r="C125" s="383"/>
      <c r="D125" s="384" t="s">
        <v>4257</v>
      </c>
      <c r="E125" s="385"/>
      <c r="F125" s="385"/>
      <c r="G125" s="386"/>
      <c r="H125" s="387"/>
      <c r="I125" s="387"/>
      <c r="J125" s="387"/>
      <c r="K125" s="387"/>
      <c r="L125" s="388"/>
    </row>
    <row r="126" spans="2:12" ht="63.75">
      <c r="B126" s="377">
        <v>115</v>
      </c>
      <c r="C126" s="383" t="s">
        <v>4258</v>
      </c>
      <c r="D126" s="384" t="s">
        <v>4259</v>
      </c>
      <c r="E126" s="385" t="s">
        <v>2887</v>
      </c>
      <c r="F126" s="385">
        <v>19</v>
      </c>
      <c r="G126" s="801"/>
      <c r="H126" s="387">
        <f t="shared" si="4"/>
        <v>0</v>
      </c>
      <c r="I126" s="802"/>
      <c r="J126" s="387">
        <f t="shared" si="5"/>
        <v>0</v>
      </c>
      <c r="K126" s="387">
        <f t="shared" si="6"/>
        <v>0</v>
      </c>
      <c r="L126" s="388">
        <f t="shared" si="7"/>
        <v>0</v>
      </c>
    </row>
    <row r="127" spans="2:12" ht="63.75">
      <c r="B127" s="382">
        <v>116</v>
      </c>
      <c r="C127" s="383" t="s">
        <v>4260</v>
      </c>
      <c r="D127" s="384" t="s">
        <v>4261</v>
      </c>
      <c r="E127" s="385" t="s">
        <v>2887</v>
      </c>
      <c r="F127" s="385">
        <v>21</v>
      </c>
      <c r="G127" s="801"/>
      <c r="H127" s="387">
        <f t="shared" si="4"/>
        <v>0</v>
      </c>
      <c r="I127" s="802"/>
      <c r="J127" s="387">
        <f t="shared" si="5"/>
        <v>0</v>
      </c>
      <c r="K127" s="387">
        <f t="shared" si="6"/>
        <v>0</v>
      </c>
      <c r="L127" s="388">
        <f t="shared" si="7"/>
        <v>0</v>
      </c>
    </row>
    <row r="128" spans="2:12" ht="63.75">
      <c r="B128" s="377">
        <v>117</v>
      </c>
      <c r="C128" s="383" t="s">
        <v>4262</v>
      </c>
      <c r="D128" s="384" t="s">
        <v>4263</v>
      </c>
      <c r="E128" s="385" t="s">
        <v>2887</v>
      </c>
      <c r="F128" s="385">
        <v>2</v>
      </c>
      <c r="G128" s="801"/>
      <c r="H128" s="387">
        <f t="shared" si="4"/>
        <v>0</v>
      </c>
      <c r="I128" s="802"/>
      <c r="J128" s="387">
        <f t="shared" si="5"/>
        <v>0</v>
      </c>
      <c r="K128" s="387">
        <f t="shared" si="6"/>
        <v>0</v>
      </c>
      <c r="L128" s="388">
        <f t="shared" si="7"/>
        <v>0</v>
      </c>
    </row>
    <row r="129" spans="2:12" ht="63.75">
      <c r="B129" s="382">
        <v>118</v>
      </c>
      <c r="C129" s="383" t="s">
        <v>4264</v>
      </c>
      <c r="D129" s="384" t="s">
        <v>4265</v>
      </c>
      <c r="E129" s="385" t="s">
        <v>2887</v>
      </c>
      <c r="F129" s="385">
        <v>2</v>
      </c>
      <c r="G129" s="801"/>
      <c r="H129" s="387">
        <f t="shared" si="4"/>
        <v>0</v>
      </c>
      <c r="I129" s="802"/>
      <c r="J129" s="387">
        <f t="shared" si="5"/>
        <v>0</v>
      </c>
      <c r="K129" s="387">
        <f t="shared" si="6"/>
        <v>0</v>
      </c>
      <c r="L129" s="388">
        <f t="shared" si="7"/>
        <v>0</v>
      </c>
    </row>
    <row r="130" spans="2:12" ht="63.75">
      <c r="B130" s="377">
        <v>119</v>
      </c>
      <c r="C130" s="383" t="s">
        <v>4266</v>
      </c>
      <c r="D130" s="384" t="s">
        <v>4267</v>
      </c>
      <c r="E130" s="385" t="s">
        <v>2887</v>
      </c>
      <c r="F130" s="385">
        <v>16</v>
      </c>
      <c r="G130" s="801"/>
      <c r="H130" s="387">
        <f t="shared" si="4"/>
        <v>0</v>
      </c>
      <c r="I130" s="802"/>
      <c r="J130" s="387">
        <f t="shared" si="5"/>
        <v>0</v>
      </c>
      <c r="K130" s="387">
        <f t="shared" si="6"/>
        <v>0</v>
      </c>
      <c r="L130" s="388">
        <f t="shared" si="7"/>
        <v>0</v>
      </c>
    </row>
    <row r="131" spans="2:12" ht="63.75">
      <c r="B131" s="382">
        <v>120</v>
      </c>
      <c r="C131" s="383" t="s">
        <v>4268</v>
      </c>
      <c r="D131" s="384" t="s">
        <v>4269</v>
      </c>
      <c r="E131" s="385" t="s">
        <v>2887</v>
      </c>
      <c r="F131" s="385">
        <v>3</v>
      </c>
      <c r="G131" s="801"/>
      <c r="H131" s="387">
        <f t="shared" si="4"/>
        <v>0</v>
      </c>
      <c r="I131" s="802"/>
      <c r="J131" s="387">
        <f t="shared" si="5"/>
        <v>0</v>
      </c>
      <c r="K131" s="387">
        <f t="shared" si="6"/>
        <v>0</v>
      </c>
      <c r="L131" s="388">
        <f t="shared" si="7"/>
        <v>0</v>
      </c>
    </row>
    <row r="132" spans="2:12" ht="76.5">
      <c r="B132" s="377">
        <v>121</v>
      </c>
      <c r="C132" s="383" t="s">
        <v>4270</v>
      </c>
      <c r="D132" s="384" t="s">
        <v>4271</v>
      </c>
      <c r="E132" s="385" t="s">
        <v>2887</v>
      </c>
      <c r="F132" s="385">
        <v>12</v>
      </c>
      <c r="G132" s="801"/>
      <c r="H132" s="387">
        <f t="shared" si="4"/>
        <v>0</v>
      </c>
      <c r="I132" s="802"/>
      <c r="J132" s="387">
        <f t="shared" si="5"/>
        <v>0</v>
      </c>
      <c r="K132" s="387">
        <f t="shared" si="6"/>
        <v>0</v>
      </c>
      <c r="L132" s="388">
        <f t="shared" si="7"/>
        <v>0</v>
      </c>
    </row>
    <row r="133" spans="2:12">
      <c r="B133" s="382">
        <v>122</v>
      </c>
      <c r="C133" s="383"/>
      <c r="D133" s="384"/>
      <c r="E133" s="385"/>
      <c r="F133" s="385"/>
      <c r="G133" s="386"/>
      <c r="H133" s="387"/>
      <c r="I133" s="387"/>
      <c r="J133" s="387"/>
      <c r="K133" s="387"/>
      <c r="L133" s="388"/>
    </row>
    <row r="134" spans="2:12" ht="15">
      <c r="B134" s="377">
        <v>123</v>
      </c>
      <c r="C134" s="383"/>
      <c r="D134" s="389" t="s">
        <v>4272</v>
      </c>
      <c r="E134" s="385"/>
      <c r="F134" s="385"/>
      <c r="G134" s="386"/>
      <c r="H134" s="387"/>
      <c r="I134" s="387"/>
      <c r="J134" s="387"/>
      <c r="K134" s="387"/>
      <c r="L134" s="388"/>
    </row>
    <row r="135" spans="2:12" s="397" customFormat="1" ht="89.25">
      <c r="B135" s="393">
        <v>124</v>
      </c>
      <c r="C135" s="390"/>
      <c r="D135" s="391" t="s">
        <v>4273</v>
      </c>
      <c r="E135" s="394"/>
      <c r="F135" s="394"/>
      <c r="G135" s="395"/>
      <c r="H135" s="387"/>
      <c r="I135" s="396"/>
      <c r="J135" s="387"/>
      <c r="K135" s="396"/>
      <c r="L135" s="388"/>
    </row>
    <row r="136" spans="2:12" ht="63.75">
      <c r="B136" s="377">
        <v>125</v>
      </c>
      <c r="C136" s="383" t="s">
        <v>4274</v>
      </c>
      <c r="D136" s="384" t="s">
        <v>4275</v>
      </c>
      <c r="E136" s="385" t="s">
        <v>2887</v>
      </c>
      <c r="F136" s="385">
        <v>1</v>
      </c>
      <c r="G136" s="801"/>
      <c r="H136" s="387">
        <f t="shared" si="4"/>
        <v>0</v>
      </c>
      <c r="I136" s="802"/>
      <c r="J136" s="387">
        <f t="shared" si="5"/>
        <v>0</v>
      </c>
      <c r="K136" s="387">
        <f t="shared" si="6"/>
        <v>0</v>
      </c>
      <c r="L136" s="388">
        <f t="shared" si="7"/>
        <v>0</v>
      </c>
    </row>
    <row r="137" spans="2:12" ht="51">
      <c r="B137" s="382">
        <v>126</v>
      </c>
      <c r="C137" s="383" t="s">
        <v>4276</v>
      </c>
      <c r="D137" s="384" t="s">
        <v>4277</v>
      </c>
      <c r="E137" s="385" t="s">
        <v>2887</v>
      </c>
      <c r="F137" s="385">
        <v>1</v>
      </c>
      <c r="G137" s="801"/>
      <c r="H137" s="387">
        <f t="shared" si="4"/>
        <v>0</v>
      </c>
      <c r="I137" s="802"/>
      <c r="J137" s="387">
        <f t="shared" si="5"/>
        <v>0</v>
      </c>
      <c r="K137" s="387">
        <f t="shared" si="6"/>
        <v>0</v>
      </c>
      <c r="L137" s="388">
        <f t="shared" si="7"/>
        <v>0</v>
      </c>
    </row>
    <row r="138" spans="2:12" ht="54.75">
      <c r="B138" s="382">
        <v>127</v>
      </c>
      <c r="C138" s="383" t="s">
        <v>4278</v>
      </c>
      <c r="D138" s="398" t="s">
        <v>4279</v>
      </c>
      <c r="E138" s="385" t="s">
        <v>2887</v>
      </c>
      <c r="F138" s="385">
        <v>1</v>
      </c>
      <c r="G138" s="801"/>
      <c r="H138" s="387">
        <f t="shared" si="4"/>
        <v>0</v>
      </c>
      <c r="I138" s="802"/>
      <c r="J138" s="387">
        <f t="shared" si="5"/>
        <v>0</v>
      </c>
      <c r="K138" s="387">
        <f t="shared" si="6"/>
        <v>0</v>
      </c>
      <c r="L138" s="388">
        <f t="shared" si="7"/>
        <v>0</v>
      </c>
    </row>
    <row r="139" spans="2:12" ht="54.75">
      <c r="B139" s="377">
        <v>128</v>
      </c>
      <c r="C139" s="383" t="s">
        <v>4280</v>
      </c>
      <c r="D139" s="398" t="s">
        <v>4281</v>
      </c>
      <c r="E139" s="385" t="s">
        <v>2887</v>
      </c>
      <c r="F139" s="385">
        <v>1</v>
      </c>
      <c r="G139" s="801"/>
      <c r="H139" s="387">
        <f t="shared" si="4"/>
        <v>0</v>
      </c>
      <c r="I139" s="802"/>
      <c r="J139" s="387">
        <f t="shared" si="5"/>
        <v>0</v>
      </c>
      <c r="K139" s="387">
        <f t="shared" si="6"/>
        <v>0</v>
      </c>
      <c r="L139" s="388">
        <f t="shared" si="7"/>
        <v>0</v>
      </c>
    </row>
    <row r="140" spans="2:12" ht="54.75">
      <c r="B140" s="382">
        <v>129</v>
      </c>
      <c r="C140" s="383" t="s">
        <v>4282</v>
      </c>
      <c r="D140" s="398" t="s">
        <v>4283</v>
      </c>
      <c r="E140" s="385" t="s">
        <v>2887</v>
      </c>
      <c r="F140" s="385">
        <v>1</v>
      </c>
      <c r="G140" s="801"/>
      <c r="H140" s="387">
        <f t="shared" si="4"/>
        <v>0</v>
      </c>
      <c r="I140" s="802"/>
      <c r="J140" s="387">
        <f t="shared" si="5"/>
        <v>0</v>
      </c>
      <c r="K140" s="387">
        <f t="shared" si="6"/>
        <v>0</v>
      </c>
      <c r="L140" s="388">
        <f t="shared" si="7"/>
        <v>0</v>
      </c>
    </row>
    <row r="141" spans="2:12" ht="56.25">
      <c r="B141" s="377">
        <v>130</v>
      </c>
      <c r="C141" s="383" t="s">
        <v>4284</v>
      </c>
      <c r="D141" s="398" t="s">
        <v>4285</v>
      </c>
      <c r="E141" s="385" t="s">
        <v>2887</v>
      </c>
      <c r="F141" s="385">
        <v>1</v>
      </c>
      <c r="G141" s="801"/>
      <c r="H141" s="387">
        <f t="shared" si="4"/>
        <v>0</v>
      </c>
      <c r="I141" s="802"/>
      <c r="J141" s="387">
        <f t="shared" si="5"/>
        <v>0</v>
      </c>
      <c r="K141" s="387">
        <f t="shared" si="6"/>
        <v>0</v>
      </c>
      <c r="L141" s="388">
        <f t="shared" si="7"/>
        <v>0</v>
      </c>
    </row>
    <row r="142" spans="2:12" ht="56.25">
      <c r="B142" s="382">
        <v>131</v>
      </c>
      <c r="C142" s="383" t="s">
        <v>4286</v>
      </c>
      <c r="D142" s="398" t="s">
        <v>4287</v>
      </c>
      <c r="E142" s="385" t="s">
        <v>2887</v>
      </c>
      <c r="F142" s="385">
        <v>1</v>
      </c>
      <c r="G142" s="801"/>
      <c r="H142" s="387">
        <f t="shared" si="4"/>
        <v>0</v>
      </c>
      <c r="I142" s="802"/>
      <c r="J142" s="387">
        <f t="shared" si="5"/>
        <v>0</v>
      </c>
      <c r="K142" s="387">
        <f t="shared" si="6"/>
        <v>0</v>
      </c>
      <c r="L142" s="388">
        <f t="shared" si="7"/>
        <v>0</v>
      </c>
    </row>
    <row r="143" spans="2:12" ht="56.25">
      <c r="B143" s="377">
        <v>132</v>
      </c>
      <c r="C143" s="383" t="s">
        <v>4288</v>
      </c>
      <c r="D143" s="398" t="s">
        <v>4289</v>
      </c>
      <c r="E143" s="385" t="s">
        <v>2887</v>
      </c>
      <c r="F143" s="385">
        <v>1</v>
      </c>
      <c r="G143" s="801"/>
      <c r="H143" s="387">
        <f t="shared" si="4"/>
        <v>0</v>
      </c>
      <c r="I143" s="802"/>
      <c r="J143" s="387">
        <f t="shared" si="5"/>
        <v>0</v>
      </c>
      <c r="K143" s="387">
        <f t="shared" si="6"/>
        <v>0</v>
      </c>
      <c r="L143" s="388">
        <f t="shared" si="7"/>
        <v>0</v>
      </c>
    </row>
    <row r="144" spans="2:12" ht="56.25">
      <c r="B144" s="382">
        <v>133</v>
      </c>
      <c r="C144" s="383" t="s">
        <v>4290</v>
      </c>
      <c r="D144" s="398" t="s">
        <v>4291</v>
      </c>
      <c r="E144" s="385" t="s">
        <v>2887</v>
      </c>
      <c r="F144" s="385">
        <v>1</v>
      </c>
      <c r="G144" s="801"/>
      <c r="H144" s="387">
        <f t="shared" si="4"/>
        <v>0</v>
      </c>
      <c r="I144" s="802"/>
      <c r="J144" s="387">
        <f t="shared" si="5"/>
        <v>0</v>
      </c>
      <c r="K144" s="387">
        <f t="shared" si="6"/>
        <v>0</v>
      </c>
      <c r="L144" s="388">
        <f t="shared" si="7"/>
        <v>0</v>
      </c>
    </row>
    <row r="145" spans="2:12" ht="56.25">
      <c r="B145" s="377">
        <v>134</v>
      </c>
      <c r="C145" s="383" t="s">
        <v>4292</v>
      </c>
      <c r="D145" s="398" t="s">
        <v>4293</v>
      </c>
      <c r="E145" s="385" t="s">
        <v>2887</v>
      </c>
      <c r="F145" s="385">
        <v>1</v>
      </c>
      <c r="G145" s="801"/>
      <c r="H145" s="387">
        <f t="shared" ref="H145:H207" si="8">ROUND(F145*G145,2)</f>
        <v>0</v>
      </c>
      <c r="I145" s="802"/>
      <c r="J145" s="387">
        <f t="shared" ref="J145:J208" si="9">ROUND(F145*I145,2)</f>
        <v>0</v>
      </c>
      <c r="K145" s="387">
        <f t="shared" si="6"/>
        <v>0</v>
      </c>
      <c r="L145" s="388">
        <f t="shared" ref="L145:L208" si="10">ROUND(F145*K145,2)</f>
        <v>0</v>
      </c>
    </row>
    <row r="146" spans="2:12" ht="54.75">
      <c r="B146" s="382">
        <v>135</v>
      </c>
      <c r="C146" s="383" t="s">
        <v>4294</v>
      </c>
      <c r="D146" s="398" t="s">
        <v>4295</v>
      </c>
      <c r="E146" s="385" t="s">
        <v>2887</v>
      </c>
      <c r="F146" s="385">
        <v>1</v>
      </c>
      <c r="G146" s="801"/>
      <c r="H146" s="387">
        <f t="shared" si="8"/>
        <v>0</v>
      </c>
      <c r="I146" s="802"/>
      <c r="J146" s="387">
        <f t="shared" si="9"/>
        <v>0</v>
      </c>
      <c r="K146" s="387">
        <f t="shared" ref="K146:K219" si="11">G146+I146</f>
        <v>0</v>
      </c>
      <c r="L146" s="388">
        <f t="shared" si="10"/>
        <v>0</v>
      </c>
    </row>
    <row r="147" spans="2:12" ht="54.75">
      <c r="B147" s="377">
        <v>136</v>
      </c>
      <c r="C147" s="383" t="s">
        <v>4296</v>
      </c>
      <c r="D147" s="398" t="s">
        <v>4297</v>
      </c>
      <c r="E147" s="385" t="s">
        <v>2887</v>
      </c>
      <c r="F147" s="385">
        <v>1</v>
      </c>
      <c r="G147" s="801"/>
      <c r="H147" s="387">
        <f t="shared" si="8"/>
        <v>0</v>
      </c>
      <c r="I147" s="802"/>
      <c r="J147" s="387">
        <f t="shared" si="9"/>
        <v>0</v>
      </c>
      <c r="K147" s="387">
        <f t="shared" si="11"/>
        <v>0</v>
      </c>
      <c r="L147" s="388">
        <f t="shared" si="10"/>
        <v>0</v>
      </c>
    </row>
    <row r="148" spans="2:12" ht="54.75">
      <c r="B148" s="382">
        <v>137</v>
      </c>
      <c r="C148" s="383" t="s">
        <v>4298</v>
      </c>
      <c r="D148" s="398" t="s">
        <v>4299</v>
      </c>
      <c r="E148" s="385" t="s">
        <v>2887</v>
      </c>
      <c r="F148" s="385">
        <v>1</v>
      </c>
      <c r="G148" s="801"/>
      <c r="H148" s="387">
        <f t="shared" si="8"/>
        <v>0</v>
      </c>
      <c r="I148" s="802"/>
      <c r="J148" s="387">
        <f t="shared" si="9"/>
        <v>0</v>
      </c>
      <c r="K148" s="387">
        <f t="shared" si="11"/>
        <v>0</v>
      </c>
      <c r="L148" s="388">
        <f t="shared" si="10"/>
        <v>0</v>
      </c>
    </row>
    <row r="149" spans="2:12" ht="54.75">
      <c r="B149" s="377">
        <v>138</v>
      </c>
      <c r="C149" s="383" t="s">
        <v>4300</v>
      </c>
      <c r="D149" s="398" t="s">
        <v>4301</v>
      </c>
      <c r="E149" s="385" t="s">
        <v>2887</v>
      </c>
      <c r="F149" s="385">
        <v>1</v>
      </c>
      <c r="G149" s="801"/>
      <c r="H149" s="387">
        <f t="shared" si="8"/>
        <v>0</v>
      </c>
      <c r="I149" s="802"/>
      <c r="J149" s="387">
        <f t="shared" si="9"/>
        <v>0</v>
      </c>
      <c r="K149" s="387">
        <f t="shared" si="11"/>
        <v>0</v>
      </c>
      <c r="L149" s="388">
        <f t="shared" si="10"/>
        <v>0</v>
      </c>
    </row>
    <row r="150" spans="2:12" ht="54.75">
      <c r="B150" s="382">
        <v>139</v>
      </c>
      <c r="C150" s="383" t="s">
        <v>4302</v>
      </c>
      <c r="D150" s="398" t="s">
        <v>4303</v>
      </c>
      <c r="E150" s="385" t="s">
        <v>2887</v>
      </c>
      <c r="F150" s="385">
        <v>1</v>
      </c>
      <c r="G150" s="801"/>
      <c r="H150" s="387">
        <f t="shared" si="8"/>
        <v>0</v>
      </c>
      <c r="I150" s="802"/>
      <c r="J150" s="387">
        <f t="shared" si="9"/>
        <v>0</v>
      </c>
      <c r="K150" s="387">
        <f t="shared" si="11"/>
        <v>0</v>
      </c>
      <c r="L150" s="388">
        <f t="shared" si="10"/>
        <v>0</v>
      </c>
    </row>
    <row r="151" spans="2:12" ht="51">
      <c r="B151" s="377">
        <v>140</v>
      </c>
      <c r="C151" s="383" t="s">
        <v>4304</v>
      </c>
      <c r="D151" s="398" t="s">
        <v>4305</v>
      </c>
      <c r="E151" s="385" t="s">
        <v>2887</v>
      </c>
      <c r="F151" s="385">
        <v>1</v>
      </c>
      <c r="G151" s="801"/>
      <c r="H151" s="387">
        <f t="shared" si="8"/>
        <v>0</v>
      </c>
      <c r="I151" s="802"/>
      <c r="J151" s="387">
        <f t="shared" si="9"/>
        <v>0</v>
      </c>
      <c r="K151" s="387">
        <f t="shared" si="11"/>
        <v>0</v>
      </c>
      <c r="L151" s="388">
        <f t="shared" si="10"/>
        <v>0</v>
      </c>
    </row>
    <row r="152" spans="2:12" ht="38.25">
      <c r="B152" s="382">
        <v>141</v>
      </c>
      <c r="C152" s="383" t="s">
        <v>4306</v>
      </c>
      <c r="D152" s="384" t="s">
        <v>4307</v>
      </c>
      <c r="E152" s="385" t="s">
        <v>2887</v>
      </c>
      <c r="F152" s="385">
        <v>1</v>
      </c>
      <c r="G152" s="801"/>
      <c r="H152" s="387">
        <f t="shared" si="8"/>
        <v>0</v>
      </c>
      <c r="I152" s="802"/>
      <c r="J152" s="387">
        <f t="shared" si="9"/>
        <v>0</v>
      </c>
      <c r="K152" s="387">
        <f t="shared" si="11"/>
        <v>0</v>
      </c>
      <c r="L152" s="388">
        <f t="shared" si="10"/>
        <v>0</v>
      </c>
    </row>
    <row r="153" spans="2:12" ht="12.75" customHeight="1">
      <c r="B153" s="377">
        <v>142</v>
      </c>
      <c r="C153" s="383"/>
      <c r="D153" s="384"/>
      <c r="E153" s="385"/>
      <c r="F153" s="385"/>
      <c r="G153" s="386"/>
      <c r="H153" s="387"/>
      <c r="I153" s="387"/>
      <c r="J153" s="387"/>
      <c r="K153" s="387"/>
      <c r="L153" s="388"/>
    </row>
    <row r="154" spans="2:12" ht="15">
      <c r="B154" s="382">
        <v>143</v>
      </c>
      <c r="C154" s="383"/>
      <c r="D154" s="389" t="s">
        <v>4308</v>
      </c>
      <c r="E154" s="385"/>
      <c r="F154" s="385"/>
      <c r="G154" s="386"/>
      <c r="H154" s="387"/>
      <c r="I154" s="387"/>
      <c r="J154" s="387"/>
      <c r="K154" s="387"/>
      <c r="L154" s="388"/>
    </row>
    <row r="155" spans="2:12" ht="63.75">
      <c r="B155" s="377">
        <v>144</v>
      </c>
      <c r="C155" s="383"/>
      <c r="D155" s="384" t="s">
        <v>4309</v>
      </c>
      <c r="E155" s="385"/>
      <c r="F155" s="385"/>
      <c r="G155" s="386"/>
      <c r="H155" s="387"/>
      <c r="I155" s="387"/>
      <c r="J155" s="387"/>
      <c r="K155" s="387"/>
      <c r="L155" s="388"/>
    </row>
    <row r="156" spans="2:12">
      <c r="B156" s="382">
        <v>145</v>
      </c>
      <c r="C156" s="383" t="s">
        <v>4310</v>
      </c>
      <c r="D156" s="384" t="s">
        <v>4311</v>
      </c>
      <c r="E156" s="385" t="s">
        <v>886</v>
      </c>
      <c r="F156" s="385">
        <v>350</v>
      </c>
      <c r="G156" s="801"/>
      <c r="H156" s="387">
        <f t="shared" si="8"/>
        <v>0</v>
      </c>
      <c r="I156" s="802"/>
      <c r="J156" s="387">
        <f t="shared" si="9"/>
        <v>0</v>
      </c>
      <c r="K156" s="387">
        <f t="shared" si="11"/>
        <v>0</v>
      </c>
      <c r="L156" s="388">
        <f t="shared" si="10"/>
        <v>0</v>
      </c>
    </row>
    <row r="157" spans="2:12" ht="25.5">
      <c r="B157" s="377">
        <v>146</v>
      </c>
      <c r="C157" s="383" t="s">
        <v>4312</v>
      </c>
      <c r="D157" s="384" t="s">
        <v>4313</v>
      </c>
      <c r="E157" s="385" t="s">
        <v>2887</v>
      </c>
      <c r="F157" s="385">
        <v>4</v>
      </c>
      <c r="G157" s="801"/>
      <c r="H157" s="387">
        <f t="shared" si="8"/>
        <v>0</v>
      </c>
      <c r="I157" s="802"/>
      <c r="J157" s="387">
        <f t="shared" si="9"/>
        <v>0</v>
      </c>
      <c r="K157" s="387">
        <f t="shared" si="11"/>
        <v>0</v>
      </c>
      <c r="L157" s="388">
        <f t="shared" si="10"/>
        <v>0</v>
      </c>
    </row>
    <row r="158" spans="2:12" ht="25.5">
      <c r="B158" s="382">
        <v>147</v>
      </c>
      <c r="C158" s="383" t="s">
        <v>4314</v>
      </c>
      <c r="D158" s="384" t="s">
        <v>4315</v>
      </c>
      <c r="E158" s="385" t="s">
        <v>2887</v>
      </c>
      <c r="F158" s="385">
        <v>1</v>
      </c>
      <c r="G158" s="801"/>
      <c r="H158" s="387">
        <f t="shared" si="8"/>
        <v>0</v>
      </c>
      <c r="I158" s="802"/>
      <c r="J158" s="387">
        <f t="shared" si="9"/>
        <v>0</v>
      </c>
      <c r="K158" s="387">
        <f t="shared" si="11"/>
        <v>0</v>
      </c>
      <c r="L158" s="388">
        <f t="shared" si="10"/>
        <v>0</v>
      </c>
    </row>
    <row r="159" spans="2:12" ht="25.5">
      <c r="B159" s="377">
        <v>148</v>
      </c>
      <c r="C159" s="383" t="s">
        <v>4316</v>
      </c>
      <c r="D159" s="384" t="s">
        <v>4317</v>
      </c>
      <c r="E159" s="385" t="s">
        <v>2887</v>
      </c>
      <c r="F159" s="385">
        <v>230</v>
      </c>
      <c r="G159" s="801"/>
      <c r="H159" s="387">
        <f t="shared" si="8"/>
        <v>0</v>
      </c>
      <c r="I159" s="802"/>
      <c r="J159" s="387">
        <f t="shared" si="9"/>
        <v>0</v>
      </c>
      <c r="K159" s="387">
        <f t="shared" si="11"/>
        <v>0</v>
      </c>
      <c r="L159" s="388">
        <f t="shared" si="10"/>
        <v>0</v>
      </c>
    </row>
    <row r="160" spans="2:12" ht="25.5">
      <c r="B160" s="382">
        <v>149</v>
      </c>
      <c r="C160" s="383" t="s">
        <v>4318</v>
      </c>
      <c r="D160" s="384" t="s">
        <v>4319</v>
      </c>
      <c r="E160" s="385" t="s">
        <v>2887</v>
      </c>
      <c r="F160" s="385">
        <v>20</v>
      </c>
      <c r="G160" s="801"/>
      <c r="H160" s="387">
        <f t="shared" si="8"/>
        <v>0</v>
      </c>
      <c r="I160" s="802"/>
      <c r="J160" s="387">
        <f t="shared" si="9"/>
        <v>0</v>
      </c>
      <c r="K160" s="387">
        <f t="shared" si="11"/>
        <v>0</v>
      </c>
      <c r="L160" s="388">
        <f t="shared" si="10"/>
        <v>0</v>
      </c>
    </row>
    <row r="161" spans="2:12">
      <c r="B161" s="377">
        <v>150</v>
      </c>
      <c r="C161" s="383" t="s">
        <v>4320</v>
      </c>
      <c r="D161" s="384" t="s">
        <v>4321</v>
      </c>
      <c r="E161" s="385" t="s">
        <v>2887</v>
      </c>
      <c r="F161" s="385">
        <v>16</v>
      </c>
      <c r="G161" s="801"/>
      <c r="H161" s="387">
        <f t="shared" si="8"/>
        <v>0</v>
      </c>
      <c r="I161" s="802"/>
      <c r="J161" s="387">
        <f t="shared" si="9"/>
        <v>0</v>
      </c>
      <c r="K161" s="387">
        <f t="shared" si="11"/>
        <v>0</v>
      </c>
      <c r="L161" s="388">
        <f t="shared" si="10"/>
        <v>0</v>
      </c>
    </row>
    <row r="162" spans="2:12" ht="12.75" customHeight="1">
      <c r="B162" s="382">
        <v>151</v>
      </c>
      <c r="C162" s="383" t="s">
        <v>4322</v>
      </c>
      <c r="D162" s="384" t="s">
        <v>4323</v>
      </c>
      <c r="E162" s="385" t="s">
        <v>2887</v>
      </c>
      <c r="F162" s="385">
        <v>16</v>
      </c>
      <c r="G162" s="801"/>
      <c r="H162" s="387">
        <f t="shared" si="8"/>
        <v>0</v>
      </c>
      <c r="I162" s="802"/>
      <c r="J162" s="387">
        <f t="shared" si="9"/>
        <v>0</v>
      </c>
      <c r="K162" s="387">
        <f t="shared" si="11"/>
        <v>0</v>
      </c>
      <c r="L162" s="388">
        <f t="shared" si="10"/>
        <v>0</v>
      </c>
    </row>
    <row r="163" spans="2:12">
      <c r="B163" s="382">
        <v>152</v>
      </c>
      <c r="C163" s="383" t="s">
        <v>4324</v>
      </c>
      <c r="D163" s="384" t="s">
        <v>4325</v>
      </c>
      <c r="E163" s="385" t="s">
        <v>2887</v>
      </c>
      <c r="F163" s="385">
        <v>16</v>
      </c>
      <c r="G163" s="801"/>
      <c r="H163" s="387">
        <f t="shared" si="8"/>
        <v>0</v>
      </c>
      <c r="I163" s="802"/>
      <c r="J163" s="387">
        <f t="shared" si="9"/>
        <v>0</v>
      </c>
      <c r="K163" s="387">
        <f t="shared" si="11"/>
        <v>0</v>
      </c>
      <c r="L163" s="388">
        <f t="shared" si="10"/>
        <v>0</v>
      </c>
    </row>
    <row r="164" spans="2:12">
      <c r="B164" s="377">
        <v>153</v>
      </c>
      <c r="C164" s="383" t="s">
        <v>4326</v>
      </c>
      <c r="D164" s="384" t="s">
        <v>4327</v>
      </c>
      <c r="E164" s="385" t="s">
        <v>2887</v>
      </c>
      <c r="F164" s="385">
        <v>35</v>
      </c>
      <c r="G164" s="801"/>
      <c r="H164" s="387">
        <f t="shared" si="8"/>
        <v>0</v>
      </c>
      <c r="I164" s="802"/>
      <c r="J164" s="387">
        <f t="shared" si="9"/>
        <v>0</v>
      </c>
      <c r="K164" s="387">
        <f t="shared" si="11"/>
        <v>0</v>
      </c>
      <c r="L164" s="388">
        <f t="shared" si="10"/>
        <v>0</v>
      </c>
    </row>
    <row r="165" spans="2:12">
      <c r="B165" s="382">
        <v>154</v>
      </c>
      <c r="C165" s="383" t="s">
        <v>4328</v>
      </c>
      <c r="D165" s="384" t="s">
        <v>4329</v>
      </c>
      <c r="E165" s="385" t="s">
        <v>2887</v>
      </c>
      <c r="F165" s="385">
        <v>35</v>
      </c>
      <c r="G165" s="801"/>
      <c r="H165" s="387">
        <f t="shared" si="8"/>
        <v>0</v>
      </c>
      <c r="I165" s="802"/>
      <c r="J165" s="387">
        <f t="shared" si="9"/>
        <v>0</v>
      </c>
      <c r="K165" s="387">
        <f t="shared" si="11"/>
        <v>0</v>
      </c>
      <c r="L165" s="388">
        <f t="shared" si="10"/>
        <v>0</v>
      </c>
    </row>
    <row r="166" spans="2:12">
      <c r="B166" s="377">
        <v>155</v>
      </c>
      <c r="C166" s="383" t="s">
        <v>4330</v>
      </c>
      <c r="D166" s="384" t="s">
        <v>4331</v>
      </c>
      <c r="E166" s="385" t="s">
        <v>2887</v>
      </c>
      <c r="F166" s="385">
        <v>250</v>
      </c>
      <c r="G166" s="801"/>
      <c r="H166" s="387">
        <f t="shared" si="8"/>
        <v>0</v>
      </c>
      <c r="I166" s="802"/>
      <c r="J166" s="387">
        <f t="shared" si="9"/>
        <v>0</v>
      </c>
      <c r="K166" s="387">
        <f t="shared" si="11"/>
        <v>0</v>
      </c>
      <c r="L166" s="388">
        <f t="shared" si="10"/>
        <v>0</v>
      </c>
    </row>
    <row r="167" spans="2:12">
      <c r="B167" s="382">
        <v>156</v>
      </c>
      <c r="C167" s="383" t="s">
        <v>4332</v>
      </c>
      <c r="D167" s="384" t="s">
        <v>4333</v>
      </c>
      <c r="E167" s="385" t="s">
        <v>2887</v>
      </c>
      <c r="F167" s="385">
        <v>1</v>
      </c>
      <c r="G167" s="801"/>
      <c r="H167" s="387">
        <f t="shared" si="8"/>
        <v>0</v>
      </c>
      <c r="I167" s="802"/>
      <c r="J167" s="387">
        <f t="shared" si="9"/>
        <v>0</v>
      </c>
      <c r="K167" s="387">
        <f t="shared" si="11"/>
        <v>0</v>
      </c>
      <c r="L167" s="388">
        <f t="shared" si="10"/>
        <v>0</v>
      </c>
    </row>
    <row r="168" spans="2:12">
      <c r="B168" s="377">
        <v>157</v>
      </c>
      <c r="C168" s="383" t="s">
        <v>4334</v>
      </c>
      <c r="D168" s="384" t="s">
        <v>4335</v>
      </c>
      <c r="E168" s="385" t="s">
        <v>2887</v>
      </c>
      <c r="F168" s="385">
        <v>1</v>
      </c>
      <c r="G168" s="801"/>
      <c r="H168" s="387">
        <f t="shared" si="8"/>
        <v>0</v>
      </c>
      <c r="I168" s="802"/>
      <c r="J168" s="387">
        <f t="shared" si="9"/>
        <v>0</v>
      </c>
      <c r="K168" s="387">
        <f t="shared" si="11"/>
        <v>0</v>
      </c>
      <c r="L168" s="388">
        <f t="shared" si="10"/>
        <v>0</v>
      </c>
    </row>
    <row r="169" spans="2:12" ht="12.75" customHeight="1">
      <c r="B169" s="382">
        <v>158</v>
      </c>
      <c r="C169" s="383" t="s">
        <v>4336</v>
      </c>
      <c r="D169" s="384" t="s">
        <v>4337</v>
      </c>
      <c r="E169" s="385" t="s">
        <v>2955</v>
      </c>
      <c r="F169" s="385">
        <v>20</v>
      </c>
      <c r="G169" s="386"/>
      <c r="H169" s="387"/>
      <c r="I169" s="802"/>
      <c r="J169" s="387">
        <f t="shared" si="9"/>
        <v>0</v>
      </c>
      <c r="K169" s="387">
        <f t="shared" si="11"/>
        <v>0</v>
      </c>
      <c r="L169" s="388">
        <f t="shared" si="10"/>
        <v>0</v>
      </c>
    </row>
    <row r="170" spans="2:12" ht="12.75" customHeight="1">
      <c r="B170" s="377">
        <v>159</v>
      </c>
      <c r="C170" s="383" t="s">
        <v>4338</v>
      </c>
      <c r="D170" s="384" t="s">
        <v>4339</v>
      </c>
      <c r="E170" s="385" t="s">
        <v>2955</v>
      </c>
      <c r="F170" s="385">
        <v>20</v>
      </c>
      <c r="G170" s="386"/>
      <c r="H170" s="387"/>
      <c r="I170" s="802"/>
      <c r="J170" s="387">
        <f t="shared" si="9"/>
        <v>0</v>
      </c>
      <c r="K170" s="387">
        <f t="shared" si="11"/>
        <v>0</v>
      </c>
      <c r="L170" s="388">
        <f t="shared" si="10"/>
        <v>0</v>
      </c>
    </row>
    <row r="171" spans="2:12">
      <c r="B171" s="382">
        <v>160</v>
      </c>
      <c r="C171" s="383" t="s">
        <v>4340</v>
      </c>
      <c r="D171" s="384" t="s">
        <v>4341</v>
      </c>
      <c r="E171" s="385" t="s">
        <v>2887</v>
      </c>
      <c r="F171" s="385">
        <v>1</v>
      </c>
      <c r="G171" s="801"/>
      <c r="H171" s="387">
        <f t="shared" si="8"/>
        <v>0</v>
      </c>
      <c r="I171" s="387"/>
      <c r="J171" s="387">
        <f t="shared" si="9"/>
        <v>0</v>
      </c>
      <c r="K171" s="387">
        <f t="shared" si="11"/>
        <v>0</v>
      </c>
      <c r="L171" s="388">
        <f t="shared" si="10"/>
        <v>0</v>
      </c>
    </row>
    <row r="172" spans="2:12">
      <c r="B172" s="377">
        <v>161</v>
      </c>
      <c r="C172" s="383"/>
      <c r="D172" s="384"/>
      <c r="E172" s="385"/>
      <c r="F172" s="385"/>
      <c r="G172" s="386"/>
      <c r="H172" s="387"/>
      <c r="I172" s="387"/>
      <c r="J172" s="387"/>
      <c r="K172" s="387"/>
      <c r="L172" s="388"/>
    </row>
    <row r="173" spans="2:12" ht="15">
      <c r="B173" s="382">
        <v>162</v>
      </c>
      <c r="C173" s="383"/>
      <c r="D173" s="389" t="s">
        <v>4342</v>
      </c>
      <c r="E173" s="385"/>
      <c r="F173" s="385"/>
      <c r="G173" s="386"/>
      <c r="H173" s="387"/>
      <c r="I173" s="387"/>
      <c r="J173" s="387"/>
      <c r="K173" s="387"/>
      <c r="L173" s="388"/>
    </row>
    <row r="174" spans="2:12" ht="51">
      <c r="B174" s="377">
        <v>163</v>
      </c>
      <c r="C174" s="383"/>
      <c r="D174" s="384" t="s">
        <v>4343</v>
      </c>
      <c r="E174" s="385"/>
      <c r="F174" s="385"/>
      <c r="G174" s="386"/>
      <c r="H174" s="387"/>
      <c r="I174" s="387"/>
      <c r="J174" s="387"/>
      <c r="K174" s="387"/>
      <c r="L174" s="388"/>
    </row>
    <row r="175" spans="2:12">
      <c r="B175" s="382">
        <v>164</v>
      </c>
      <c r="C175" s="383" t="s">
        <v>4344</v>
      </c>
      <c r="D175" s="384" t="s">
        <v>4345</v>
      </c>
      <c r="E175" s="385" t="s">
        <v>886</v>
      </c>
      <c r="F175" s="385">
        <v>550</v>
      </c>
      <c r="G175" s="801"/>
      <c r="H175" s="387">
        <f t="shared" si="8"/>
        <v>0</v>
      </c>
      <c r="I175" s="802"/>
      <c r="J175" s="387">
        <f t="shared" si="9"/>
        <v>0</v>
      </c>
      <c r="K175" s="387">
        <f t="shared" si="11"/>
        <v>0</v>
      </c>
      <c r="L175" s="388">
        <f t="shared" si="10"/>
        <v>0</v>
      </c>
    </row>
    <row r="176" spans="2:12">
      <c r="B176" s="377">
        <v>165</v>
      </c>
      <c r="C176" s="383" t="s">
        <v>4346</v>
      </c>
      <c r="D176" s="384" t="s">
        <v>4347</v>
      </c>
      <c r="E176" s="385" t="s">
        <v>886</v>
      </c>
      <c r="F176" s="385">
        <v>720</v>
      </c>
      <c r="G176" s="801"/>
      <c r="H176" s="387">
        <f t="shared" si="8"/>
        <v>0</v>
      </c>
      <c r="I176" s="802"/>
      <c r="J176" s="387">
        <f t="shared" si="9"/>
        <v>0</v>
      </c>
      <c r="K176" s="387">
        <f t="shared" si="11"/>
        <v>0</v>
      </c>
      <c r="L176" s="388">
        <f t="shared" si="10"/>
        <v>0</v>
      </c>
    </row>
    <row r="177" spans="2:12">
      <c r="B177" s="382">
        <v>166</v>
      </c>
      <c r="C177" s="383" t="s">
        <v>4348</v>
      </c>
      <c r="D177" s="384" t="s">
        <v>4349</v>
      </c>
      <c r="E177" s="385" t="s">
        <v>2887</v>
      </c>
      <c r="F177" s="385">
        <v>1</v>
      </c>
      <c r="G177" s="801"/>
      <c r="H177" s="387">
        <f t="shared" si="8"/>
        <v>0</v>
      </c>
      <c r="I177" s="802"/>
      <c r="J177" s="387">
        <f t="shared" si="9"/>
        <v>0</v>
      </c>
      <c r="K177" s="387">
        <f t="shared" si="11"/>
        <v>0</v>
      </c>
      <c r="L177" s="388">
        <f t="shared" si="10"/>
        <v>0</v>
      </c>
    </row>
    <row r="178" spans="2:12">
      <c r="B178" s="377">
        <v>167</v>
      </c>
      <c r="C178" s="383" t="s">
        <v>4350</v>
      </c>
      <c r="D178" s="384" t="s">
        <v>4351</v>
      </c>
      <c r="E178" s="385" t="s">
        <v>2887</v>
      </c>
      <c r="F178" s="385">
        <v>12</v>
      </c>
      <c r="G178" s="801"/>
      <c r="H178" s="387">
        <f t="shared" si="8"/>
        <v>0</v>
      </c>
      <c r="I178" s="802"/>
      <c r="J178" s="387">
        <f t="shared" si="9"/>
        <v>0</v>
      </c>
      <c r="K178" s="387">
        <f t="shared" si="11"/>
        <v>0</v>
      </c>
      <c r="L178" s="388">
        <f t="shared" si="10"/>
        <v>0</v>
      </c>
    </row>
    <row r="179" spans="2:12" ht="12.75" customHeight="1">
      <c r="B179" s="382">
        <v>168</v>
      </c>
      <c r="C179" s="383" t="s">
        <v>4352</v>
      </c>
      <c r="D179" s="384" t="s">
        <v>4353</v>
      </c>
      <c r="E179" s="385" t="s">
        <v>2887</v>
      </c>
      <c r="F179" s="385">
        <v>30</v>
      </c>
      <c r="G179" s="801"/>
      <c r="H179" s="387">
        <f t="shared" si="8"/>
        <v>0</v>
      </c>
      <c r="I179" s="802"/>
      <c r="J179" s="387">
        <f t="shared" si="9"/>
        <v>0</v>
      </c>
      <c r="K179" s="387">
        <f t="shared" si="11"/>
        <v>0</v>
      </c>
      <c r="L179" s="388">
        <f t="shared" si="10"/>
        <v>0</v>
      </c>
    </row>
    <row r="180" spans="2:12">
      <c r="B180" s="377">
        <v>169</v>
      </c>
      <c r="C180" s="383" t="s">
        <v>4354</v>
      </c>
      <c r="D180" s="384" t="s">
        <v>4355</v>
      </c>
      <c r="E180" s="385" t="s">
        <v>2887</v>
      </c>
      <c r="F180" s="385">
        <v>200</v>
      </c>
      <c r="G180" s="801"/>
      <c r="H180" s="387">
        <f t="shared" si="8"/>
        <v>0</v>
      </c>
      <c r="I180" s="802"/>
      <c r="J180" s="387">
        <f t="shared" si="9"/>
        <v>0</v>
      </c>
      <c r="K180" s="387">
        <f t="shared" si="11"/>
        <v>0</v>
      </c>
      <c r="L180" s="388">
        <f t="shared" si="10"/>
        <v>0</v>
      </c>
    </row>
    <row r="181" spans="2:12">
      <c r="B181" s="382">
        <v>170</v>
      </c>
      <c r="C181" s="383" t="s">
        <v>4356</v>
      </c>
      <c r="D181" s="384" t="s">
        <v>4357</v>
      </c>
      <c r="E181" s="385" t="s">
        <v>2887</v>
      </c>
      <c r="F181" s="385">
        <v>1</v>
      </c>
      <c r="G181" s="801"/>
      <c r="H181" s="387">
        <f t="shared" si="8"/>
        <v>0</v>
      </c>
      <c r="I181" s="802"/>
      <c r="J181" s="387">
        <f t="shared" si="9"/>
        <v>0</v>
      </c>
      <c r="K181" s="387">
        <f t="shared" si="11"/>
        <v>0</v>
      </c>
      <c r="L181" s="388">
        <f t="shared" si="10"/>
        <v>0</v>
      </c>
    </row>
    <row r="182" spans="2:12">
      <c r="B182" s="377">
        <v>171</v>
      </c>
      <c r="C182" s="383" t="s">
        <v>4358</v>
      </c>
      <c r="D182" s="384" t="s">
        <v>4359</v>
      </c>
      <c r="E182" s="385" t="s">
        <v>2887</v>
      </c>
      <c r="F182" s="385">
        <v>1</v>
      </c>
      <c r="G182" s="386"/>
      <c r="H182" s="387">
        <f t="shared" si="8"/>
        <v>0</v>
      </c>
      <c r="I182" s="802"/>
      <c r="J182" s="387">
        <f t="shared" si="9"/>
        <v>0</v>
      </c>
      <c r="K182" s="387">
        <f t="shared" si="11"/>
        <v>0</v>
      </c>
      <c r="L182" s="388">
        <f t="shared" si="10"/>
        <v>0</v>
      </c>
    </row>
    <row r="183" spans="2:12">
      <c r="B183" s="382">
        <v>172</v>
      </c>
      <c r="C183" s="383"/>
      <c r="D183" s="391"/>
      <c r="E183" s="392"/>
      <c r="F183" s="392"/>
      <c r="G183" s="395"/>
      <c r="H183" s="387"/>
      <c r="I183" s="396"/>
      <c r="J183" s="387"/>
      <c r="K183" s="396"/>
      <c r="L183" s="388"/>
    </row>
    <row r="184" spans="2:12" ht="15">
      <c r="B184" s="377">
        <v>173</v>
      </c>
      <c r="C184" s="383"/>
      <c r="D184" s="399" t="s">
        <v>4360</v>
      </c>
      <c r="E184" s="392"/>
      <c r="F184" s="392"/>
      <c r="G184" s="395"/>
      <c r="H184" s="387"/>
      <c r="I184" s="396"/>
      <c r="J184" s="387"/>
      <c r="K184" s="396"/>
      <c r="L184" s="388"/>
    </row>
    <row r="185" spans="2:12" ht="25.5">
      <c r="B185" s="382">
        <v>174</v>
      </c>
      <c r="C185" s="383" t="s">
        <v>4361</v>
      </c>
      <c r="D185" s="400" t="s">
        <v>4362</v>
      </c>
      <c r="E185" s="401" t="s">
        <v>2887</v>
      </c>
      <c r="F185" s="401">
        <v>7</v>
      </c>
      <c r="G185" s="801"/>
      <c r="H185" s="387">
        <f t="shared" si="8"/>
        <v>0</v>
      </c>
      <c r="I185" s="802"/>
      <c r="J185" s="387">
        <f t="shared" si="9"/>
        <v>0</v>
      </c>
      <c r="K185" s="396">
        <f t="shared" ref="K185:K189" si="12">G185+I185</f>
        <v>0</v>
      </c>
      <c r="L185" s="388">
        <f t="shared" si="10"/>
        <v>0</v>
      </c>
    </row>
    <row r="186" spans="2:12" ht="25.5">
      <c r="B186" s="377">
        <v>175</v>
      </c>
      <c r="C186" s="383" t="s">
        <v>4363</v>
      </c>
      <c r="D186" s="391" t="s">
        <v>4364</v>
      </c>
      <c r="E186" s="401" t="s">
        <v>2887</v>
      </c>
      <c r="F186" s="401">
        <v>49</v>
      </c>
      <c r="G186" s="801"/>
      <c r="H186" s="387">
        <f t="shared" si="8"/>
        <v>0</v>
      </c>
      <c r="I186" s="802"/>
      <c r="J186" s="387">
        <f t="shared" si="9"/>
        <v>0</v>
      </c>
      <c r="K186" s="396">
        <f t="shared" si="12"/>
        <v>0</v>
      </c>
      <c r="L186" s="388">
        <f t="shared" si="10"/>
        <v>0</v>
      </c>
    </row>
    <row r="187" spans="2:12" ht="25.5">
      <c r="B187" s="382">
        <v>176</v>
      </c>
      <c r="C187" s="383" t="s">
        <v>4365</v>
      </c>
      <c r="D187" s="391" t="s">
        <v>4366</v>
      </c>
      <c r="E187" s="401" t="s">
        <v>2887</v>
      </c>
      <c r="F187" s="401">
        <v>1</v>
      </c>
      <c r="G187" s="801"/>
      <c r="H187" s="387">
        <f t="shared" si="8"/>
        <v>0</v>
      </c>
      <c r="I187" s="802"/>
      <c r="J187" s="387">
        <f t="shared" si="9"/>
        <v>0</v>
      </c>
      <c r="K187" s="396">
        <f t="shared" si="12"/>
        <v>0</v>
      </c>
      <c r="L187" s="388">
        <f t="shared" si="10"/>
        <v>0</v>
      </c>
    </row>
    <row r="188" spans="2:12">
      <c r="B188" s="377">
        <v>177</v>
      </c>
      <c r="C188" s="383" t="s">
        <v>4367</v>
      </c>
      <c r="D188" s="391" t="s">
        <v>4368</v>
      </c>
      <c r="E188" s="401" t="s">
        <v>2887</v>
      </c>
      <c r="F188" s="401">
        <v>2</v>
      </c>
      <c r="G188" s="801"/>
      <c r="H188" s="387">
        <f t="shared" si="8"/>
        <v>0</v>
      </c>
      <c r="I188" s="802"/>
      <c r="J188" s="387">
        <f t="shared" si="9"/>
        <v>0</v>
      </c>
      <c r="K188" s="396">
        <f t="shared" si="12"/>
        <v>0</v>
      </c>
      <c r="L188" s="388">
        <f t="shared" si="10"/>
        <v>0</v>
      </c>
    </row>
    <row r="189" spans="2:12">
      <c r="B189" s="382">
        <v>178</v>
      </c>
      <c r="C189" s="383" t="s">
        <v>4369</v>
      </c>
      <c r="D189" s="391" t="s">
        <v>4370</v>
      </c>
      <c r="E189" s="401" t="s">
        <v>886</v>
      </c>
      <c r="F189" s="401">
        <v>800</v>
      </c>
      <c r="G189" s="801"/>
      <c r="H189" s="387">
        <f t="shared" si="8"/>
        <v>0</v>
      </c>
      <c r="I189" s="802"/>
      <c r="J189" s="387">
        <f t="shared" si="9"/>
        <v>0</v>
      </c>
      <c r="K189" s="396">
        <f t="shared" si="12"/>
        <v>0</v>
      </c>
      <c r="L189" s="388">
        <f t="shared" si="10"/>
        <v>0</v>
      </c>
    </row>
    <row r="190" spans="2:12">
      <c r="B190" s="377">
        <v>179</v>
      </c>
      <c r="C190" s="383"/>
      <c r="D190" s="391"/>
      <c r="E190" s="392"/>
      <c r="F190" s="392"/>
      <c r="G190" s="395"/>
      <c r="H190" s="387"/>
      <c r="I190" s="396"/>
      <c r="J190" s="387"/>
      <c r="K190" s="396"/>
      <c r="L190" s="388"/>
    </row>
    <row r="191" spans="2:12" ht="15">
      <c r="B191" s="382">
        <v>180</v>
      </c>
      <c r="C191" s="383"/>
      <c r="D191" s="399" t="s">
        <v>4371</v>
      </c>
      <c r="E191" s="392"/>
      <c r="F191" s="392"/>
      <c r="G191" s="395"/>
      <c r="H191" s="387"/>
      <c r="I191" s="396"/>
      <c r="J191" s="387"/>
      <c r="K191" s="396"/>
      <c r="L191" s="388"/>
    </row>
    <row r="192" spans="2:12">
      <c r="B192" s="377">
        <v>181</v>
      </c>
      <c r="C192" s="383" t="s">
        <v>4372</v>
      </c>
      <c r="D192" s="391" t="s">
        <v>4373</v>
      </c>
      <c r="E192" s="392" t="s">
        <v>2887</v>
      </c>
      <c r="F192" s="392">
        <v>1</v>
      </c>
      <c r="G192" s="395"/>
      <c r="H192" s="387"/>
      <c r="I192" s="802"/>
      <c r="J192" s="387">
        <f t="shared" si="9"/>
        <v>0</v>
      </c>
      <c r="K192" s="396">
        <f t="shared" si="11"/>
        <v>0</v>
      </c>
      <c r="L192" s="388">
        <f t="shared" si="10"/>
        <v>0</v>
      </c>
    </row>
    <row r="193" spans="2:13">
      <c r="B193" s="382">
        <v>182</v>
      </c>
      <c r="C193" s="383" t="s">
        <v>4374</v>
      </c>
      <c r="D193" s="391" t="s">
        <v>4375</v>
      </c>
      <c r="E193" s="392" t="s">
        <v>2887</v>
      </c>
      <c r="F193" s="392">
        <v>1</v>
      </c>
      <c r="G193" s="395"/>
      <c r="H193" s="387"/>
      <c r="I193" s="802"/>
      <c r="J193" s="387">
        <f t="shared" si="9"/>
        <v>0</v>
      </c>
      <c r="K193" s="396">
        <f t="shared" si="11"/>
        <v>0</v>
      </c>
      <c r="L193" s="388">
        <f t="shared" si="10"/>
        <v>0</v>
      </c>
    </row>
    <row r="194" spans="2:13">
      <c r="B194" s="377">
        <v>183</v>
      </c>
      <c r="C194" s="383" t="s">
        <v>4376</v>
      </c>
      <c r="D194" s="391" t="s">
        <v>4377</v>
      </c>
      <c r="E194" s="392" t="s">
        <v>2887</v>
      </c>
      <c r="F194" s="392">
        <v>1</v>
      </c>
      <c r="G194" s="395"/>
      <c r="H194" s="387"/>
      <c r="I194" s="802"/>
      <c r="J194" s="387">
        <f t="shared" si="9"/>
        <v>0</v>
      </c>
      <c r="K194" s="396">
        <f t="shared" si="11"/>
        <v>0</v>
      </c>
      <c r="L194" s="388">
        <f t="shared" si="10"/>
        <v>0</v>
      </c>
    </row>
    <row r="195" spans="2:13">
      <c r="B195" s="382">
        <v>184</v>
      </c>
      <c r="C195" s="383" t="s">
        <v>4378</v>
      </c>
      <c r="D195" s="391" t="s">
        <v>4379</v>
      </c>
      <c r="E195" s="392" t="s">
        <v>2887</v>
      </c>
      <c r="F195" s="392">
        <v>2</v>
      </c>
      <c r="G195" s="395"/>
      <c r="H195" s="387"/>
      <c r="I195" s="802"/>
      <c r="J195" s="387">
        <f t="shared" si="9"/>
        <v>0</v>
      </c>
      <c r="K195" s="396">
        <f t="shared" si="11"/>
        <v>0</v>
      </c>
      <c r="L195" s="388">
        <f t="shared" si="10"/>
        <v>0</v>
      </c>
    </row>
    <row r="196" spans="2:13">
      <c r="B196" s="377">
        <v>185</v>
      </c>
      <c r="C196" s="383" t="s">
        <v>4380</v>
      </c>
      <c r="D196" s="391" t="s">
        <v>4381</v>
      </c>
      <c r="E196" s="392" t="s">
        <v>2887</v>
      </c>
      <c r="F196" s="392">
        <v>4</v>
      </c>
      <c r="G196" s="395"/>
      <c r="H196" s="387"/>
      <c r="I196" s="802"/>
      <c r="J196" s="387">
        <f t="shared" si="9"/>
        <v>0</v>
      </c>
      <c r="K196" s="396">
        <f t="shared" si="11"/>
        <v>0</v>
      </c>
      <c r="L196" s="388">
        <f t="shared" si="10"/>
        <v>0</v>
      </c>
    </row>
    <row r="197" spans="2:13">
      <c r="B197" s="382">
        <v>186</v>
      </c>
      <c r="C197" s="383" t="s">
        <v>4382</v>
      </c>
      <c r="D197" s="391" t="s">
        <v>4383</v>
      </c>
      <c r="E197" s="392" t="s">
        <v>2887</v>
      </c>
      <c r="F197" s="392">
        <v>1</v>
      </c>
      <c r="G197" s="395"/>
      <c r="H197" s="387"/>
      <c r="I197" s="802"/>
      <c r="J197" s="387">
        <f t="shared" si="9"/>
        <v>0</v>
      </c>
      <c r="K197" s="396">
        <f t="shared" si="11"/>
        <v>0</v>
      </c>
      <c r="L197" s="388">
        <f t="shared" si="10"/>
        <v>0</v>
      </c>
    </row>
    <row r="198" spans="2:13">
      <c r="B198" s="377">
        <v>187</v>
      </c>
      <c r="C198" s="383" t="s">
        <v>4384</v>
      </c>
      <c r="D198" s="391" t="s">
        <v>4385</v>
      </c>
      <c r="E198" s="392" t="s">
        <v>2887</v>
      </c>
      <c r="F198" s="392">
        <v>1</v>
      </c>
      <c r="G198" s="395"/>
      <c r="H198" s="387"/>
      <c r="I198" s="802"/>
      <c r="J198" s="387">
        <f t="shared" si="9"/>
        <v>0</v>
      </c>
      <c r="K198" s="396">
        <f t="shared" si="11"/>
        <v>0</v>
      </c>
      <c r="L198" s="388">
        <f t="shared" si="10"/>
        <v>0</v>
      </c>
    </row>
    <row r="199" spans="2:13" ht="12.75" customHeight="1">
      <c r="B199" s="382">
        <v>188</v>
      </c>
      <c r="C199" s="383" t="s">
        <v>4386</v>
      </c>
      <c r="D199" s="391" t="s">
        <v>4387</v>
      </c>
      <c r="E199" s="392" t="s">
        <v>2887</v>
      </c>
      <c r="F199" s="392">
        <v>4</v>
      </c>
      <c r="G199" s="395"/>
      <c r="H199" s="387"/>
      <c r="I199" s="802"/>
      <c r="J199" s="387">
        <f t="shared" si="9"/>
        <v>0</v>
      </c>
      <c r="K199" s="396">
        <f t="shared" si="11"/>
        <v>0</v>
      </c>
      <c r="L199" s="388">
        <f t="shared" si="10"/>
        <v>0</v>
      </c>
    </row>
    <row r="200" spans="2:13" ht="12.75" customHeight="1">
      <c r="B200" s="377">
        <v>189</v>
      </c>
      <c r="C200" s="383" t="s">
        <v>4388</v>
      </c>
      <c r="D200" s="391" t="s">
        <v>4389</v>
      </c>
      <c r="E200" s="392" t="s">
        <v>2887</v>
      </c>
      <c r="F200" s="392">
        <v>1</v>
      </c>
      <c r="G200" s="395"/>
      <c r="H200" s="387"/>
      <c r="I200" s="802"/>
      <c r="J200" s="387">
        <f t="shared" si="9"/>
        <v>0</v>
      </c>
      <c r="K200" s="396">
        <f t="shared" si="11"/>
        <v>0</v>
      </c>
      <c r="L200" s="388">
        <f t="shared" si="10"/>
        <v>0</v>
      </c>
    </row>
    <row r="201" spans="2:13" s="397" customFormat="1">
      <c r="B201" s="382">
        <v>190</v>
      </c>
      <c r="C201" s="383" t="s">
        <v>4390</v>
      </c>
      <c r="D201" s="391" t="s">
        <v>4391</v>
      </c>
      <c r="E201" s="392" t="s">
        <v>2887</v>
      </c>
      <c r="F201" s="392">
        <v>4</v>
      </c>
      <c r="G201" s="801"/>
      <c r="H201" s="387">
        <f t="shared" si="8"/>
        <v>0</v>
      </c>
      <c r="I201" s="802"/>
      <c r="J201" s="387">
        <f t="shared" si="9"/>
        <v>0</v>
      </c>
      <c r="K201" s="396">
        <f t="shared" si="11"/>
        <v>0</v>
      </c>
      <c r="L201" s="388">
        <f t="shared" si="10"/>
        <v>0</v>
      </c>
    </row>
    <row r="202" spans="2:13">
      <c r="B202" s="377">
        <v>191</v>
      </c>
      <c r="C202" s="383" t="s">
        <v>4392</v>
      </c>
      <c r="D202" s="391" t="s">
        <v>4393</v>
      </c>
      <c r="E202" s="392" t="s">
        <v>2887</v>
      </c>
      <c r="F202" s="392">
        <v>2</v>
      </c>
      <c r="G202" s="801"/>
      <c r="H202" s="387">
        <f t="shared" si="8"/>
        <v>0</v>
      </c>
      <c r="I202" s="802"/>
      <c r="J202" s="387">
        <f t="shared" si="9"/>
        <v>0</v>
      </c>
      <c r="K202" s="396">
        <f t="shared" si="11"/>
        <v>0</v>
      </c>
      <c r="L202" s="388">
        <f t="shared" si="10"/>
        <v>0</v>
      </c>
    </row>
    <row r="203" spans="2:13">
      <c r="B203" s="382">
        <v>192</v>
      </c>
      <c r="C203" s="383" t="s">
        <v>4394</v>
      </c>
      <c r="D203" s="391" t="s">
        <v>4395</v>
      </c>
      <c r="E203" s="385" t="s">
        <v>2887</v>
      </c>
      <c r="F203" s="385">
        <v>6</v>
      </c>
      <c r="G203" s="801"/>
      <c r="H203" s="387">
        <f t="shared" si="8"/>
        <v>0</v>
      </c>
      <c r="I203" s="802"/>
      <c r="J203" s="387">
        <f t="shared" si="9"/>
        <v>0</v>
      </c>
      <c r="K203" s="387">
        <f t="shared" si="11"/>
        <v>0</v>
      </c>
      <c r="L203" s="388">
        <f t="shared" si="10"/>
        <v>0</v>
      </c>
    </row>
    <row r="204" spans="2:13">
      <c r="B204" s="377">
        <v>193</v>
      </c>
      <c r="C204" s="383" t="s">
        <v>4396</v>
      </c>
      <c r="D204" s="391" t="s">
        <v>4397</v>
      </c>
      <c r="E204" s="385" t="s">
        <v>2887</v>
      </c>
      <c r="F204" s="385">
        <v>30</v>
      </c>
      <c r="G204" s="801"/>
      <c r="H204" s="387">
        <f t="shared" si="8"/>
        <v>0</v>
      </c>
      <c r="I204" s="802"/>
      <c r="J204" s="387">
        <f t="shared" si="9"/>
        <v>0</v>
      </c>
      <c r="K204" s="387">
        <f t="shared" si="11"/>
        <v>0</v>
      </c>
      <c r="L204" s="388">
        <f t="shared" si="10"/>
        <v>0</v>
      </c>
    </row>
    <row r="205" spans="2:13">
      <c r="B205" s="382">
        <v>194</v>
      </c>
      <c r="C205" s="383" t="s">
        <v>4398</v>
      </c>
      <c r="D205" s="391" t="s">
        <v>4399</v>
      </c>
      <c r="E205" s="385" t="s">
        <v>2887</v>
      </c>
      <c r="F205" s="385">
        <v>50</v>
      </c>
      <c r="G205" s="801"/>
      <c r="H205" s="387">
        <f t="shared" si="8"/>
        <v>0</v>
      </c>
      <c r="I205" s="802"/>
      <c r="J205" s="387">
        <f t="shared" si="9"/>
        <v>0</v>
      </c>
      <c r="K205" s="387">
        <f t="shared" si="11"/>
        <v>0</v>
      </c>
      <c r="L205" s="388">
        <f t="shared" si="10"/>
        <v>0</v>
      </c>
    </row>
    <row r="206" spans="2:13">
      <c r="B206" s="377">
        <v>195</v>
      </c>
      <c r="C206" s="383" t="s">
        <v>4400</v>
      </c>
      <c r="D206" s="391" t="s">
        <v>4401</v>
      </c>
      <c r="E206" s="385" t="s">
        <v>2887</v>
      </c>
      <c r="F206" s="385">
        <v>300</v>
      </c>
      <c r="G206" s="801"/>
      <c r="H206" s="387">
        <f t="shared" si="8"/>
        <v>0</v>
      </c>
      <c r="I206" s="802"/>
      <c r="J206" s="387">
        <f t="shared" si="9"/>
        <v>0</v>
      </c>
      <c r="K206" s="387">
        <f t="shared" si="11"/>
        <v>0</v>
      </c>
      <c r="L206" s="388">
        <f t="shared" si="10"/>
        <v>0</v>
      </c>
    </row>
    <row r="207" spans="2:13">
      <c r="B207" s="382">
        <v>196</v>
      </c>
      <c r="C207" s="383" t="s">
        <v>4402</v>
      </c>
      <c r="D207" s="391" t="s">
        <v>4403</v>
      </c>
      <c r="E207" s="392" t="s">
        <v>2887</v>
      </c>
      <c r="F207" s="392">
        <v>49</v>
      </c>
      <c r="G207" s="801"/>
      <c r="H207" s="387">
        <f t="shared" si="8"/>
        <v>0</v>
      </c>
      <c r="I207" s="802"/>
      <c r="J207" s="387">
        <f t="shared" si="9"/>
        <v>0</v>
      </c>
      <c r="K207" s="396">
        <f t="shared" si="11"/>
        <v>0</v>
      </c>
      <c r="L207" s="388">
        <f t="shared" si="10"/>
        <v>0</v>
      </c>
      <c r="M207" s="397"/>
    </row>
    <row r="208" spans="2:13">
      <c r="B208" s="377">
        <v>197</v>
      </c>
      <c r="C208" s="383" t="s">
        <v>4404</v>
      </c>
      <c r="D208" s="391" t="s">
        <v>4405</v>
      </c>
      <c r="E208" s="392" t="s">
        <v>2887</v>
      </c>
      <c r="F208" s="392">
        <v>1</v>
      </c>
      <c r="G208" s="386"/>
      <c r="H208" s="387"/>
      <c r="I208" s="802"/>
      <c r="J208" s="387">
        <f t="shared" si="9"/>
        <v>0</v>
      </c>
      <c r="K208" s="387">
        <f t="shared" si="11"/>
        <v>0</v>
      </c>
      <c r="L208" s="388">
        <f t="shared" si="10"/>
        <v>0</v>
      </c>
    </row>
    <row r="209" spans="2:12">
      <c r="B209" s="382">
        <v>198</v>
      </c>
      <c r="C209" s="383" t="s">
        <v>4406</v>
      </c>
      <c r="D209" s="391" t="s">
        <v>4407</v>
      </c>
      <c r="E209" s="392" t="s">
        <v>2887</v>
      </c>
      <c r="F209" s="392">
        <v>1</v>
      </c>
      <c r="G209" s="386"/>
      <c r="H209" s="387"/>
      <c r="I209" s="802"/>
      <c r="J209" s="387">
        <f t="shared" ref="J209:J231" si="13">ROUND(F209*I209,2)</f>
        <v>0</v>
      </c>
      <c r="K209" s="387">
        <f t="shared" si="11"/>
        <v>0</v>
      </c>
      <c r="L209" s="388">
        <f t="shared" ref="L209:L237" si="14">ROUND(F209*K209,2)</f>
        <v>0</v>
      </c>
    </row>
    <row r="210" spans="2:12">
      <c r="B210" s="377">
        <v>199</v>
      </c>
      <c r="C210" s="383" t="s">
        <v>4408</v>
      </c>
      <c r="D210" s="391" t="s">
        <v>4409</v>
      </c>
      <c r="E210" s="392" t="s">
        <v>2887</v>
      </c>
      <c r="F210" s="392">
        <v>4</v>
      </c>
      <c r="G210" s="386"/>
      <c r="H210" s="387"/>
      <c r="I210" s="802"/>
      <c r="J210" s="387">
        <f t="shared" si="13"/>
        <v>0</v>
      </c>
      <c r="K210" s="387">
        <f t="shared" si="11"/>
        <v>0</v>
      </c>
      <c r="L210" s="388">
        <f t="shared" si="14"/>
        <v>0</v>
      </c>
    </row>
    <row r="211" spans="2:12" ht="25.5">
      <c r="B211" s="382">
        <v>200</v>
      </c>
      <c r="C211" s="383" t="s">
        <v>4410</v>
      </c>
      <c r="D211" s="384" t="s">
        <v>4411</v>
      </c>
      <c r="E211" s="385" t="s">
        <v>2887</v>
      </c>
      <c r="F211" s="385">
        <v>4</v>
      </c>
      <c r="G211" s="386"/>
      <c r="H211" s="387"/>
      <c r="I211" s="802"/>
      <c r="J211" s="387">
        <f t="shared" si="13"/>
        <v>0</v>
      </c>
      <c r="K211" s="387">
        <f t="shared" si="11"/>
        <v>0</v>
      </c>
      <c r="L211" s="388">
        <f t="shared" si="14"/>
        <v>0</v>
      </c>
    </row>
    <row r="212" spans="2:12" ht="25.5">
      <c r="B212" s="377">
        <v>201</v>
      </c>
      <c r="C212" s="383" t="s">
        <v>4412</v>
      </c>
      <c r="D212" s="384" t="s">
        <v>4413</v>
      </c>
      <c r="E212" s="385" t="s">
        <v>2887</v>
      </c>
      <c r="F212" s="385">
        <v>8</v>
      </c>
      <c r="G212" s="386"/>
      <c r="H212" s="387"/>
      <c r="I212" s="802"/>
      <c r="J212" s="387">
        <f t="shared" si="13"/>
        <v>0</v>
      </c>
      <c r="K212" s="387">
        <f t="shared" si="11"/>
        <v>0</v>
      </c>
      <c r="L212" s="388">
        <f t="shared" si="14"/>
        <v>0</v>
      </c>
    </row>
    <row r="213" spans="2:12" ht="25.5">
      <c r="B213" s="382">
        <v>202</v>
      </c>
      <c r="C213" s="383" t="s">
        <v>4414</v>
      </c>
      <c r="D213" s="384" t="s">
        <v>4415</v>
      </c>
      <c r="E213" s="385" t="s">
        <v>2887</v>
      </c>
      <c r="F213" s="385">
        <v>20</v>
      </c>
      <c r="G213" s="386"/>
      <c r="H213" s="387"/>
      <c r="I213" s="802"/>
      <c r="J213" s="387">
        <f t="shared" si="13"/>
        <v>0</v>
      </c>
      <c r="K213" s="387">
        <f t="shared" si="11"/>
        <v>0</v>
      </c>
      <c r="L213" s="388">
        <f t="shared" si="14"/>
        <v>0</v>
      </c>
    </row>
    <row r="214" spans="2:12" ht="38.25">
      <c r="B214" s="377">
        <v>203</v>
      </c>
      <c r="C214" s="383" t="s">
        <v>4416</v>
      </c>
      <c r="D214" s="384" t="s">
        <v>4417</v>
      </c>
      <c r="E214" s="385" t="s">
        <v>2887</v>
      </c>
      <c r="F214" s="385">
        <v>2</v>
      </c>
      <c r="G214" s="386"/>
      <c r="H214" s="387"/>
      <c r="I214" s="802"/>
      <c r="J214" s="387">
        <f t="shared" si="13"/>
        <v>0</v>
      </c>
      <c r="K214" s="387">
        <f t="shared" si="11"/>
        <v>0</v>
      </c>
      <c r="L214" s="388">
        <f t="shared" si="14"/>
        <v>0</v>
      </c>
    </row>
    <row r="215" spans="2:12" ht="25.5">
      <c r="B215" s="382">
        <v>204</v>
      </c>
      <c r="C215" s="383" t="s">
        <v>4418</v>
      </c>
      <c r="D215" s="384" t="s">
        <v>4419</v>
      </c>
      <c r="E215" s="385" t="s">
        <v>2887</v>
      </c>
      <c r="F215" s="385">
        <v>12</v>
      </c>
      <c r="G215" s="386"/>
      <c r="H215" s="387"/>
      <c r="I215" s="802"/>
      <c r="J215" s="387">
        <f t="shared" si="13"/>
        <v>0</v>
      </c>
      <c r="K215" s="387">
        <f t="shared" si="11"/>
        <v>0</v>
      </c>
      <c r="L215" s="388">
        <f t="shared" si="14"/>
        <v>0</v>
      </c>
    </row>
    <row r="216" spans="2:12" ht="38.25">
      <c r="B216" s="377">
        <v>205</v>
      </c>
      <c r="C216" s="383" t="s">
        <v>4420</v>
      </c>
      <c r="D216" s="384" t="s">
        <v>4421</v>
      </c>
      <c r="E216" s="385" t="s">
        <v>2887</v>
      </c>
      <c r="F216" s="385">
        <v>2</v>
      </c>
      <c r="G216" s="801"/>
      <c r="H216" s="387">
        <f t="shared" ref="H216:H237" si="15">ROUND(F216*G216,2)</f>
        <v>0</v>
      </c>
      <c r="I216" s="802"/>
      <c r="J216" s="387">
        <f t="shared" si="13"/>
        <v>0</v>
      </c>
      <c r="K216" s="387">
        <f t="shared" si="11"/>
        <v>0</v>
      </c>
      <c r="L216" s="388">
        <f t="shared" si="14"/>
        <v>0</v>
      </c>
    </row>
    <row r="217" spans="2:12">
      <c r="B217" s="382">
        <v>206</v>
      </c>
      <c r="C217" s="383" t="s">
        <v>4422</v>
      </c>
      <c r="D217" s="384" t="s">
        <v>4423</v>
      </c>
      <c r="E217" s="385" t="s">
        <v>2887</v>
      </c>
      <c r="F217" s="385">
        <v>1</v>
      </c>
      <c r="G217" s="801"/>
      <c r="H217" s="387">
        <f t="shared" si="15"/>
        <v>0</v>
      </c>
      <c r="I217" s="802"/>
      <c r="J217" s="387">
        <f t="shared" si="13"/>
        <v>0</v>
      </c>
      <c r="K217" s="387">
        <f t="shared" si="11"/>
        <v>0</v>
      </c>
      <c r="L217" s="388">
        <f t="shared" si="14"/>
        <v>0</v>
      </c>
    </row>
    <row r="218" spans="2:12" ht="12.75" customHeight="1">
      <c r="B218" s="377">
        <v>207</v>
      </c>
      <c r="C218" s="383" t="s">
        <v>4424</v>
      </c>
      <c r="D218" s="384" t="s">
        <v>4425</v>
      </c>
      <c r="E218" s="385" t="s">
        <v>2887</v>
      </c>
      <c r="F218" s="385">
        <v>8</v>
      </c>
      <c r="G218" s="801"/>
      <c r="H218" s="387">
        <f t="shared" si="15"/>
        <v>0</v>
      </c>
      <c r="I218" s="802"/>
      <c r="J218" s="387">
        <f t="shared" si="13"/>
        <v>0</v>
      </c>
      <c r="K218" s="387">
        <f t="shared" si="11"/>
        <v>0</v>
      </c>
      <c r="L218" s="388">
        <f t="shared" si="14"/>
        <v>0</v>
      </c>
    </row>
    <row r="219" spans="2:12" ht="12.75" customHeight="1">
      <c r="B219" s="382">
        <v>208</v>
      </c>
      <c r="C219" s="383" t="s">
        <v>4426</v>
      </c>
      <c r="D219" s="384" t="s">
        <v>4427</v>
      </c>
      <c r="E219" s="385" t="s">
        <v>886</v>
      </c>
      <c r="F219" s="385">
        <v>50</v>
      </c>
      <c r="G219" s="801"/>
      <c r="H219" s="387">
        <f t="shared" si="15"/>
        <v>0</v>
      </c>
      <c r="I219" s="802"/>
      <c r="J219" s="387">
        <f t="shared" si="13"/>
        <v>0</v>
      </c>
      <c r="K219" s="387">
        <f t="shared" si="11"/>
        <v>0</v>
      </c>
      <c r="L219" s="388">
        <f t="shared" si="14"/>
        <v>0</v>
      </c>
    </row>
    <row r="220" spans="2:12">
      <c r="B220" s="377">
        <v>209</v>
      </c>
      <c r="C220" s="383" t="s">
        <v>4428</v>
      </c>
      <c r="D220" s="384" t="s">
        <v>4429</v>
      </c>
      <c r="E220" s="385" t="s">
        <v>2887</v>
      </c>
      <c r="F220" s="385">
        <v>1</v>
      </c>
      <c r="G220" s="801"/>
      <c r="H220" s="387">
        <f t="shared" si="15"/>
        <v>0</v>
      </c>
      <c r="I220" s="802"/>
      <c r="J220" s="387">
        <f t="shared" si="13"/>
        <v>0</v>
      </c>
      <c r="K220" s="387">
        <f t="shared" ref="K220:K237" si="16">G220+I220</f>
        <v>0</v>
      </c>
      <c r="L220" s="388">
        <f t="shared" si="14"/>
        <v>0</v>
      </c>
    </row>
    <row r="221" spans="2:12">
      <c r="B221" s="382">
        <v>210</v>
      </c>
      <c r="C221" s="383" t="s">
        <v>4430</v>
      </c>
      <c r="D221" s="384" t="s">
        <v>4431</v>
      </c>
      <c r="E221" s="385" t="s">
        <v>2171</v>
      </c>
      <c r="F221" s="385">
        <v>30</v>
      </c>
      <c r="G221" s="801"/>
      <c r="H221" s="387">
        <f t="shared" si="15"/>
        <v>0</v>
      </c>
      <c r="I221" s="802"/>
      <c r="J221" s="387">
        <f t="shared" si="13"/>
        <v>0</v>
      </c>
      <c r="K221" s="387">
        <f t="shared" si="16"/>
        <v>0</v>
      </c>
      <c r="L221" s="388">
        <f t="shared" si="14"/>
        <v>0</v>
      </c>
    </row>
    <row r="222" spans="2:12">
      <c r="B222" s="377">
        <v>211</v>
      </c>
      <c r="C222" s="383" t="s">
        <v>4432</v>
      </c>
      <c r="D222" s="384" t="s">
        <v>4433</v>
      </c>
      <c r="E222" s="385" t="s">
        <v>2887</v>
      </c>
      <c r="F222" s="385">
        <v>1</v>
      </c>
      <c r="G222" s="801"/>
      <c r="H222" s="387">
        <f t="shared" si="15"/>
        <v>0</v>
      </c>
      <c r="I222" s="802"/>
      <c r="J222" s="387">
        <f t="shared" si="13"/>
        <v>0</v>
      </c>
      <c r="K222" s="387">
        <f t="shared" si="16"/>
        <v>0</v>
      </c>
      <c r="L222" s="388">
        <f t="shared" si="14"/>
        <v>0</v>
      </c>
    </row>
    <row r="223" spans="2:12">
      <c r="B223" s="382">
        <v>212</v>
      </c>
      <c r="C223" s="383" t="s">
        <v>4434</v>
      </c>
      <c r="D223" s="384" t="s">
        <v>4435</v>
      </c>
      <c r="E223" s="385" t="s">
        <v>2887</v>
      </c>
      <c r="F223" s="385">
        <v>1</v>
      </c>
      <c r="G223" s="801"/>
      <c r="H223" s="387">
        <f t="shared" si="15"/>
        <v>0</v>
      </c>
      <c r="I223" s="387"/>
      <c r="J223" s="387">
        <f t="shared" si="13"/>
        <v>0</v>
      </c>
      <c r="K223" s="387">
        <f t="shared" si="16"/>
        <v>0</v>
      </c>
      <c r="L223" s="388">
        <f t="shared" si="14"/>
        <v>0</v>
      </c>
    </row>
    <row r="224" spans="2:12">
      <c r="B224" s="377">
        <v>213</v>
      </c>
      <c r="C224" s="383" t="s">
        <v>4436</v>
      </c>
      <c r="D224" s="384" t="s">
        <v>4437</v>
      </c>
      <c r="E224" s="385" t="s">
        <v>2887</v>
      </c>
      <c r="F224" s="385">
        <v>1</v>
      </c>
      <c r="G224" s="801"/>
      <c r="H224" s="387">
        <f t="shared" si="15"/>
        <v>0</v>
      </c>
      <c r="I224" s="802"/>
      <c r="J224" s="387">
        <f t="shared" si="13"/>
        <v>0</v>
      </c>
      <c r="K224" s="387">
        <f t="shared" si="16"/>
        <v>0</v>
      </c>
      <c r="L224" s="388">
        <f t="shared" si="14"/>
        <v>0</v>
      </c>
    </row>
    <row r="225" spans="2:12">
      <c r="B225" s="382">
        <v>214</v>
      </c>
      <c r="C225" s="383" t="s">
        <v>4438</v>
      </c>
      <c r="D225" s="384" t="s">
        <v>4439</v>
      </c>
      <c r="E225" s="385" t="s">
        <v>2955</v>
      </c>
      <c r="F225" s="385">
        <v>50</v>
      </c>
      <c r="G225" s="386"/>
      <c r="H225" s="387"/>
      <c r="I225" s="802"/>
      <c r="J225" s="387">
        <f t="shared" si="13"/>
        <v>0</v>
      </c>
      <c r="K225" s="387">
        <f t="shared" si="16"/>
        <v>0</v>
      </c>
      <c r="L225" s="388">
        <f t="shared" si="14"/>
        <v>0</v>
      </c>
    </row>
    <row r="226" spans="2:12">
      <c r="B226" s="377">
        <v>215</v>
      </c>
      <c r="C226" s="383" t="s">
        <v>4440</v>
      </c>
      <c r="D226" s="384" t="s">
        <v>4441</v>
      </c>
      <c r="E226" s="385" t="s">
        <v>2955</v>
      </c>
      <c r="F226" s="385">
        <v>30</v>
      </c>
      <c r="G226" s="386"/>
      <c r="H226" s="387"/>
      <c r="I226" s="802"/>
      <c r="J226" s="387">
        <f t="shared" si="13"/>
        <v>0</v>
      </c>
      <c r="K226" s="387">
        <f t="shared" si="16"/>
        <v>0</v>
      </c>
      <c r="L226" s="388">
        <f t="shared" si="14"/>
        <v>0</v>
      </c>
    </row>
    <row r="227" spans="2:12" ht="12.75" customHeight="1">
      <c r="B227" s="382">
        <v>216</v>
      </c>
      <c r="C227" s="383" t="s">
        <v>4442</v>
      </c>
      <c r="D227" s="384" t="s">
        <v>4443</v>
      </c>
      <c r="E227" s="385" t="s">
        <v>2955</v>
      </c>
      <c r="F227" s="385">
        <v>10</v>
      </c>
      <c r="G227" s="386"/>
      <c r="H227" s="387"/>
      <c r="I227" s="802"/>
      <c r="J227" s="387">
        <f t="shared" si="13"/>
        <v>0</v>
      </c>
      <c r="K227" s="387">
        <f t="shared" si="16"/>
        <v>0</v>
      </c>
      <c r="L227" s="388">
        <f t="shared" si="14"/>
        <v>0</v>
      </c>
    </row>
    <row r="228" spans="2:12">
      <c r="B228" s="377">
        <v>217</v>
      </c>
      <c r="C228" s="383" t="s">
        <v>4444</v>
      </c>
      <c r="D228" s="384" t="s">
        <v>4445</v>
      </c>
      <c r="E228" s="385" t="s">
        <v>2955</v>
      </c>
      <c r="F228" s="385">
        <v>20</v>
      </c>
      <c r="G228" s="386"/>
      <c r="H228" s="387"/>
      <c r="I228" s="802"/>
      <c r="J228" s="387">
        <f t="shared" si="13"/>
        <v>0</v>
      </c>
      <c r="K228" s="387">
        <f t="shared" si="16"/>
        <v>0</v>
      </c>
      <c r="L228" s="388">
        <f t="shared" si="14"/>
        <v>0</v>
      </c>
    </row>
    <row r="229" spans="2:12">
      <c r="B229" s="382">
        <v>218</v>
      </c>
      <c r="C229" s="383" t="s">
        <v>4446</v>
      </c>
      <c r="D229" s="384" t="s">
        <v>4447</v>
      </c>
      <c r="E229" s="385" t="s">
        <v>2955</v>
      </c>
      <c r="F229" s="385">
        <v>10</v>
      </c>
      <c r="G229" s="386"/>
      <c r="H229" s="387"/>
      <c r="I229" s="802"/>
      <c r="J229" s="387">
        <f t="shared" si="13"/>
        <v>0</v>
      </c>
      <c r="K229" s="387">
        <f t="shared" si="16"/>
        <v>0</v>
      </c>
      <c r="L229" s="388">
        <f t="shared" si="14"/>
        <v>0</v>
      </c>
    </row>
    <row r="230" spans="2:12">
      <c r="B230" s="377">
        <v>219</v>
      </c>
      <c r="C230" s="383" t="s">
        <v>4448</v>
      </c>
      <c r="D230" s="384" t="s">
        <v>4449</v>
      </c>
      <c r="E230" s="385" t="s">
        <v>2955</v>
      </c>
      <c r="F230" s="385">
        <v>10</v>
      </c>
      <c r="G230" s="386"/>
      <c r="H230" s="387"/>
      <c r="I230" s="802"/>
      <c r="J230" s="387">
        <f t="shared" si="13"/>
        <v>0</v>
      </c>
      <c r="K230" s="387">
        <f t="shared" si="16"/>
        <v>0</v>
      </c>
      <c r="L230" s="388">
        <f t="shared" si="14"/>
        <v>0</v>
      </c>
    </row>
    <row r="231" spans="2:12">
      <c r="B231" s="382">
        <v>220</v>
      </c>
      <c r="C231" s="383" t="s">
        <v>4450</v>
      </c>
      <c r="D231" s="384" t="s">
        <v>4451</v>
      </c>
      <c r="E231" s="385" t="s">
        <v>2955</v>
      </c>
      <c r="F231" s="385">
        <v>20</v>
      </c>
      <c r="G231" s="386"/>
      <c r="H231" s="387"/>
      <c r="I231" s="802"/>
      <c r="J231" s="387">
        <f t="shared" si="13"/>
        <v>0</v>
      </c>
      <c r="K231" s="387">
        <f t="shared" si="16"/>
        <v>0</v>
      </c>
      <c r="L231" s="388">
        <f t="shared" si="14"/>
        <v>0</v>
      </c>
    </row>
    <row r="232" spans="2:12">
      <c r="B232" s="377">
        <v>221</v>
      </c>
      <c r="C232" s="383" t="s">
        <v>4452</v>
      </c>
      <c r="D232" s="384" t="s">
        <v>4453</v>
      </c>
      <c r="E232" s="385" t="s">
        <v>2887</v>
      </c>
      <c r="F232" s="385">
        <v>1</v>
      </c>
      <c r="G232" s="801"/>
      <c r="H232" s="387">
        <f t="shared" si="15"/>
        <v>0</v>
      </c>
      <c r="I232" s="387"/>
      <c r="J232" s="387"/>
      <c r="K232" s="387">
        <f t="shared" si="16"/>
        <v>0</v>
      </c>
      <c r="L232" s="388">
        <f t="shared" si="14"/>
        <v>0</v>
      </c>
    </row>
    <row r="233" spans="2:12">
      <c r="B233" s="382">
        <v>222</v>
      </c>
      <c r="C233" s="383" t="s">
        <v>4454</v>
      </c>
      <c r="D233" s="384" t="s">
        <v>4455</v>
      </c>
      <c r="E233" s="385" t="s">
        <v>2887</v>
      </c>
      <c r="F233" s="385">
        <v>1</v>
      </c>
      <c r="G233" s="801"/>
      <c r="H233" s="387">
        <f t="shared" si="15"/>
        <v>0</v>
      </c>
      <c r="I233" s="387"/>
      <c r="J233" s="387"/>
      <c r="K233" s="387">
        <f t="shared" si="16"/>
        <v>0</v>
      </c>
      <c r="L233" s="388">
        <f t="shared" si="14"/>
        <v>0</v>
      </c>
    </row>
    <row r="234" spans="2:12">
      <c r="B234" s="382">
        <v>224</v>
      </c>
      <c r="C234" s="383" t="s">
        <v>4456</v>
      </c>
      <c r="D234" s="384" t="s">
        <v>4457</v>
      </c>
      <c r="E234" s="385" t="s">
        <v>2887</v>
      </c>
      <c r="F234" s="385">
        <v>1</v>
      </c>
      <c r="G234" s="801"/>
      <c r="H234" s="387">
        <f t="shared" si="15"/>
        <v>0</v>
      </c>
      <c r="I234" s="387"/>
      <c r="J234" s="387"/>
      <c r="K234" s="387">
        <f t="shared" si="16"/>
        <v>0</v>
      </c>
      <c r="L234" s="388">
        <f t="shared" si="14"/>
        <v>0</v>
      </c>
    </row>
    <row r="235" spans="2:12" ht="12.75" customHeight="1">
      <c r="B235" s="377">
        <v>225</v>
      </c>
      <c r="C235" s="383" t="s">
        <v>4458</v>
      </c>
      <c r="D235" s="384" t="s">
        <v>4459</v>
      </c>
      <c r="E235" s="385" t="s">
        <v>2887</v>
      </c>
      <c r="F235" s="385">
        <v>1</v>
      </c>
      <c r="G235" s="801"/>
      <c r="H235" s="387">
        <f t="shared" si="15"/>
        <v>0</v>
      </c>
      <c r="I235" s="387"/>
      <c r="J235" s="387"/>
      <c r="K235" s="387">
        <f t="shared" si="16"/>
        <v>0</v>
      </c>
      <c r="L235" s="388">
        <f t="shared" si="14"/>
        <v>0</v>
      </c>
    </row>
    <row r="236" spans="2:12">
      <c r="B236" s="382">
        <v>226</v>
      </c>
      <c r="C236" s="383" t="s">
        <v>4460</v>
      </c>
      <c r="D236" s="384" t="s">
        <v>4461</v>
      </c>
      <c r="E236" s="385" t="s">
        <v>2887</v>
      </c>
      <c r="F236" s="385">
        <v>1</v>
      </c>
      <c r="G236" s="801"/>
      <c r="H236" s="387">
        <f t="shared" si="15"/>
        <v>0</v>
      </c>
      <c r="I236" s="387"/>
      <c r="J236" s="387"/>
      <c r="K236" s="387">
        <f t="shared" si="16"/>
        <v>0</v>
      </c>
      <c r="L236" s="388">
        <f t="shared" si="14"/>
        <v>0</v>
      </c>
    </row>
    <row r="237" spans="2:12">
      <c r="B237" s="377">
        <v>227</v>
      </c>
      <c r="C237" s="383" t="s">
        <v>4462</v>
      </c>
      <c r="D237" s="384" t="s">
        <v>4463</v>
      </c>
      <c r="E237" s="385" t="s">
        <v>2887</v>
      </c>
      <c r="F237" s="385">
        <v>1</v>
      </c>
      <c r="G237" s="801"/>
      <c r="H237" s="387">
        <f t="shared" si="15"/>
        <v>0</v>
      </c>
      <c r="I237" s="387"/>
      <c r="J237" s="387"/>
      <c r="K237" s="387">
        <f t="shared" si="16"/>
        <v>0</v>
      </c>
      <c r="L237" s="388">
        <f t="shared" si="14"/>
        <v>0</v>
      </c>
    </row>
    <row r="238" spans="2:12">
      <c r="B238" s="382">
        <v>228</v>
      </c>
      <c r="C238" s="383"/>
      <c r="D238" s="402"/>
      <c r="E238" s="385"/>
      <c r="F238" s="385"/>
      <c r="G238" s="386"/>
      <c r="H238" s="387"/>
      <c r="I238" s="387"/>
      <c r="J238" s="387"/>
      <c r="K238" s="387"/>
      <c r="L238" s="388"/>
    </row>
    <row r="239" spans="2:12" ht="13.5" customHeight="1">
      <c r="B239" s="377">
        <v>229</v>
      </c>
      <c r="C239" s="1064" t="s">
        <v>4464</v>
      </c>
      <c r="D239" s="1065"/>
      <c r="E239" s="403"/>
      <c r="F239" s="403"/>
      <c r="G239" s="379"/>
      <c r="H239" s="404">
        <f>SUM(H13:H238)</f>
        <v>0</v>
      </c>
      <c r="I239" s="380"/>
      <c r="J239" s="404">
        <f>SUM(J13:J238)</f>
        <v>0</v>
      </c>
      <c r="K239" s="404"/>
      <c r="L239" s="404">
        <f>SUM(L13:L238)</f>
        <v>0</v>
      </c>
    </row>
    <row r="240" spans="2:12">
      <c r="B240" s="169"/>
      <c r="C240" s="170"/>
      <c r="D240" s="405"/>
      <c r="E240" s="171"/>
      <c r="F240" s="171"/>
      <c r="G240" s="406"/>
      <c r="H240" s="406"/>
      <c r="I240" s="406"/>
      <c r="J240" s="406"/>
      <c r="K240" s="406"/>
      <c r="L240" s="407"/>
    </row>
    <row r="241" spans="1:12" s="408" customFormat="1">
      <c r="B241" s="409" t="s">
        <v>4465</v>
      </c>
      <c r="C241" s="410"/>
      <c r="D241" s="410"/>
      <c r="E241" s="411"/>
      <c r="F241" s="411"/>
      <c r="G241" s="412"/>
      <c r="H241" s="412">
        <f>H239</f>
        <v>0</v>
      </c>
      <c r="I241" s="412"/>
      <c r="J241" s="412">
        <f>J239</f>
        <v>0</v>
      </c>
      <c r="K241" s="412"/>
      <c r="L241" s="412">
        <f>L239</f>
        <v>0</v>
      </c>
    </row>
    <row r="243" spans="1:12" s="794" customFormat="1">
      <c r="A243" s="793"/>
      <c r="B243" s="1066" t="s">
        <v>4065</v>
      </c>
      <c r="C243" s="1066"/>
      <c r="D243" s="413">
        <f>L241</f>
        <v>0</v>
      </c>
      <c r="E243" s="414"/>
      <c r="F243" s="414"/>
      <c r="G243" s="414"/>
    </row>
    <row r="244" spans="1:12" s="794" customFormat="1" ht="6" customHeight="1">
      <c r="A244" s="793"/>
      <c r="B244" s="1062"/>
      <c r="C244" s="1062"/>
      <c r="D244" s="415"/>
      <c r="E244" s="414"/>
      <c r="F244" s="414"/>
      <c r="G244" s="414"/>
    </row>
    <row r="245" spans="1:12" s="794" customFormat="1">
      <c r="B245" s="793" t="s">
        <v>4466</v>
      </c>
      <c r="C245" s="416">
        <v>0.21</v>
      </c>
      <c r="D245" s="417"/>
      <c r="E245" s="418"/>
      <c r="F245" s="418"/>
      <c r="G245" s="418"/>
      <c r="H245" s="418"/>
    </row>
    <row r="246" spans="1:12" s="794" customFormat="1" ht="6.75" customHeight="1">
      <c r="B246" s="1067"/>
      <c r="C246" s="1067"/>
      <c r="D246" s="420"/>
      <c r="E246" s="418"/>
      <c r="F246" s="418"/>
      <c r="G246" s="418"/>
      <c r="H246" s="418"/>
    </row>
    <row r="247" spans="1:12" s="794" customFormat="1">
      <c r="B247" s="1062" t="s">
        <v>4467</v>
      </c>
      <c r="C247" s="1062"/>
      <c r="D247" s="417"/>
      <c r="E247" s="418"/>
      <c r="F247" s="418"/>
      <c r="G247" s="418"/>
      <c r="H247" s="418"/>
    </row>
    <row r="248" spans="1:12" s="794" customFormat="1" ht="5.25" customHeight="1"/>
    <row r="249" spans="1:12" s="794" customFormat="1">
      <c r="B249" s="421" t="s">
        <v>4066</v>
      </c>
      <c r="D249" s="422">
        <v>43112</v>
      </c>
    </row>
    <row r="250" spans="1:12" s="794" customFormat="1">
      <c r="B250" s="421" t="s">
        <v>4067</v>
      </c>
      <c r="D250" s="376" t="s">
        <v>4068</v>
      </c>
    </row>
    <row r="251" spans="1:12" s="794" customFormat="1">
      <c r="B251" s="794" t="s">
        <v>4069</v>
      </c>
      <c r="D251" s="376" t="s">
        <v>4070</v>
      </c>
    </row>
  </sheetData>
  <sheetProtection algorithmName="SHA-512" hashValue="XMcG2DBrGClidxY2ASHRlL4cWEkQXMLQELx709DZ161cYaVWFba31qNh/qAeKIm6qaDiigyo+zmUSfiY7PRGIw==" saltValue="hqfprhSCALdOaQHsCoJQUg==" spinCount="100000" sheet="1" objects="1" scenarios="1"/>
  <mergeCells count="20">
    <mergeCell ref="B247:C247"/>
    <mergeCell ref="E10:E11"/>
    <mergeCell ref="F10:F11"/>
    <mergeCell ref="G10:H10"/>
    <mergeCell ref="I10:J10"/>
    <mergeCell ref="C12:D12"/>
    <mergeCell ref="C239:D239"/>
    <mergeCell ref="B243:C243"/>
    <mergeCell ref="B244:C244"/>
    <mergeCell ref="B246:C246"/>
    <mergeCell ref="K10:K11"/>
    <mergeCell ref="L10:L11"/>
    <mergeCell ref="B2:D2"/>
    <mergeCell ref="B3:D3"/>
    <mergeCell ref="B4:C4"/>
    <mergeCell ref="B5:C5"/>
    <mergeCell ref="B7:C7"/>
    <mergeCell ref="B10:B11"/>
    <mergeCell ref="C10:C11"/>
    <mergeCell ref="D10:D11"/>
  </mergeCells>
  <printOptions horizontalCentered="1"/>
  <pageMargins left="0.78740157480314965" right="0.78740157480314965" top="0.51181102362204722" bottom="0.69" header="0.51181102362204722" footer="0.51181102362204722"/>
  <pageSetup paperSize="9" scale="76" firstPageNumber="5" fitToHeight="0" orientation="landscape"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4033" r:id="rId4">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3" r:id="rId4"/>
      </mc:Fallback>
    </mc:AlternateContent>
    <mc:AlternateContent xmlns:mc="http://schemas.openxmlformats.org/markup-compatibility/2006">
      <mc:Choice Requires="x14">
        <oleObject progId="CorelPhotoPaint.Image.9" shapeId="44034" r:id="rId6">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4"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4"/>
  <sheetViews>
    <sheetView showGridLines="0" zoomScaleNormal="100" workbookViewId="0">
      <pane ySplit="1" topLeftCell="A65" activePane="bottomLeft" state="frozen"/>
      <selection pane="bottomLeft" activeCell="F81" sqref="F81"/>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0" style="195" hidden="1" customWidth="1"/>
    <col min="19" max="19" width="8.1640625" style="195" hidden="1" customWidth="1"/>
    <col min="20" max="20" width="29.6640625" style="195" hidden="1" customWidth="1"/>
    <col min="21" max="21" width="16.33203125" style="195"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2" width="9.33203125" style="195"/>
    <col min="43" max="66" width="0" style="195" hidden="1" customWidth="1"/>
    <col min="67" max="16384" width="9.33203125" style="195"/>
  </cols>
  <sheetData>
    <row r="1" spans="1:70" ht="21.75" customHeight="1">
      <c r="A1" s="71"/>
      <c r="B1" s="4"/>
      <c r="C1" s="4"/>
      <c r="D1" s="5" t="s">
        <v>1</v>
      </c>
      <c r="E1" s="4"/>
      <c r="F1" s="186" t="s">
        <v>120</v>
      </c>
      <c r="G1" s="1042" t="s">
        <v>121</v>
      </c>
      <c r="H1" s="1042"/>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1043" t="s">
        <v>8</v>
      </c>
      <c r="M2" s="1044"/>
      <c r="N2" s="1044"/>
      <c r="O2" s="1044"/>
      <c r="P2" s="1044"/>
      <c r="Q2" s="1044"/>
      <c r="R2" s="1044"/>
      <c r="S2" s="1044"/>
      <c r="T2" s="1044"/>
      <c r="U2" s="1044"/>
      <c r="V2" s="1044"/>
      <c r="AT2" s="196" t="s">
        <v>86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1045" t="str">
        <f>'Rekapitulace stavby'!K6</f>
        <v>Výstavba poloprovozního objektu H2</v>
      </c>
      <c r="F7" s="1046"/>
      <c r="G7" s="1046"/>
      <c r="H7" s="1046"/>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1047" t="s">
        <v>2575</v>
      </c>
      <c r="F9" s="1048"/>
      <c r="G9" s="1048"/>
      <c r="H9" s="1048"/>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1036" t="s">
        <v>5</v>
      </c>
      <c r="F24" s="1036"/>
      <c r="G24" s="1036"/>
      <c r="H24" s="1036"/>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ROUND(SUM(BE78:BE83), 2)</f>
        <v>0</v>
      </c>
      <c r="G30" s="208"/>
      <c r="H30" s="208"/>
      <c r="I30" s="223">
        <v>0.21</v>
      </c>
      <c r="J30" s="222">
        <f>ROUND(ROUND((SUM(BE78:BE83)), 2)*I30, 2)</f>
        <v>0</v>
      </c>
      <c r="K30" s="209"/>
    </row>
    <row r="31" spans="2:11" s="206" customFormat="1" ht="14.45" customHeight="1">
      <c r="B31" s="207"/>
      <c r="C31" s="208"/>
      <c r="D31" s="208"/>
      <c r="E31" s="221" t="s">
        <v>40</v>
      </c>
      <c r="F31" s="222">
        <f>ROUND(SUM(BF78:BF83), 2)</f>
        <v>0</v>
      </c>
      <c r="G31" s="208"/>
      <c r="H31" s="208"/>
      <c r="I31" s="223">
        <v>0.15</v>
      </c>
      <c r="J31" s="222">
        <f>ROUND(ROUND((SUM(BF78:BF83)), 2)*I31, 2)</f>
        <v>0</v>
      </c>
      <c r="K31" s="209"/>
    </row>
    <row r="32" spans="2:11" s="206" customFormat="1" ht="14.45" hidden="1" customHeight="1">
      <c r="B32" s="207"/>
      <c r="C32" s="208"/>
      <c r="D32" s="208"/>
      <c r="E32" s="221" t="s">
        <v>41</v>
      </c>
      <c r="F32" s="222">
        <f>ROUND(SUM(BG78:BG83), 2)</f>
        <v>0</v>
      </c>
      <c r="G32" s="208"/>
      <c r="H32" s="208"/>
      <c r="I32" s="223">
        <v>0.21</v>
      </c>
      <c r="J32" s="222">
        <v>0</v>
      </c>
      <c r="K32" s="209"/>
    </row>
    <row r="33" spans="2:11" s="206" customFormat="1" ht="14.45" hidden="1" customHeight="1">
      <c r="B33" s="207"/>
      <c r="C33" s="208"/>
      <c r="D33" s="208"/>
      <c r="E33" s="221" t="s">
        <v>42</v>
      </c>
      <c r="F33" s="222">
        <f>ROUND(SUM(BH78:BH83), 2)</f>
        <v>0</v>
      </c>
      <c r="G33" s="208"/>
      <c r="H33" s="208"/>
      <c r="I33" s="223">
        <v>0.15</v>
      </c>
      <c r="J33" s="222">
        <v>0</v>
      </c>
      <c r="K33" s="209"/>
    </row>
    <row r="34" spans="2:11" s="206" customFormat="1" ht="14.45" hidden="1" customHeight="1">
      <c r="B34" s="207"/>
      <c r="C34" s="208"/>
      <c r="D34" s="208"/>
      <c r="E34" s="221" t="s">
        <v>43</v>
      </c>
      <c r="F34" s="222">
        <f>ROUND(SUM(BI78:BI83),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1045" t="str">
        <f>E7</f>
        <v>Výstavba poloprovozního objektu H2</v>
      </c>
      <c r="F45" s="1046"/>
      <c r="G45" s="1046"/>
      <c r="H45" s="1046"/>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1047" t="str">
        <f>E9</f>
        <v>RAV8604 - Zdravotně technické instalace</v>
      </c>
      <c r="F47" s="1048"/>
      <c r="G47" s="1048"/>
      <c r="H47" s="1048"/>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1036" t="str">
        <f>E21</f>
        <v>RAVAL projekt v.o.s.</v>
      </c>
      <c r="K51" s="209"/>
    </row>
    <row r="52" spans="2:47" s="206" customFormat="1" ht="14.45" customHeight="1">
      <c r="B52" s="207"/>
      <c r="C52" s="205" t="s">
        <v>28</v>
      </c>
      <c r="D52" s="208"/>
      <c r="E52" s="208"/>
      <c r="F52" s="210" t="str">
        <f>IF(E18="","",E18)</f>
        <v/>
      </c>
      <c r="G52" s="208"/>
      <c r="H52" s="208"/>
      <c r="I52" s="208"/>
      <c r="J52" s="1037"/>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2576</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1038" t="str">
        <f>E7</f>
        <v>Výstavba poloprovozního objektu H2</v>
      </c>
      <c r="F68" s="1039"/>
      <c r="G68" s="1039"/>
      <c r="H68" s="1039"/>
      <c r="L68" s="207"/>
    </row>
    <row r="69" spans="2:63" s="206" customFormat="1" ht="14.45" customHeight="1">
      <c r="B69" s="207"/>
      <c r="C69" s="256" t="s">
        <v>126</v>
      </c>
      <c r="L69" s="207"/>
    </row>
    <row r="70" spans="2:63" s="206" customFormat="1" ht="17.25" customHeight="1">
      <c r="B70" s="207"/>
      <c r="E70" s="1040" t="str">
        <f>E9</f>
        <v>RAV8604 - Zdravotně technické instalace</v>
      </c>
      <c r="F70" s="1041"/>
      <c r="G70" s="1041"/>
      <c r="H70" s="1041"/>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0.43</v>
      </c>
      <c r="Q78" s="216"/>
      <c r="R78" s="270">
        <f>R79</f>
        <v>1.384E-2</v>
      </c>
      <c r="S78" s="216"/>
      <c r="T78" s="271">
        <f>T79</f>
        <v>0</v>
      </c>
      <c r="AT78" s="196" t="s">
        <v>67</v>
      </c>
      <c r="AU78" s="196" t="s">
        <v>132</v>
      </c>
      <c r="BK78" s="272">
        <f>BK79</f>
        <v>0</v>
      </c>
    </row>
    <row r="79" spans="2:63" s="274" customFormat="1" ht="37.35" customHeight="1">
      <c r="B79" s="273"/>
      <c r="D79" s="275" t="s">
        <v>67</v>
      </c>
      <c r="E79" s="276" t="s">
        <v>1246</v>
      </c>
      <c r="F79" s="276" t="s">
        <v>1247</v>
      </c>
      <c r="J79" s="277">
        <f>BK79</f>
        <v>0</v>
      </c>
      <c r="L79" s="273"/>
      <c r="M79" s="278"/>
      <c r="N79" s="279"/>
      <c r="O79" s="279"/>
      <c r="P79" s="280">
        <f>P80</f>
        <v>0.43</v>
      </c>
      <c r="Q79" s="279"/>
      <c r="R79" s="280">
        <f>R80</f>
        <v>1.384E-2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1467</v>
      </c>
      <c r="F80" s="284" t="s">
        <v>2577</v>
      </c>
      <c r="J80" s="285">
        <f>BK80</f>
        <v>0</v>
      </c>
      <c r="L80" s="273"/>
      <c r="M80" s="278"/>
      <c r="N80" s="279"/>
      <c r="O80" s="279"/>
      <c r="P80" s="280">
        <f>P83</f>
        <v>0.43</v>
      </c>
      <c r="Q80" s="279"/>
      <c r="R80" s="280">
        <f>R83</f>
        <v>1.384E-2</v>
      </c>
      <c r="S80" s="279"/>
      <c r="T80" s="281">
        <f>T83</f>
        <v>0</v>
      </c>
      <c r="AR80" s="275" t="s">
        <v>77</v>
      </c>
      <c r="AT80" s="282" t="s">
        <v>67</v>
      </c>
      <c r="AU80" s="282" t="s">
        <v>75</v>
      </c>
      <c r="AY80" s="275" t="s">
        <v>177</v>
      </c>
      <c r="BK80" s="283">
        <f>BK83+BK82</f>
        <v>0</v>
      </c>
    </row>
    <row r="81" spans="2:65" s="274" customFormat="1" ht="19.899999999999999" customHeight="1">
      <c r="B81" s="273"/>
      <c r="D81" s="275"/>
      <c r="E81" s="284"/>
      <c r="F81" s="284"/>
      <c r="J81" s="285"/>
      <c r="L81" s="273"/>
      <c r="M81" s="278"/>
      <c r="N81" s="423"/>
      <c r="O81" s="423"/>
      <c r="P81" s="424"/>
      <c r="Q81" s="423"/>
      <c r="R81" s="424"/>
      <c r="S81" s="423"/>
      <c r="T81" s="281"/>
      <c r="AR81" s="275"/>
      <c r="AT81" s="282"/>
      <c r="AU81" s="282"/>
      <c r="AY81" s="275"/>
      <c r="BK81" s="283"/>
    </row>
    <row r="82" spans="2:65" s="206" customFormat="1" ht="16.5" customHeight="1">
      <c r="B82" s="207"/>
      <c r="C82" s="286" t="s">
        <v>75</v>
      </c>
      <c r="D82" s="286" t="s">
        <v>179</v>
      </c>
      <c r="E82" s="287" t="s">
        <v>2578</v>
      </c>
      <c r="F82" s="288" t="s">
        <v>2959</v>
      </c>
      <c r="G82" s="289" t="s">
        <v>2580</v>
      </c>
      <c r="H82" s="290">
        <v>1</v>
      </c>
      <c r="I82" s="291">
        <f>'ZTI-vnější-1'!C11</f>
        <v>0</v>
      </c>
      <c r="J82" s="291">
        <f>ROUND(I82*H82,2)</f>
        <v>0</v>
      </c>
      <c r="K82" s="288" t="s">
        <v>5</v>
      </c>
      <c r="L82" s="207"/>
      <c r="M82" s="292" t="s">
        <v>5</v>
      </c>
      <c r="N82" s="341" t="s">
        <v>39</v>
      </c>
      <c r="O82" s="342">
        <v>0.43</v>
      </c>
      <c r="P82" s="342">
        <f>O82*H82</f>
        <v>0.43</v>
      </c>
      <c r="Q82" s="342">
        <v>1.384E-2</v>
      </c>
      <c r="R82" s="342">
        <f>Q82*H82</f>
        <v>1.384E-2</v>
      </c>
      <c r="S82" s="342">
        <v>0</v>
      </c>
      <c r="T82" s="343">
        <f>S82*H82</f>
        <v>0</v>
      </c>
      <c r="AR82" s="196" t="s">
        <v>263</v>
      </c>
      <c r="AT82" s="196" t="s">
        <v>179</v>
      </c>
      <c r="AU82" s="196" t="s">
        <v>77</v>
      </c>
      <c r="AY82" s="196" t="s">
        <v>177</v>
      </c>
      <c r="BE82" s="296">
        <f>IF(N82="základní",J82,0)</f>
        <v>0</v>
      </c>
      <c r="BF82" s="296">
        <f>IF(N82="snížená",J82,0)</f>
        <v>0</v>
      </c>
      <c r="BG82" s="296">
        <f>IF(N82="zákl. přenesená",J82,0)</f>
        <v>0</v>
      </c>
      <c r="BH82" s="296">
        <f>IF(N82="sníž. přenesená",J82,0)</f>
        <v>0</v>
      </c>
      <c r="BI82" s="296">
        <f>IF(N82="nulová",J82,0)</f>
        <v>0</v>
      </c>
      <c r="BJ82" s="196" t="s">
        <v>75</v>
      </c>
      <c r="BK82" s="296">
        <f>ROUND(I82*H82,2)</f>
        <v>0</v>
      </c>
      <c r="BL82" s="196" t="s">
        <v>263</v>
      </c>
      <c r="BM82" s="196" t="s">
        <v>2581</v>
      </c>
    </row>
    <row r="83" spans="2:65" s="206" customFormat="1" ht="16.5" customHeight="1">
      <c r="B83" s="207"/>
      <c r="C83" s="286" t="s">
        <v>75</v>
      </c>
      <c r="D83" s="286" t="s">
        <v>179</v>
      </c>
      <c r="E83" s="287" t="s">
        <v>2578</v>
      </c>
      <c r="F83" s="288" t="s">
        <v>2579</v>
      </c>
      <c r="G83" s="289" t="s">
        <v>2580</v>
      </c>
      <c r="H83" s="290">
        <v>1</v>
      </c>
      <c r="I83" s="291">
        <f>'ZTI-1'!C15</f>
        <v>0</v>
      </c>
      <c r="J83" s="291">
        <f>ROUND(I83*H83,2)</f>
        <v>0</v>
      </c>
      <c r="K83" s="288" t="s">
        <v>5</v>
      </c>
      <c r="L83" s="207"/>
      <c r="M83" s="292" t="s">
        <v>5</v>
      </c>
      <c r="N83" s="341" t="s">
        <v>39</v>
      </c>
      <c r="O83" s="342">
        <v>0.43</v>
      </c>
      <c r="P83" s="342">
        <f>O83*H83</f>
        <v>0.43</v>
      </c>
      <c r="Q83" s="342">
        <v>1.384E-2</v>
      </c>
      <c r="R83" s="342">
        <f>Q83*H83</f>
        <v>1.384E-2</v>
      </c>
      <c r="S83" s="342">
        <v>0</v>
      </c>
      <c r="T83" s="343">
        <f>S83*H83</f>
        <v>0</v>
      </c>
      <c r="AR83" s="196" t="s">
        <v>263</v>
      </c>
      <c r="AT83" s="196" t="s">
        <v>179</v>
      </c>
      <c r="AU83" s="196" t="s">
        <v>77</v>
      </c>
      <c r="AY83" s="196" t="s">
        <v>177</v>
      </c>
      <c r="BE83" s="296">
        <f>IF(N83="základní",J83,0)</f>
        <v>0</v>
      </c>
      <c r="BF83" s="296">
        <f>IF(N83="snížená",J83,0)</f>
        <v>0</v>
      </c>
      <c r="BG83" s="296">
        <f>IF(N83="zákl. přenesená",J83,0)</f>
        <v>0</v>
      </c>
      <c r="BH83" s="296">
        <f>IF(N83="sníž. přenesená",J83,0)</f>
        <v>0</v>
      </c>
      <c r="BI83" s="296">
        <f>IF(N83="nulová",J83,0)</f>
        <v>0</v>
      </c>
      <c r="BJ83" s="196" t="s">
        <v>75</v>
      </c>
      <c r="BK83" s="296">
        <f>ROUND(I83*H83,2)</f>
        <v>0</v>
      </c>
      <c r="BL83" s="196" t="s">
        <v>263</v>
      </c>
      <c r="BM83" s="196" t="s">
        <v>2581</v>
      </c>
    </row>
    <row r="84" spans="2:65" s="206" customFormat="1" ht="6.95" customHeight="1">
      <c r="B84" s="231"/>
      <c r="C84" s="232"/>
      <c r="D84" s="232"/>
      <c r="E84" s="232"/>
      <c r="F84" s="232"/>
      <c r="G84" s="232"/>
      <c r="H84" s="232"/>
      <c r="I84" s="232"/>
      <c r="J84" s="232"/>
      <c r="K84" s="232"/>
      <c r="L84" s="207"/>
    </row>
  </sheetData>
  <sheetProtection algorithmName="SHA-512" hashValue="QP8knOcwq51f+dbP+Sg7Ey9npOLYpLs9oiDBTqgv7INk50Sy3V/sLrKfOM6YCEGa4Yw/LZrCiesFf2uBIktl4Q==" saltValue="yjv1TzJ9Urelnc0LzzRiYA==" spinCount="100000" sheet="1" objects="1" scenarios="1"/>
  <autoFilter ref="C77:K83"/>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1"/>
  <sheetViews>
    <sheetView zoomScaleNormal="100" workbookViewId="0">
      <pane ySplit="3" topLeftCell="A4" activePane="bottomLeft" state="frozen"/>
      <selection activeCell="C24" sqref="C24"/>
      <selection pane="bottomLeft" activeCell="B26" sqref="B26"/>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INDEX(A,MATCH(0,COUNTIF($A$1:A1,A),0))</f>
        <v>0</v>
      </c>
      <c r="B2" s="89"/>
      <c r="C2" s="86"/>
      <c r="D2" s="87"/>
      <c r="E2" s="88"/>
    </row>
    <row r="3" spans="1:5" ht="13.5" thickBot="1">
      <c r="A3" s="85">
        <f t="array" ref="A3">INDEX(A,MATCH(0,COUNTIF($A$1:A2,A),0))</f>
        <v>21</v>
      </c>
      <c r="B3" s="90" t="s">
        <v>163</v>
      </c>
      <c r="C3" s="91" t="s">
        <v>2960</v>
      </c>
      <c r="D3" s="91" t="s">
        <v>2849</v>
      </c>
      <c r="E3" s="92"/>
    </row>
    <row r="4" spans="1:5">
      <c r="A4" s="85">
        <f t="array" ref="A4">INDEX(A,MATCH(0,COUNTIF($A$1:A3,A),0))</f>
        <v>20</v>
      </c>
      <c r="B4" s="93"/>
      <c r="C4" s="94"/>
      <c r="D4" s="94"/>
      <c r="E4" s="92"/>
    </row>
    <row r="5" spans="1:5" s="95" customFormat="1" ht="15.75" customHeight="1">
      <c r="B5" s="96" t="str">
        <f>IF('ZTI-vnější-2'!$J$5=0,"",'ZTI-vnější-2'!$J$5)</f>
        <v>D.1.4.b  ZTI vnější část</v>
      </c>
      <c r="C5" s="807" t="str">
        <f>IF('ZTI-vnější-2'!$P$5=0,"",'ZTI-vnější-2'!$P$5)</f>
        <v/>
      </c>
      <c r="D5" s="98">
        <f>IF('ZTI-vnější-2'!$R$5=0,"",'ZTI-vnější-2'!$R$5)</f>
        <v>42.417700000000004</v>
      </c>
    </row>
    <row r="6" spans="1:5" s="99" customFormat="1" ht="15" customHeight="1" outlineLevel="1">
      <c r="B6" s="100" t="str">
        <f>IF('ZTI-vnější-2'!$J$6=0,"",'ZTI-vnější-2'!$J$6)</f>
        <v>001: Zemní práce</v>
      </c>
      <c r="C6" s="808" t="str">
        <f>IF('ZTI-vnější-2'!$P$6=0,"",'ZTI-vnější-2'!$P$6)</f>
        <v/>
      </c>
      <c r="D6" s="102">
        <f>IF('ZTI-vnější-2'!$R$6=0,"",'ZTI-vnější-2'!$R$6)</f>
        <v>0.82062000000000002</v>
      </c>
    </row>
    <row r="7" spans="1:5" s="99" customFormat="1" ht="15" customHeight="1" outlineLevel="1">
      <c r="B7" s="100" t="str">
        <f>IF('ZTI-vnější-2'!$J$33=0,"",'ZTI-vnější-2'!$J$33)</f>
        <v>004: Vodorovné konstrukce</v>
      </c>
      <c r="C7" s="808" t="str">
        <f>IF('ZTI-vnější-2'!$P$33=0,"",'ZTI-vnější-2'!$P$33)</f>
        <v/>
      </c>
      <c r="D7" s="102">
        <f>IF('ZTI-vnější-2'!$R$33=0,"",'ZTI-vnější-2'!$R$33)</f>
        <v>41.596940000000004</v>
      </c>
    </row>
    <row r="8" spans="1:5" s="99" customFormat="1" ht="15" customHeight="1" outlineLevel="1">
      <c r="B8" s="100" t="str">
        <f>IF('ZTI-vnější-2'!$J$37=0,"",'ZTI-vnější-2'!$J$37)</f>
        <v>008: Trubní vedení</v>
      </c>
      <c r="C8" s="808" t="str">
        <f>IF('ZTI-vnější-2'!$P$37=0,"",'ZTI-vnější-2'!$P$37)</f>
        <v/>
      </c>
      <c r="D8" s="102">
        <f>IF('ZTI-vnější-2'!$R$37=0,"",'ZTI-vnější-2'!$R$37)</f>
        <v>1.4000000000000001E-4</v>
      </c>
    </row>
    <row r="9" spans="1:5" s="99" customFormat="1" ht="15" customHeight="1" outlineLevel="1">
      <c r="B9" s="100" t="str">
        <f>IF('ZTI-vnější-2'!$J$62=0,"",'ZTI-vnější-2'!$J$62)</f>
        <v>099: Přesun hmot HSV</v>
      </c>
      <c r="C9" s="808" t="str">
        <f>IF('ZTI-vnější-2'!$P$62=0,"",'ZTI-vnější-2'!$P$62)</f>
        <v/>
      </c>
      <c r="D9" s="102" t="str">
        <f>IF('ZTI-vnější-2'!$R$62=0,"",'ZTI-vnější-2'!$R$62)</f>
        <v/>
      </c>
    </row>
    <row r="10" spans="1:5" ht="13.5" outlineLevel="1" thickBot="1">
      <c r="B10" s="103"/>
      <c r="C10" s="809"/>
    </row>
    <row r="11" spans="1:5" s="104" customFormat="1" ht="15">
      <c r="A11" s="104" t="e">
        <f>SUM(#REF!)</f>
        <v>#REF!</v>
      </c>
      <c r="B11" s="105" t="s">
        <v>2961</v>
      </c>
      <c r="C11" s="810">
        <f>SUBTOTAL(9,C5:C10)/2</f>
        <v>0</v>
      </c>
      <c r="D11" s="106"/>
    </row>
  </sheetData>
  <sheetProtection algorithmName="SHA-512" hashValue="YeA1PJDnwop00dGlK9rX+BIopvgy2UNM3wcXhq9vmfm0NdK5IVU3g0OX/O5JAD+f6WY30vuWxnzpopZE29m5Og==" saltValue="z/Tm3CqWi6mtoVLxBwQxxA=="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65"/>
  <sheetViews>
    <sheetView topLeftCell="F1" zoomScaleNormal="100" zoomScaleSheetLayoutView="100" workbookViewId="0">
      <pane ySplit="3" topLeftCell="A4" activePane="bottomLeft" state="frozen"/>
      <selection activeCell="C11" sqref="C11"/>
      <selection pane="bottomLeft" activeCell="J20" sqref="J20"/>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2962</v>
      </c>
      <c r="G3" s="117" t="s">
        <v>53</v>
      </c>
      <c r="H3" s="118" t="s">
        <v>49</v>
      </c>
      <c r="I3" s="118" t="s">
        <v>2963</v>
      </c>
      <c r="J3" s="119" t="s">
        <v>163</v>
      </c>
      <c r="K3" s="117" t="s">
        <v>164</v>
      </c>
      <c r="L3" s="116" t="s">
        <v>2964</v>
      </c>
      <c r="M3" s="116" t="s">
        <v>2965</v>
      </c>
      <c r="N3" s="116" t="s">
        <v>2966</v>
      </c>
      <c r="O3" s="116" t="s">
        <v>2967</v>
      </c>
      <c r="P3" s="116" t="s">
        <v>2960</v>
      </c>
      <c r="Q3" s="116" t="s">
        <v>2968</v>
      </c>
      <c r="R3" s="116" t="s">
        <v>2849</v>
      </c>
      <c r="S3" s="116" t="s">
        <v>2969</v>
      </c>
      <c r="T3" s="116" t="s">
        <v>2851</v>
      </c>
      <c r="U3" s="116" t="s">
        <v>2787</v>
      </c>
      <c r="V3" s="116" t="s">
        <v>38</v>
      </c>
      <c r="W3" s="116" t="s">
        <v>44</v>
      </c>
      <c r="X3" s="119" t="s">
        <v>2970</v>
      </c>
      <c r="Y3" s="118" t="s">
        <v>2806</v>
      </c>
      <c r="Z3" s="118" t="s">
        <v>2971</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3276</v>
      </c>
      <c r="K5" s="127"/>
      <c r="L5" s="129"/>
      <c r="M5" s="130"/>
      <c r="N5" s="129"/>
      <c r="O5" s="130"/>
      <c r="P5" s="806">
        <f>SUBTOTAL(9,P6:P65)</f>
        <v>0</v>
      </c>
      <c r="Q5" s="132"/>
      <c r="R5" s="133">
        <f>SUBTOTAL(9,R6:R65)</f>
        <v>42.417700000000004</v>
      </c>
      <c r="S5" s="130"/>
      <c r="T5" s="133">
        <f>SUBTOTAL(9,T6:T65)</f>
        <v>0</v>
      </c>
      <c r="U5" s="130"/>
      <c r="V5" s="131">
        <f>SUBTOTAL(9,V6:V65)</f>
        <v>0</v>
      </c>
      <c r="W5" s="131">
        <f>SUBTOTAL(9,W6:W65)</f>
        <v>0</v>
      </c>
      <c r="X5" s="134"/>
      <c r="Y5" s="135"/>
      <c r="Z5" s="135"/>
    </row>
    <row r="6" spans="1:26" s="136" customFormat="1" ht="16.5" customHeight="1" outlineLevel="1">
      <c r="F6" s="137"/>
      <c r="G6" s="121"/>
      <c r="H6" s="138"/>
      <c r="I6" s="138"/>
      <c r="J6" s="138" t="s">
        <v>3277</v>
      </c>
      <c r="K6" s="121"/>
      <c r="L6" s="139"/>
      <c r="M6" s="140"/>
      <c r="N6" s="139"/>
      <c r="O6" s="140"/>
      <c r="P6" s="805">
        <f>SUBTOTAL(9,P7:P32)</f>
        <v>0</v>
      </c>
      <c r="Q6" s="142"/>
      <c r="R6" s="143">
        <f>SUBTOTAL(9,R7:R32)</f>
        <v>0.82062000000000002</v>
      </c>
      <c r="S6" s="140"/>
      <c r="T6" s="143">
        <f>SUBTOTAL(9,T7:T32)</f>
        <v>0</v>
      </c>
      <c r="U6" s="140"/>
      <c r="V6" s="141">
        <f>SUBTOTAL(9,V7:V32)</f>
        <v>0</v>
      </c>
      <c r="W6" s="141">
        <f>SUBTOTAL(9,W7:W32)</f>
        <v>0</v>
      </c>
      <c r="X6" s="144"/>
      <c r="Y6" s="122"/>
      <c r="Z6" s="122"/>
    </row>
    <row r="7" spans="1:26" s="145" customFormat="1" ht="36" outlineLevel="2">
      <c r="A7" s="145" t="s">
        <v>2974</v>
      </c>
      <c r="B7" s="145" t="s">
        <v>2975</v>
      </c>
      <c r="C7" s="145" t="s">
        <v>2976</v>
      </c>
      <c r="D7" s="145" t="s">
        <v>2977</v>
      </c>
      <c r="E7" s="145" t="s">
        <v>2978</v>
      </c>
      <c r="F7" s="146">
        <v>1</v>
      </c>
      <c r="G7" s="147" t="s">
        <v>2995</v>
      </c>
      <c r="H7" s="148" t="s">
        <v>3278</v>
      </c>
      <c r="I7" s="148" t="s">
        <v>3279</v>
      </c>
      <c r="J7" s="149" t="s">
        <v>3280</v>
      </c>
      <c r="K7" s="147" t="s">
        <v>210</v>
      </c>
      <c r="L7" s="150">
        <v>15</v>
      </c>
      <c r="M7" s="151">
        <v>0</v>
      </c>
      <c r="N7" s="150">
        <f t="shared" ref="N7:N31" si="0">L7*(1+M7/100)</f>
        <v>15</v>
      </c>
      <c r="O7" s="811"/>
      <c r="P7" s="803">
        <f>ROUND(N7*O7,2)</f>
        <v>0</v>
      </c>
      <c r="Q7" s="153"/>
      <c r="R7" s="151">
        <f t="shared" ref="R7:R31" si="1">N7*Q7</f>
        <v>0</v>
      </c>
      <c r="S7" s="153"/>
      <c r="T7" s="151">
        <f t="shared" ref="T7:T31" si="2">N7*S7</f>
        <v>0</v>
      </c>
      <c r="U7" s="152">
        <v>21</v>
      </c>
      <c r="V7" s="152">
        <f t="shared" ref="V7:V31" si="3">P7*(U7/100)</f>
        <v>0</v>
      </c>
      <c r="W7" s="152">
        <f t="shared" ref="W7:W31" si="4">P7+V7</f>
        <v>0</v>
      </c>
      <c r="X7" s="149"/>
      <c r="Y7" s="148" t="s">
        <v>2982</v>
      </c>
      <c r="Z7" s="148" t="s">
        <v>3281</v>
      </c>
    </row>
    <row r="8" spans="1:26" s="145" customFormat="1" ht="24" outlineLevel="2">
      <c r="F8" s="146">
        <v>2</v>
      </c>
      <c r="G8" s="147" t="s">
        <v>2995</v>
      </c>
      <c r="H8" s="148" t="s">
        <v>3282</v>
      </c>
      <c r="I8" s="148" t="s">
        <v>3283</v>
      </c>
      <c r="J8" s="149" t="s">
        <v>3284</v>
      </c>
      <c r="K8" s="147" t="s">
        <v>210</v>
      </c>
      <c r="L8" s="150">
        <v>240</v>
      </c>
      <c r="M8" s="151">
        <v>0</v>
      </c>
      <c r="N8" s="150">
        <f t="shared" si="0"/>
        <v>240</v>
      </c>
      <c r="O8" s="811"/>
      <c r="P8" s="803">
        <f t="shared" ref="P8:P31" si="5">ROUND(N8*O8,2)</f>
        <v>0</v>
      </c>
      <c r="Q8" s="153"/>
      <c r="R8" s="151">
        <f t="shared" si="1"/>
        <v>0</v>
      </c>
      <c r="S8" s="153"/>
      <c r="T8" s="151">
        <f t="shared" si="2"/>
        <v>0</v>
      </c>
      <c r="U8" s="152">
        <v>21</v>
      </c>
      <c r="V8" s="152">
        <f t="shared" si="3"/>
        <v>0</v>
      </c>
      <c r="W8" s="152">
        <f t="shared" si="4"/>
        <v>0</v>
      </c>
      <c r="X8" s="149"/>
      <c r="Y8" s="148" t="s">
        <v>2982</v>
      </c>
      <c r="Z8" s="148" t="s">
        <v>3281</v>
      </c>
    </row>
    <row r="9" spans="1:26" s="145" customFormat="1" ht="24" outlineLevel="2">
      <c r="F9" s="146">
        <v>3</v>
      </c>
      <c r="G9" s="147" t="s">
        <v>2995</v>
      </c>
      <c r="H9" s="148" t="s">
        <v>3285</v>
      </c>
      <c r="I9" s="148" t="s">
        <v>242</v>
      </c>
      <c r="J9" s="149" t="s">
        <v>3286</v>
      </c>
      <c r="K9" s="147" t="s">
        <v>210</v>
      </c>
      <c r="L9" s="150">
        <v>44</v>
      </c>
      <c r="M9" s="151">
        <v>0</v>
      </c>
      <c r="N9" s="150">
        <f t="shared" si="0"/>
        <v>44</v>
      </c>
      <c r="O9" s="811"/>
      <c r="P9" s="803">
        <f t="shared" si="5"/>
        <v>0</v>
      </c>
      <c r="Q9" s="153"/>
      <c r="R9" s="151">
        <f t="shared" si="1"/>
        <v>0</v>
      </c>
      <c r="S9" s="153"/>
      <c r="T9" s="151">
        <f t="shared" si="2"/>
        <v>0</v>
      </c>
      <c r="U9" s="152">
        <v>21</v>
      </c>
      <c r="V9" s="152">
        <f t="shared" si="3"/>
        <v>0</v>
      </c>
      <c r="W9" s="152">
        <f t="shared" si="4"/>
        <v>0</v>
      </c>
      <c r="X9" s="149"/>
      <c r="Y9" s="148" t="s">
        <v>2982</v>
      </c>
      <c r="Z9" s="148" t="s">
        <v>3281</v>
      </c>
    </row>
    <row r="10" spans="1:26" s="145" customFormat="1" ht="24" outlineLevel="2">
      <c r="F10" s="146">
        <v>4</v>
      </c>
      <c r="G10" s="147" t="s">
        <v>2995</v>
      </c>
      <c r="H10" s="148" t="s">
        <v>3287</v>
      </c>
      <c r="I10" s="148" t="s">
        <v>259</v>
      </c>
      <c r="J10" s="149" t="s">
        <v>3288</v>
      </c>
      <c r="K10" s="147" t="s">
        <v>210</v>
      </c>
      <c r="L10" s="150">
        <v>38</v>
      </c>
      <c r="M10" s="151">
        <v>0</v>
      </c>
      <c r="N10" s="150">
        <f t="shared" si="0"/>
        <v>38</v>
      </c>
      <c r="O10" s="811"/>
      <c r="P10" s="803">
        <f t="shared" si="5"/>
        <v>0</v>
      </c>
      <c r="Q10" s="153"/>
      <c r="R10" s="151">
        <f t="shared" si="1"/>
        <v>0</v>
      </c>
      <c r="S10" s="153"/>
      <c r="T10" s="151">
        <f t="shared" si="2"/>
        <v>0</v>
      </c>
      <c r="U10" s="152">
        <v>21</v>
      </c>
      <c r="V10" s="152">
        <f t="shared" si="3"/>
        <v>0</v>
      </c>
      <c r="W10" s="152">
        <f t="shared" si="4"/>
        <v>0</v>
      </c>
      <c r="X10" s="149"/>
      <c r="Y10" s="148" t="s">
        <v>2982</v>
      </c>
      <c r="Z10" s="148" t="s">
        <v>3281</v>
      </c>
    </row>
    <row r="11" spans="1:26" s="145" customFormat="1" ht="24" outlineLevel="2">
      <c r="F11" s="146">
        <v>5</v>
      </c>
      <c r="G11" s="147" t="s">
        <v>2995</v>
      </c>
      <c r="H11" s="148" t="s">
        <v>3287</v>
      </c>
      <c r="I11" s="148" t="s">
        <v>259</v>
      </c>
      <c r="J11" s="149" t="s">
        <v>3289</v>
      </c>
      <c r="K11" s="147" t="s">
        <v>210</v>
      </c>
      <c r="L11" s="150">
        <v>70</v>
      </c>
      <c r="M11" s="151">
        <v>0</v>
      </c>
      <c r="N11" s="150">
        <f t="shared" si="0"/>
        <v>70</v>
      </c>
      <c r="O11" s="811"/>
      <c r="P11" s="803">
        <f t="shared" si="5"/>
        <v>0</v>
      </c>
      <c r="Q11" s="153"/>
      <c r="R11" s="151">
        <f t="shared" si="1"/>
        <v>0</v>
      </c>
      <c r="S11" s="153"/>
      <c r="T11" s="151">
        <f t="shared" si="2"/>
        <v>0</v>
      </c>
      <c r="U11" s="152">
        <v>21</v>
      </c>
      <c r="V11" s="152">
        <f t="shared" si="3"/>
        <v>0</v>
      </c>
      <c r="W11" s="152">
        <f t="shared" si="4"/>
        <v>0</v>
      </c>
      <c r="X11" s="149"/>
      <c r="Y11" s="148" t="s">
        <v>2982</v>
      </c>
      <c r="Z11" s="148" t="s">
        <v>3281</v>
      </c>
    </row>
    <row r="12" spans="1:26" s="145" customFormat="1" ht="24" outlineLevel="2">
      <c r="F12" s="146">
        <v>6</v>
      </c>
      <c r="G12" s="147" t="s">
        <v>2995</v>
      </c>
      <c r="H12" s="148" t="s">
        <v>3290</v>
      </c>
      <c r="I12" s="148" t="s">
        <v>264</v>
      </c>
      <c r="J12" s="149" t="s">
        <v>3291</v>
      </c>
      <c r="K12" s="147" t="s">
        <v>210</v>
      </c>
      <c r="L12" s="150">
        <v>5.6</v>
      </c>
      <c r="M12" s="151">
        <v>0</v>
      </c>
      <c r="N12" s="150">
        <f t="shared" si="0"/>
        <v>5.6</v>
      </c>
      <c r="O12" s="811"/>
      <c r="P12" s="803">
        <f t="shared" si="5"/>
        <v>0</v>
      </c>
      <c r="Q12" s="153"/>
      <c r="R12" s="151">
        <f t="shared" si="1"/>
        <v>0</v>
      </c>
      <c r="S12" s="153"/>
      <c r="T12" s="151">
        <f t="shared" si="2"/>
        <v>0</v>
      </c>
      <c r="U12" s="152">
        <v>21</v>
      </c>
      <c r="V12" s="152">
        <f t="shared" si="3"/>
        <v>0</v>
      </c>
      <c r="W12" s="152">
        <f t="shared" si="4"/>
        <v>0</v>
      </c>
      <c r="X12" s="149"/>
      <c r="Y12" s="148" t="s">
        <v>2982</v>
      </c>
      <c r="Z12" s="148" t="s">
        <v>3281</v>
      </c>
    </row>
    <row r="13" spans="1:26" s="145" customFormat="1" ht="24" outlineLevel="2">
      <c r="F13" s="146">
        <v>7</v>
      </c>
      <c r="G13" s="147" t="s">
        <v>2995</v>
      </c>
      <c r="H13" s="148" t="s">
        <v>3290</v>
      </c>
      <c r="I13" s="148" t="s">
        <v>264</v>
      </c>
      <c r="J13" s="149" t="s">
        <v>3292</v>
      </c>
      <c r="K13" s="147" t="s">
        <v>210</v>
      </c>
      <c r="L13" s="150">
        <v>12</v>
      </c>
      <c r="M13" s="151">
        <v>0</v>
      </c>
      <c r="N13" s="150">
        <f t="shared" si="0"/>
        <v>12</v>
      </c>
      <c r="O13" s="811"/>
      <c r="P13" s="803">
        <f t="shared" si="5"/>
        <v>0</v>
      </c>
      <c r="Q13" s="153"/>
      <c r="R13" s="151">
        <f t="shared" si="1"/>
        <v>0</v>
      </c>
      <c r="S13" s="153"/>
      <c r="T13" s="151">
        <f t="shared" si="2"/>
        <v>0</v>
      </c>
      <c r="U13" s="152">
        <v>21</v>
      </c>
      <c r="V13" s="152">
        <f t="shared" si="3"/>
        <v>0</v>
      </c>
      <c r="W13" s="152">
        <f t="shared" si="4"/>
        <v>0</v>
      </c>
      <c r="X13" s="149"/>
      <c r="Y13" s="148" t="s">
        <v>2982</v>
      </c>
      <c r="Z13" s="148" t="s">
        <v>3281</v>
      </c>
    </row>
    <row r="14" spans="1:26" s="145" customFormat="1" ht="24" outlineLevel="2">
      <c r="F14" s="146">
        <v>8</v>
      </c>
      <c r="G14" s="147" t="s">
        <v>2995</v>
      </c>
      <c r="H14" s="148" t="s">
        <v>3293</v>
      </c>
      <c r="I14" s="148" t="s">
        <v>3294</v>
      </c>
      <c r="J14" s="149" t="s">
        <v>3295</v>
      </c>
      <c r="K14" s="147" t="s">
        <v>210</v>
      </c>
      <c r="L14" s="150">
        <v>4</v>
      </c>
      <c r="M14" s="151">
        <v>0</v>
      </c>
      <c r="N14" s="150">
        <f t="shared" si="0"/>
        <v>4</v>
      </c>
      <c r="O14" s="811"/>
      <c r="P14" s="803">
        <f t="shared" si="5"/>
        <v>0</v>
      </c>
      <c r="Q14" s="153"/>
      <c r="R14" s="151">
        <f t="shared" si="1"/>
        <v>0</v>
      </c>
      <c r="S14" s="153"/>
      <c r="T14" s="151">
        <f t="shared" si="2"/>
        <v>0</v>
      </c>
      <c r="U14" s="152">
        <v>21</v>
      </c>
      <c r="V14" s="152">
        <f t="shared" si="3"/>
        <v>0</v>
      </c>
      <c r="W14" s="152">
        <f t="shared" si="4"/>
        <v>0</v>
      </c>
      <c r="X14" s="149"/>
      <c r="Y14" s="148" t="s">
        <v>2982</v>
      </c>
      <c r="Z14" s="148" t="s">
        <v>3281</v>
      </c>
    </row>
    <row r="15" spans="1:26" s="145" customFormat="1" ht="12" outlineLevel="2">
      <c r="F15" s="146">
        <v>9</v>
      </c>
      <c r="G15" s="147" t="s">
        <v>2995</v>
      </c>
      <c r="H15" s="148" t="s">
        <v>3296</v>
      </c>
      <c r="I15" s="148" t="s">
        <v>3297</v>
      </c>
      <c r="J15" s="149" t="s">
        <v>3298</v>
      </c>
      <c r="K15" s="147" t="s">
        <v>210</v>
      </c>
      <c r="L15" s="150">
        <v>0.8</v>
      </c>
      <c r="M15" s="151">
        <v>0</v>
      </c>
      <c r="N15" s="150">
        <f t="shared" si="0"/>
        <v>0.8</v>
      </c>
      <c r="O15" s="811"/>
      <c r="P15" s="803">
        <f t="shared" si="5"/>
        <v>0</v>
      </c>
      <c r="Q15" s="153"/>
      <c r="R15" s="151">
        <f t="shared" si="1"/>
        <v>0</v>
      </c>
      <c r="S15" s="153"/>
      <c r="T15" s="151">
        <f t="shared" si="2"/>
        <v>0</v>
      </c>
      <c r="U15" s="152">
        <v>21</v>
      </c>
      <c r="V15" s="152">
        <f t="shared" si="3"/>
        <v>0</v>
      </c>
      <c r="W15" s="152">
        <f t="shared" si="4"/>
        <v>0</v>
      </c>
      <c r="X15" s="149"/>
      <c r="Y15" s="148" t="s">
        <v>2982</v>
      </c>
      <c r="Z15" s="148" t="s">
        <v>3281</v>
      </c>
    </row>
    <row r="16" spans="1:26" s="145" customFormat="1" ht="24" outlineLevel="2">
      <c r="F16" s="146">
        <v>10</v>
      </c>
      <c r="G16" s="147" t="s">
        <v>2995</v>
      </c>
      <c r="H16" s="148" t="s">
        <v>3299</v>
      </c>
      <c r="I16" s="148" t="s">
        <v>3300</v>
      </c>
      <c r="J16" s="149" t="s">
        <v>3301</v>
      </c>
      <c r="K16" s="147" t="s">
        <v>180</v>
      </c>
      <c r="L16" s="150">
        <v>68</v>
      </c>
      <c r="M16" s="151">
        <v>0</v>
      </c>
      <c r="N16" s="150">
        <f t="shared" si="0"/>
        <v>68</v>
      </c>
      <c r="O16" s="811"/>
      <c r="P16" s="803">
        <f t="shared" si="5"/>
        <v>0</v>
      </c>
      <c r="Q16" s="153">
        <v>8.4000000000000003E-4</v>
      </c>
      <c r="R16" s="151">
        <f t="shared" si="1"/>
        <v>5.7120000000000004E-2</v>
      </c>
      <c r="S16" s="153"/>
      <c r="T16" s="151">
        <f t="shared" si="2"/>
        <v>0</v>
      </c>
      <c r="U16" s="152">
        <v>21</v>
      </c>
      <c r="V16" s="152">
        <f t="shared" si="3"/>
        <v>0</v>
      </c>
      <c r="W16" s="152">
        <f t="shared" si="4"/>
        <v>0</v>
      </c>
      <c r="X16" s="149"/>
      <c r="Y16" s="148" t="s">
        <v>2982</v>
      </c>
      <c r="Z16" s="148" t="s">
        <v>3281</v>
      </c>
    </row>
    <row r="17" spans="6:26" s="145" customFormat="1" ht="24" outlineLevel="2">
      <c r="F17" s="146">
        <v>11</v>
      </c>
      <c r="G17" s="147" t="s">
        <v>2995</v>
      </c>
      <c r="H17" s="148" t="s">
        <v>3299</v>
      </c>
      <c r="I17" s="148" t="s">
        <v>3300</v>
      </c>
      <c r="J17" s="149" t="s">
        <v>3302</v>
      </c>
      <c r="K17" s="147" t="s">
        <v>180</v>
      </c>
      <c r="L17" s="150">
        <v>95</v>
      </c>
      <c r="M17" s="151">
        <v>0</v>
      </c>
      <c r="N17" s="150">
        <f t="shared" si="0"/>
        <v>95</v>
      </c>
      <c r="O17" s="811"/>
      <c r="P17" s="803">
        <f t="shared" si="5"/>
        <v>0</v>
      </c>
      <c r="Q17" s="153">
        <v>8.4000000000000003E-4</v>
      </c>
      <c r="R17" s="151">
        <f t="shared" si="1"/>
        <v>7.980000000000001E-2</v>
      </c>
      <c r="S17" s="153"/>
      <c r="T17" s="151">
        <f t="shared" si="2"/>
        <v>0</v>
      </c>
      <c r="U17" s="152">
        <v>21</v>
      </c>
      <c r="V17" s="152">
        <f t="shared" si="3"/>
        <v>0</v>
      </c>
      <c r="W17" s="152">
        <f t="shared" si="4"/>
        <v>0</v>
      </c>
      <c r="X17" s="149"/>
      <c r="Y17" s="148" t="s">
        <v>2982</v>
      </c>
      <c r="Z17" s="148" t="s">
        <v>3281</v>
      </c>
    </row>
    <row r="18" spans="6:26" s="145" customFormat="1" ht="24" outlineLevel="2">
      <c r="F18" s="146">
        <v>12</v>
      </c>
      <c r="G18" s="147" t="s">
        <v>2995</v>
      </c>
      <c r="H18" s="148" t="s">
        <v>3303</v>
      </c>
      <c r="I18" s="148" t="s">
        <v>3304</v>
      </c>
      <c r="J18" s="149" t="s">
        <v>3305</v>
      </c>
      <c r="K18" s="147" t="s">
        <v>180</v>
      </c>
      <c r="L18" s="150">
        <v>68</v>
      </c>
      <c r="M18" s="151">
        <v>0</v>
      </c>
      <c r="N18" s="150">
        <f t="shared" si="0"/>
        <v>68</v>
      </c>
      <c r="O18" s="811"/>
      <c r="P18" s="803">
        <f t="shared" si="5"/>
        <v>0</v>
      </c>
      <c r="Q18" s="153"/>
      <c r="R18" s="151">
        <f t="shared" si="1"/>
        <v>0</v>
      </c>
      <c r="S18" s="153"/>
      <c r="T18" s="151">
        <f t="shared" si="2"/>
        <v>0</v>
      </c>
      <c r="U18" s="152">
        <v>21</v>
      </c>
      <c r="V18" s="152">
        <f t="shared" si="3"/>
        <v>0</v>
      </c>
      <c r="W18" s="152">
        <f t="shared" si="4"/>
        <v>0</v>
      </c>
      <c r="X18" s="149"/>
      <c r="Y18" s="148" t="s">
        <v>2982</v>
      </c>
      <c r="Z18" s="148" t="s">
        <v>3281</v>
      </c>
    </row>
    <row r="19" spans="6:26" s="145" customFormat="1" ht="24" outlineLevel="2">
      <c r="F19" s="146">
        <v>13</v>
      </c>
      <c r="G19" s="147" t="s">
        <v>2995</v>
      </c>
      <c r="H19" s="148" t="s">
        <v>3303</v>
      </c>
      <c r="I19" s="148" t="s">
        <v>3304</v>
      </c>
      <c r="J19" s="149" t="s">
        <v>3306</v>
      </c>
      <c r="K19" s="147" t="s">
        <v>180</v>
      </c>
      <c r="L19" s="150">
        <v>95</v>
      </c>
      <c r="M19" s="151">
        <v>0</v>
      </c>
      <c r="N19" s="150">
        <f t="shared" si="0"/>
        <v>95</v>
      </c>
      <c r="O19" s="811"/>
      <c r="P19" s="803">
        <f t="shared" si="5"/>
        <v>0</v>
      </c>
      <c r="Q19" s="153"/>
      <c r="R19" s="151">
        <f t="shared" si="1"/>
        <v>0</v>
      </c>
      <c r="S19" s="153"/>
      <c r="T19" s="151">
        <f t="shared" si="2"/>
        <v>0</v>
      </c>
      <c r="U19" s="152">
        <v>21</v>
      </c>
      <c r="V19" s="152">
        <f t="shared" si="3"/>
        <v>0</v>
      </c>
      <c r="W19" s="152">
        <f t="shared" si="4"/>
        <v>0</v>
      </c>
      <c r="X19" s="149"/>
      <c r="Y19" s="148" t="s">
        <v>2982</v>
      </c>
      <c r="Z19" s="148" t="s">
        <v>3281</v>
      </c>
    </row>
    <row r="20" spans="6:26" s="145" customFormat="1" ht="24" outlineLevel="2">
      <c r="F20" s="146">
        <v>14</v>
      </c>
      <c r="G20" s="147" t="s">
        <v>2995</v>
      </c>
      <c r="H20" s="148" t="s">
        <v>3307</v>
      </c>
      <c r="I20" s="148" t="s">
        <v>279</v>
      </c>
      <c r="J20" s="149" t="s">
        <v>3308</v>
      </c>
      <c r="K20" s="147" t="s">
        <v>210</v>
      </c>
      <c r="L20" s="150">
        <v>28</v>
      </c>
      <c r="M20" s="151">
        <v>0</v>
      </c>
      <c r="N20" s="150">
        <f t="shared" si="0"/>
        <v>28</v>
      </c>
      <c r="O20" s="811"/>
      <c r="P20" s="803">
        <f t="shared" si="5"/>
        <v>0</v>
      </c>
      <c r="Q20" s="153"/>
      <c r="R20" s="151">
        <f t="shared" si="1"/>
        <v>0</v>
      </c>
      <c r="S20" s="153"/>
      <c r="T20" s="151">
        <f t="shared" si="2"/>
        <v>0</v>
      </c>
      <c r="U20" s="152">
        <v>21</v>
      </c>
      <c r="V20" s="152">
        <f t="shared" si="3"/>
        <v>0</v>
      </c>
      <c r="W20" s="152">
        <f t="shared" si="4"/>
        <v>0</v>
      </c>
      <c r="X20" s="149"/>
      <c r="Y20" s="148" t="s">
        <v>2982</v>
      </c>
      <c r="Z20" s="148" t="s">
        <v>3281</v>
      </c>
    </row>
    <row r="21" spans="6:26" s="145" customFormat="1" ht="24" outlineLevel="2">
      <c r="F21" s="146">
        <v>15</v>
      </c>
      <c r="G21" s="147" t="s">
        <v>2995</v>
      </c>
      <c r="H21" s="148" t="s">
        <v>3307</v>
      </c>
      <c r="I21" s="148" t="s">
        <v>279</v>
      </c>
      <c r="J21" s="149" t="s">
        <v>3309</v>
      </c>
      <c r="K21" s="147" t="s">
        <v>210</v>
      </c>
      <c r="L21" s="150">
        <v>70</v>
      </c>
      <c r="M21" s="151">
        <v>0</v>
      </c>
      <c r="N21" s="150">
        <f t="shared" si="0"/>
        <v>70</v>
      </c>
      <c r="O21" s="811"/>
      <c r="P21" s="803">
        <f t="shared" si="5"/>
        <v>0</v>
      </c>
      <c r="Q21" s="153"/>
      <c r="R21" s="151">
        <f t="shared" si="1"/>
        <v>0</v>
      </c>
      <c r="S21" s="153"/>
      <c r="T21" s="151">
        <f t="shared" si="2"/>
        <v>0</v>
      </c>
      <c r="U21" s="152">
        <v>21</v>
      </c>
      <c r="V21" s="152">
        <f t="shared" si="3"/>
        <v>0</v>
      </c>
      <c r="W21" s="152">
        <f t="shared" si="4"/>
        <v>0</v>
      </c>
      <c r="X21" s="149"/>
      <c r="Y21" s="148" t="s">
        <v>2982</v>
      </c>
      <c r="Z21" s="148" t="s">
        <v>3281</v>
      </c>
    </row>
    <row r="22" spans="6:26" s="145" customFormat="1" ht="24" outlineLevel="2">
      <c r="F22" s="146">
        <v>16</v>
      </c>
      <c r="G22" s="147" t="s">
        <v>2995</v>
      </c>
      <c r="H22" s="148" t="s">
        <v>3310</v>
      </c>
      <c r="I22" s="148" t="s">
        <v>3311</v>
      </c>
      <c r="J22" s="149" t="s">
        <v>3312</v>
      </c>
      <c r="K22" s="147" t="s">
        <v>210</v>
      </c>
      <c r="L22" s="150">
        <v>240</v>
      </c>
      <c r="M22" s="151">
        <v>0</v>
      </c>
      <c r="N22" s="150">
        <f t="shared" si="0"/>
        <v>240</v>
      </c>
      <c r="O22" s="811"/>
      <c r="P22" s="803">
        <f t="shared" si="5"/>
        <v>0</v>
      </c>
      <c r="Q22" s="153"/>
      <c r="R22" s="151">
        <f t="shared" si="1"/>
        <v>0</v>
      </c>
      <c r="S22" s="153"/>
      <c r="T22" s="151">
        <f t="shared" si="2"/>
        <v>0</v>
      </c>
      <c r="U22" s="152">
        <v>21</v>
      </c>
      <c r="V22" s="152">
        <f t="shared" si="3"/>
        <v>0</v>
      </c>
      <c r="W22" s="152">
        <f t="shared" si="4"/>
        <v>0</v>
      </c>
      <c r="X22" s="149"/>
      <c r="Y22" s="148" t="s">
        <v>2982</v>
      </c>
      <c r="Z22" s="148" t="s">
        <v>3281</v>
      </c>
    </row>
    <row r="23" spans="6:26" s="145" customFormat="1" ht="24" outlineLevel="2">
      <c r="F23" s="146">
        <v>17</v>
      </c>
      <c r="G23" s="147" t="s">
        <v>2995</v>
      </c>
      <c r="H23" s="148" t="s">
        <v>3313</v>
      </c>
      <c r="I23" s="148" t="s">
        <v>3314</v>
      </c>
      <c r="J23" s="149" t="s">
        <v>3315</v>
      </c>
      <c r="K23" s="147" t="s">
        <v>210</v>
      </c>
      <c r="L23" s="150">
        <v>6</v>
      </c>
      <c r="M23" s="151">
        <v>0</v>
      </c>
      <c r="N23" s="150">
        <f t="shared" si="0"/>
        <v>6</v>
      </c>
      <c r="O23" s="811"/>
      <c r="P23" s="803">
        <f t="shared" si="5"/>
        <v>0</v>
      </c>
      <c r="Q23" s="153"/>
      <c r="R23" s="151">
        <f t="shared" si="1"/>
        <v>0</v>
      </c>
      <c r="S23" s="153"/>
      <c r="T23" s="151">
        <f t="shared" si="2"/>
        <v>0</v>
      </c>
      <c r="U23" s="152">
        <v>21</v>
      </c>
      <c r="V23" s="152">
        <f t="shared" si="3"/>
        <v>0</v>
      </c>
      <c r="W23" s="152">
        <f t="shared" si="4"/>
        <v>0</v>
      </c>
      <c r="X23" s="149"/>
      <c r="Y23" s="148" t="s">
        <v>2982</v>
      </c>
      <c r="Z23" s="148" t="s">
        <v>3281</v>
      </c>
    </row>
    <row r="24" spans="6:26" s="145" customFormat="1" ht="24" outlineLevel="2">
      <c r="F24" s="146">
        <v>18</v>
      </c>
      <c r="G24" s="147" t="s">
        <v>2995</v>
      </c>
      <c r="H24" s="148" t="s">
        <v>3313</v>
      </c>
      <c r="I24" s="148" t="s">
        <v>3314</v>
      </c>
      <c r="J24" s="149" t="s">
        <v>3316</v>
      </c>
      <c r="K24" s="147" t="s">
        <v>210</v>
      </c>
      <c r="L24" s="150">
        <v>20</v>
      </c>
      <c r="M24" s="151">
        <v>0</v>
      </c>
      <c r="N24" s="150">
        <f t="shared" si="0"/>
        <v>20</v>
      </c>
      <c r="O24" s="811"/>
      <c r="P24" s="803">
        <f t="shared" si="5"/>
        <v>0</v>
      </c>
      <c r="Q24" s="153"/>
      <c r="R24" s="151">
        <f t="shared" si="1"/>
        <v>0</v>
      </c>
      <c r="S24" s="153"/>
      <c r="T24" s="151">
        <f t="shared" si="2"/>
        <v>0</v>
      </c>
      <c r="U24" s="152">
        <v>21</v>
      </c>
      <c r="V24" s="152">
        <f t="shared" si="3"/>
        <v>0</v>
      </c>
      <c r="W24" s="152">
        <f t="shared" si="4"/>
        <v>0</v>
      </c>
      <c r="X24" s="149"/>
      <c r="Y24" s="148" t="s">
        <v>2982</v>
      </c>
      <c r="Z24" s="148" t="s">
        <v>3281</v>
      </c>
    </row>
    <row r="25" spans="6:26" s="145" customFormat="1" ht="24" outlineLevel="2">
      <c r="F25" s="146">
        <v>19</v>
      </c>
      <c r="G25" s="147" t="s">
        <v>2995</v>
      </c>
      <c r="H25" s="148" t="s">
        <v>3317</v>
      </c>
      <c r="I25" s="148" t="s">
        <v>394</v>
      </c>
      <c r="J25" s="149" t="s">
        <v>3318</v>
      </c>
      <c r="K25" s="147" t="s">
        <v>210</v>
      </c>
      <c r="L25" s="150">
        <v>70</v>
      </c>
      <c r="M25" s="151">
        <v>0</v>
      </c>
      <c r="N25" s="150">
        <f t="shared" si="0"/>
        <v>70</v>
      </c>
      <c r="O25" s="811"/>
      <c r="P25" s="803">
        <f t="shared" si="5"/>
        <v>0</v>
      </c>
      <c r="Q25" s="153"/>
      <c r="R25" s="151">
        <f t="shared" si="1"/>
        <v>0</v>
      </c>
      <c r="S25" s="153"/>
      <c r="T25" s="151">
        <f t="shared" si="2"/>
        <v>0</v>
      </c>
      <c r="U25" s="152">
        <v>21</v>
      </c>
      <c r="V25" s="152">
        <f t="shared" si="3"/>
        <v>0</v>
      </c>
      <c r="W25" s="152">
        <f t="shared" si="4"/>
        <v>0</v>
      </c>
      <c r="X25" s="149"/>
      <c r="Y25" s="148" t="s">
        <v>2982</v>
      </c>
      <c r="Z25" s="148" t="s">
        <v>3281</v>
      </c>
    </row>
    <row r="26" spans="6:26" s="145" customFormat="1" ht="12" outlineLevel="2">
      <c r="F26" s="146">
        <v>20</v>
      </c>
      <c r="G26" s="147" t="s">
        <v>2995</v>
      </c>
      <c r="H26" s="148" t="s">
        <v>3319</v>
      </c>
      <c r="I26" s="148" t="s">
        <v>399</v>
      </c>
      <c r="J26" s="149" t="s">
        <v>3320</v>
      </c>
      <c r="K26" s="147" t="s">
        <v>210</v>
      </c>
      <c r="L26" s="150">
        <v>78</v>
      </c>
      <c r="M26" s="151">
        <v>0</v>
      </c>
      <c r="N26" s="150">
        <f t="shared" si="0"/>
        <v>78</v>
      </c>
      <c r="O26" s="811"/>
      <c r="P26" s="803">
        <f t="shared" si="5"/>
        <v>0</v>
      </c>
      <c r="Q26" s="153"/>
      <c r="R26" s="151">
        <f t="shared" si="1"/>
        <v>0</v>
      </c>
      <c r="S26" s="153"/>
      <c r="T26" s="151">
        <f t="shared" si="2"/>
        <v>0</v>
      </c>
      <c r="U26" s="152">
        <v>21</v>
      </c>
      <c r="V26" s="152">
        <f t="shared" si="3"/>
        <v>0</v>
      </c>
      <c r="W26" s="152">
        <f t="shared" si="4"/>
        <v>0</v>
      </c>
      <c r="X26" s="149"/>
      <c r="Y26" s="148" t="s">
        <v>2982</v>
      </c>
      <c r="Z26" s="148" t="s">
        <v>3281</v>
      </c>
    </row>
    <row r="27" spans="6:26" s="145" customFormat="1" ht="24" outlineLevel="2">
      <c r="F27" s="146">
        <v>21</v>
      </c>
      <c r="G27" s="147" t="s">
        <v>2995</v>
      </c>
      <c r="H27" s="148" t="s">
        <v>3321</v>
      </c>
      <c r="I27" s="148" t="s">
        <v>411</v>
      </c>
      <c r="J27" s="149" t="s">
        <v>3322</v>
      </c>
      <c r="K27" s="147" t="s">
        <v>210</v>
      </c>
      <c r="L27" s="150">
        <v>32</v>
      </c>
      <c r="M27" s="151">
        <v>0</v>
      </c>
      <c r="N27" s="150">
        <f t="shared" si="0"/>
        <v>32</v>
      </c>
      <c r="O27" s="811"/>
      <c r="P27" s="803">
        <f t="shared" si="5"/>
        <v>0</v>
      </c>
      <c r="Q27" s="153"/>
      <c r="R27" s="151">
        <f t="shared" si="1"/>
        <v>0</v>
      </c>
      <c r="S27" s="153"/>
      <c r="T27" s="151">
        <f t="shared" si="2"/>
        <v>0</v>
      </c>
      <c r="U27" s="152">
        <v>21</v>
      </c>
      <c r="V27" s="152">
        <f t="shared" si="3"/>
        <v>0</v>
      </c>
      <c r="W27" s="152">
        <f t="shared" si="4"/>
        <v>0</v>
      </c>
      <c r="X27" s="149"/>
      <c r="Y27" s="148" t="s">
        <v>2982</v>
      </c>
      <c r="Z27" s="148" t="s">
        <v>3281</v>
      </c>
    </row>
    <row r="28" spans="6:26" s="145" customFormat="1" ht="24" outlineLevel="2">
      <c r="F28" s="146">
        <v>22</v>
      </c>
      <c r="G28" s="147" t="s">
        <v>2995</v>
      </c>
      <c r="H28" s="148" t="s">
        <v>3321</v>
      </c>
      <c r="I28" s="148" t="s">
        <v>411</v>
      </c>
      <c r="J28" s="149" t="s">
        <v>3323</v>
      </c>
      <c r="K28" s="147" t="s">
        <v>210</v>
      </c>
      <c r="L28" s="150">
        <v>64</v>
      </c>
      <c r="M28" s="151">
        <v>0</v>
      </c>
      <c r="N28" s="150">
        <f t="shared" si="0"/>
        <v>64</v>
      </c>
      <c r="O28" s="811"/>
      <c r="P28" s="803">
        <f t="shared" si="5"/>
        <v>0</v>
      </c>
      <c r="Q28" s="153"/>
      <c r="R28" s="151">
        <f t="shared" si="1"/>
        <v>0</v>
      </c>
      <c r="S28" s="153"/>
      <c r="T28" s="151">
        <f t="shared" si="2"/>
        <v>0</v>
      </c>
      <c r="U28" s="152">
        <v>21</v>
      </c>
      <c r="V28" s="152">
        <f t="shared" si="3"/>
        <v>0</v>
      </c>
      <c r="W28" s="152">
        <f t="shared" si="4"/>
        <v>0</v>
      </c>
      <c r="X28" s="149"/>
      <c r="Y28" s="148" t="s">
        <v>2982</v>
      </c>
      <c r="Z28" s="148" t="s">
        <v>3281</v>
      </c>
    </row>
    <row r="29" spans="6:26" s="145" customFormat="1" ht="24" outlineLevel="2">
      <c r="F29" s="146">
        <v>23</v>
      </c>
      <c r="G29" s="147" t="s">
        <v>2995</v>
      </c>
      <c r="H29" s="148" t="s">
        <v>3321</v>
      </c>
      <c r="I29" s="148" t="s">
        <v>411</v>
      </c>
      <c r="J29" s="149" t="s">
        <v>3324</v>
      </c>
      <c r="K29" s="147" t="s">
        <v>210</v>
      </c>
      <c r="L29" s="150">
        <v>162</v>
      </c>
      <c r="M29" s="151">
        <v>0</v>
      </c>
      <c r="N29" s="150">
        <f t="shared" si="0"/>
        <v>162</v>
      </c>
      <c r="O29" s="811"/>
      <c r="P29" s="803">
        <f t="shared" si="5"/>
        <v>0</v>
      </c>
      <c r="Q29" s="153"/>
      <c r="R29" s="151">
        <f t="shared" si="1"/>
        <v>0</v>
      </c>
      <c r="S29" s="153"/>
      <c r="T29" s="151">
        <f t="shared" si="2"/>
        <v>0</v>
      </c>
      <c r="U29" s="152">
        <v>21</v>
      </c>
      <c r="V29" s="152">
        <f t="shared" si="3"/>
        <v>0</v>
      </c>
      <c r="W29" s="152">
        <f t="shared" si="4"/>
        <v>0</v>
      </c>
      <c r="X29" s="149"/>
      <c r="Y29" s="148" t="s">
        <v>2982</v>
      </c>
      <c r="Z29" s="148" t="s">
        <v>3281</v>
      </c>
    </row>
    <row r="30" spans="6:26" s="145" customFormat="1" ht="12" outlineLevel="2">
      <c r="F30" s="146">
        <v>24</v>
      </c>
      <c r="G30" s="147" t="s">
        <v>2995</v>
      </c>
      <c r="H30" s="148" t="s">
        <v>3325</v>
      </c>
      <c r="I30" s="148" t="s">
        <v>3326</v>
      </c>
      <c r="J30" s="149" t="s">
        <v>3327</v>
      </c>
      <c r="K30" s="147" t="s">
        <v>886</v>
      </c>
      <c r="L30" s="150">
        <v>15</v>
      </c>
      <c r="M30" s="151">
        <v>0</v>
      </c>
      <c r="N30" s="150">
        <f t="shared" si="0"/>
        <v>15</v>
      </c>
      <c r="O30" s="811"/>
      <c r="P30" s="803">
        <f t="shared" si="5"/>
        <v>0</v>
      </c>
      <c r="Q30" s="153">
        <v>8.6800000000000002E-3</v>
      </c>
      <c r="R30" s="151">
        <f t="shared" si="1"/>
        <v>0.13020000000000001</v>
      </c>
      <c r="S30" s="153"/>
      <c r="T30" s="151">
        <f t="shared" si="2"/>
        <v>0</v>
      </c>
      <c r="U30" s="152">
        <v>21</v>
      </c>
      <c r="V30" s="152">
        <f t="shared" si="3"/>
        <v>0</v>
      </c>
      <c r="W30" s="152">
        <f t="shared" si="4"/>
        <v>0</v>
      </c>
      <c r="X30" s="149"/>
      <c r="Y30" s="148" t="s">
        <v>2982</v>
      </c>
      <c r="Z30" s="148" t="s">
        <v>3281</v>
      </c>
    </row>
    <row r="31" spans="6:26" s="145" customFormat="1" ht="24" outlineLevel="2">
      <c r="F31" s="146">
        <v>25</v>
      </c>
      <c r="G31" s="147" t="s">
        <v>2995</v>
      </c>
      <c r="H31" s="148" t="s">
        <v>3328</v>
      </c>
      <c r="I31" s="148" t="s">
        <v>3329</v>
      </c>
      <c r="J31" s="149" t="s">
        <v>3330</v>
      </c>
      <c r="K31" s="147" t="s">
        <v>886</v>
      </c>
      <c r="L31" s="150">
        <v>15</v>
      </c>
      <c r="M31" s="151">
        <v>0</v>
      </c>
      <c r="N31" s="150">
        <f t="shared" si="0"/>
        <v>15</v>
      </c>
      <c r="O31" s="811"/>
      <c r="P31" s="803">
        <f t="shared" si="5"/>
        <v>0</v>
      </c>
      <c r="Q31" s="153">
        <v>3.6900000000000002E-2</v>
      </c>
      <c r="R31" s="151">
        <f t="shared" si="1"/>
        <v>0.55349999999999999</v>
      </c>
      <c r="S31" s="153"/>
      <c r="T31" s="151">
        <f t="shared" si="2"/>
        <v>0</v>
      </c>
      <c r="U31" s="152">
        <v>21</v>
      </c>
      <c r="V31" s="152">
        <f t="shared" si="3"/>
        <v>0</v>
      </c>
      <c r="W31" s="152">
        <f t="shared" si="4"/>
        <v>0</v>
      </c>
      <c r="X31" s="149"/>
      <c r="Y31" s="148" t="s">
        <v>2982</v>
      </c>
      <c r="Z31" s="148" t="s">
        <v>3281</v>
      </c>
    </row>
    <row r="32" spans="6:26" outlineLevel="2">
      <c r="P32" s="804"/>
    </row>
    <row r="33" spans="6:26" s="136" customFormat="1" ht="16.5" customHeight="1" outlineLevel="1">
      <c r="F33" s="137"/>
      <c r="G33" s="121"/>
      <c r="H33" s="138"/>
      <c r="I33" s="138"/>
      <c r="J33" s="138" t="s">
        <v>3331</v>
      </c>
      <c r="K33" s="121"/>
      <c r="L33" s="139"/>
      <c r="M33" s="140"/>
      <c r="N33" s="139"/>
      <c r="O33" s="140"/>
      <c r="P33" s="805">
        <f>SUBTOTAL(9,P34:P36)</f>
        <v>0</v>
      </c>
      <c r="Q33" s="142"/>
      <c r="R33" s="143">
        <f>SUBTOTAL(9,R34:R36)</f>
        <v>41.596940000000004</v>
      </c>
      <c r="S33" s="140"/>
      <c r="T33" s="143">
        <f>SUBTOTAL(9,T34:T36)</f>
        <v>0</v>
      </c>
      <c r="U33" s="140"/>
      <c r="V33" s="141">
        <f>SUBTOTAL(9,V34:V36)</f>
        <v>0</v>
      </c>
      <c r="W33" s="141">
        <f>SUBTOTAL(9,W34:W36)</f>
        <v>0</v>
      </c>
      <c r="X33" s="144"/>
      <c r="Y33" s="122"/>
      <c r="Z33" s="122"/>
    </row>
    <row r="34" spans="6:26" s="145" customFormat="1" ht="24" outlineLevel="2">
      <c r="F34" s="146">
        <v>26</v>
      </c>
      <c r="G34" s="147" t="s">
        <v>2995</v>
      </c>
      <c r="H34" s="148" t="s">
        <v>3332</v>
      </c>
      <c r="I34" s="148" t="s">
        <v>3333</v>
      </c>
      <c r="J34" s="149" t="s">
        <v>3334</v>
      </c>
      <c r="K34" s="147" t="s">
        <v>210</v>
      </c>
      <c r="L34" s="150">
        <v>6</v>
      </c>
      <c r="M34" s="151">
        <v>0</v>
      </c>
      <c r="N34" s="150">
        <f>L34*(1+M34/100)</f>
        <v>6</v>
      </c>
      <c r="O34" s="811"/>
      <c r="P34" s="803">
        <f t="shared" ref="P34:P35" si="6">ROUND(N34*O34,2)</f>
        <v>0</v>
      </c>
      <c r="Q34" s="153">
        <v>1.8907700000000001</v>
      </c>
      <c r="R34" s="151">
        <f>N34*Q34</f>
        <v>11.344620000000001</v>
      </c>
      <c r="S34" s="153"/>
      <c r="T34" s="151">
        <f>N34*S34</f>
        <v>0</v>
      </c>
      <c r="U34" s="152">
        <v>21</v>
      </c>
      <c r="V34" s="152">
        <f>P34*(U34/100)</f>
        <v>0</v>
      </c>
      <c r="W34" s="152">
        <f>P34+V34</f>
        <v>0</v>
      </c>
      <c r="X34" s="149"/>
      <c r="Y34" s="148" t="s">
        <v>2982</v>
      </c>
      <c r="Z34" s="148" t="s">
        <v>3335</v>
      </c>
    </row>
    <row r="35" spans="6:26" s="145" customFormat="1" ht="24" outlineLevel="2">
      <c r="F35" s="146">
        <v>27</v>
      </c>
      <c r="G35" s="147" t="s">
        <v>2995</v>
      </c>
      <c r="H35" s="148" t="s">
        <v>3332</v>
      </c>
      <c r="I35" s="148" t="s">
        <v>3333</v>
      </c>
      <c r="J35" s="149" t="s">
        <v>3336</v>
      </c>
      <c r="K35" s="147" t="s">
        <v>210</v>
      </c>
      <c r="L35" s="150">
        <v>16</v>
      </c>
      <c r="M35" s="151">
        <v>0</v>
      </c>
      <c r="N35" s="150">
        <f>L35*(1+M35/100)</f>
        <v>16</v>
      </c>
      <c r="O35" s="811"/>
      <c r="P35" s="803">
        <f t="shared" si="6"/>
        <v>0</v>
      </c>
      <c r="Q35" s="153">
        <v>1.8907700000000001</v>
      </c>
      <c r="R35" s="151">
        <f>N35*Q35</f>
        <v>30.252320000000001</v>
      </c>
      <c r="S35" s="153"/>
      <c r="T35" s="151">
        <f>N35*S35</f>
        <v>0</v>
      </c>
      <c r="U35" s="152">
        <v>21</v>
      </c>
      <c r="V35" s="152">
        <f>P35*(U35/100)</f>
        <v>0</v>
      </c>
      <c r="W35" s="152">
        <f>P35+V35</f>
        <v>0</v>
      </c>
      <c r="X35" s="149"/>
      <c r="Y35" s="148" t="s">
        <v>2982</v>
      </c>
      <c r="Z35" s="148" t="s">
        <v>3335</v>
      </c>
    </row>
    <row r="36" spans="6:26" outlineLevel="2">
      <c r="P36" s="804"/>
    </row>
    <row r="37" spans="6:26" s="136" customFormat="1" ht="16.5" customHeight="1" outlineLevel="1">
      <c r="F37" s="137"/>
      <c r="G37" s="121"/>
      <c r="H37" s="138"/>
      <c r="I37" s="138"/>
      <c r="J37" s="138" t="s">
        <v>3337</v>
      </c>
      <c r="K37" s="121"/>
      <c r="L37" s="139"/>
      <c r="M37" s="140"/>
      <c r="N37" s="139"/>
      <c r="O37" s="140"/>
      <c r="P37" s="805">
        <f>SUBTOTAL(9,P38:P61)</f>
        <v>0</v>
      </c>
      <c r="Q37" s="142"/>
      <c r="R37" s="143">
        <f>SUBTOTAL(9,R38:R61)</f>
        <v>1.4000000000000001E-4</v>
      </c>
      <c r="S37" s="140"/>
      <c r="T37" s="143">
        <f>SUBTOTAL(9,T38:T61)</f>
        <v>0</v>
      </c>
      <c r="U37" s="140"/>
      <c r="V37" s="141">
        <f>SUBTOTAL(9,V38:V61)</f>
        <v>0</v>
      </c>
      <c r="W37" s="141">
        <f>SUBTOTAL(9,W38:W61)</f>
        <v>0</v>
      </c>
      <c r="X37" s="144"/>
      <c r="Y37" s="122"/>
      <c r="Z37" s="122"/>
    </row>
    <row r="38" spans="6:26" s="145" customFormat="1" ht="24" outlineLevel="2">
      <c r="F38" s="146">
        <v>28</v>
      </c>
      <c r="G38" s="147" t="s">
        <v>2979</v>
      </c>
      <c r="H38" s="148" t="s">
        <v>3338</v>
      </c>
      <c r="I38" s="148"/>
      <c r="J38" s="149" t="s">
        <v>3339</v>
      </c>
      <c r="K38" s="147" t="s">
        <v>187</v>
      </c>
      <c r="L38" s="150">
        <v>1</v>
      </c>
      <c r="M38" s="151">
        <v>0</v>
      </c>
      <c r="N38" s="150">
        <f t="shared" ref="N38:N60" si="7">L38*(1+M38/100)</f>
        <v>1</v>
      </c>
      <c r="O38" s="811"/>
      <c r="P38" s="803">
        <f t="shared" ref="P38:P60" si="8">ROUND(N38*O38,2)</f>
        <v>0</v>
      </c>
      <c r="Q38" s="153"/>
      <c r="R38" s="151">
        <f t="shared" ref="R38:R60" si="9">N38*Q38</f>
        <v>0</v>
      </c>
      <c r="S38" s="153"/>
      <c r="T38" s="151">
        <f t="shared" ref="T38:T60" si="10">N38*S38</f>
        <v>0</v>
      </c>
      <c r="U38" s="152">
        <v>21</v>
      </c>
      <c r="V38" s="152">
        <f t="shared" ref="V38:V60" si="11">P38*(U38/100)</f>
        <v>0</v>
      </c>
      <c r="W38" s="152">
        <f t="shared" ref="W38:W60" si="12">P38+V38</f>
        <v>0</v>
      </c>
      <c r="X38" s="149"/>
      <c r="Y38" s="148" t="s">
        <v>2982</v>
      </c>
      <c r="Z38" s="148" t="s">
        <v>3340</v>
      </c>
    </row>
    <row r="39" spans="6:26" s="145" customFormat="1" ht="24" outlineLevel="2">
      <c r="F39" s="146">
        <v>29</v>
      </c>
      <c r="G39" s="147" t="s">
        <v>2995</v>
      </c>
      <c r="H39" s="148" t="s">
        <v>3341</v>
      </c>
      <c r="I39" s="148" t="s">
        <v>3342</v>
      </c>
      <c r="J39" s="149" t="s">
        <v>3343</v>
      </c>
      <c r="K39" s="147" t="s">
        <v>886</v>
      </c>
      <c r="L39" s="150">
        <v>27</v>
      </c>
      <c r="M39" s="151">
        <v>0</v>
      </c>
      <c r="N39" s="150">
        <f t="shared" si="7"/>
        <v>27</v>
      </c>
      <c r="O39" s="811"/>
      <c r="P39" s="803">
        <f t="shared" si="8"/>
        <v>0</v>
      </c>
      <c r="Q39" s="153"/>
      <c r="R39" s="151">
        <f t="shared" si="9"/>
        <v>0</v>
      </c>
      <c r="S39" s="153"/>
      <c r="T39" s="151">
        <f t="shared" si="10"/>
        <v>0</v>
      </c>
      <c r="U39" s="152">
        <v>21</v>
      </c>
      <c r="V39" s="152">
        <f t="shared" si="11"/>
        <v>0</v>
      </c>
      <c r="W39" s="152">
        <f t="shared" si="12"/>
        <v>0</v>
      </c>
      <c r="X39" s="149"/>
      <c r="Y39" s="148" t="s">
        <v>2982</v>
      </c>
      <c r="Z39" s="148" t="s">
        <v>3340</v>
      </c>
    </row>
    <row r="40" spans="6:26" s="145" customFormat="1" ht="24" outlineLevel="2">
      <c r="F40" s="146">
        <v>30</v>
      </c>
      <c r="G40" s="147" t="s">
        <v>2979</v>
      </c>
      <c r="H40" s="148" t="s">
        <v>3344</v>
      </c>
      <c r="I40" s="148"/>
      <c r="J40" s="149" t="s">
        <v>3345</v>
      </c>
      <c r="K40" s="147" t="s">
        <v>886</v>
      </c>
      <c r="L40" s="150">
        <v>27</v>
      </c>
      <c r="M40" s="151">
        <v>0</v>
      </c>
      <c r="N40" s="150">
        <f t="shared" si="7"/>
        <v>27</v>
      </c>
      <c r="O40" s="811"/>
      <c r="P40" s="803">
        <f t="shared" si="8"/>
        <v>0</v>
      </c>
      <c r="Q40" s="153"/>
      <c r="R40" s="151">
        <f t="shared" si="9"/>
        <v>0</v>
      </c>
      <c r="S40" s="153"/>
      <c r="T40" s="151">
        <f t="shared" si="10"/>
        <v>0</v>
      </c>
      <c r="U40" s="152">
        <v>21</v>
      </c>
      <c r="V40" s="152">
        <f t="shared" si="11"/>
        <v>0</v>
      </c>
      <c r="W40" s="152">
        <f t="shared" si="12"/>
        <v>0</v>
      </c>
      <c r="X40" s="149"/>
      <c r="Y40" s="148" t="s">
        <v>2982</v>
      </c>
      <c r="Z40" s="148" t="s">
        <v>3340</v>
      </c>
    </row>
    <row r="41" spans="6:26" s="145" customFormat="1" ht="24" outlineLevel="2">
      <c r="F41" s="146">
        <v>31</v>
      </c>
      <c r="G41" s="147" t="s">
        <v>2995</v>
      </c>
      <c r="H41" s="148" t="s">
        <v>3346</v>
      </c>
      <c r="I41" s="148" t="s">
        <v>3347</v>
      </c>
      <c r="J41" s="149" t="s">
        <v>3348</v>
      </c>
      <c r="K41" s="147" t="s">
        <v>886</v>
      </c>
      <c r="L41" s="150">
        <v>27</v>
      </c>
      <c r="M41" s="151">
        <v>0</v>
      </c>
      <c r="N41" s="150">
        <f t="shared" si="7"/>
        <v>27</v>
      </c>
      <c r="O41" s="811"/>
      <c r="P41" s="803">
        <f t="shared" si="8"/>
        <v>0</v>
      </c>
      <c r="Q41" s="153"/>
      <c r="R41" s="151">
        <f t="shared" si="9"/>
        <v>0</v>
      </c>
      <c r="S41" s="153"/>
      <c r="T41" s="151">
        <f t="shared" si="10"/>
        <v>0</v>
      </c>
      <c r="U41" s="152">
        <v>21</v>
      </c>
      <c r="V41" s="152">
        <f t="shared" si="11"/>
        <v>0</v>
      </c>
      <c r="W41" s="152">
        <f t="shared" si="12"/>
        <v>0</v>
      </c>
      <c r="X41" s="149"/>
      <c r="Y41" s="148" t="s">
        <v>2982</v>
      </c>
      <c r="Z41" s="148" t="s">
        <v>3340</v>
      </c>
    </row>
    <row r="42" spans="6:26" s="145" customFormat="1" ht="24" outlineLevel="2">
      <c r="F42" s="146">
        <v>32</v>
      </c>
      <c r="G42" s="147" t="s">
        <v>2995</v>
      </c>
      <c r="H42" s="148" t="s">
        <v>3349</v>
      </c>
      <c r="I42" s="148" t="s">
        <v>3350</v>
      </c>
      <c r="J42" s="149" t="s">
        <v>3351</v>
      </c>
      <c r="K42" s="147" t="s">
        <v>886</v>
      </c>
      <c r="L42" s="150">
        <v>27</v>
      </c>
      <c r="M42" s="151">
        <v>0</v>
      </c>
      <c r="N42" s="150">
        <f t="shared" si="7"/>
        <v>27</v>
      </c>
      <c r="O42" s="811"/>
      <c r="P42" s="803">
        <f t="shared" si="8"/>
        <v>0</v>
      </c>
      <c r="Q42" s="153"/>
      <c r="R42" s="151">
        <f t="shared" si="9"/>
        <v>0</v>
      </c>
      <c r="S42" s="153"/>
      <c r="T42" s="151">
        <f t="shared" si="10"/>
        <v>0</v>
      </c>
      <c r="U42" s="152">
        <v>21</v>
      </c>
      <c r="V42" s="152">
        <f t="shared" si="11"/>
        <v>0</v>
      </c>
      <c r="W42" s="152">
        <f t="shared" si="12"/>
        <v>0</v>
      </c>
      <c r="X42" s="149"/>
      <c r="Y42" s="148" t="s">
        <v>2982</v>
      </c>
      <c r="Z42" s="148" t="s">
        <v>3340</v>
      </c>
    </row>
    <row r="43" spans="6:26" s="145" customFormat="1" ht="24" outlineLevel="2">
      <c r="F43" s="146">
        <v>33</v>
      </c>
      <c r="G43" s="147" t="s">
        <v>2995</v>
      </c>
      <c r="H43" s="148" t="s">
        <v>3352</v>
      </c>
      <c r="I43" s="148" t="s">
        <v>3353</v>
      </c>
      <c r="J43" s="149" t="s">
        <v>3354</v>
      </c>
      <c r="K43" s="147" t="s">
        <v>886</v>
      </c>
      <c r="L43" s="150">
        <v>38</v>
      </c>
      <c r="M43" s="151">
        <v>0</v>
      </c>
      <c r="N43" s="150">
        <f t="shared" si="7"/>
        <v>38</v>
      </c>
      <c r="O43" s="811"/>
      <c r="P43" s="803">
        <f t="shared" si="8"/>
        <v>0</v>
      </c>
      <c r="Q43" s="153"/>
      <c r="R43" s="151">
        <f t="shared" si="9"/>
        <v>0</v>
      </c>
      <c r="S43" s="153"/>
      <c r="T43" s="151">
        <f t="shared" si="10"/>
        <v>0</v>
      </c>
      <c r="U43" s="152">
        <v>21</v>
      </c>
      <c r="V43" s="152">
        <f t="shared" si="11"/>
        <v>0</v>
      </c>
      <c r="W43" s="152">
        <f t="shared" si="12"/>
        <v>0</v>
      </c>
      <c r="X43" s="149"/>
      <c r="Y43" s="148" t="s">
        <v>2982</v>
      </c>
      <c r="Z43" s="148" t="s">
        <v>3340</v>
      </c>
    </row>
    <row r="44" spans="6:26" s="145" customFormat="1" ht="24" outlineLevel="2">
      <c r="F44" s="146">
        <v>34</v>
      </c>
      <c r="G44" s="147" t="s">
        <v>2995</v>
      </c>
      <c r="H44" s="148" t="s">
        <v>3355</v>
      </c>
      <c r="I44" s="148" t="s">
        <v>3356</v>
      </c>
      <c r="J44" s="149" t="s">
        <v>3357</v>
      </c>
      <c r="K44" s="147" t="s">
        <v>886</v>
      </c>
      <c r="L44" s="150">
        <v>14</v>
      </c>
      <c r="M44" s="151">
        <v>0</v>
      </c>
      <c r="N44" s="150">
        <f t="shared" si="7"/>
        <v>14</v>
      </c>
      <c r="O44" s="811"/>
      <c r="P44" s="803">
        <f t="shared" si="8"/>
        <v>0</v>
      </c>
      <c r="Q44" s="153">
        <v>1.0000000000000001E-5</v>
      </c>
      <c r="R44" s="151">
        <f t="shared" si="9"/>
        <v>1.4000000000000001E-4</v>
      </c>
      <c r="S44" s="153"/>
      <c r="T44" s="151">
        <f t="shared" si="10"/>
        <v>0</v>
      </c>
      <c r="U44" s="152">
        <v>21</v>
      </c>
      <c r="V44" s="152">
        <f t="shared" si="11"/>
        <v>0</v>
      </c>
      <c r="W44" s="152">
        <f t="shared" si="12"/>
        <v>0</v>
      </c>
      <c r="X44" s="149"/>
      <c r="Y44" s="148" t="s">
        <v>2982</v>
      </c>
      <c r="Z44" s="148" t="s">
        <v>3340</v>
      </c>
    </row>
    <row r="45" spans="6:26" s="145" customFormat="1" ht="24" outlineLevel="2">
      <c r="F45" s="146">
        <v>35</v>
      </c>
      <c r="G45" s="147" t="s">
        <v>2979</v>
      </c>
      <c r="H45" s="148" t="s">
        <v>3358</v>
      </c>
      <c r="I45" s="148"/>
      <c r="J45" s="149" t="s">
        <v>3359</v>
      </c>
      <c r="K45" s="147" t="s">
        <v>187</v>
      </c>
      <c r="L45" s="150">
        <v>16</v>
      </c>
      <c r="M45" s="151">
        <v>0</v>
      </c>
      <c r="N45" s="150">
        <f t="shared" si="7"/>
        <v>16</v>
      </c>
      <c r="O45" s="811"/>
      <c r="P45" s="803">
        <f t="shared" si="8"/>
        <v>0</v>
      </c>
      <c r="Q45" s="153"/>
      <c r="R45" s="151">
        <f t="shared" si="9"/>
        <v>0</v>
      </c>
      <c r="S45" s="153"/>
      <c r="T45" s="151">
        <f t="shared" si="10"/>
        <v>0</v>
      </c>
      <c r="U45" s="152">
        <v>21</v>
      </c>
      <c r="V45" s="152">
        <f t="shared" si="11"/>
        <v>0</v>
      </c>
      <c r="W45" s="152">
        <f t="shared" si="12"/>
        <v>0</v>
      </c>
      <c r="X45" s="149"/>
      <c r="Y45" s="148" t="s">
        <v>2982</v>
      </c>
      <c r="Z45" s="148" t="s">
        <v>3340</v>
      </c>
    </row>
    <row r="46" spans="6:26" s="145" customFormat="1" ht="24" outlineLevel="2">
      <c r="F46" s="146">
        <v>36</v>
      </c>
      <c r="G46" s="147" t="s">
        <v>2979</v>
      </c>
      <c r="H46" s="148" t="s">
        <v>3360</v>
      </c>
      <c r="I46" s="148"/>
      <c r="J46" s="149" t="s">
        <v>3361</v>
      </c>
      <c r="K46" s="147" t="s">
        <v>187</v>
      </c>
      <c r="L46" s="150">
        <v>7</v>
      </c>
      <c r="M46" s="151">
        <v>0</v>
      </c>
      <c r="N46" s="150">
        <f t="shared" si="7"/>
        <v>7</v>
      </c>
      <c r="O46" s="811"/>
      <c r="P46" s="803">
        <f t="shared" si="8"/>
        <v>0</v>
      </c>
      <c r="Q46" s="153"/>
      <c r="R46" s="151">
        <f t="shared" si="9"/>
        <v>0</v>
      </c>
      <c r="S46" s="153"/>
      <c r="T46" s="151">
        <f t="shared" si="10"/>
        <v>0</v>
      </c>
      <c r="U46" s="152">
        <v>21</v>
      </c>
      <c r="V46" s="152">
        <f t="shared" si="11"/>
        <v>0</v>
      </c>
      <c r="W46" s="152">
        <f t="shared" si="12"/>
        <v>0</v>
      </c>
      <c r="X46" s="149"/>
      <c r="Y46" s="148" t="s">
        <v>2982</v>
      </c>
      <c r="Z46" s="148" t="s">
        <v>3340</v>
      </c>
    </row>
    <row r="47" spans="6:26" s="145" customFormat="1" ht="12" outlineLevel="2">
      <c r="F47" s="146">
        <v>37</v>
      </c>
      <c r="G47" s="147" t="s">
        <v>2979</v>
      </c>
      <c r="H47" s="148" t="s">
        <v>3362</v>
      </c>
      <c r="I47" s="148"/>
      <c r="J47" s="149" t="s">
        <v>3363</v>
      </c>
      <c r="K47" s="147" t="s">
        <v>187</v>
      </c>
      <c r="L47" s="150">
        <v>7</v>
      </c>
      <c r="M47" s="151">
        <v>0</v>
      </c>
      <c r="N47" s="150">
        <f t="shared" si="7"/>
        <v>7</v>
      </c>
      <c r="O47" s="811"/>
      <c r="P47" s="803">
        <f t="shared" si="8"/>
        <v>0</v>
      </c>
      <c r="Q47" s="153"/>
      <c r="R47" s="151">
        <f t="shared" si="9"/>
        <v>0</v>
      </c>
      <c r="S47" s="153"/>
      <c r="T47" s="151">
        <f t="shared" si="10"/>
        <v>0</v>
      </c>
      <c r="U47" s="152">
        <v>21</v>
      </c>
      <c r="V47" s="152">
        <f t="shared" si="11"/>
        <v>0</v>
      </c>
      <c r="W47" s="152">
        <f t="shared" si="12"/>
        <v>0</v>
      </c>
      <c r="X47" s="149"/>
      <c r="Y47" s="148" t="s">
        <v>2982</v>
      </c>
      <c r="Z47" s="148" t="s">
        <v>3340</v>
      </c>
    </row>
    <row r="48" spans="6:26" s="145" customFormat="1" ht="12" outlineLevel="2">
      <c r="F48" s="146">
        <v>38</v>
      </c>
      <c r="G48" s="147" t="s">
        <v>2979</v>
      </c>
      <c r="H48" s="148" t="s">
        <v>3364</v>
      </c>
      <c r="I48" s="148"/>
      <c r="J48" s="149" t="s">
        <v>3365</v>
      </c>
      <c r="K48" s="147" t="s">
        <v>187</v>
      </c>
      <c r="L48" s="150">
        <v>2</v>
      </c>
      <c r="M48" s="151">
        <v>0</v>
      </c>
      <c r="N48" s="150">
        <f t="shared" si="7"/>
        <v>2</v>
      </c>
      <c r="O48" s="811"/>
      <c r="P48" s="803">
        <f t="shared" si="8"/>
        <v>0</v>
      </c>
      <c r="Q48" s="153"/>
      <c r="R48" s="151">
        <f t="shared" si="9"/>
        <v>0</v>
      </c>
      <c r="S48" s="153"/>
      <c r="T48" s="151">
        <f t="shared" si="10"/>
        <v>0</v>
      </c>
      <c r="U48" s="152">
        <v>21</v>
      </c>
      <c r="V48" s="152">
        <f t="shared" si="11"/>
        <v>0</v>
      </c>
      <c r="W48" s="152">
        <f t="shared" si="12"/>
        <v>0</v>
      </c>
      <c r="X48" s="149"/>
      <c r="Y48" s="148" t="s">
        <v>2982</v>
      </c>
      <c r="Z48" s="148" t="s">
        <v>3340</v>
      </c>
    </row>
    <row r="49" spans="6:26" s="145" customFormat="1" ht="12" outlineLevel="2">
      <c r="F49" s="146">
        <v>39</v>
      </c>
      <c r="G49" s="147" t="s">
        <v>2979</v>
      </c>
      <c r="H49" s="148" t="s">
        <v>3366</v>
      </c>
      <c r="I49" s="148"/>
      <c r="J49" s="149" t="s">
        <v>3367</v>
      </c>
      <c r="K49" s="147" t="s">
        <v>187</v>
      </c>
      <c r="L49" s="150">
        <v>1</v>
      </c>
      <c r="M49" s="151">
        <v>0</v>
      </c>
      <c r="N49" s="150">
        <f t="shared" si="7"/>
        <v>1</v>
      </c>
      <c r="O49" s="811"/>
      <c r="P49" s="803">
        <f t="shared" si="8"/>
        <v>0</v>
      </c>
      <c r="Q49" s="153"/>
      <c r="R49" s="151">
        <f t="shared" si="9"/>
        <v>0</v>
      </c>
      <c r="S49" s="153"/>
      <c r="T49" s="151">
        <f t="shared" si="10"/>
        <v>0</v>
      </c>
      <c r="U49" s="152">
        <v>21</v>
      </c>
      <c r="V49" s="152">
        <f t="shared" si="11"/>
        <v>0</v>
      </c>
      <c r="W49" s="152">
        <f t="shared" si="12"/>
        <v>0</v>
      </c>
      <c r="X49" s="149"/>
      <c r="Y49" s="148" t="s">
        <v>2982</v>
      </c>
      <c r="Z49" s="148" t="s">
        <v>3340</v>
      </c>
    </row>
    <row r="50" spans="6:26" s="145" customFormat="1" ht="24" outlineLevel="2">
      <c r="F50" s="146">
        <v>40</v>
      </c>
      <c r="G50" s="147" t="s">
        <v>2995</v>
      </c>
      <c r="H50" s="148" t="s">
        <v>3368</v>
      </c>
      <c r="I50" s="148" t="s">
        <v>3369</v>
      </c>
      <c r="J50" s="149" t="s">
        <v>3370</v>
      </c>
      <c r="K50" s="147" t="s">
        <v>187</v>
      </c>
      <c r="L50" s="150">
        <v>1</v>
      </c>
      <c r="M50" s="151">
        <v>0</v>
      </c>
      <c r="N50" s="150">
        <f t="shared" si="7"/>
        <v>1</v>
      </c>
      <c r="O50" s="811"/>
      <c r="P50" s="803">
        <f t="shared" si="8"/>
        <v>0</v>
      </c>
      <c r="Q50" s="153"/>
      <c r="R50" s="151">
        <f t="shared" si="9"/>
        <v>0</v>
      </c>
      <c r="S50" s="153"/>
      <c r="T50" s="151">
        <f t="shared" si="10"/>
        <v>0</v>
      </c>
      <c r="U50" s="152">
        <v>20</v>
      </c>
      <c r="V50" s="152">
        <f t="shared" si="11"/>
        <v>0</v>
      </c>
      <c r="W50" s="152">
        <f t="shared" si="12"/>
        <v>0</v>
      </c>
      <c r="X50" s="149"/>
      <c r="Y50" s="148" t="s">
        <v>2982</v>
      </c>
      <c r="Z50" s="148" t="s">
        <v>3340</v>
      </c>
    </row>
    <row r="51" spans="6:26" s="145" customFormat="1" ht="12" outlineLevel="2">
      <c r="F51" s="146">
        <v>41</v>
      </c>
      <c r="G51" s="147" t="s">
        <v>2979</v>
      </c>
      <c r="H51" s="148" t="s">
        <v>3371</v>
      </c>
      <c r="I51" s="148"/>
      <c r="J51" s="149" t="s">
        <v>3372</v>
      </c>
      <c r="K51" s="147" t="s">
        <v>886</v>
      </c>
      <c r="L51" s="150">
        <v>9</v>
      </c>
      <c r="M51" s="151">
        <v>0</v>
      </c>
      <c r="N51" s="150">
        <f t="shared" si="7"/>
        <v>9</v>
      </c>
      <c r="O51" s="811"/>
      <c r="P51" s="803">
        <f t="shared" si="8"/>
        <v>0</v>
      </c>
      <c r="Q51" s="153"/>
      <c r="R51" s="151">
        <f t="shared" si="9"/>
        <v>0</v>
      </c>
      <c r="S51" s="153"/>
      <c r="T51" s="151">
        <f t="shared" si="10"/>
        <v>0</v>
      </c>
      <c r="U51" s="152">
        <v>21</v>
      </c>
      <c r="V51" s="152">
        <f t="shared" si="11"/>
        <v>0</v>
      </c>
      <c r="W51" s="152">
        <f t="shared" si="12"/>
        <v>0</v>
      </c>
      <c r="X51" s="149"/>
      <c r="Y51" s="148" t="s">
        <v>2982</v>
      </c>
      <c r="Z51" s="148" t="s">
        <v>3340</v>
      </c>
    </row>
    <row r="52" spans="6:26" s="145" customFormat="1" ht="12" outlineLevel="2">
      <c r="F52" s="146">
        <v>42</v>
      </c>
      <c r="G52" s="147" t="s">
        <v>2979</v>
      </c>
      <c r="H52" s="148" t="s">
        <v>3373</v>
      </c>
      <c r="I52" s="148"/>
      <c r="J52" s="149" t="s">
        <v>3374</v>
      </c>
      <c r="K52" s="147" t="s">
        <v>187</v>
      </c>
      <c r="L52" s="150">
        <v>1</v>
      </c>
      <c r="M52" s="151">
        <v>0</v>
      </c>
      <c r="N52" s="150">
        <f t="shared" si="7"/>
        <v>1</v>
      </c>
      <c r="O52" s="811"/>
      <c r="P52" s="803">
        <f t="shared" si="8"/>
        <v>0</v>
      </c>
      <c r="Q52" s="153"/>
      <c r="R52" s="151">
        <f t="shared" si="9"/>
        <v>0</v>
      </c>
      <c r="S52" s="153"/>
      <c r="T52" s="151">
        <f t="shared" si="10"/>
        <v>0</v>
      </c>
      <c r="U52" s="152">
        <v>20</v>
      </c>
      <c r="V52" s="152">
        <f t="shared" si="11"/>
        <v>0</v>
      </c>
      <c r="W52" s="152">
        <f t="shared" si="12"/>
        <v>0</v>
      </c>
      <c r="X52" s="149"/>
      <c r="Y52" s="148" t="s">
        <v>2982</v>
      </c>
      <c r="Z52" s="148" t="s">
        <v>3340</v>
      </c>
    </row>
    <row r="53" spans="6:26" s="145" customFormat="1" ht="12" outlineLevel="2">
      <c r="F53" s="146">
        <v>43</v>
      </c>
      <c r="G53" s="147" t="s">
        <v>2979</v>
      </c>
      <c r="H53" s="148" t="s">
        <v>3375</v>
      </c>
      <c r="I53" s="148"/>
      <c r="J53" s="149" t="s">
        <v>3376</v>
      </c>
      <c r="K53" s="147" t="s">
        <v>187</v>
      </c>
      <c r="L53" s="150">
        <v>192</v>
      </c>
      <c r="M53" s="151">
        <v>0</v>
      </c>
      <c r="N53" s="150">
        <f t="shared" si="7"/>
        <v>192</v>
      </c>
      <c r="O53" s="811"/>
      <c r="P53" s="803">
        <f t="shared" si="8"/>
        <v>0</v>
      </c>
      <c r="Q53" s="153"/>
      <c r="R53" s="151">
        <f t="shared" si="9"/>
        <v>0</v>
      </c>
      <c r="S53" s="153"/>
      <c r="T53" s="151">
        <f t="shared" si="10"/>
        <v>0</v>
      </c>
      <c r="U53" s="152">
        <v>21</v>
      </c>
      <c r="V53" s="152">
        <f t="shared" si="11"/>
        <v>0</v>
      </c>
      <c r="W53" s="152">
        <f t="shared" si="12"/>
        <v>0</v>
      </c>
      <c r="X53" s="149"/>
      <c r="Y53" s="148" t="s">
        <v>2982</v>
      </c>
      <c r="Z53" s="148" t="s">
        <v>3340</v>
      </c>
    </row>
    <row r="54" spans="6:26" s="145" customFormat="1" ht="12" outlineLevel="2">
      <c r="F54" s="146">
        <v>44</v>
      </c>
      <c r="G54" s="147" t="s">
        <v>2979</v>
      </c>
      <c r="H54" s="148" t="s">
        <v>3377</v>
      </c>
      <c r="I54" s="148"/>
      <c r="J54" s="149" t="s">
        <v>3378</v>
      </c>
      <c r="K54" s="147" t="s">
        <v>187</v>
      </c>
      <c r="L54" s="150">
        <v>32</v>
      </c>
      <c r="M54" s="151">
        <v>0</v>
      </c>
      <c r="N54" s="150">
        <f t="shared" si="7"/>
        <v>32</v>
      </c>
      <c r="O54" s="811"/>
      <c r="P54" s="803">
        <f t="shared" si="8"/>
        <v>0</v>
      </c>
      <c r="Q54" s="153"/>
      <c r="R54" s="151">
        <f t="shared" si="9"/>
        <v>0</v>
      </c>
      <c r="S54" s="153"/>
      <c r="T54" s="151">
        <f t="shared" si="10"/>
        <v>0</v>
      </c>
      <c r="U54" s="152">
        <v>21</v>
      </c>
      <c r="V54" s="152">
        <f t="shared" si="11"/>
        <v>0</v>
      </c>
      <c r="W54" s="152">
        <f t="shared" si="12"/>
        <v>0</v>
      </c>
      <c r="X54" s="149"/>
      <c r="Y54" s="148" t="s">
        <v>2982</v>
      </c>
      <c r="Z54" s="148" t="s">
        <v>3340</v>
      </c>
    </row>
    <row r="55" spans="6:26" s="145" customFormat="1" ht="12" outlineLevel="2">
      <c r="F55" s="146">
        <v>45</v>
      </c>
      <c r="G55" s="147" t="s">
        <v>2979</v>
      </c>
      <c r="H55" s="148" t="s">
        <v>3379</v>
      </c>
      <c r="I55" s="148"/>
      <c r="J55" s="149" t="s">
        <v>3380</v>
      </c>
      <c r="K55" s="147" t="s">
        <v>187</v>
      </c>
      <c r="L55" s="150">
        <v>2240</v>
      </c>
      <c r="M55" s="151">
        <v>0</v>
      </c>
      <c r="N55" s="150">
        <f t="shared" si="7"/>
        <v>2240</v>
      </c>
      <c r="O55" s="811"/>
      <c r="P55" s="803">
        <f t="shared" si="8"/>
        <v>0</v>
      </c>
      <c r="Q55" s="153"/>
      <c r="R55" s="151">
        <f t="shared" si="9"/>
        <v>0</v>
      </c>
      <c r="S55" s="153"/>
      <c r="T55" s="151">
        <f t="shared" si="10"/>
        <v>0</v>
      </c>
      <c r="U55" s="152">
        <v>21</v>
      </c>
      <c r="V55" s="152">
        <f t="shared" si="11"/>
        <v>0</v>
      </c>
      <c r="W55" s="152">
        <f t="shared" si="12"/>
        <v>0</v>
      </c>
      <c r="X55" s="149"/>
      <c r="Y55" s="148" t="s">
        <v>2982</v>
      </c>
      <c r="Z55" s="148" t="s">
        <v>3340</v>
      </c>
    </row>
    <row r="56" spans="6:26" s="145" customFormat="1" ht="12" outlineLevel="2">
      <c r="F56" s="146">
        <v>46</v>
      </c>
      <c r="G56" s="147" t="s">
        <v>2979</v>
      </c>
      <c r="H56" s="148" t="s">
        <v>3381</v>
      </c>
      <c r="I56" s="148"/>
      <c r="J56" s="149" t="s">
        <v>3382</v>
      </c>
      <c r="K56" s="147" t="s">
        <v>187</v>
      </c>
      <c r="L56" s="150">
        <v>2</v>
      </c>
      <c r="M56" s="151">
        <v>0</v>
      </c>
      <c r="N56" s="150">
        <f t="shared" si="7"/>
        <v>2</v>
      </c>
      <c r="O56" s="811"/>
      <c r="P56" s="803">
        <f t="shared" si="8"/>
        <v>0</v>
      </c>
      <c r="Q56" s="153"/>
      <c r="R56" s="151">
        <f t="shared" si="9"/>
        <v>0</v>
      </c>
      <c r="S56" s="153"/>
      <c r="T56" s="151">
        <f t="shared" si="10"/>
        <v>0</v>
      </c>
      <c r="U56" s="152">
        <v>21</v>
      </c>
      <c r="V56" s="152">
        <f t="shared" si="11"/>
        <v>0</v>
      </c>
      <c r="W56" s="152">
        <f t="shared" si="12"/>
        <v>0</v>
      </c>
      <c r="X56" s="149"/>
      <c r="Y56" s="148" t="s">
        <v>2982</v>
      </c>
      <c r="Z56" s="148" t="s">
        <v>3340</v>
      </c>
    </row>
    <row r="57" spans="6:26" s="145" customFormat="1" ht="12" outlineLevel="2">
      <c r="F57" s="146">
        <v>47</v>
      </c>
      <c r="G57" s="147" t="s">
        <v>2979</v>
      </c>
      <c r="H57" s="148" t="s">
        <v>3383</v>
      </c>
      <c r="I57" s="148"/>
      <c r="J57" s="149" t="s">
        <v>3384</v>
      </c>
      <c r="K57" s="147" t="s">
        <v>187</v>
      </c>
      <c r="L57" s="150">
        <v>2</v>
      </c>
      <c r="M57" s="151">
        <v>0</v>
      </c>
      <c r="N57" s="150">
        <f t="shared" si="7"/>
        <v>2</v>
      </c>
      <c r="O57" s="811"/>
      <c r="P57" s="803">
        <f t="shared" si="8"/>
        <v>0</v>
      </c>
      <c r="Q57" s="153"/>
      <c r="R57" s="151">
        <f t="shared" si="9"/>
        <v>0</v>
      </c>
      <c r="S57" s="153"/>
      <c r="T57" s="151">
        <f t="shared" si="10"/>
        <v>0</v>
      </c>
      <c r="U57" s="152">
        <v>21</v>
      </c>
      <c r="V57" s="152">
        <f t="shared" si="11"/>
        <v>0</v>
      </c>
      <c r="W57" s="152">
        <f t="shared" si="12"/>
        <v>0</v>
      </c>
      <c r="X57" s="149"/>
      <c r="Y57" s="148" t="s">
        <v>2982</v>
      </c>
      <c r="Z57" s="148" t="s">
        <v>3340</v>
      </c>
    </row>
    <row r="58" spans="6:26" s="145" customFormat="1" ht="12" outlineLevel="2">
      <c r="F58" s="146">
        <v>48</v>
      </c>
      <c r="G58" s="147" t="s">
        <v>2979</v>
      </c>
      <c r="H58" s="148" t="s">
        <v>3385</v>
      </c>
      <c r="I58" s="148"/>
      <c r="J58" s="149" t="s">
        <v>3386</v>
      </c>
      <c r="K58" s="147" t="s">
        <v>187</v>
      </c>
      <c r="L58" s="150">
        <v>2</v>
      </c>
      <c r="M58" s="151">
        <v>0</v>
      </c>
      <c r="N58" s="150">
        <f t="shared" si="7"/>
        <v>2</v>
      </c>
      <c r="O58" s="811"/>
      <c r="P58" s="803">
        <f t="shared" si="8"/>
        <v>0</v>
      </c>
      <c r="Q58" s="153"/>
      <c r="R58" s="151">
        <f t="shared" si="9"/>
        <v>0</v>
      </c>
      <c r="S58" s="153"/>
      <c r="T58" s="151">
        <f t="shared" si="10"/>
        <v>0</v>
      </c>
      <c r="U58" s="152">
        <v>21</v>
      </c>
      <c r="V58" s="152">
        <f t="shared" si="11"/>
        <v>0</v>
      </c>
      <c r="W58" s="152">
        <f t="shared" si="12"/>
        <v>0</v>
      </c>
      <c r="X58" s="149"/>
      <c r="Y58" s="148" t="s">
        <v>2982</v>
      </c>
      <c r="Z58" s="148" t="s">
        <v>3340</v>
      </c>
    </row>
    <row r="59" spans="6:26" s="145" customFormat="1" ht="12" outlineLevel="2">
      <c r="F59" s="146">
        <v>49</v>
      </c>
      <c r="G59" s="147" t="s">
        <v>2979</v>
      </c>
      <c r="H59" s="148" t="s">
        <v>3387</v>
      </c>
      <c r="I59" s="148"/>
      <c r="J59" s="149" t="s">
        <v>3388</v>
      </c>
      <c r="K59" s="147" t="s">
        <v>180</v>
      </c>
      <c r="L59" s="150">
        <v>120</v>
      </c>
      <c r="M59" s="151">
        <v>0</v>
      </c>
      <c r="N59" s="150">
        <f t="shared" si="7"/>
        <v>120</v>
      </c>
      <c r="O59" s="811"/>
      <c r="P59" s="803">
        <f t="shared" si="8"/>
        <v>0</v>
      </c>
      <c r="Q59" s="153"/>
      <c r="R59" s="151">
        <f t="shared" si="9"/>
        <v>0</v>
      </c>
      <c r="S59" s="153"/>
      <c r="T59" s="151">
        <f t="shared" si="10"/>
        <v>0</v>
      </c>
      <c r="U59" s="152">
        <v>21</v>
      </c>
      <c r="V59" s="152">
        <f t="shared" si="11"/>
        <v>0</v>
      </c>
      <c r="W59" s="152">
        <f t="shared" si="12"/>
        <v>0</v>
      </c>
      <c r="X59" s="149"/>
      <c r="Y59" s="148" t="s">
        <v>2982</v>
      </c>
      <c r="Z59" s="148" t="s">
        <v>3340</v>
      </c>
    </row>
    <row r="60" spans="6:26" s="145" customFormat="1" ht="12" outlineLevel="2">
      <c r="F60" s="146">
        <v>50</v>
      </c>
      <c r="G60" s="147" t="s">
        <v>2979</v>
      </c>
      <c r="H60" s="148" t="s">
        <v>3389</v>
      </c>
      <c r="I60" s="148"/>
      <c r="J60" s="149" t="s">
        <v>3390</v>
      </c>
      <c r="K60" s="147" t="s">
        <v>1233</v>
      </c>
      <c r="L60" s="150">
        <v>1</v>
      </c>
      <c r="M60" s="151">
        <v>0</v>
      </c>
      <c r="N60" s="150">
        <f t="shared" si="7"/>
        <v>1</v>
      </c>
      <c r="O60" s="811"/>
      <c r="P60" s="803">
        <f t="shared" si="8"/>
        <v>0</v>
      </c>
      <c r="Q60" s="153"/>
      <c r="R60" s="151">
        <f t="shared" si="9"/>
        <v>0</v>
      </c>
      <c r="S60" s="153"/>
      <c r="T60" s="151">
        <f t="shared" si="10"/>
        <v>0</v>
      </c>
      <c r="U60" s="152">
        <v>21</v>
      </c>
      <c r="V60" s="152">
        <f t="shared" si="11"/>
        <v>0</v>
      </c>
      <c r="W60" s="152">
        <f t="shared" si="12"/>
        <v>0</v>
      </c>
      <c r="X60" s="149"/>
      <c r="Y60" s="148" t="s">
        <v>2982</v>
      </c>
      <c r="Z60" s="148" t="s">
        <v>3340</v>
      </c>
    </row>
    <row r="61" spans="6:26" outlineLevel="2">
      <c r="P61" s="804"/>
    </row>
    <row r="62" spans="6:26" s="136" customFormat="1" ht="16.5" customHeight="1" outlineLevel="1">
      <c r="F62" s="137"/>
      <c r="G62" s="121"/>
      <c r="H62" s="138"/>
      <c r="I62" s="138"/>
      <c r="J62" s="138" t="s">
        <v>3391</v>
      </c>
      <c r="K62" s="121"/>
      <c r="L62" s="139"/>
      <c r="M62" s="140"/>
      <c r="N62" s="139"/>
      <c r="O62" s="140"/>
      <c r="P62" s="805">
        <f>SUBTOTAL(9,P63:P64)</f>
        <v>0</v>
      </c>
      <c r="Q62" s="142"/>
      <c r="R62" s="143">
        <f>SUBTOTAL(9,R63:R64)</f>
        <v>0</v>
      </c>
      <c r="S62" s="140"/>
      <c r="T62" s="143">
        <f>SUBTOTAL(9,T63:T64)</f>
        <v>0</v>
      </c>
      <c r="U62" s="140"/>
      <c r="V62" s="141">
        <f>SUBTOTAL(9,V63:V64)</f>
        <v>0</v>
      </c>
      <c r="W62" s="141">
        <f>SUBTOTAL(9,W63:W64)</f>
        <v>0</v>
      </c>
      <c r="X62" s="144"/>
      <c r="Y62" s="122"/>
      <c r="Z62" s="122"/>
    </row>
    <row r="63" spans="6:26" s="145" customFormat="1" ht="24" outlineLevel="2">
      <c r="F63" s="146">
        <v>51</v>
      </c>
      <c r="G63" s="147" t="s">
        <v>2995</v>
      </c>
      <c r="H63" s="148" t="s">
        <v>3392</v>
      </c>
      <c r="I63" s="148" t="s">
        <v>3393</v>
      </c>
      <c r="J63" s="149" t="s">
        <v>3394</v>
      </c>
      <c r="K63" s="147" t="s">
        <v>407</v>
      </c>
      <c r="L63" s="150">
        <v>42.173000000000002</v>
      </c>
      <c r="M63" s="151">
        <v>0</v>
      </c>
      <c r="N63" s="150">
        <f>L63*(1+M63/100)</f>
        <v>42.173000000000002</v>
      </c>
      <c r="O63" s="811"/>
      <c r="P63" s="803">
        <f t="shared" ref="P63" si="13">ROUND(N63*O63,2)</f>
        <v>0</v>
      </c>
      <c r="Q63" s="153"/>
      <c r="R63" s="151">
        <f>N63*Q63</f>
        <v>0</v>
      </c>
      <c r="S63" s="153"/>
      <c r="T63" s="151">
        <f>N63*S63</f>
        <v>0</v>
      </c>
      <c r="U63" s="152">
        <v>21</v>
      </c>
      <c r="V63" s="152">
        <f>P63*(U63/100)</f>
        <v>0</v>
      </c>
      <c r="W63" s="152">
        <f>P63+V63</f>
        <v>0</v>
      </c>
      <c r="X63" s="149"/>
      <c r="Y63" s="148" t="s">
        <v>2982</v>
      </c>
      <c r="Z63" s="148" t="s">
        <v>3395</v>
      </c>
    </row>
    <row r="64" spans="6:26" outlineLevel="2"/>
    <row r="65" outlineLevel="1"/>
  </sheetData>
  <sheetProtection algorithmName="SHA-512" hashValue="KOuD1yHzHECefXaBCtAYbtBeEtUjZVJ5TWsTVahFgHdc7AZR4TMq9Y9tKZlBtbOb3hEY1CinqvtyDN60ZsiRsA==" saltValue="BHbGPizyXu+LFvVtiaodF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43</vt:i4>
      </vt:variant>
      <vt:variant>
        <vt:lpstr>Pojmenované oblasti</vt:lpstr>
      </vt:variant>
      <vt:variant>
        <vt:i4>137</vt:i4>
      </vt:variant>
    </vt:vector>
  </HeadingPairs>
  <TitlesOfParts>
    <vt:vector size="180" baseType="lpstr">
      <vt:lpstr>Rekapitulace stavby</vt:lpstr>
      <vt:lpstr>RAV8601 - Výstavba polopr...</vt:lpstr>
      <vt:lpstr>RAV8602 - Oplocení jižní ...</vt:lpstr>
      <vt:lpstr>RAV8603 - Silnoproudá ele...</vt:lpstr>
      <vt:lpstr>Silnoproud - 1</vt:lpstr>
      <vt:lpstr>Silnoproud-2</vt:lpstr>
      <vt:lpstr>RAV8604 - Zdravotně techn...</vt:lpstr>
      <vt:lpstr>ZTI-vnější-1</vt:lpstr>
      <vt:lpstr>ZTI-vnější-2</vt:lpstr>
      <vt:lpstr>ZTI-1</vt:lpstr>
      <vt:lpstr>ZTI-2</vt:lpstr>
      <vt:lpstr>RAV8605 - Vzduchotechnika</vt:lpstr>
      <vt:lpstr>VZT</vt:lpstr>
      <vt:lpstr>RAV8606 - Vytápění</vt:lpstr>
      <vt:lpstr>vytápění-1</vt:lpstr>
      <vt:lpstr>vytápění-2</vt:lpstr>
      <vt:lpstr>RAV8607 - Slaboproudá ele...</vt:lpstr>
      <vt:lpstr>Slaboproud CCTV-1</vt:lpstr>
      <vt:lpstr>Slaboproud CCTV-2</vt:lpstr>
      <vt:lpstr>RAV8608 - Slaboproudá ele...</vt:lpstr>
      <vt:lpstr>Slaboproud ICT, AV-1</vt:lpstr>
      <vt:lpstr>Slaboproud ICT, AV-2</vt:lpstr>
      <vt:lpstr>RAV8609 - D.2.1 Dopravní ...</vt:lpstr>
      <vt:lpstr>Dopravní řešení-1</vt:lpstr>
      <vt:lpstr>Dopravní řešení-2</vt:lpstr>
      <vt:lpstr>Dopravní řešení-3</vt:lpstr>
      <vt:lpstr>RAV8610 - D.2.2 Přeložka ...</vt:lpstr>
      <vt:lpstr>Přeložka horkovodu-1</vt:lpstr>
      <vt:lpstr>Přeložka horkovodu-2</vt:lpstr>
      <vt:lpstr>RAV8611 - D.2.3 Přípojka ...</vt:lpstr>
      <vt:lpstr>přípojka vody-1</vt:lpstr>
      <vt:lpstr>přípojka vody-2</vt:lpstr>
      <vt:lpstr>RAV8612 - D.2.4 Přípojka ...</vt:lpstr>
      <vt:lpstr>Přípojka kanalizace-1</vt:lpstr>
      <vt:lpstr>Přípojka kanalizace-2</vt:lpstr>
      <vt:lpstr>RAV8613 - D.2.5 Vodovodní...</vt:lpstr>
      <vt:lpstr>Vodovodní řad-1</vt:lpstr>
      <vt:lpstr>Vodovodní řad-2</vt:lpstr>
      <vt:lpstr>RAV8614 - D.2.6 Kanalizač...</vt:lpstr>
      <vt:lpstr>kanalizační stoka-1</vt:lpstr>
      <vt:lpstr>kanalizační stoka-2</vt:lpstr>
      <vt:lpstr>RAV8615 - VON</vt:lpstr>
      <vt:lpstr>Pokyny pro vyplnění</vt:lpstr>
      <vt:lpstr>__CENA__</vt:lpstr>
      <vt:lpstr>__MAIN__</vt:lpstr>
      <vt:lpstr>'kanalizační stoka-1'!__MAIN2__</vt:lpstr>
      <vt:lpstr>'Přeložka horkovodu-1'!__MAIN2__</vt:lpstr>
      <vt:lpstr>'Přípojka kanalizace-1'!__MAIN2__</vt:lpstr>
      <vt:lpstr>'přípojka vody-1'!__MAIN2__</vt:lpstr>
      <vt:lpstr>'Vodovodní řad-1'!__MAIN2__</vt:lpstr>
      <vt:lpstr>'vytápění-1'!__MAIN2__</vt:lpstr>
      <vt:lpstr>'ZTI-1'!__MAIN2__</vt:lpstr>
      <vt:lpstr>'ZTI-vnější-1'!__MAIN2__</vt:lpstr>
      <vt:lpstr>__SAZBA__</vt:lpstr>
      <vt:lpstr>__T0__</vt:lpstr>
      <vt:lpstr>__T1__</vt:lpstr>
      <vt:lpstr>__T2__</vt:lpstr>
      <vt:lpstr>'kanalizační stoka-1'!__TR0__</vt:lpstr>
      <vt:lpstr>'Přeložka horkovodu-1'!__TR0__</vt:lpstr>
      <vt:lpstr>'Přípojka kanalizace-1'!__TR0__</vt:lpstr>
      <vt:lpstr>'přípojka vody-1'!__TR0__</vt:lpstr>
      <vt:lpstr>'Vodovodní řad-1'!__TR0__</vt:lpstr>
      <vt:lpstr>'vytápění-1'!__TR0__</vt:lpstr>
      <vt:lpstr>'ZTI-1'!__TR0__</vt:lpstr>
      <vt:lpstr>'ZTI-vnější-1'!__TR0__</vt:lpstr>
      <vt:lpstr>'kanalizační stoka-1'!__TR1__</vt:lpstr>
      <vt:lpstr>'Přeložka horkovodu-1'!__TR1__</vt:lpstr>
      <vt:lpstr>'Přípojka kanalizace-1'!__TR1__</vt:lpstr>
      <vt:lpstr>'přípojka vody-1'!__TR1__</vt:lpstr>
      <vt:lpstr>'Vodovodní řad-1'!__TR1__</vt:lpstr>
      <vt:lpstr>'vytápění-1'!__TR1__</vt:lpstr>
      <vt:lpstr>'ZTI-1'!__TR1__</vt:lpstr>
      <vt:lpstr>'ZTI-vnější-1'!__TR1__</vt:lpstr>
      <vt:lpstr>A</vt:lpstr>
      <vt:lpstr>cisloobjektu</vt:lpstr>
      <vt:lpstr>'Dopravní řešení-1'!CisloStavby</vt:lpstr>
      <vt:lpstr>CisloStavebnihoRozpoctu</vt:lpstr>
      <vt:lpstr>D</vt:lpstr>
      <vt:lpstr>dadresa</vt:lpstr>
      <vt:lpstr>'Dopravní řešení-1'!DIČ</vt:lpstr>
      <vt:lpstr>dmisto</vt:lpstr>
      <vt:lpstr>'Dopravní řešení-1'!dpsc</vt:lpstr>
      <vt:lpstr>'Dopravní řešení-1'!IČO</vt:lpstr>
      <vt:lpstr>MistoStavby</vt:lpstr>
      <vt:lpstr>nazevobjektu</vt:lpstr>
      <vt:lpstr>'Dopravní řešení-1'!NazevStavby</vt:lpstr>
      <vt:lpstr>NazevStavebnihoRozpoctu</vt:lpstr>
      <vt:lpstr>'Dopravní řešení-2'!Názvy_tisku</vt:lpstr>
      <vt:lpstr>'Dopravní řešení-3'!Názvy_tisku</vt:lpstr>
      <vt:lpstr>'kanalizační stoka-1'!Názvy_tisku</vt:lpstr>
      <vt:lpstr>'kanalizační stoka-2'!Názvy_tisku</vt:lpstr>
      <vt:lpstr>'Přeložka horkovodu-1'!Názvy_tisku</vt:lpstr>
      <vt:lpstr>'Přeložka horkovodu-2'!Názvy_tisku</vt:lpstr>
      <vt:lpstr>'Přípojka kanalizace-1'!Názvy_tisku</vt:lpstr>
      <vt:lpstr>'Přípojka kanalizace-2'!Názvy_tisku</vt:lpstr>
      <vt:lpstr>'přípojka vody-1'!Názvy_tisku</vt:lpstr>
      <vt:lpstr>'přípojka vody-2'!Názvy_tisku</vt:lpstr>
      <vt:lpstr>'RAV8601 - Výstavba polopr...'!Názvy_tisku</vt:lpstr>
      <vt:lpstr>'RAV8602 - Oplocení jižní ...'!Názvy_tisku</vt:lpstr>
      <vt:lpstr>'RAV8603 - Silnoproudá ele...'!Názvy_tisku</vt:lpstr>
      <vt:lpstr>'RAV8604 - Zdravotně techn...'!Názvy_tisku</vt:lpstr>
      <vt:lpstr>'RAV8605 - Vzduchotechnika'!Názvy_tisku</vt:lpstr>
      <vt:lpstr>'RAV8606 - Vytápění'!Názvy_tisku</vt:lpstr>
      <vt:lpstr>'RAV8607 - Slaboproudá ele...'!Názvy_tisku</vt:lpstr>
      <vt:lpstr>'RAV8608 - Slaboproudá ele...'!Názvy_tisku</vt:lpstr>
      <vt:lpstr>'RAV8609 - D.2.1 Dopravní ...'!Názvy_tisku</vt:lpstr>
      <vt:lpstr>'RAV8610 - D.2.2 Přeložka ...'!Názvy_tisku</vt:lpstr>
      <vt:lpstr>'RAV8611 - D.2.3 Přípojka ...'!Názvy_tisku</vt:lpstr>
      <vt:lpstr>'RAV8612 - D.2.4 Přípojka ...'!Názvy_tisku</vt:lpstr>
      <vt:lpstr>'RAV8613 - D.2.5 Vodovodní...'!Názvy_tisku</vt:lpstr>
      <vt:lpstr>'RAV8614 - D.2.6 Kanalizač...'!Názvy_tisku</vt:lpstr>
      <vt:lpstr>'RAV8615 - VON'!Názvy_tisku</vt:lpstr>
      <vt:lpstr>'Rekapitulace stavby'!Názvy_tisku</vt:lpstr>
      <vt:lpstr>'Silnoproud-2'!Názvy_tisku</vt:lpstr>
      <vt:lpstr>'Slaboproud CCTV-2'!Názvy_tisku</vt:lpstr>
      <vt:lpstr>'Slaboproud ICT, AV-2'!Názvy_tisku</vt:lpstr>
      <vt:lpstr>'Vodovodní řad-1'!Názvy_tisku</vt:lpstr>
      <vt:lpstr>'Vodovodní řad-2'!Názvy_tisku</vt:lpstr>
      <vt:lpstr>'vytápění-1'!Názvy_tisku</vt:lpstr>
      <vt:lpstr>'vytápění-2'!Názvy_tisku</vt:lpstr>
      <vt:lpstr>VZT!Názvy_tisku</vt:lpstr>
      <vt:lpstr>'ZTI-1'!Názvy_tisku</vt:lpstr>
      <vt:lpstr>'ZTI-2'!Názvy_tisku</vt:lpstr>
      <vt:lpstr>'ZTI-vnější-1'!Názvy_tisku</vt:lpstr>
      <vt:lpstr>'ZTI-vnější-2'!Názvy_tisku</vt:lpstr>
      <vt:lpstr>oadresa</vt:lpstr>
      <vt:lpstr>'Dopravní řešení-1'!Objednatel</vt:lpstr>
      <vt:lpstr>'Dopravní řešení-1'!Objekt</vt:lpstr>
      <vt:lpstr>'Dopravní řešení-1'!Oblast_tisku</vt:lpstr>
      <vt:lpstr>'Dopravní řešení-2'!Oblast_tisku</vt:lpstr>
      <vt:lpstr>'Dopravní řešení-3'!Oblast_tisku</vt:lpstr>
      <vt:lpstr>'kanalizační stoka-2'!Oblast_tisku</vt:lpstr>
      <vt:lpstr>'Pokyny pro vyplnění'!Oblast_tisku</vt:lpstr>
      <vt:lpstr>'Přeložka horkovodu-2'!Oblast_tisku</vt:lpstr>
      <vt:lpstr>'Přípojka kanalizace-2'!Oblast_tisku</vt:lpstr>
      <vt:lpstr>'přípojka vody-2'!Oblast_tisku</vt:lpstr>
      <vt:lpstr>'RAV8601 - Výstavba polopr...'!Oblast_tisku</vt:lpstr>
      <vt:lpstr>'RAV8602 - Oplocení jižní ...'!Oblast_tisku</vt:lpstr>
      <vt:lpstr>'RAV8603 - Silnoproudá ele...'!Oblast_tisku</vt:lpstr>
      <vt:lpstr>'RAV8604 - Zdravotně techn...'!Oblast_tisku</vt:lpstr>
      <vt:lpstr>'RAV8605 - Vzduchotechnika'!Oblast_tisku</vt:lpstr>
      <vt:lpstr>'RAV8606 - Vytápění'!Oblast_tisku</vt:lpstr>
      <vt:lpstr>'RAV8607 - Slaboproudá ele...'!Oblast_tisku</vt:lpstr>
      <vt:lpstr>'RAV8608 - Slaboproudá ele...'!Oblast_tisku</vt:lpstr>
      <vt:lpstr>'RAV8609 - D.2.1 Dopravní ...'!Oblast_tisku</vt:lpstr>
      <vt:lpstr>'RAV8610 - D.2.2 Přeložka ...'!Oblast_tisku</vt:lpstr>
      <vt:lpstr>'RAV8611 - D.2.3 Přípojka ...'!Oblast_tisku</vt:lpstr>
      <vt:lpstr>'RAV8612 - D.2.4 Přípojka ...'!Oblast_tisku</vt:lpstr>
      <vt:lpstr>'RAV8613 - D.2.5 Vodovodní...'!Oblast_tisku</vt:lpstr>
      <vt:lpstr>'RAV8614 - D.2.6 Kanalizač...'!Oblast_tisku</vt:lpstr>
      <vt:lpstr>'RAV8615 - VON'!Oblast_tisku</vt:lpstr>
      <vt:lpstr>'Rekapitulace stavby'!Oblast_tisku</vt:lpstr>
      <vt:lpstr>'Silnoproud - 1'!Oblast_tisku</vt:lpstr>
      <vt:lpstr>'Silnoproud-2'!Oblast_tisku</vt:lpstr>
      <vt:lpstr>'Slaboproud CCTV-1'!Oblast_tisku</vt:lpstr>
      <vt:lpstr>'Slaboproud CCTV-2'!Oblast_tisku</vt:lpstr>
      <vt:lpstr>'Slaboproud ICT, AV-1'!Oblast_tisku</vt:lpstr>
      <vt:lpstr>'Slaboproud ICT, AV-2'!Oblast_tisku</vt:lpstr>
      <vt:lpstr>'Vodovodní řad-2'!Oblast_tisku</vt:lpstr>
      <vt:lpstr>'vytápění-2'!Oblast_tisku</vt:lpstr>
      <vt:lpstr>VZT!Oblast_tisku</vt:lpstr>
      <vt:lpstr>'ZTI-2'!Oblast_tisku</vt:lpstr>
      <vt:lpstr>'ZTI-vnější-2'!Oblast_tisku</vt:lpstr>
      <vt:lpstr>'Dopravní řešení-1'!odic</vt:lpstr>
      <vt:lpstr>'Dopravní řešení-1'!oico</vt:lpstr>
      <vt:lpstr>'Dopravní řešení-1'!omisto</vt:lpstr>
      <vt:lpstr>'Dopravní řešení-1'!onazev</vt:lpstr>
      <vt:lpstr>'Dopravní řešení-1'!opsc</vt:lpstr>
      <vt:lpstr>padresa</vt:lpstr>
      <vt:lpstr>pdic</vt:lpstr>
      <vt:lpstr>pico</vt:lpstr>
      <vt:lpstr>pmisto</vt:lpstr>
      <vt:lpstr>PoptavkaID</vt:lpstr>
      <vt:lpstr>pPSC</vt:lpstr>
      <vt:lpstr>Projektant</vt:lpstr>
      <vt:lpstr>S</vt:lpstr>
      <vt:lpstr>Vypracoval</vt:lpstr>
      <vt:lpstr>'Dopravní řešení-1'!ZakladDPHSniVypocet</vt:lpstr>
      <vt:lpstr>'Dopravní řešení-1'!ZakladDPHZaklVypocet</vt:lpstr>
      <vt:lpstr>Zhotovitel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magpieHP\vlada</dc:creator>
  <cp:lastModifiedBy>AK</cp:lastModifiedBy>
  <cp:lastPrinted>2018-01-16T06:33:01Z</cp:lastPrinted>
  <dcterms:created xsi:type="dcterms:W3CDTF">2018-01-15T12:04:49Z</dcterms:created>
  <dcterms:modified xsi:type="dcterms:W3CDTF">2018-04-24T14:02:22Z</dcterms:modified>
</cp:coreProperties>
</file>