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ATOS\Data\ZAKÁZKY 2024\2024-054X_Český rozhlas S.Anežky.Č 29 Pce (RFPce)\Nabídky\KK\"/>
    </mc:Choice>
  </mc:AlternateContent>
  <xr:revisionPtr revIDLastSave="0" documentId="13_ncr:1_{2A79FAAE-1AE6-415A-AE17-A2332A58C4B8}" xr6:coauthVersionLast="47" xr6:coauthVersionMax="47" xr10:uidLastSave="{00000000-0000-0000-0000-000000000000}"/>
  <bookViews>
    <workbookView xWindow="28680" yWindow="-195" windowWidth="29040" windowHeight="15840" firstSheet="1" activeTab="1" xr2:uid="{00000000-000D-0000-FFFF-FFFF00000000}"/>
  </bookViews>
  <sheets>
    <sheet name="Rekapitulace stavby" sheetId="1" state="veryHidden" r:id="rId1"/>
    <sheet name="054-01 - Výměna střešních..." sheetId="2" r:id="rId2"/>
  </sheets>
  <definedNames>
    <definedName name="_xlnm._FilterDatabase" localSheetId="1" hidden="1">'054-01 - Výměna střešních...'!$C$126:$K$165</definedName>
    <definedName name="_xlnm.Print_Titles" localSheetId="1">'054-01 - Výměna střešních...'!$126:$126</definedName>
    <definedName name="_xlnm.Print_Titles" localSheetId="0">'Rekapitulace stavby'!$92:$92</definedName>
    <definedName name="_xlnm.Print_Area" localSheetId="1">'054-01 - Výměna střešních...'!$C$4:$J$76,'054-01 - Výměna střešních...'!$C$114:$J$165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T161" i="2" s="1"/>
  <c r="R162" i="2"/>
  <c r="R161" i="2" s="1"/>
  <c r="P162" i="2"/>
  <c r="P161" i="2" s="1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T149" i="2"/>
  <c r="R150" i="2"/>
  <c r="R149" i="2"/>
  <c r="P150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T140" i="2" s="1"/>
  <c r="R141" i="2"/>
  <c r="R140" i="2" s="1"/>
  <c r="P141" i="2"/>
  <c r="P140" i="2" s="1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T129" i="2" s="1"/>
  <c r="R130" i="2"/>
  <c r="R129" i="2"/>
  <c r="P130" i="2"/>
  <c r="P129" i="2"/>
  <c r="F123" i="2"/>
  <c r="F121" i="2"/>
  <c r="E119" i="2"/>
  <c r="F91" i="2"/>
  <c r="F89" i="2"/>
  <c r="E87" i="2"/>
  <c r="J24" i="2"/>
  <c r="E24" i="2"/>
  <c r="J124" i="2" s="1"/>
  <c r="J23" i="2"/>
  <c r="J21" i="2"/>
  <c r="E21" i="2"/>
  <c r="J123" i="2" s="1"/>
  <c r="J20" i="2"/>
  <c r="J18" i="2"/>
  <c r="E18" i="2"/>
  <c r="F124" i="2" s="1"/>
  <c r="J17" i="2"/>
  <c r="J12" i="2"/>
  <c r="J121" i="2"/>
  <c r="E7" i="2"/>
  <c r="E117" i="2"/>
  <c r="L90" i="1"/>
  <c r="AM90" i="1"/>
  <c r="AM89" i="1"/>
  <c r="L89" i="1"/>
  <c r="AM87" i="1"/>
  <c r="L87" i="1"/>
  <c r="L85" i="1"/>
  <c r="L84" i="1"/>
  <c r="BK164" i="2"/>
  <c r="J162" i="2"/>
  <c r="J156" i="2"/>
  <c r="J154" i="2"/>
  <c r="BK152" i="2"/>
  <c r="BK148" i="2"/>
  <c r="J147" i="2"/>
  <c r="BK145" i="2"/>
  <c r="J144" i="2"/>
  <c r="BK138" i="2"/>
  <c r="BK136" i="2"/>
  <c r="BK133" i="2"/>
  <c r="BK132" i="2"/>
  <c r="J158" i="2"/>
  <c r="BK165" i="2"/>
  <c r="J165" i="2"/>
  <c r="J160" i="2"/>
  <c r="BK154" i="2"/>
  <c r="J152" i="2"/>
  <c r="J148" i="2"/>
  <c r="J146" i="2"/>
  <c r="J141" i="2"/>
  <c r="J138" i="2"/>
  <c r="J136" i="2"/>
  <c r="J133" i="2"/>
  <c r="J130" i="2"/>
  <c r="BK158" i="2"/>
  <c r="J157" i="2"/>
  <c r="J164" i="2"/>
  <c r="BK160" i="2"/>
  <c r="BK155" i="2"/>
  <c r="BK153" i="2"/>
  <c r="BK150" i="2"/>
  <c r="BK147" i="2"/>
  <c r="J145" i="2"/>
  <c r="BK141" i="2"/>
  <c r="J139" i="2"/>
  <c r="J137" i="2"/>
  <c r="BK134" i="2"/>
  <c r="J132" i="2"/>
  <c r="AS94" i="1"/>
  <c r="BK156" i="2"/>
  <c r="BK162" i="2"/>
  <c r="BK159" i="2"/>
  <c r="J155" i="2"/>
  <c r="J153" i="2"/>
  <c r="J150" i="2"/>
  <c r="BK146" i="2"/>
  <c r="BK144" i="2"/>
  <c r="BK139" i="2"/>
  <c r="BK137" i="2"/>
  <c r="J134" i="2"/>
  <c r="BK130" i="2"/>
  <c r="J159" i="2"/>
  <c r="BK157" i="2"/>
  <c r="R131" i="2" l="1"/>
  <c r="R128" i="2" s="1"/>
  <c r="P135" i="2"/>
  <c r="R143" i="2"/>
  <c r="R142" i="2" s="1"/>
  <c r="BK151" i="2"/>
  <c r="J151" i="2"/>
  <c r="J105" i="2"/>
  <c r="BK163" i="2"/>
  <c r="J163" i="2"/>
  <c r="J107" i="2"/>
  <c r="T131" i="2"/>
  <c r="T128" i="2" s="1"/>
  <c r="T135" i="2"/>
  <c r="T143" i="2"/>
  <c r="T142" i="2" s="1"/>
  <c r="T151" i="2"/>
  <c r="P163" i="2"/>
  <c r="BK131" i="2"/>
  <c r="J131" i="2" s="1"/>
  <c r="J99" i="2" s="1"/>
  <c r="R135" i="2"/>
  <c r="P143" i="2"/>
  <c r="P142" i="2" s="1"/>
  <c r="P151" i="2"/>
  <c r="R163" i="2"/>
  <c r="P131" i="2"/>
  <c r="P128" i="2" s="1"/>
  <c r="P127" i="2" s="1"/>
  <c r="AU95" i="1" s="1"/>
  <c r="AU94" i="1" s="1"/>
  <c r="BK135" i="2"/>
  <c r="J135" i="2" s="1"/>
  <c r="J100" i="2" s="1"/>
  <c r="BK143" i="2"/>
  <c r="J143" i="2" s="1"/>
  <c r="J103" i="2" s="1"/>
  <c r="R151" i="2"/>
  <c r="T163" i="2"/>
  <c r="BK149" i="2"/>
  <c r="J149" i="2" s="1"/>
  <c r="J104" i="2" s="1"/>
  <c r="BK161" i="2"/>
  <c r="J161" i="2"/>
  <c r="J106" i="2" s="1"/>
  <c r="BK129" i="2"/>
  <c r="J129" i="2"/>
  <c r="J98" i="2" s="1"/>
  <c r="BK140" i="2"/>
  <c r="J140" i="2"/>
  <c r="J101" i="2"/>
  <c r="BE156" i="2"/>
  <c r="BE157" i="2"/>
  <c r="BE158" i="2"/>
  <c r="BE165" i="2"/>
  <c r="E85" i="2"/>
  <c r="J89" i="2"/>
  <c r="J91" i="2"/>
  <c r="F92" i="2"/>
  <c r="J92" i="2"/>
  <c r="BE130" i="2"/>
  <c r="BE132" i="2"/>
  <c r="BE133" i="2"/>
  <c r="BE134" i="2"/>
  <c r="BE136" i="2"/>
  <c r="BE137" i="2"/>
  <c r="BE138" i="2"/>
  <c r="BE139" i="2"/>
  <c r="BE141" i="2"/>
  <c r="BE144" i="2"/>
  <c r="BE145" i="2"/>
  <c r="BE146" i="2"/>
  <c r="BE147" i="2"/>
  <c r="BE148" i="2"/>
  <c r="BE150" i="2"/>
  <c r="BE152" i="2"/>
  <c r="BE153" i="2"/>
  <c r="BE154" i="2"/>
  <c r="BE155" i="2"/>
  <c r="BE159" i="2"/>
  <c r="BE160" i="2"/>
  <c r="BE162" i="2"/>
  <c r="BE164" i="2"/>
  <c r="F34" i="2"/>
  <c r="BA95" i="1" s="1"/>
  <c r="BA94" i="1" s="1"/>
  <c r="AW94" i="1" s="1"/>
  <c r="AK30" i="1" s="1"/>
  <c r="F36" i="2"/>
  <c r="BC95" i="1" s="1"/>
  <c r="BC94" i="1" s="1"/>
  <c r="W32" i="1" s="1"/>
  <c r="F35" i="2"/>
  <c r="BB95" i="1" s="1"/>
  <c r="BB94" i="1" s="1"/>
  <c r="AX94" i="1" s="1"/>
  <c r="J34" i="2"/>
  <c r="AW95" i="1" s="1"/>
  <c r="F37" i="2"/>
  <c r="BD95" i="1" s="1"/>
  <c r="BD94" i="1" s="1"/>
  <c r="W33" i="1" s="1"/>
  <c r="T127" i="2" l="1"/>
  <c r="R127" i="2"/>
  <c r="BK128" i="2"/>
  <c r="J128" i="2"/>
  <c r="J97" i="2" s="1"/>
  <c r="BK142" i="2"/>
  <c r="J142" i="2"/>
  <c r="J102" i="2"/>
  <c r="W30" i="1"/>
  <c r="F33" i="2"/>
  <c r="AZ95" i="1"/>
  <c r="AZ94" i="1"/>
  <c r="AV94" i="1" s="1"/>
  <c r="AK29" i="1" s="1"/>
  <c r="AY94" i="1"/>
  <c r="W31" i="1"/>
  <c r="J33" i="2"/>
  <c r="AV95" i="1" s="1"/>
  <c r="AT95" i="1" s="1"/>
  <c r="BK127" i="2" l="1"/>
  <c r="J127" i="2"/>
  <c r="J96" i="2" s="1"/>
  <c r="AT94" i="1"/>
  <c r="W29" i="1"/>
  <c r="J30" i="2" l="1"/>
  <c r="AG95" i="1" s="1"/>
  <c r="AG94" i="1" s="1"/>
  <c r="AK26" i="1" s="1"/>
  <c r="J39" i="2" l="1"/>
  <c r="AK35" i="1"/>
  <c r="AN95" i="1"/>
  <c r="AN94" i="1"/>
</calcChain>
</file>

<file path=xl/sharedStrings.xml><?xml version="1.0" encoding="utf-8"?>
<sst xmlns="http://schemas.openxmlformats.org/spreadsheetml/2006/main" count="708" uniqueCount="257">
  <si>
    <t>Export Komplet</t>
  </si>
  <si>
    <t/>
  </si>
  <si>
    <t>2.0</t>
  </si>
  <si>
    <t>False</t>
  </si>
  <si>
    <t>{4e9abc85-6aea-4251-b03c-f574e9f7d066}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</si>
  <si>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</si>
  <si>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</si>
  <si>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</si>
  <si>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</si>
  <si>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</si>
  <si>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</si>
  <si>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</si>
  <si>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</si>
  <si>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</si>
  <si>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2024-054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</si>
  <si>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</si>
  <si>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</si>
  <si>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Budova Svaté Anežky České 29 Pardubice Český rozhlas</t>
  </si>
  <si>
    <t>KSO:</t>
  </si>
  <si>
    <t>CC-CZ:</t>
  </si>
  <si>
    <t>Místo:</t>
  </si>
  <si>
    <t>530 02 Pardubice I</t>
  </si>
  <si>
    <t>Datum:</t>
  </si>
  <si>
    <t>22. 7. 2024</t>
  </si>
  <si>
    <t>Zadavatel:</t>
  </si>
  <si>
    <t>IČ:</t>
  </si>
  <si>
    <t>25291408</t>
  </si>
  <si>
    <t>Rozvojový fond Pardubice a.s.</t>
  </si>
  <si>
    <t>DIČ:</t>
  </si>
  <si>
    <t>CZ25291408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</si>
  <si>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</si>
  <si>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</si>
  <si>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</si>
  <si>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</si>
  <si>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</si>
  <si>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</si>
  <si>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</si>
  <si>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</si>
  <si>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</si>
  <si>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</si>
  <si>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</si>
  <si>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</si>
  <si>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</si>
  <si>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</si>
  <si>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</si>
  <si>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</si>
  <si>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</si>
  <si>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</si>
  <si>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</si>
  <si>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</si>
  <si>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</si>
  <si>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</si>
  <si>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</si>
  <si>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</si>
  <si>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</si>
  <si>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</si>
  <si>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</si>
  <si>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</si>
  <si>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</si>
  <si>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</si>
  <si>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</si>
  <si>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</si>
  <si>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</si>
  <si>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</si>
  <si>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</si>
  <si>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</si>
  <si>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</si>
  <si>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</si>
  <si>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</si>
  <si>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</si>
  <si>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</si>
  <si>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</si>
  <si>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</si>
  <si>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</si>
  <si>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</si>
  <si>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</si>
  <si>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</si>
  <si>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</si>
  <si>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</si>
  <si>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</si>
  <si>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</si>
  <si>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</si>
  <si>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054-01</t>
  </si>
  <si>
    <t>Výměna střešních oken - část 2</t>
  </si>
  <si>
    <t>STA</t>
  </si>
  <si>
    <t>1</t>
  </si>
  <si>
    <t>{26a3f85b-22e0-4ffa-b125-e9013e90b86f}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</si>
  <si>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</si>
  <si>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</si>
  <si>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</si>
  <si>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</si>
  <si>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</si>
  <si>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</si>
  <si>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</si>
  <si>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</si>
  <si>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</si>
  <si>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</si>
  <si>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</si>
  <si>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</si>
  <si>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</si>
  <si>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</si>
  <si>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</si>
  <si>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</si>
  <si>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 xml:space="preserve">    766 - Konstrukce truhlářské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</si>
  <si>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</si>
  <si>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</si>
  <si>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</si>
  <si>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</si>
  <si>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</si>
  <si>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</si>
  <si>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</si>
  <si>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</si>
  <si>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</si>
  <si>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</si>
  <si>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</si>
  <si>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</si>
  <si>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</si>
  <si>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</si>
  <si>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</si>
  <si>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</si>
  <si>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</si>
  <si>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</si>
  <si>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</si>
  <si>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</si>
  <si>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</si>
  <si>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619995001R01</t>
  </si>
  <si>
    <t>Začištění a doplnění SDK kolem střešních oken</t>
  </si>
  <si>
    <t>m</t>
  </si>
  <si>
    <t>4</t>
  </si>
  <si>
    <t>846376089</t>
  </si>
  <si>
    <t>9</t>
  </si>
  <si>
    <t>Ostatní konstrukce a práce, bourání</t>
  </si>
  <si>
    <t>943211119R</t>
  </si>
  <si>
    <t>Prostorové lešení</t>
  </si>
  <si>
    <t>soubor</t>
  </si>
  <si>
    <t>1048183089</t>
  </si>
  <si>
    <t>3</t>
  </si>
  <si>
    <t>952901114</t>
  </si>
  <si>
    <t>Vyčištění budov bytové a občanské výstavby při výšce podlaží přes 4 m (hrubý úklid)</t>
  </si>
  <si>
    <t>m2</t>
  </si>
  <si>
    <t>-546839161</t>
  </si>
  <si>
    <t>968082016R</t>
  </si>
  <si>
    <t>Vybourání rámů sestavy oken ve střešním plášti včetně křídel plochy přes 1 do 2 m2</t>
  </si>
  <si>
    <t>-1272177001</t>
  </si>
  <si>
    <t>997</t>
  </si>
  <si>
    <t>Přesun sutě</t>
  </si>
  <si>
    <t>5</t>
  </si>
  <si>
    <t>997013217</t>
  </si>
  <si>
    <t>Vnitrostaveništní doprava suti a vybouraných hmot pro budovy v přes 21 do 24 m ručně</t>
  </si>
  <si>
    <t>t</t>
  </si>
  <si>
    <t>1594435542</t>
  </si>
  <si>
    <t>997013501</t>
  </si>
  <si>
    <t>Odvoz suti a vybouraných hmot na skládku nebo meziskládku do 1 km se složením</t>
  </si>
  <si>
    <t>1368829079</t>
  </si>
  <si>
    <t>7</t>
  </si>
  <si>
    <t>997013509</t>
  </si>
  <si>
    <t>Příplatek k odvozu suti a vybouraných hmot na skládku ZKD 1 km přes 1 km</t>
  </si>
  <si>
    <t>-1618629469</t>
  </si>
  <si>
    <t>8</t>
  </si>
  <si>
    <t>997013631</t>
  </si>
  <si>
    <t>Poplatek za uložení na skládce (skládkovné) stavebního odpadu směsného kód odpadu 17 09 04</t>
  </si>
  <si>
    <t>-174426699</t>
  </si>
  <si>
    <t>998</t>
  </si>
  <si>
    <t>Přesun hmot</t>
  </si>
  <si>
    <t>998018003</t>
  </si>
  <si>
    <t>Přesun hmot pro budovy ruční pro budovy v přes 12 do 24 m</t>
  </si>
  <si>
    <t>1616925671</t>
  </si>
  <si>
    <t>PSV</t>
  </si>
  <si>
    <t>Práce a dodávky PSV</t>
  </si>
  <si>
    <t>762</t>
  </si>
  <si>
    <t>Konstrukce tesařské</t>
  </si>
  <si>
    <t>10</t>
  </si>
  <si>
    <t>762332932</t>
  </si>
  <si>
    <t>Montáž doplnění části střešní vazby hranoly nehoblovanými průřezové pl přes 120 do 224 cm2</t>
  </si>
  <si>
    <t>16</t>
  </si>
  <si>
    <t>479157567</t>
  </si>
  <si>
    <t>11</t>
  </si>
  <si>
    <t>M</t>
  </si>
  <si>
    <t>60512130</t>
  </si>
  <si>
    <t>hranol stavební řezivo průřezu do 224cm2 do dl 6m</t>
  </si>
  <si>
    <t>m3</t>
  </si>
  <si>
    <t>32</t>
  </si>
  <si>
    <t>-975449143</t>
  </si>
  <si>
    <t>762083111</t>
  </si>
  <si>
    <t>Impregnace řeziva proti dřevokaznému hmyzu a houbám máčením třída ohrožení 1 a 2</t>
  </si>
  <si>
    <t>1894219341</t>
  </si>
  <si>
    <t>13</t>
  </si>
  <si>
    <t>762395000</t>
  </si>
  <si>
    <t>Spojovací prostředky nadstřešních konstrukcí</t>
  </si>
  <si>
    <t>-425674060</t>
  </si>
  <si>
    <t>14</t>
  </si>
  <si>
    <t>998762213</t>
  </si>
  <si>
    <t>Přesun hmot procentní pro kce tesařské s omezením mechanizace v objektech v přes 12 do 24 m</t>
  </si>
  <si>
    <t>%</t>
  </si>
  <si>
    <t>1969060385</t>
  </si>
  <si>
    <t>765</t>
  </si>
  <si>
    <t>Krytina skládaná</t>
  </si>
  <si>
    <t>15</t>
  </si>
  <si>
    <t>765111395R</t>
  </si>
  <si>
    <t>Opracování prostupu mezi novými okny a střešním pláštěm, rozebrání krytiny, položení a dořezání tašek, klempířské oplechování lemu</t>
  </si>
  <si>
    <t>1890690974</t>
  </si>
  <si>
    <t>766</t>
  </si>
  <si>
    <t>Konstrukce truhlářské</t>
  </si>
  <si>
    <t>766671027R</t>
  </si>
  <si>
    <t>Montáž střešního atyp.okna do krytiny z bobrovek 78 x 180 cm</t>
  </si>
  <si>
    <t>kus</t>
  </si>
  <si>
    <t>-1929035631</t>
  </si>
  <si>
    <t>17</t>
  </si>
  <si>
    <t>VEL.GGLMK123366</t>
  </si>
  <si>
    <t>STŘEŠNÍ OKNO DŘEVĚNÉ KYVNÉ GGL MK12 3366</t>
  </si>
  <si>
    <t>-468596627</t>
  </si>
  <si>
    <t>18</t>
  </si>
  <si>
    <t>VEL.GGLMK123366S</t>
  </si>
  <si>
    <t>STŘEŠNÍ OKNO DŘEVĚNÉ KYVNÉ SPECIÁL GGL MK12 336621A</t>
  </si>
  <si>
    <t>-1697808146</t>
  </si>
  <si>
    <t>19</t>
  </si>
  <si>
    <t>VEL.EDWMK122300</t>
  </si>
  <si>
    <t>LEM. NA PROFIL. KR. EDW MK12 2300</t>
  </si>
  <si>
    <t>940327089</t>
  </si>
  <si>
    <t>20</t>
  </si>
  <si>
    <t>VEL.EKWMK122301M</t>
  </si>
  <si>
    <t>ZATEPLENÉ KOMBI LEM. ENERGY, PROFIL. KR. EKW MK12 2301M</t>
  </si>
  <si>
    <t>964676574</t>
  </si>
  <si>
    <t>VEL.EKWMK122302M</t>
  </si>
  <si>
    <t>ZATEPLENÉ KOMBI LEM. ENERGY, PROFIL. KR. EKW MK12 2302M</t>
  </si>
  <si>
    <t>-1740193903</t>
  </si>
  <si>
    <t>22</t>
  </si>
  <si>
    <t>VEL.EKWMK122303M</t>
  </si>
  <si>
    <t>ZATEPLENÉ KOMBI LEM. ENERGY, PROFIL. KR. EKW MK12 2303M</t>
  </si>
  <si>
    <t>-1810497437</t>
  </si>
  <si>
    <t>23</t>
  </si>
  <si>
    <t>VEL.EKYW352000</t>
  </si>
  <si>
    <t>PREFABRIKOVANÁ KROKEV BÍLÁ 3,5m EKY W35 2000</t>
  </si>
  <si>
    <t>-1110356948</t>
  </si>
  <si>
    <t>24</t>
  </si>
  <si>
    <t>998766213R</t>
  </si>
  <si>
    <t>Přesun hmot procentní pro kce truhlářské s omezením mechanizace v objektech v přes 12 do 24 m</t>
  </si>
  <si>
    <t>-930070171</t>
  </si>
  <si>
    <t>HZS</t>
  </si>
  <si>
    <t>Hodinové zúčtovací sazby</t>
  </si>
  <si>
    <t>25</t>
  </si>
  <si>
    <t>HZS2491</t>
  </si>
  <si>
    <t>Hodinová zúčtovací sazba dělník zednických výpomocí</t>
  </si>
  <si>
    <t>hod</t>
  </si>
  <si>
    <t>512</t>
  </si>
  <si>
    <t>533030191</t>
  </si>
  <si>
    <t>VRN</t>
  </si>
  <si>
    <t>Vedlejší rozpočtové náklady</t>
  </si>
  <si>
    <t>26</t>
  </si>
  <si>
    <t>081103000</t>
  </si>
  <si>
    <t>Doprava</t>
  </si>
  <si>
    <t>1024</t>
  </si>
  <si>
    <t>-1646589762</t>
  </si>
  <si>
    <t>27</t>
  </si>
  <si>
    <t>091002000</t>
  </si>
  <si>
    <t>Ostatní náklady potřebné k realizaci díla</t>
  </si>
  <si>
    <t>-1635866289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</si>
</sst>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0" t="s">
        <v>14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E5" s="157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2" t="s">
        <v>17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6"/>
      <c r="BE6" s="158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8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8"/>
      <c r="BS8" s="13" t="s">
        <v>6</v>
      </c>
    </row>
    <row r="9" spans="1:74" ht="14.45" customHeight="1">
      <c r="B9" s="16"/>
      <c r="AR9" s="16"/>
      <c r="BE9" s="158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E10" s="158"/>
      <c r="BS10" s="13" t="s">
        <v>6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E11" s="158"/>
      <c r="BS11" s="13" t="s">
        <v>6</v>
      </c>
    </row>
    <row r="12" spans="1:74" ht="6.95" customHeight="1">
      <c r="B12" s="16"/>
      <c r="AR12" s="16"/>
      <c r="BE12" s="158"/>
      <c r="BS12" s="13" t="s">
        <v>6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E13" s="158"/>
      <c r="BS13" s="13" t="s">
        <v>6</v>
      </c>
    </row>
    <row r="14" spans="1:74" ht="12.75">
      <c r="B14" s="16"/>
      <c r="E14" s="163" t="s">
        <v>31</v>
      </c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23" t="s">
        <v>28</v>
      </c>
      <c r="AN14" s="25" t="s">
        <v>31</v>
      </c>
      <c r="AR14" s="16"/>
      <c r="BE14" s="158"/>
      <c r="BS14" s="13" t="s">
        <v>6</v>
      </c>
    </row>
    <row r="15" spans="1:74" ht="6.95" customHeight="1">
      <c r="B15" s="16"/>
      <c r="AR15" s="16"/>
      <c r="BE15" s="158"/>
      <c r="BS15" s="13" t="s">
        <v>3</v>
      </c>
    </row>
    <row r="16" spans="1:74" ht="12" customHeight="1">
      <c r="B16" s="16"/>
      <c r="D16" s="23" t="s">
        <v>32</v>
      </c>
      <c r="AK16" s="23" t="s">
        <v>25</v>
      </c>
      <c r="AN16" s="21" t="s">
        <v>1</v>
      </c>
      <c r="AR16" s="16"/>
      <c r="BE16" s="158"/>
      <c r="BS16" s="13" t="s">
        <v>3</v>
      </c>
    </row>
    <row r="17" spans="2:71" ht="18.399999999999999" customHeight="1">
      <c r="B17" s="16"/>
      <c r="E17" s="21" t="s">
        <v>33</v>
      </c>
      <c r="AK17" s="23" t="s">
        <v>28</v>
      </c>
      <c r="AN17" s="21" t="s">
        <v>1</v>
      </c>
      <c r="AR17" s="16"/>
      <c r="BE17" s="158"/>
      <c r="BS17" s="13" t="s">
        <v>34</v>
      </c>
    </row>
    <row r="18" spans="2:71" ht="6.95" customHeight="1">
      <c r="B18" s="16"/>
      <c r="AR18" s="16"/>
      <c r="BE18" s="158"/>
      <c r="BS18" s="13" t="s">
        <v>6</v>
      </c>
    </row>
    <row r="19" spans="2:71" ht="12" customHeight="1">
      <c r="B19" s="16"/>
      <c r="D19" s="23" t="s">
        <v>35</v>
      </c>
      <c r="AK19" s="23" t="s">
        <v>25</v>
      </c>
      <c r="AN19" s="21" t="s">
        <v>1</v>
      </c>
      <c r="AR19" s="16"/>
      <c r="BE19" s="158"/>
      <c r="BS19" s="13" t="s">
        <v>6</v>
      </c>
    </row>
    <row r="20" spans="2:71" ht="18.399999999999999" customHeight="1">
      <c r="B20" s="16"/>
      <c r="E20" s="21" t="s">
        <v>33</v>
      </c>
      <c r="AK20" s="23" t="s">
        <v>28</v>
      </c>
      <c r="AN20" s="21" t="s">
        <v>1</v>
      </c>
      <c r="AR20" s="16"/>
      <c r="BE20" s="158"/>
      <c r="BS20" s="13" t="s">
        <v>34</v>
      </c>
    </row>
    <row r="21" spans="2:71" ht="6.95" customHeight="1">
      <c r="B21" s="16"/>
      <c r="AR21" s="16"/>
      <c r="BE21" s="158"/>
    </row>
    <row r="22" spans="2:71" ht="12" customHeight="1">
      <c r="B22" s="16"/>
      <c r="D22" s="23" t="s">
        <v>36</v>
      </c>
      <c r="AR22" s="16"/>
      <c r="BE22" s="158"/>
    </row>
    <row r="23" spans="2:71" ht="16.5" customHeight="1">
      <c r="B23" s="16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6"/>
      <c r="BE23" s="158"/>
    </row>
    <row r="24" spans="2:71" ht="6.95" customHeight="1">
      <c r="B24" s="16"/>
      <c r="AR24" s="16"/>
      <c r="BE24" s="158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8"/>
    </row>
    <row r="26" spans="2:71" s="1" customFormat="1" ht="25.9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6">
        <f>ROUND(AG94,2)</f>
        <v>0</v>
      </c>
      <c r="AL26" s="167"/>
      <c r="AM26" s="167"/>
      <c r="AN26" s="167"/>
      <c r="AO26" s="167"/>
      <c r="AR26" s="28"/>
      <c r="BE26" s="158"/>
    </row>
    <row r="27" spans="2:71" s="1" customFormat="1" ht="6.95" customHeight="1">
      <c r="B27" s="28"/>
      <c r="AR27" s="28"/>
      <c r="BE27" s="158"/>
    </row>
    <row r="28" spans="2:71" s="1" customFormat="1" ht="12.75">
      <c r="B28" s="28"/>
      <c r="L28" s="168" t="s">
        <v>38</v>
      </c>
      <c r="M28" s="168"/>
      <c r="N28" s="168"/>
      <c r="O28" s="168"/>
      <c r="P28" s="168"/>
      <c r="W28" s="168" t="s">
        <v>39</v>
      </c>
      <c r="X28" s="168"/>
      <c r="Y28" s="168"/>
      <c r="Z28" s="168"/>
      <c r="AA28" s="168"/>
      <c r="AB28" s="168"/>
      <c r="AC28" s="168"/>
      <c r="AD28" s="168"/>
      <c r="AE28" s="168"/>
      <c r="AK28" s="168" t="s">
        <v>40</v>
      </c>
      <c r="AL28" s="168"/>
      <c r="AM28" s="168"/>
      <c r="AN28" s="168"/>
      <c r="AO28" s="168"/>
      <c r="AR28" s="28"/>
      <c r="BE28" s="158"/>
    </row>
    <row r="29" spans="2:71" s="2" customFormat="1" ht="14.45" customHeight="1">
      <c r="B29" s="32"/>
      <c r="D29" s="23" t="s">
        <v>41</v>
      </c>
      <c r="F29" s="23" t="s">
        <v>42</v>
      </c>
      <c r="L29" s="171">
        <v>0.21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2"/>
      <c r="BE29" s="159"/>
    </row>
    <row r="30" spans="2:71" s="2" customFormat="1" ht="14.45" customHeight="1">
      <c r="B30" s="32"/>
      <c r="F30" s="23" t="s">
        <v>43</v>
      </c>
      <c r="L30" s="171">
        <v>0.12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2"/>
      <c r="BE30" s="159"/>
    </row>
    <row r="31" spans="2:71" s="2" customFormat="1" ht="14.45" hidden="1" customHeight="1">
      <c r="B31" s="32"/>
      <c r="F31" s="23" t="s">
        <v>44</v>
      </c>
      <c r="L31" s="171">
        <v>0.21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2"/>
      <c r="BE31" s="159"/>
    </row>
    <row r="32" spans="2:71" s="2" customFormat="1" ht="14.45" hidden="1" customHeight="1">
      <c r="B32" s="32"/>
      <c r="F32" s="23" t="s">
        <v>45</v>
      </c>
      <c r="L32" s="171">
        <v>0.12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2"/>
      <c r="BE32" s="159"/>
    </row>
    <row r="33" spans="2:57" s="2" customFormat="1" ht="14.45" hidden="1" customHeight="1">
      <c r="B33" s="32"/>
      <c r="F33" s="23" t="s">
        <v>46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2"/>
      <c r="BE33" s="159"/>
    </row>
    <row r="34" spans="2:57" s="1" customFormat="1" ht="6.95" customHeight="1">
      <c r="B34" s="28"/>
      <c r="AR34" s="28"/>
      <c r="BE34" s="158"/>
    </row>
    <row r="35" spans="2:57" s="1" customFormat="1" ht="25.9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72" t="s">
        <v>49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>
        <f>SUM(AK26:AK33)</f>
        <v>0</v>
      </c>
      <c r="AL35" s="173"/>
      <c r="AM35" s="173"/>
      <c r="AN35" s="173"/>
      <c r="AO35" s="175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56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2024-054</v>
      </c>
      <c r="AR84" s="44"/>
    </row>
    <row r="85" spans="1:91" s="4" customFormat="1" ht="36.950000000000003" customHeight="1">
      <c r="B85" s="45"/>
      <c r="C85" s="46" t="s">
        <v>16</v>
      </c>
      <c r="L85" s="176" t="str">
        <f>K6</f>
        <v>Budova Svaté Anežky České 29 Pardubice Český rozhlas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530 02 Pardubice I</v>
      </c>
      <c r="AI87" s="23" t="s">
        <v>22</v>
      </c>
      <c r="AM87" s="178" t="str">
        <f>IF(AN8= "","",AN8)</f>
        <v>22. 7. 2024</v>
      </c>
      <c r="AN87" s="17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Rozvojový fond Pardubice a.s.</v>
      </c>
      <c r="AI89" s="23" t="s">
        <v>32</v>
      </c>
      <c r="AM89" s="179" t="str">
        <f>IF(E17="","",E17)</f>
        <v xml:space="preserve"> </v>
      </c>
      <c r="AN89" s="180"/>
      <c r="AO89" s="180"/>
      <c r="AP89" s="180"/>
      <c r="AR89" s="28"/>
      <c r="AS89" s="181" t="s">
        <v>57</v>
      </c>
      <c r="AT89" s="18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35</v>
      </c>
      <c r="AM90" s="179" t="str">
        <f>IF(E20="","",E20)</f>
        <v xml:space="preserve"> </v>
      </c>
      <c r="AN90" s="180"/>
      <c r="AO90" s="180"/>
      <c r="AP90" s="180"/>
      <c r="AR90" s="28"/>
      <c r="AS90" s="183"/>
      <c r="AT90" s="184"/>
      <c r="BD90" s="52"/>
    </row>
    <row r="91" spans="1:91" s="1" customFormat="1" ht="10.9" customHeight="1">
      <c r="B91" s="28"/>
      <c r="AR91" s="28"/>
      <c r="AS91" s="183"/>
      <c r="AT91" s="184"/>
      <c r="BD91" s="52"/>
    </row>
    <row r="92" spans="1:91" s="1" customFormat="1" ht="29.25" customHeight="1">
      <c r="B92" s="28"/>
      <c r="C92" s="185" t="s">
        <v>58</v>
      </c>
      <c r="D92" s="186"/>
      <c r="E92" s="186"/>
      <c r="F92" s="186"/>
      <c r="G92" s="186"/>
      <c r="H92" s="53"/>
      <c r="I92" s="187" t="s">
        <v>59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60</v>
      </c>
      <c r="AH92" s="186"/>
      <c r="AI92" s="186"/>
      <c r="AJ92" s="186"/>
      <c r="AK92" s="186"/>
      <c r="AL92" s="186"/>
      <c r="AM92" s="186"/>
      <c r="AN92" s="187" t="s">
        <v>61</v>
      </c>
      <c r="AO92" s="186"/>
      <c r="AP92" s="189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16.5" customHeight="1">
      <c r="A95" s="70" t="s">
        <v>81</v>
      </c>
      <c r="B95" s="71"/>
      <c r="C95" s="72"/>
      <c r="D95" s="192" t="s">
        <v>82</v>
      </c>
      <c r="E95" s="192"/>
      <c r="F95" s="192"/>
      <c r="G95" s="192"/>
      <c r="H95" s="192"/>
      <c r="I95" s="73"/>
      <c r="J95" s="192" t="s">
        <v>83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'054-01 - Výměna střešních...'!J30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74" t="s">
        <v>84</v>
      </c>
      <c r="AR95" s="71"/>
      <c r="AS95" s="75">
        <v>0</v>
      </c>
      <c r="AT95" s="76">
        <f>ROUND(SUM(AV95:AW95),2)</f>
        <v>0</v>
      </c>
      <c r="AU95" s="77">
        <f>'054-01 - Výměna střešních...'!P127</f>
        <v>0</v>
      </c>
      <c r="AV95" s="76">
        <f>'054-01 - Výměna střešních...'!J33</f>
        <v>0</v>
      </c>
      <c r="AW95" s="76">
        <f>'054-01 - Výměna střešních...'!J34</f>
        <v>0</v>
      </c>
      <c r="AX95" s="76">
        <f>'054-01 - Výměna střešních...'!J35</f>
        <v>0</v>
      </c>
      <c r="AY95" s="76">
        <f>'054-01 - Výměna střešních...'!J36</f>
        <v>0</v>
      </c>
      <c r="AZ95" s="76">
        <f>'054-01 - Výměna střešních...'!F33</f>
        <v>0</v>
      </c>
      <c r="BA95" s="76">
        <f>'054-01 - Výměna střešních...'!F34</f>
        <v>0</v>
      </c>
      <c r="BB95" s="76">
        <f>'054-01 - Výměna střešních...'!F35</f>
        <v>0</v>
      </c>
      <c r="BC95" s="76">
        <f>'054-01 - Výměna střešních...'!F36</f>
        <v>0</v>
      </c>
      <c r="BD95" s="78">
        <f>'054-01 - Výměna střešních...'!F37</f>
        <v>0</v>
      </c>
      <c r="BT95" s="79" t="s">
        <v>85</v>
      </c>
      <c r="BV95" s="79" t="s">
        <v>79</v>
      </c>
      <c r="BW95" s="79" t="s">
        <v>86</v>
      </c>
      <c r="BX95" s="79" t="s">
        <v>4</v>
      </c>
      <c r="CL95" s="79" t="s">
        <v>1</v>
      </c>
      <c r="CM95" s="79" t="s">
        <v>87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54-01 - Výměna střešních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6"/>
  <sheetViews>
    <sheetView showGridLines="0" tabSelected="1" topLeftCell="A71" workbookViewId="0">
      <selection activeCell="H134" sqref="H13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88</v>
      </c>
      <c r="L4" s="16"/>
      <c r="M4" s="80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6" t="str">
        <f>'Rekapitulace stavby'!K6</f>
        <v>Budova Svaté Anežky České 29 Pardubice Český rozhlas</v>
      </c>
      <c r="F7" s="197"/>
      <c r="G7" s="197"/>
      <c r="H7" s="197"/>
      <c r="L7" s="16"/>
    </row>
    <row r="8" spans="2:46" s="1" customFormat="1" ht="12" customHeight="1">
      <c r="B8" s="28"/>
      <c r="D8" s="23" t="s">
        <v>89</v>
      </c>
      <c r="L8" s="28"/>
    </row>
    <row r="9" spans="2:46" s="1" customFormat="1" ht="16.5" customHeight="1">
      <c r="B9" s="28"/>
      <c r="E9" s="176" t="s">
        <v>83</v>
      </c>
      <c r="F9" s="198"/>
      <c r="G9" s="198"/>
      <c r="H9" s="198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22. 7. 2024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L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30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9" t="str">
        <f>'Rekapitulace stavby'!E14</f>
        <v>Vyplň údaj</v>
      </c>
      <c r="F18" s="160"/>
      <c r="G18" s="160"/>
      <c r="H18" s="160"/>
      <c r="I18" s="23" t="s">
        <v>28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32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35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36</v>
      </c>
      <c r="L26" s="28"/>
    </row>
    <row r="27" spans="2:12" s="7" customFormat="1" ht="16.5" customHeight="1">
      <c r="B27" s="81"/>
      <c r="E27" s="165" t="s">
        <v>1</v>
      </c>
      <c r="F27" s="165"/>
      <c r="G27" s="165"/>
      <c r="H27" s="165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37</v>
      </c>
      <c r="J30" s="62">
        <f>ROUND(J127,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51" t="s">
        <v>41</v>
      </c>
      <c r="E33" s="23" t="s">
        <v>42</v>
      </c>
      <c r="F33" s="83">
        <f>ROUND((SUM(BE127:BE165)),  2)</f>
        <v>0</v>
      </c>
      <c r="I33" s="84">
        <v>0.21</v>
      </c>
      <c r="J33" s="83">
        <f>ROUND(((SUM(BE127:BE165))*I33),  2)</f>
        <v>0</v>
      </c>
      <c r="L33" s="28"/>
    </row>
    <row r="34" spans="2:12" s="1" customFormat="1" ht="14.45" customHeight="1">
      <c r="B34" s="28"/>
      <c r="E34" s="23" t="s">
        <v>43</v>
      </c>
      <c r="F34" s="83">
        <f>ROUND((SUM(BF127:BF165)),  2)</f>
        <v>0</v>
      </c>
      <c r="I34" s="84">
        <v>0.12</v>
      </c>
      <c r="J34" s="83">
        <f>ROUND(((SUM(BF127:BF165))*I34),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3">
        <f>ROUND((SUM(BG127:BG165)),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3">
        <f>ROUND((SUM(BH127:BH165)),  2)</f>
        <v>0</v>
      </c>
      <c r="I36" s="84">
        <v>0.12</v>
      </c>
      <c r="J36" s="83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3">
        <f>ROUND((SUM(BI127:BI165)),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47</v>
      </c>
      <c r="E39" s="53"/>
      <c r="F39" s="53"/>
      <c r="G39" s="87" t="s">
        <v>48</v>
      </c>
      <c r="H39" s="88" t="s">
        <v>49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52</v>
      </c>
      <c r="E61" s="30"/>
      <c r="F61" s="91" t="s">
        <v>53</v>
      </c>
      <c r="G61" s="39" t="s">
        <v>52</v>
      </c>
      <c r="H61" s="30"/>
      <c r="I61" s="30"/>
      <c r="J61" s="92" t="s">
        <v>53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52</v>
      </c>
      <c r="E76" s="30"/>
      <c r="F76" s="91" t="s">
        <v>53</v>
      </c>
      <c r="G76" s="39" t="s">
        <v>52</v>
      </c>
      <c r="H76" s="30"/>
      <c r="I76" s="30"/>
      <c r="J76" s="92" t="s">
        <v>53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90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6" t="str">
        <f>E7</f>
        <v>Budova Svaté Anežky České 29 Pardubice Český rozhlas</v>
      </c>
      <c r="F85" s="197"/>
      <c r="G85" s="197"/>
      <c r="H85" s="197"/>
      <c r="L85" s="28"/>
    </row>
    <row r="86" spans="2:47" s="1" customFormat="1" ht="12" hidden="1" customHeight="1">
      <c r="B86" s="28"/>
      <c r="C86" s="23" t="s">
        <v>89</v>
      </c>
      <c r="L86" s="28"/>
    </row>
    <row r="87" spans="2:47" s="1" customFormat="1" ht="16.5" hidden="1" customHeight="1">
      <c r="B87" s="28"/>
      <c r="E87" s="176" t="str">
        <f>E9</f>
        <v>Výměna střešních oken - část 2</v>
      </c>
      <c r="F87" s="198"/>
      <c r="G87" s="198"/>
      <c r="H87" s="198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>530 02 Pardubice I</v>
      </c>
      <c r="I89" s="23" t="s">
        <v>22</v>
      </c>
      <c r="J89" s="48" t="str">
        <f>IF(J12="","",J12)</f>
        <v>22. 7. 2024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24</v>
      </c>
      <c r="F91" s="21" t="str">
        <f>E15</f>
        <v>Rozvojový fond Pardubice a.s.</v>
      </c>
      <c r="I91" s="23" t="s">
        <v>32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30</v>
      </c>
      <c r="F92" s="21" t="str">
        <f>IF(E18="","",E18)</f>
        <v>Vyplň údaj</v>
      </c>
      <c r="I92" s="23" t="s">
        <v>35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3" t="s">
        <v>91</v>
      </c>
      <c r="D94" s="85"/>
      <c r="E94" s="85"/>
      <c r="F94" s="85"/>
      <c r="G94" s="85"/>
      <c r="H94" s="85"/>
      <c r="I94" s="85"/>
      <c r="J94" s="94" t="s">
        <v>92</v>
      </c>
      <c r="K94" s="85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5" t="s">
        <v>93</v>
      </c>
      <c r="J96" s="62">
        <f>J127</f>
        <v>0</v>
      </c>
      <c r="L96" s="28"/>
      <c r="AU96" s="13" t="s">
        <v>94</v>
      </c>
    </row>
    <row r="97" spans="2:12" s="8" customFormat="1" ht="24.95" hidden="1" customHeight="1">
      <c r="B97" s="96"/>
      <c r="D97" s="97" t="s">
        <v>95</v>
      </c>
      <c r="E97" s="98"/>
      <c r="F97" s="98"/>
      <c r="G97" s="98"/>
      <c r="H97" s="98"/>
      <c r="I97" s="98"/>
      <c r="J97" s="99">
        <f>J128</f>
        <v>0</v>
      </c>
      <c r="L97" s="96"/>
    </row>
    <row r="98" spans="2:12" s="9" customFormat="1" ht="19.899999999999999" hidden="1" customHeight="1">
      <c r="B98" s="100"/>
      <c r="D98" s="101" t="s">
        <v>96</v>
      </c>
      <c r="E98" s="102"/>
      <c r="F98" s="102"/>
      <c r="G98" s="102"/>
      <c r="H98" s="102"/>
      <c r="I98" s="102"/>
      <c r="J98" s="103">
        <f>J129</f>
        <v>0</v>
      </c>
      <c r="L98" s="100"/>
    </row>
    <row r="99" spans="2:12" s="9" customFormat="1" ht="19.899999999999999" hidden="1" customHeight="1">
      <c r="B99" s="100"/>
      <c r="D99" s="101" t="s">
        <v>97</v>
      </c>
      <c r="E99" s="102"/>
      <c r="F99" s="102"/>
      <c r="G99" s="102"/>
      <c r="H99" s="102"/>
      <c r="I99" s="102"/>
      <c r="J99" s="103">
        <f>J131</f>
        <v>0</v>
      </c>
      <c r="L99" s="100"/>
    </row>
    <row r="100" spans="2:12" s="9" customFormat="1" ht="19.899999999999999" hidden="1" customHeight="1">
      <c r="B100" s="100"/>
      <c r="D100" s="101" t="s">
        <v>98</v>
      </c>
      <c r="E100" s="102"/>
      <c r="F100" s="102"/>
      <c r="G100" s="102"/>
      <c r="H100" s="102"/>
      <c r="I100" s="102"/>
      <c r="J100" s="103">
        <f>J135</f>
        <v>0</v>
      </c>
      <c r="L100" s="100"/>
    </row>
    <row r="101" spans="2:12" s="9" customFormat="1" ht="19.899999999999999" hidden="1" customHeight="1">
      <c r="B101" s="100"/>
      <c r="D101" s="101" t="s">
        <v>99</v>
      </c>
      <c r="E101" s="102"/>
      <c r="F101" s="102"/>
      <c r="G101" s="102"/>
      <c r="H101" s="102"/>
      <c r="I101" s="102"/>
      <c r="J101" s="103">
        <f>J140</f>
        <v>0</v>
      </c>
      <c r="L101" s="100"/>
    </row>
    <row r="102" spans="2:12" s="8" customFormat="1" ht="24.95" hidden="1" customHeight="1">
      <c r="B102" s="96"/>
      <c r="D102" s="97" t="s">
        <v>100</v>
      </c>
      <c r="E102" s="98"/>
      <c r="F102" s="98"/>
      <c r="G102" s="98"/>
      <c r="H102" s="98"/>
      <c r="I102" s="98"/>
      <c r="J102" s="99">
        <f>J142</f>
        <v>0</v>
      </c>
      <c r="L102" s="96"/>
    </row>
    <row r="103" spans="2:12" s="9" customFormat="1" ht="19.899999999999999" hidden="1" customHeight="1">
      <c r="B103" s="100"/>
      <c r="D103" s="101" t="s">
        <v>101</v>
      </c>
      <c r="E103" s="102"/>
      <c r="F103" s="102"/>
      <c r="G103" s="102"/>
      <c r="H103" s="102"/>
      <c r="I103" s="102"/>
      <c r="J103" s="103">
        <f>J143</f>
        <v>0</v>
      </c>
      <c r="L103" s="100"/>
    </row>
    <row r="104" spans="2:12" s="9" customFormat="1" ht="19.899999999999999" hidden="1" customHeight="1">
      <c r="B104" s="100"/>
      <c r="D104" s="101" t="s">
        <v>102</v>
      </c>
      <c r="E104" s="102"/>
      <c r="F104" s="102"/>
      <c r="G104" s="102"/>
      <c r="H104" s="102"/>
      <c r="I104" s="102"/>
      <c r="J104" s="103">
        <f>J149</f>
        <v>0</v>
      </c>
      <c r="L104" s="100"/>
    </row>
    <row r="105" spans="2:12" s="9" customFormat="1" ht="19.899999999999999" hidden="1" customHeight="1">
      <c r="B105" s="100"/>
      <c r="D105" s="101" t="s">
        <v>103</v>
      </c>
      <c r="E105" s="102"/>
      <c r="F105" s="102"/>
      <c r="G105" s="102"/>
      <c r="H105" s="102"/>
      <c r="I105" s="102"/>
      <c r="J105" s="103">
        <f>J151</f>
        <v>0</v>
      </c>
      <c r="L105" s="100"/>
    </row>
    <row r="106" spans="2:12" s="8" customFormat="1" ht="24.95" hidden="1" customHeight="1">
      <c r="B106" s="96"/>
      <c r="D106" s="97" t="s">
        <v>104</v>
      </c>
      <c r="E106" s="98"/>
      <c r="F106" s="98"/>
      <c r="G106" s="98"/>
      <c r="H106" s="98"/>
      <c r="I106" s="98"/>
      <c r="J106" s="99">
        <f>J161</f>
        <v>0</v>
      </c>
      <c r="L106" s="96"/>
    </row>
    <row r="107" spans="2:12" s="8" customFormat="1" ht="24.95" hidden="1" customHeight="1">
      <c r="B107" s="96"/>
      <c r="D107" s="97" t="s">
        <v>105</v>
      </c>
      <c r="E107" s="98"/>
      <c r="F107" s="98"/>
      <c r="G107" s="98"/>
      <c r="H107" s="98"/>
      <c r="I107" s="98"/>
      <c r="J107" s="99">
        <f>J163</f>
        <v>0</v>
      </c>
      <c r="L107" s="96"/>
    </row>
    <row r="108" spans="2:12" s="1" customFormat="1" ht="21.75" hidden="1" customHeight="1">
      <c r="B108" s="28"/>
      <c r="L108" s="28"/>
    </row>
    <row r="109" spans="2:12" s="1" customFormat="1" ht="6.95" hidden="1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8"/>
    </row>
    <row r="110" spans="2:12" ht="11.25" hidden="1"/>
    <row r="111" spans="2:12" ht="11.25" hidden="1"/>
    <row r="112" spans="2:12" ht="11.25" hidden="1"/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8"/>
    </row>
    <row r="114" spans="2:63" s="1" customFormat="1" ht="24.95" customHeight="1">
      <c r="B114" s="28"/>
      <c r="C114" s="17" t="s">
        <v>106</v>
      </c>
      <c r="L114" s="28"/>
    </row>
    <row r="115" spans="2:63" s="1" customFormat="1" ht="6.95" customHeight="1">
      <c r="B115" s="28"/>
      <c r="L115" s="28"/>
    </row>
    <row r="116" spans="2:63" s="1" customFormat="1" ht="12" customHeight="1">
      <c r="B116" s="28"/>
      <c r="C116" s="23" t="s">
        <v>16</v>
      </c>
      <c r="L116" s="28"/>
    </row>
    <row r="117" spans="2:63" s="1" customFormat="1" ht="16.5" customHeight="1">
      <c r="B117" s="28"/>
      <c r="E117" s="196" t="str">
        <f>E7</f>
        <v>Budova Svaté Anežky České 29 Pardubice Český rozhlas</v>
      </c>
      <c r="F117" s="197"/>
      <c r="G117" s="197"/>
      <c r="H117" s="197"/>
      <c r="L117" s="28"/>
    </row>
    <row r="118" spans="2:63" s="1" customFormat="1" ht="12" customHeight="1">
      <c r="B118" s="28"/>
      <c r="C118" s="23" t="s">
        <v>89</v>
      </c>
      <c r="L118" s="28"/>
    </row>
    <row r="119" spans="2:63" s="1" customFormat="1" ht="16.5" customHeight="1">
      <c r="B119" s="28"/>
      <c r="E119" s="176" t="str">
        <f>E9</f>
        <v>Výměna střešních oken - část 2</v>
      </c>
      <c r="F119" s="198"/>
      <c r="G119" s="198"/>
      <c r="H119" s="198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20</v>
      </c>
      <c r="F121" s="21" t="str">
        <f>F12</f>
        <v>530 02 Pardubice I</v>
      </c>
      <c r="I121" s="23" t="s">
        <v>22</v>
      </c>
      <c r="J121" s="48" t="str">
        <f>IF(J12="","",J12)</f>
        <v>22. 7. 2024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3" t="s">
        <v>24</v>
      </c>
      <c r="F123" s="21" t="str">
        <f>E15</f>
        <v>Rozvojový fond Pardubice a.s.</v>
      </c>
      <c r="I123" s="23" t="s">
        <v>32</v>
      </c>
      <c r="J123" s="26" t="str">
        <f>E21</f>
        <v xml:space="preserve"> </v>
      </c>
      <c r="L123" s="28"/>
    </row>
    <row r="124" spans="2:63" s="1" customFormat="1" ht="15.2" customHeight="1">
      <c r="B124" s="28"/>
      <c r="C124" s="23" t="s">
        <v>30</v>
      </c>
      <c r="F124" s="21" t="str">
        <f>IF(E18="","",E18)</f>
        <v>Vyplň údaj</v>
      </c>
      <c r="I124" s="23" t="s">
        <v>35</v>
      </c>
      <c r="J124" s="26" t="str">
        <f>E24</f>
        <v xml:space="preserve"> 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04"/>
      <c r="C126" s="105" t="s">
        <v>107</v>
      </c>
      <c r="D126" s="106" t="s">
        <v>62</v>
      </c>
      <c r="E126" s="106" t="s">
        <v>58</v>
      </c>
      <c r="F126" s="106" t="s">
        <v>59</v>
      </c>
      <c r="G126" s="106" t="s">
        <v>108</v>
      </c>
      <c r="H126" s="106" t="s">
        <v>109</v>
      </c>
      <c r="I126" s="106" t="s">
        <v>110</v>
      </c>
      <c r="J126" s="107" t="s">
        <v>92</v>
      </c>
      <c r="K126" s="108" t="s">
        <v>111</v>
      </c>
      <c r="L126" s="104"/>
      <c r="M126" s="55" t="s">
        <v>1</v>
      </c>
      <c r="N126" s="56" t="s">
        <v>41</v>
      </c>
      <c r="O126" s="56" t="s">
        <v>112</v>
      </c>
      <c r="P126" s="56" t="s">
        <v>113</v>
      </c>
      <c r="Q126" s="56" t="s">
        <v>114</v>
      </c>
      <c r="R126" s="56" t="s">
        <v>115</v>
      </c>
      <c r="S126" s="56" t="s">
        <v>116</v>
      </c>
      <c r="T126" s="57" t="s">
        <v>117</v>
      </c>
    </row>
    <row r="127" spans="2:63" s="1" customFormat="1" ht="22.9" customHeight="1">
      <c r="B127" s="28"/>
      <c r="C127" s="60" t="s">
        <v>118</v>
      </c>
      <c r="J127" s="109">
        <f>BK127</f>
        <v>0</v>
      </c>
      <c r="L127" s="28"/>
      <c r="M127" s="58"/>
      <c r="N127" s="49"/>
      <c r="O127" s="49"/>
      <c r="P127" s="110">
        <f>P128+P142+P161+P163</f>
        <v>0</v>
      </c>
      <c r="Q127" s="49"/>
      <c r="R127" s="110">
        <f>R128+R142+R161+R163</f>
        <v>2.3945940399999999</v>
      </c>
      <c r="S127" s="49"/>
      <c r="T127" s="111">
        <f>T128+T142+T161+T163</f>
        <v>2.4930000000000003</v>
      </c>
      <c r="AT127" s="13" t="s">
        <v>76</v>
      </c>
      <c r="AU127" s="13" t="s">
        <v>94</v>
      </c>
      <c r="BK127" s="112">
        <f>BK128+BK142+BK161+BK163</f>
        <v>0</v>
      </c>
    </row>
    <row r="128" spans="2:63" s="11" customFormat="1" ht="25.9" customHeight="1">
      <c r="B128" s="113"/>
      <c r="D128" s="114" t="s">
        <v>76</v>
      </c>
      <c r="E128" s="115" t="s">
        <v>119</v>
      </c>
      <c r="F128" s="115" t="s">
        <v>120</v>
      </c>
      <c r="I128" s="116"/>
      <c r="J128" s="117">
        <f>BK128</f>
        <v>0</v>
      </c>
      <c r="L128" s="113"/>
      <c r="M128" s="118"/>
      <c r="P128" s="119">
        <f>P129+P131+P135+P140</f>
        <v>0</v>
      </c>
      <c r="R128" s="119">
        <f>R129+R131+R135+R140</f>
        <v>5.7000000000000002E-2</v>
      </c>
      <c r="T128" s="120">
        <f>T129+T131+T135+T140</f>
        <v>0.79299999999999993</v>
      </c>
      <c r="AR128" s="114" t="s">
        <v>85</v>
      </c>
      <c r="AT128" s="121" t="s">
        <v>76</v>
      </c>
      <c r="AU128" s="121" t="s">
        <v>77</v>
      </c>
      <c r="AY128" s="114" t="s">
        <v>121</v>
      </c>
      <c r="BK128" s="122">
        <f>BK129+BK131+BK135+BK140</f>
        <v>0</v>
      </c>
    </row>
    <row r="129" spans="2:65" s="11" customFormat="1" ht="22.9" customHeight="1">
      <c r="B129" s="113"/>
      <c r="D129" s="114" t="s">
        <v>76</v>
      </c>
      <c r="E129" s="123" t="s">
        <v>122</v>
      </c>
      <c r="F129" s="123" t="s">
        <v>123</v>
      </c>
      <c r="I129" s="116"/>
      <c r="J129" s="124">
        <f>BK129</f>
        <v>0</v>
      </c>
      <c r="L129" s="113"/>
      <c r="M129" s="118"/>
      <c r="P129" s="119">
        <f>P130</f>
        <v>0</v>
      </c>
      <c r="R129" s="119">
        <f>R130</f>
        <v>5.3999999999999999E-2</v>
      </c>
      <c r="T129" s="120">
        <f>T130</f>
        <v>0</v>
      </c>
      <c r="AR129" s="114" t="s">
        <v>85</v>
      </c>
      <c r="AT129" s="121" t="s">
        <v>76</v>
      </c>
      <c r="AU129" s="121" t="s">
        <v>85</v>
      </c>
      <c r="AY129" s="114" t="s">
        <v>121</v>
      </c>
      <c r="BK129" s="122">
        <f>BK130</f>
        <v>0</v>
      </c>
    </row>
    <row r="130" spans="2:65" s="1" customFormat="1" ht="16.5" customHeight="1">
      <c r="B130" s="125"/>
      <c r="C130" s="126" t="s">
        <v>85</v>
      </c>
      <c r="D130" s="126" t="s">
        <v>124</v>
      </c>
      <c r="E130" s="127" t="s">
        <v>125</v>
      </c>
      <c r="F130" s="128" t="s">
        <v>126</v>
      </c>
      <c r="G130" s="129" t="s">
        <v>127</v>
      </c>
      <c r="H130" s="130">
        <v>36</v>
      </c>
      <c r="I130" s="131"/>
      <c r="J130" s="132">
        <f>ROUND(I130*H130,2)</f>
        <v>0</v>
      </c>
      <c r="K130" s="133"/>
      <c r="L130" s="28"/>
      <c r="M130" s="134" t="s">
        <v>1</v>
      </c>
      <c r="N130" s="135" t="s">
        <v>42</v>
      </c>
      <c r="P130" s="136">
        <f>O130*H130</f>
        <v>0</v>
      </c>
      <c r="Q130" s="136">
        <v>1.5E-3</v>
      </c>
      <c r="R130" s="136">
        <f>Q130*H130</f>
        <v>5.3999999999999999E-2</v>
      </c>
      <c r="S130" s="136">
        <v>0</v>
      </c>
      <c r="T130" s="137">
        <f>S130*H130</f>
        <v>0</v>
      </c>
      <c r="AR130" s="138" t="s">
        <v>128</v>
      </c>
      <c r="AT130" s="138" t="s">
        <v>124</v>
      </c>
      <c r="AU130" s="138" t="s">
        <v>87</v>
      </c>
      <c r="AY130" s="13" t="s">
        <v>121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3" t="s">
        <v>85</v>
      </c>
      <c r="BK130" s="139">
        <f>ROUND(I130*H130,2)</f>
        <v>0</v>
      </c>
      <c r="BL130" s="13" t="s">
        <v>128</v>
      </c>
      <c r="BM130" s="138" t="s">
        <v>129</v>
      </c>
    </row>
    <row r="131" spans="2:65" s="11" customFormat="1" ht="22.9" customHeight="1">
      <c r="B131" s="113"/>
      <c r="D131" s="114" t="s">
        <v>76</v>
      </c>
      <c r="E131" s="123" t="s">
        <v>130</v>
      </c>
      <c r="F131" s="123" t="s">
        <v>131</v>
      </c>
      <c r="I131" s="116"/>
      <c r="J131" s="124">
        <f>BK131</f>
        <v>0</v>
      </c>
      <c r="L131" s="113"/>
      <c r="M131" s="118"/>
      <c r="P131" s="119">
        <f>SUM(P132:P134)</f>
        <v>0</v>
      </c>
      <c r="R131" s="119">
        <f>SUM(R132:R134)</f>
        <v>3.0000000000000001E-3</v>
      </c>
      <c r="T131" s="120">
        <f>SUM(T132:T134)</f>
        <v>0.79299999999999993</v>
      </c>
      <c r="AR131" s="114" t="s">
        <v>85</v>
      </c>
      <c r="AT131" s="121" t="s">
        <v>76</v>
      </c>
      <c r="AU131" s="121" t="s">
        <v>85</v>
      </c>
      <c r="AY131" s="114" t="s">
        <v>121</v>
      </c>
      <c r="BK131" s="122">
        <f>SUM(BK132:BK134)</f>
        <v>0</v>
      </c>
    </row>
    <row r="132" spans="2:65" s="1" customFormat="1" ht="16.5" customHeight="1">
      <c r="B132" s="125"/>
      <c r="C132" s="126" t="s">
        <v>87</v>
      </c>
      <c r="D132" s="126" t="s">
        <v>124</v>
      </c>
      <c r="E132" s="127" t="s">
        <v>132</v>
      </c>
      <c r="F132" s="128" t="s">
        <v>133</v>
      </c>
      <c r="G132" s="129" t="s">
        <v>134</v>
      </c>
      <c r="H132" s="130">
        <v>1</v>
      </c>
      <c r="I132" s="131"/>
      <c r="J132" s="132">
        <f>ROUND(I132*H132,2)</f>
        <v>0</v>
      </c>
      <c r="K132" s="133"/>
      <c r="L132" s="28"/>
      <c r="M132" s="134" t="s">
        <v>1</v>
      </c>
      <c r="N132" s="135" t="s">
        <v>42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128</v>
      </c>
      <c r="AT132" s="138" t="s">
        <v>124</v>
      </c>
      <c r="AU132" s="138" t="s">
        <v>87</v>
      </c>
      <c r="AY132" s="13" t="s">
        <v>121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3" t="s">
        <v>85</v>
      </c>
      <c r="BK132" s="139">
        <f>ROUND(I132*H132,2)</f>
        <v>0</v>
      </c>
      <c r="BL132" s="13" t="s">
        <v>128</v>
      </c>
      <c r="BM132" s="138" t="s">
        <v>135</v>
      </c>
    </row>
    <row r="133" spans="2:65" s="1" customFormat="1" ht="24.2" customHeight="1">
      <c r="B133" s="125"/>
      <c r="C133" s="126" t="s">
        <v>136</v>
      </c>
      <c r="D133" s="126" t="s">
        <v>124</v>
      </c>
      <c r="E133" s="127" t="s">
        <v>137</v>
      </c>
      <c r="F133" s="128" t="s">
        <v>138</v>
      </c>
      <c r="G133" s="129" t="s">
        <v>139</v>
      </c>
      <c r="H133" s="130">
        <v>75</v>
      </c>
      <c r="I133" s="131"/>
      <c r="J133" s="132">
        <f>ROUND(I133*H133,2)</f>
        <v>0</v>
      </c>
      <c r="K133" s="133"/>
      <c r="L133" s="28"/>
      <c r="M133" s="134" t="s">
        <v>1</v>
      </c>
      <c r="N133" s="135" t="s">
        <v>42</v>
      </c>
      <c r="P133" s="136">
        <f>O133*H133</f>
        <v>0</v>
      </c>
      <c r="Q133" s="136">
        <v>4.0000000000000003E-5</v>
      </c>
      <c r="R133" s="136">
        <f>Q133*H133</f>
        <v>3.0000000000000001E-3</v>
      </c>
      <c r="S133" s="136">
        <v>0</v>
      </c>
      <c r="T133" s="137">
        <f>S133*H133</f>
        <v>0</v>
      </c>
      <c r="AR133" s="138" t="s">
        <v>128</v>
      </c>
      <c r="AT133" s="138" t="s">
        <v>124</v>
      </c>
      <c r="AU133" s="138" t="s">
        <v>87</v>
      </c>
      <c r="AY133" s="13" t="s">
        <v>121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3" t="s">
        <v>85</v>
      </c>
      <c r="BK133" s="139">
        <f>ROUND(I133*H133,2)</f>
        <v>0</v>
      </c>
      <c r="BL133" s="13" t="s">
        <v>128</v>
      </c>
      <c r="BM133" s="138" t="s">
        <v>140</v>
      </c>
    </row>
    <row r="134" spans="2:65" s="1" customFormat="1" ht="24.2" customHeight="1">
      <c r="B134" s="125"/>
      <c r="C134" s="126" t="s">
        <v>128</v>
      </c>
      <c r="D134" s="126" t="s">
        <v>124</v>
      </c>
      <c r="E134" s="127" t="s">
        <v>141</v>
      </c>
      <c r="F134" s="128" t="s">
        <v>142</v>
      </c>
      <c r="G134" s="129" t="s">
        <v>139</v>
      </c>
      <c r="H134" s="130">
        <v>12.2</v>
      </c>
      <c r="I134" s="131"/>
      <c r="J134" s="132">
        <f>ROUND(I134*H134,2)</f>
        <v>0</v>
      </c>
      <c r="K134" s="133"/>
      <c r="L134" s="28"/>
      <c r="M134" s="134" t="s">
        <v>1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6.5000000000000002E-2</v>
      </c>
      <c r="T134" s="137">
        <f>S134*H134</f>
        <v>0.79299999999999993</v>
      </c>
      <c r="AR134" s="138" t="s">
        <v>128</v>
      </c>
      <c r="AT134" s="138" t="s">
        <v>124</v>
      </c>
      <c r="AU134" s="138" t="s">
        <v>87</v>
      </c>
      <c r="AY134" s="13" t="s">
        <v>121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3" t="s">
        <v>85</v>
      </c>
      <c r="BK134" s="139">
        <f>ROUND(I134*H134,2)</f>
        <v>0</v>
      </c>
      <c r="BL134" s="13" t="s">
        <v>128</v>
      </c>
      <c r="BM134" s="138" t="s">
        <v>143</v>
      </c>
    </row>
    <row r="135" spans="2:65" s="11" customFormat="1" ht="22.9" customHeight="1">
      <c r="B135" s="113"/>
      <c r="D135" s="114" t="s">
        <v>76</v>
      </c>
      <c r="E135" s="123" t="s">
        <v>144</v>
      </c>
      <c r="F135" s="123" t="s">
        <v>145</v>
      </c>
      <c r="I135" s="116"/>
      <c r="J135" s="124">
        <f>BK135</f>
        <v>0</v>
      </c>
      <c r="L135" s="113"/>
      <c r="M135" s="118"/>
      <c r="P135" s="119">
        <f>SUM(P136:P139)</f>
        <v>0</v>
      </c>
      <c r="R135" s="119">
        <f>SUM(R136:R139)</f>
        <v>0</v>
      </c>
      <c r="T135" s="120">
        <f>SUM(T136:T139)</f>
        <v>0</v>
      </c>
      <c r="AR135" s="114" t="s">
        <v>85</v>
      </c>
      <c r="AT135" s="121" t="s">
        <v>76</v>
      </c>
      <c r="AU135" s="121" t="s">
        <v>85</v>
      </c>
      <c r="AY135" s="114" t="s">
        <v>121</v>
      </c>
      <c r="BK135" s="122">
        <f>SUM(BK136:BK139)</f>
        <v>0</v>
      </c>
    </row>
    <row r="136" spans="2:65" s="1" customFormat="1" ht="24.2" customHeight="1">
      <c r="B136" s="125"/>
      <c r="C136" s="126" t="s">
        <v>146</v>
      </c>
      <c r="D136" s="126" t="s">
        <v>124</v>
      </c>
      <c r="E136" s="127" t="s">
        <v>147</v>
      </c>
      <c r="F136" s="128" t="s">
        <v>148</v>
      </c>
      <c r="G136" s="129" t="s">
        <v>149</v>
      </c>
      <c r="H136" s="130">
        <v>2.4929999999999999</v>
      </c>
      <c r="I136" s="131"/>
      <c r="J136" s="132">
        <f>ROUND(I136*H136,2)</f>
        <v>0</v>
      </c>
      <c r="K136" s="133"/>
      <c r="L136" s="28"/>
      <c r="M136" s="134" t="s">
        <v>1</v>
      </c>
      <c r="N136" s="135" t="s">
        <v>42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128</v>
      </c>
      <c r="AT136" s="138" t="s">
        <v>124</v>
      </c>
      <c r="AU136" s="138" t="s">
        <v>87</v>
      </c>
      <c r="AY136" s="13" t="s">
        <v>121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3" t="s">
        <v>85</v>
      </c>
      <c r="BK136" s="139">
        <f>ROUND(I136*H136,2)</f>
        <v>0</v>
      </c>
      <c r="BL136" s="13" t="s">
        <v>128</v>
      </c>
      <c r="BM136" s="138" t="s">
        <v>150</v>
      </c>
    </row>
    <row r="137" spans="2:65" s="1" customFormat="1" ht="24.2" customHeight="1">
      <c r="B137" s="125"/>
      <c r="C137" s="126" t="s">
        <v>122</v>
      </c>
      <c r="D137" s="126" t="s">
        <v>124</v>
      </c>
      <c r="E137" s="127" t="s">
        <v>151</v>
      </c>
      <c r="F137" s="128" t="s">
        <v>152</v>
      </c>
      <c r="G137" s="129" t="s">
        <v>149</v>
      </c>
      <c r="H137" s="130">
        <v>2.4929999999999999</v>
      </c>
      <c r="I137" s="131"/>
      <c r="J137" s="132">
        <f>ROUND(I137*H137,2)</f>
        <v>0</v>
      </c>
      <c r="K137" s="133"/>
      <c r="L137" s="28"/>
      <c r="M137" s="134" t="s">
        <v>1</v>
      </c>
      <c r="N137" s="135" t="s">
        <v>42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128</v>
      </c>
      <c r="AT137" s="138" t="s">
        <v>124</v>
      </c>
      <c r="AU137" s="138" t="s">
        <v>87</v>
      </c>
      <c r="AY137" s="13" t="s">
        <v>121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3" t="s">
        <v>85</v>
      </c>
      <c r="BK137" s="139">
        <f>ROUND(I137*H137,2)</f>
        <v>0</v>
      </c>
      <c r="BL137" s="13" t="s">
        <v>128</v>
      </c>
      <c r="BM137" s="138" t="s">
        <v>153</v>
      </c>
    </row>
    <row r="138" spans="2:65" s="1" customFormat="1" ht="24.2" customHeight="1">
      <c r="B138" s="125"/>
      <c r="C138" s="126" t="s">
        <v>154</v>
      </c>
      <c r="D138" s="126" t="s">
        <v>124</v>
      </c>
      <c r="E138" s="127" t="s">
        <v>155</v>
      </c>
      <c r="F138" s="128" t="s">
        <v>156</v>
      </c>
      <c r="G138" s="129" t="s">
        <v>149</v>
      </c>
      <c r="H138" s="130">
        <v>124.65</v>
      </c>
      <c r="I138" s="131"/>
      <c r="J138" s="132">
        <f>ROUND(I138*H138,2)</f>
        <v>0</v>
      </c>
      <c r="K138" s="133"/>
      <c r="L138" s="28"/>
      <c r="M138" s="134" t="s">
        <v>1</v>
      </c>
      <c r="N138" s="135" t="s">
        <v>42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128</v>
      </c>
      <c r="AT138" s="138" t="s">
        <v>124</v>
      </c>
      <c r="AU138" s="138" t="s">
        <v>87</v>
      </c>
      <c r="AY138" s="13" t="s">
        <v>121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3" t="s">
        <v>85</v>
      </c>
      <c r="BK138" s="139">
        <f>ROUND(I138*H138,2)</f>
        <v>0</v>
      </c>
      <c r="BL138" s="13" t="s">
        <v>128</v>
      </c>
      <c r="BM138" s="138" t="s">
        <v>157</v>
      </c>
    </row>
    <row r="139" spans="2:65" s="1" customFormat="1" ht="33" customHeight="1">
      <c r="B139" s="125"/>
      <c r="C139" s="126" t="s">
        <v>158</v>
      </c>
      <c r="D139" s="126" t="s">
        <v>124</v>
      </c>
      <c r="E139" s="127" t="s">
        <v>159</v>
      </c>
      <c r="F139" s="128" t="s">
        <v>160</v>
      </c>
      <c r="G139" s="129" t="s">
        <v>149</v>
      </c>
      <c r="H139" s="130">
        <v>2.4929999999999999</v>
      </c>
      <c r="I139" s="131"/>
      <c r="J139" s="132">
        <f>ROUND(I139*H139,2)</f>
        <v>0</v>
      </c>
      <c r="K139" s="133"/>
      <c r="L139" s="28"/>
      <c r="M139" s="134" t="s">
        <v>1</v>
      </c>
      <c r="N139" s="135" t="s">
        <v>42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128</v>
      </c>
      <c r="AT139" s="138" t="s">
        <v>124</v>
      </c>
      <c r="AU139" s="138" t="s">
        <v>87</v>
      </c>
      <c r="AY139" s="13" t="s">
        <v>121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3" t="s">
        <v>85</v>
      </c>
      <c r="BK139" s="139">
        <f>ROUND(I139*H139,2)</f>
        <v>0</v>
      </c>
      <c r="BL139" s="13" t="s">
        <v>128</v>
      </c>
      <c r="BM139" s="138" t="s">
        <v>161</v>
      </c>
    </row>
    <row r="140" spans="2:65" s="11" customFormat="1" ht="22.9" customHeight="1">
      <c r="B140" s="113"/>
      <c r="D140" s="114" t="s">
        <v>76</v>
      </c>
      <c r="E140" s="123" t="s">
        <v>162</v>
      </c>
      <c r="F140" s="123" t="s">
        <v>163</v>
      </c>
      <c r="I140" s="116"/>
      <c r="J140" s="124">
        <f>BK140</f>
        <v>0</v>
      </c>
      <c r="L140" s="113"/>
      <c r="M140" s="118"/>
      <c r="P140" s="119">
        <f>P141</f>
        <v>0</v>
      </c>
      <c r="R140" s="119">
        <f>R141</f>
        <v>0</v>
      </c>
      <c r="T140" s="120">
        <f>T141</f>
        <v>0</v>
      </c>
      <c r="AR140" s="114" t="s">
        <v>85</v>
      </c>
      <c r="AT140" s="121" t="s">
        <v>76</v>
      </c>
      <c r="AU140" s="121" t="s">
        <v>85</v>
      </c>
      <c r="AY140" s="114" t="s">
        <v>121</v>
      </c>
      <c r="BK140" s="122">
        <f>BK141</f>
        <v>0</v>
      </c>
    </row>
    <row r="141" spans="2:65" s="1" customFormat="1" ht="24.2" customHeight="1">
      <c r="B141" s="125"/>
      <c r="C141" s="126" t="s">
        <v>130</v>
      </c>
      <c r="D141" s="126" t="s">
        <v>124</v>
      </c>
      <c r="E141" s="127" t="s">
        <v>164</v>
      </c>
      <c r="F141" s="128" t="s">
        <v>165</v>
      </c>
      <c r="G141" s="129" t="s">
        <v>149</v>
      </c>
      <c r="H141" s="130">
        <v>1.7569999999999999</v>
      </c>
      <c r="I141" s="131"/>
      <c r="J141" s="132">
        <f>ROUND(I141*H141,2)</f>
        <v>0</v>
      </c>
      <c r="K141" s="133"/>
      <c r="L141" s="28"/>
      <c r="M141" s="134" t="s">
        <v>1</v>
      </c>
      <c r="N141" s="135" t="s">
        <v>42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128</v>
      </c>
      <c r="AT141" s="138" t="s">
        <v>124</v>
      </c>
      <c r="AU141" s="138" t="s">
        <v>87</v>
      </c>
      <c r="AY141" s="13" t="s">
        <v>121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3" t="s">
        <v>85</v>
      </c>
      <c r="BK141" s="139">
        <f>ROUND(I141*H141,2)</f>
        <v>0</v>
      </c>
      <c r="BL141" s="13" t="s">
        <v>128</v>
      </c>
      <c r="BM141" s="138" t="s">
        <v>166</v>
      </c>
    </row>
    <row r="142" spans="2:65" s="11" customFormat="1" ht="25.9" customHeight="1">
      <c r="B142" s="113"/>
      <c r="D142" s="114" t="s">
        <v>76</v>
      </c>
      <c r="E142" s="115" t="s">
        <v>167</v>
      </c>
      <c r="F142" s="115" t="s">
        <v>168</v>
      </c>
      <c r="I142" s="116"/>
      <c r="J142" s="117">
        <f>BK142</f>
        <v>0</v>
      </c>
      <c r="L142" s="113"/>
      <c r="M142" s="118"/>
      <c r="P142" s="119">
        <f>P143+P149+P151</f>
        <v>0</v>
      </c>
      <c r="R142" s="119">
        <f>R143+R149+R151</f>
        <v>2.3375940399999999</v>
      </c>
      <c r="T142" s="120">
        <f>T143+T149+T151</f>
        <v>1.7000000000000002</v>
      </c>
      <c r="AR142" s="114" t="s">
        <v>87</v>
      </c>
      <c r="AT142" s="121" t="s">
        <v>76</v>
      </c>
      <c r="AU142" s="121" t="s">
        <v>77</v>
      </c>
      <c r="AY142" s="114" t="s">
        <v>121</v>
      </c>
      <c r="BK142" s="122">
        <f>BK143+BK149+BK151</f>
        <v>0</v>
      </c>
    </row>
    <row r="143" spans="2:65" s="11" customFormat="1" ht="22.9" customHeight="1">
      <c r="B143" s="113"/>
      <c r="D143" s="114" t="s">
        <v>76</v>
      </c>
      <c r="E143" s="123" t="s">
        <v>169</v>
      </c>
      <c r="F143" s="123" t="s">
        <v>170</v>
      </c>
      <c r="I143" s="116"/>
      <c r="J143" s="124">
        <f>BK143</f>
        <v>0</v>
      </c>
      <c r="L143" s="113"/>
      <c r="M143" s="118"/>
      <c r="P143" s="119">
        <f>SUM(P144:P148)</f>
        <v>0</v>
      </c>
      <c r="R143" s="119">
        <f>SUM(R144:R148)</f>
        <v>7.7404040000000007E-2</v>
      </c>
      <c r="T143" s="120">
        <f>SUM(T144:T148)</f>
        <v>0</v>
      </c>
      <c r="AR143" s="114" t="s">
        <v>87</v>
      </c>
      <c r="AT143" s="121" t="s">
        <v>76</v>
      </c>
      <c r="AU143" s="121" t="s">
        <v>85</v>
      </c>
      <c r="AY143" s="114" t="s">
        <v>121</v>
      </c>
      <c r="BK143" s="122">
        <f>SUM(BK144:BK148)</f>
        <v>0</v>
      </c>
    </row>
    <row r="144" spans="2:65" s="1" customFormat="1" ht="33" customHeight="1">
      <c r="B144" s="125"/>
      <c r="C144" s="126" t="s">
        <v>171</v>
      </c>
      <c r="D144" s="126" t="s">
        <v>124</v>
      </c>
      <c r="E144" s="127" t="s">
        <v>172</v>
      </c>
      <c r="F144" s="128" t="s">
        <v>173</v>
      </c>
      <c r="G144" s="129" t="s">
        <v>127</v>
      </c>
      <c r="H144" s="130">
        <v>6</v>
      </c>
      <c r="I144" s="131"/>
      <c r="J144" s="132">
        <f>ROUND(I144*H144,2)</f>
        <v>0</v>
      </c>
      <c r="K144" s="133"/>
      <c r="L144" s="28"/>
      <c r="M144" s="134" t="s">
        <v>1</v>
      </c>
      <c r="N144" s="135" t="s">
        <v>42</v>
      </c>
      <c r="P144" s="136">
        <f>O144*H144</f>
        <v>0</v>
      </c>
      <c r="Q144" s="136">
        <v>8.0000000000000007E-5</v>
      </c>
      <c r="R144" s="136">
        <f>Q144*H144</f>
        <v>4.8000000000000007E-4</v>
      </c>
      <c r="S144" s="136">
        <v>0</v>
      </c>
      <c r="T144" s="137">
        <f>S144*H144</f>
        <v>0</v>
      </c>
      <c r="AR144" s="138" t="s">
        <v>174</v>
      </c>
      <c r="AT144" s="138" t="s">
        <v>124</v>
      </c>
      <c r="AU144" s="138" t="s">
        <v>87</v>
      </c>
      <c r="AY144" s="13" t="s">
        <v>121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3" t="s">
        <v>85</v>
      </c>
      <c r="BK144" s="139">
        <f>ROUND(I144*H144,2)</f>
        <v>0</v>
      </c>
      <c r="BL144" s="13" t="s">
        <v>174</v>
      </c>
      <c r="BM144" s="138" t="s">
        <v>175</v>
      </c>
    </row>
    <row r="145" spans="2:65" s="1" customFormat="1" ht="21.75" customHeight="1">
      <c r="B145" s="125"/>
      <c r="C145" s="140" t="s">
        <v>176</v>
      </c>
      <c r="D145" s="140" t="s">
        <v>177</v>
      </c>
      <c r="E145" s="141" t="s">
        <v>178</v>
      </c>
      <c r="F145" s="142" t="s">
        <v>179</v>
      </c>
      <c r="G145" s="143" t="s">
        <v>180</v>
      </c>
      <c r="H145" s="144">
        <v>0.13400000000000001</v>
      </c>
      <c r="I145" s="145"/>
      <c r="J145" s="146">
        <f>ROUND(I145*H145,2)</f>
        <v>0</v>
      </c>
      <c r="K145" s="147"/>
      <c r="L145" s="148"/>
      <c r="M145" s="149" t="s">
        <v>1</v>
      </c>
      <c r="N145" s="150" t="s">
        <v>42</v>
      </c>
      <c r="P145" s="136">
        <f>O145*H145</f>
        <v>0</v>
      </c>
      <c r="Q145" s="136">
        <v>0.55000000000000004</v>
      </c>
      <c r="R145" s="136">
        <f>Q145*H145</f>
        <v>7.3700000000000015E-2</v>
      </c>
      <c r="S145" s="136">
        <v>0</v>
      </c>
      <c r="T145" s="137">
        <f>S145*H145</f>
        <v>0</v>
      </c>
      <c r="AR145" s="138" t="s">
        <v>181</v>
      </c>
      <c r="AT145" s="138" t="s">
        <v>177</v>
      </c>
      <c r="AU145" s="138" t="s">
        <v>87</v>
      </c>
      <c r="AY145" s="13" t="s">
        <v>121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3" t="s">
        <v>85</v>
      </c>
      <c r="BK145" s="139">
        <f>ROUND(I145*H145,2)</f>
        <v>0</v>
      </c>
      <c r="BL145" s="13" t="s">
        <v>174</v>
      </c>
      <c r="BM145" s="138" t="s">
        <v>182</v>
      </c>
    </row>
    <row r="146" spans="2:65" s="1" customFormat="1" ht="24.2" customHeight="1">
      <c r="B146" s="125"/>
      <c r="C146" s="126" t="s">
        <v>8</v>
      </c>
      <c r="D146" s="126" t="s">
        <v>124</v>
      </c>
      <c r="E146" s="127" t="s">
        <v>183</v>
      </c>
      <c r="F146" s="128" t="s">
        <v>184</v>
      </c>
      <c r="G146" s="129" t="s">
        <v>180</v>
      </c>
      <c r="H146" s="130">
        <v>0.13400000000000001</v>
      </c>
      <c r="I146" s="131"/>
      <c r="J146" s="132">
        <f>ROUND(I146*H146,2)</f>
        <v>0</v>
      </c>
      <c r="K146" s="133"/>
      <c r="L146" s="28"/>
      <c r="M146" s="134" t="s">
        <v>1</v>
      </c>
      <c r="N146" s="135" t="s">
        <v>42</v>
      </c>
      <c r="P146" s="136">
        <f>O146*H146</f>
        <v>0</v>
      </c>
      <c r="Q146" s="136">
        <v>1.2199999999999999E-3</v>
      </c>
      <c r="R146" s="136">
        <f>Q146*H146</f>
        <v>1.6348E-4</v>
      </c>
      <c r="S146" s="136">
        <v>0</v>
      </c>
      <c r="T146" s="137">
        <f>S146*H146</f>
        <v>0</v>
      </c>
      <c r="AR146" s="138" t="s">
        <v>174</v>
      </c>
      <c r="AT146" s="138" t="s">
        <v>124</v>
      </c>
      <c r="AU146" s="138" t="s">
        <v>87</v>
      </c>
      <c r="AY146" s="13" t="s">
        <v>121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3" t="s">
        <v>85</v>
      </c>
      <c r="BK146" s="139">
        <f>ROUND(I146*H146,2)</f>
        <v>0</v>
      </c>
      <c r="BL146" s="13" t="s">
        <v>174</v>
      </c>
      <c r="BM146" s="138" t="s">
        <v>185</v>
      </c>
    </row>
    <row r="147" spans="2:65" s="1" customFormat="1" ht="16.5" customHeight="1">
      <c r="B147" s="125"/>
      <c r="C147" s="126" t="s">
        <v>186</v>
      </c>
      <c r="D147" s="126" t="s">
        <v>124</v>
      </c>
      <c r="E147" s="127" t="s">
        <v>187</v>
      </c>
      <c r="F147" s="128" t="s">
        <v>188</v>
      </c>
      <c r="G147" s="129" t="s">
        <v>180</v>
      </c>
      <c r="H147" s="130">
        <v>0.13400000000000001</v>
      </c>
      <c r="I147" s="131"/>
      <c r="J147" s="132">
        <f>ROUND(I147*H147,2)</f>
        <v>0</v>
      </c>
      <c r="K147" s="133"/>
      <c r="L147" s="28"/>
      <c r="M147" s="134" t="s">
        <v>1</v>
      </c>
      <c r="N147" s="135" t="s">
        <v>42</v>
      </c>
      <c r="P147" s="136">
        <f>O147*H147</f>
        <v>0</v>
      </c>
      <c r="Q147" s="136">
        <v>2.2839999999999999E-2</v>
      </c>
      <c r="R147" s="136">
        <f>Q147*H147</f>
        <v>3.0605599999999999E-3</v>
      </c>
      <c r="S147" s="136">
        <v>0</v>
      </c>
      <c r="T147" s="137">
        <f>S147*H147</f>
        <v>0</v>
      </c>
      <c r="AR147" s="138" t="s">
        <v>174</v>
      </c>
      <c r="AT147" s="138" t="s">
        <v>124</v>
      </c>
      <c r="AU147" s="138" t="s">
        <v>87</v>
      </c>
      <c r="AY147" s="13" t="s">
        <v>121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3" t="s">
        <v>85</v>
      </c>
      <c r="BK147" s="139">
        <f>ROUND(I147*H147,2)</f>
        <v>0</v>
      </c>
      <c r="BL147" s="13" t="s">
        <v>174</v>
      </c>
      <c r="BM147" s="138" t="s">
        <v>189</v>
      </c>
    </row>
    <row r="148" spans="2:65" s="1" customFormat="1" ht="33" customHeight="1">
      <c r="B148" s="125"/>
      <c r="C148" s="126" t="s">
        <v>190</v>
      </c>
      <c r="D148" s="126" t="s">
        <v>124</v>
      </c>
      <c r="E148" s="127" t="s">
        <v>191</v>
      </c>
      <c r="F148" s="128" t="s">
        <v>192</v>
      </c>
      <c r="G148" s="129" t="s">
        <v>193</v>
      </c>
      <c r="H148" s="151"/>
      <c r="I148" s="131"/>
      <c r="J148" s="132">
        <f>ROUND(I148*H148,2)</f>
        <v>0</v>
      </c>
      <c r="K148" s="133"/>
      <c r="L148" s="28"/>
      <c r="M148" s="134" t="s">
        <v>1</v>
      </c>
      <c r="N148" s="135" t="s">
        <v>42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174</v>
      </c>
      <c r="AT148" s="138" t="s">
        <v>124</v>
      </c>
      <c r="AU148" s="138" t="s">
        <v>87</v>
      </c>
      <c r="AY148" s="13" t="s">
        <v>121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3" t="s">
        <v>85</v>
      </c>
      <c r="BK148" s="139">
        <f>ROUND(I148*H148,2)</f>
        <v>0</v>
      </c>
      <c r="BL148" s="13" t="s">
        <v>174</v>
      </c>
      <c r="BM148" s="138" t="s">
        <v>194</v>
      </c>
    </row>
    <row r="149" spans="2:65" s="11" customFormat="1" ht="22.9" customHeight="1">
      <c r="B149" s="113"/>
      <c r="D149" s="114" t="s">
        <v>76</v>
      </c>
      <c r="E149" s="123" t="s">
        <v>195</v>
      </c>
      <c r="F149" s="123" t="s">
        <v>196</v>
      </c>
      <c r="I149" s="116"/>
      <c r="J149" s="124">
        <f>BK149</f>
        <v>0</v>
      </c>
      <c r="L149" s="113"/>
      <c r="M149" s="118"/>
      <c r="P149" s="119">
        <f>P150</f>
        <v>0</v>
      </c>
      <c r="R149" s="119">
        <f>R150</f>
        <v>1.7000000000000002</v>
      </c>
      <c r="T149" s="120">
        <f>T150</f>
        <v>1.7000000000000002</v>
      </c>
      <c r="AR149" s="114" t="s">
        <v>87</v>
      </c>
      <c r="AT149" s="121" t="s">
        <v>76</v>
      </c>
      <c r="AU149" s="121" t="s">
        <v>85</v>
      </c>
      <c r="AY149" s="114" t="s">
        <v>121</v>
      </c>
      <c r="BK149" s="122">
        <f>BK150</f>
        <v>0</v>
      </c>
    </row>
    <row r="150" spans="2:65" s="1" customFormat="1" ht="37.9" customHeight="1">
      <c r="B150" s="125"/>
      <c r="C150" s="126" t="s">
        <v>197</v>
      </c>
      <c r="D150" s="126" t="s">
        <v>124</v>
      </c>
      <c r="E150" s="127" t="s">
        <v>198</v>
      </c>
      <c r="F150" s="128" t="s">
        <v>199</v>
      </c>
      <c r="G150" s="129" t="s">
        <v>127</v>
      </c>
      <c r="H150" s="130">
        <v>20</v>
      </c>
      <c r="I150" s="131"/>
      <c r="J150" s="132">
        <f>ROUND(I150*H150,2)</f>
        <v>0</v>
      </c>
      <c r="K150" s="133"/>
      <c r="L150" s="28"/>
      <c r="M150" s="134" t="s">
        <v>1</v>
      </c>
      <c r="N150" s="135" t="s">
        <v>42</v>
      </c>
      <c r="P150" s="136">
        <f>O150*H150</f>
        <v>0</v>
      </c>
      <c r="Q150" s="136">
        <v>8.5000000000000006E-2</v>
      </c>
      <c r="R150" s="136">
        <f>Q150*H150</f>
        <v>1.7000000000000002</v>
      </c>
      <c r="S150" s="136">
        <v>8.5000000000000006E-2</v>
      </c>
      <c r="T150" s="137">
        <f>S150*H150</f>
        <v>1.7000000000000002</v>
      </c>
      <c r="AR150" s="138" t="s">
        <v>128</v>
      </c>
      <c r="AT150" s="138" t="s">
        <v>124</v>
      </c>
      <c r="AU150" s="138" t="s">
        <v>87</v>
      </c>
      <c r="AY150" s="13" t="s">
        <v>121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3" t="s">
        <v>85</v>
      </c>
      <c r="BK150" s="139">
        <f>ROUND(I150*H150,2)</f>
        <v>0</v>
      </c>
      <c r="BL150" s="13" t="s">
        <v>128</v>
      </c>
      <c r="BM150" s="138" t="s">
        <v>200</v>
      </c>
    </row>
    <row r="151" spans="2:65" s="11" customFormat="1" ht="22.9" customHeight="1">
      <c r="B151" s="113"/>
      <c r="D151" s="114" t="s">
        <v>76</v>
      </c>
      <c r="E151" s="123" t="s">
        <v>201</v>
      </c>
      <c r="F151" s="123" t="s">
        <v>202</v>
      </c>
      <c r="I151" s="116"/>
      <c r="J151" s="124">
        <f>BK151</f>
        <v>0</v>
      </c>
      <c r="L151" s="113"/>
      <c r="M151" s="118"/>
      <c r="P151" s="119">
        <f>SUM(P152:P160)</f>
        <v>0</v>
      </c>
      <c r="R151" s="119">
        <f>SUM(R152:R160)</f>
        <v>0.56018999999999997</v>
      </c>
      <c r="T151" s="120">
        <f>SUM(T152:T160)</f>
        <v>0</v>
      </c>
      <c r="AR151" s="114" t="s">
        <v>87</v>
      </c>
      <c r="AT151" s="121" t="s">
        <v>76</v>
      </c>
      <c r="AU151" s="121" t="s">
        <v>85</v>
      </c>
      <c r="AY151" s="114" t="s">
        <v>121</v>
      </c>
      <c r="BK151" s="122">
        <f>SUM(BK152:BK160)</f>
        <v>0</v>
      </c>
    </row>
    <row r="152" spans="2:65" s="1" customFormat="1" ht="24.2" customHeight="1">
      <c r="B152" s="125"/>
      <c r="C152" s="126" t="s">
        <v>174</v>
      </c>
      <c r="D152" s="126" t="s">
        <v>124</v>
      </c>
      <c r="E152" s="127" t="s">
        <v>203</v>
      </c>
      <c r="F152" s="128" t="s">
        <v>204</v>
      </c>
      <c r="G152" s="129" t="s">
        <v>205</v>
      </c>
      <c r="H152" s="130">
        <v>6</v>
      </c>
      <c r="I152" s="131"/>
      <c r="J152" s="132">
        <f t="shared" ref="J152:J160" si="0">ROUND(I152*H152,2)</f>
        <v>0</v>
      </c>
      <c r="K152" s="133"/>
      <c r="L152" s="28"/>
      <c r="M152" s="134" t="s">
        <v>1</v>
      </c>
      <c r="N152" s="135" t="s">
        <v>42</v>
      </c>
      <c r="P152" s="136">
        <f t="shared" ref="P152:P160" si="1">O152*H152</f>
        <v>0</v>
      </c>
      <c r="Q152" s="136">
        <v>2.4000000000000001E-4</v>
      </c>
      <c r="R152" s="136">
        <f t="shared" ref="R152:R160" si="2">Q152*H152</f>
        <v>1.4400000000000001E-3</v>
      </c>
      <c r="S152" s="136">
        <v>0</v>
      </c>
      <c r="T152" s="137">
        <f t="shared" ref="T152:T160" si="3">S152*H152</f>
        <v>0</v>
      </c>
      <c r="AR152" s="138" t="s">
        <v>174</v>
      </c>
      <c r="AT152" s="138" t="s">
        <v>124</v>
      </c>
      <c r="AU152" s="138" t="s">
        <v>87</v>
      </c>
      <c r="AY152" s="13" t="s">
        <v>121</v>
      </c>
      <c r="BE152" s="139">
        <f t="shared" ref="BE152:BE160" si="4">IF(N152="základní",J152,0)</f>
        <v>0</v>
      </c>
      <c r="BF152" s="139">
        <f t="shared" ref="BF152:BF160" si="5">IF(N152="snížená",J152,0)</f>
        <v>0</v>
      </c>
      <c r="BG152" s="139">
        <f t="shared" ref="BG152:BG160" si="6">IF(N152="zákl. přenesená",J152,0)</f>
        <v>0</v>
      </c>
      <c r="BH152" s="139">
        <f t="shared" ref="BH152:BH160" si="7">IF(N152="sníž. přenesená",J152,0)</f>
        <v>0</v>
      </c>
      <c r="BI152" s="139">
        <f t="shared" ref="BI152:BI160" si="8">IF(N152="nulová",J152,0)</f>
        <v>0</v>
      </c>
      <c r="BJ152" s="13" t="s">
        <v>85</v>
      </c>
      <c r="BK152" s="139">
        <f t="shared" ref="BK152:BK160" si="9">ROUND(I152*H152,2)</f>
        <v>0</v>
      </c>
      <c r="BL152" s="13" t="s">
        <v>174</v>
      </c>
      <c r="BM152" s="138" t="s">
        <v>206</v>
      </c>
    </row>
    <row r="153" spans="2:65" s="1" customFormat="1" ht="24.2" customHeight="1">
      <c r="B153" s="125"/>
      <c r="C153" s="140" t="s">
        <v>207</v>
      </c>
      <c r="D153" s="140" t="s">
        <v>177</v>
      </c>
      <c r="E153" s="141" t="s">
        <v>208</v>
      </c>
      <c r="F153" s="142" t="s">
        <v>209</v>
      </c>
      <c r="G153" s="143" t="s">
        <v>205</v>
      </c>
      <c r="H153" s="144">
        <v>3</v>
      </c>
      <c r="I153" s="145"/>
      <c r="J153" s="146">
        <f t="shared" si="0"/>
        <v>0</v>
      </c>
      <c r="K153" s="147"/>
      <c r="L153" s="148"/>
      <c r="M153" s="149" t="s">
        <v>1</v>
      </c>
      <c r="N153" s="150" t="s">
        <v>42</v>
      </c>
      <c r="P153" s="136">
        <f t="shared" si="1"/>
        <v>0</v>
      </c>
      <c r="Q153" s="136">
        <v>6.8489999999999995E-2</v>
      </c>
      <c r="R153" s="136">
        <f t="shared" si="2"/>
        <v>0.20546999999999999</v>
      </c>
      <c r="S153" s="136">
        <v>0</v>
      </c>
      <c r="T153" s="137">
        <f t="shared" si="3"/>
        <v>0</v>
      </c>
      <c r="AR153" s="138" t="s">
        <v>181</v>
      </c>
      <c r="AT153" s="138" t="s">
        <v>177</v>
      </c>
      <c r="AU153" s="138" t="s">
        <v>87</v>
      </c>
      <c r="AY153" s="13" t="s">
        <v>121</v>
      </c>
      <c r="BE153" s="139">
        <f t="shared" si="4"/>
        <v>0</v>
      </c>
      <c r="BF153" s="139">
        <f t="shared" si="5"/>
        <v>0</v>
      </c>
      <c r="BG153" s="139">
        <f t="shared" si="6"/>
        <v>0</v>
      </c>
      <c r="BH153" s="139">
        <f t="shared" si="7"/>
        <v>0</v>
      </c>
      <c r="BI153" s="139">
        <f t="shared" si="8"/>
        <v>0</v>
      </c>
      <c r="BJ153" s="13" t="s">
        <v>85</v>
      </c>
      <c r="BK153" s="139">
        <f t="shared" si="9"/>
        <v>0</v>
      </c>
      <c r="BL153" s="13" t="s">
        <v>174</v>
      </c>
      <c r="BM153" s="138" t="s">
        <v>210</v>
      </c>
    </row>
    <row r="154" spans="2:65" s="1" customFormat="1" ht="24.2" customHeight="1">
      <c r="B154" s="125"/>
      <c r="C154" s="140" t="s">
        <v>211</v>
      </c>
      <c r="D154" s="140" t="s">
        <v>177</v>
      </c>
      <c r="E154" s="141" t="s">
        <v>212</v>
      </c>
      <c r="F154" s="142" t="s">
        <v>213</v>
      </c>
      <c r="G154" s="143" t="s">
        <v>205</v>
      </c>
      <c r="H154" s="144">
        <v>3</v>
      </c>
      <c r="I154" s="145"/>
      <c r="J154" s="146">
        <f t="shared" si="0"/>
        <v>0</v>
      </c>
      <c r="K154" s="147"/>
      <c r="L154" s="148"/>
      <c r="M154" s="149" t="s">
        <v>1</v>
      </c>
      <c r="N154" s="150" t="s">
        <v>42</v>
      </c>
      <c r="P154" s="136">
        <f t="shared" si="1"/>
        <v>0</v>
      </c>
      <c r="Q154" s="136">
        <v>6.8489999999999995E-2</v>
      </c>
      <c r="R154" s="136">
        <f t="shared" si="2"/>
        <v>0.20546999999999999</v>
      </c>
      <c r="S154" s="136">
        <v>0</v>
      </c>
      <c r="T154" s="137">
        <f t="shared" si="3"/>
        <v>0</v>
      </c>
      <c r="AR154" s="138" t="s">
        <v>181</v>
      </c>
      <c r="AT154" s="138" t="s">
        <v>177</v>
      </c>
      <c r="AU154" s="138" t="s">
        <v>87</v>
      </c>
      <c r="AY154" s="13" t="s">
        <v>121</v>
      </c>
      <c r="BE154" s="139">
        <f t="shared" si="4"/>
        <v>0</v>
      </c>
      <c r="BF154" s="139">
        <f t="shared" si="5"/>
        <v>0</v>
      </c>
      <c r="BG154" s="139">
        <f t="shared" si="6"/>
        <v>0</v>
      </c>
      <c r="BH154" s="139">
        <f t="shared" si="7"/>
        <v>0</v>
      </c>
      <c r="BI154" s="139">
        <f t="shared" si="8"/>
        <v>0</v>
      </c>
      <c r="BJ154" s="13" t="s">
        <v>85</v>
      </c>
      <c r="BK154" s="139">
        <f t="shared" si="9"/>
        <v>0</v>
      </c>
      <c r="BL154" s="13" t="s">
        <v>174</v>
      </c>
      <c r="BM154" s="138" t="s">
        <v>214</v>
      </c>
    </row>
    <row r="155" spans="2:65" s="1" customFormat="1" ht="24.2" customHeight="1">
      <c r="B155" s="125"/>
      <c r="C155" s="140" t="s">
        <v>215</v>
      </c>
      <c r="D155" s="140" t="s">
        <v>177</v>
      </c>
      <c r="E155" s="141" t="s">
        <v>216</v>
      </c>
      <c r="F155" s="142" t="s">
        <v>217</v>
      </c>
      <c r="G155" s="143" t="s">
        <v>205</v>
      </c>
      <c r="H155" s="144">
        <v>3</v>
      </c>
      <c r="I155" s="145"/>
      <c r="J155" s="146">
        <f t="shared" si="0"/>
        <v>0</v>
      </c>
      <c r="K155" s="147"/>
      <c r="L155" s="148"/>
      <c r="M155" s="149" t="s">
        <v>1</v>
      </c>
      <c r="N155" s="150" t="s">
        <v>42</v>
      </c>
      <c r="P155" s="136">
        <f t="shared" si="1"/>
        <v>0</v>
      </c>
      <c r="Q155" s="136">
        <v>1.771E-2</v>
      </c>
      <c r="R155" s="136">
        <f t="shared" si="2"/>
        <v>5.3129999999999997E-2</v>
      </c>
      <c r="S155" s="136">
        <v>0</v>
      </c>
      <c r="T155" s="137">
        <f t="shared" si="3"/>
        <v>0</v>
      </c>
      <c r="AR155" s="138" t="s">
        <v>181</v>
      </c>
      <c r="AT155" s="138" t="s">
        <v>177</v>
      </c>
      <c r="AU155" s="138" t="s">
        <v>87</v>
      </c>
      <c r="AY155" s="13" t="s">
        <v>121</v>
      </c>
      <c r="BE155" s="139">
        <f t="shared" si="4"/>
        <v>0</v>
      </c>
      <c r="BF155" s="139">
        <f t="shared" si="5"/>
        <v>0</v>
      </c>
      <c r="BG155" s="139">
        <f t="shared" si="6"/>
        <v>0</v>
      </c>
      <c r="BH155" s="139">
        <f t="shared" si="7"/>
        <v>0</v>
      </c>
      <c r="BI155" s="139">
        <f t="shared" si="8"/>
        <v>0</v>
      </c>
      <c r="BJ155" s="13" t="s">
        <v>85</v>
      </c>
      <c r="BK155" s="139">
        <f t="shared" si="9"/>
        <v>0</v>
      </c>
      <c r="BL155" s="13" t="s">
        <v>174</v>
      </c>
      <c r="BM155" s="138" t="s">
        <v>218</v>
      </c>
    </row>
    <row r="156" spans="2:65" s="1" customFormat="1" ht="24.2" customHeight="1">
      <c r="B156" s="125"/>
      <c r="C156" s="140" t="s">
        <v>219</v>
      </c>
      <c r="D156" s="140" t="s">
        <v>177</v>
      </c>
      <c r="E156" s="141" t="s">
        <v>220</v>
      </c>
      <c r="F156" s="142" t="s">
        <v>221</v>
      </c>
      <c r="G156" s="143" t="s">
        <v>205</v>
      </c>
      <c r="H156" s="144">
        <v>1</v>
      </c>
      <c r="I156" s="145"/>
      <c r="J156" s="146">
        <f t="shared" si="0"/>
        <v>0</v>
      </c>
      <c r="K156" s="147"/>
      <c r="L156" s="148"/>
      <c r="M156" s="149" t="s">
        <v>1</v>
      </c>
      <c r="N156" s="150" t="s">
        <v>42</v>
      </c>
      <c r="P156" s="136">
        <f t="shared" si="1"/>
        <v>0</v>
      </c>
      <c r="Q156" s="136">
        <v>1.592E-2</v>
      </c>
      <c r="R156" s="136">
        <f t="shared" si="2"/>
        <v>1.592E-2</v>
      </c>
      <c r="S156" s="136">
        <v>0</v>
      </c>
      <c r="T156" s="137">
        <f t="shared" si="3"/>
        <v>0</v>
      </c>
      <c r="AR156" s="138" t="s">
        <v>181</v>
      </c>
      <c r="AT156" s="138" t="s">
        <v>177</v>
      </c>
      <c r="AU156" s="138" t="s">
        <v>87</v>
      </c>
      <c r="AY156" s="13" t="s">
        <v>121</v>
      </c>
      <c r="BE156" s="139">
        <f t="shared" si="4"/>
        <v>0</v>
      </c>
      <c r="BF156" s="139">
        <f t="shared" si="5"/>
        <v>0</v>
      </c>
      <c r="BG156" s="139">
        <f t="shared" si="6"/>
        <v>0</v>
      </c>
      <c r="BH156" s="139">
        <f t="shared" si="7"/>
        <v>0</v>
      </c>
      <c r="BI156" s="139">
        <f t="shared" si="8"/>
        <v>0</v>
      </c>
      <c r="BJ156" s="13" t="s">
        <v>85</v>
      </c>
      <c r="BK156" s="139">
        <f t="shared" si="9"/>
        <v>0</v>
      </c>
      <c r="BL156" s="13" t="s">
        <v>174</v>
      </c>
      <c r="BM156" s="138" t="s">
        <v>222</v>
      </c>
    </row>
    <row r="157" spans="2:65" s="1" customFormat="1" ht="24.2" customHeight="1">
      <c r="B157" s="125"/>
      <c r="C157" s="140" t="s">
        <v>7</v>
      </c>
      <c r="D157" s="140" t="s">
        <v>177</v>
      </c>
      <c r="E157" s="141" t="s">
        <v>223</v>
      </c>
      <c r="F157" s="142" t="s">
        <v>224</v>
      </c>
      <c r="G157" s="143" t="s">
        <v>205</v>
      </c>
      <c r="H157" s="144">
        <v>1</v>
      </c>
      <c r="I157" s="145"/>
      <c r="J157" s="146">
        <f t="shared" si="0"/>
        <v>0</v>
      </c>
      <c r="K157" s="147"/>
      <c r="L157" s="148"/>
      <c r="M157" s="149" t="s">
        <v>1</v>
      </c>
      <c r="N157" s="150" t="s">
        <v>42</v>
      </c>
      <c r="P157" s="136">
        <f t="shared" si="1"/>
        <v>0</v>
      </c>
      <c r="Q157" s="136">
        <v>1.2880000000000001E-2</v>
      </c>
      <c r="R157" s="136">
        <f t="shared" si="2"/>
        <v>1.2880000000000001E-2</v>
      </c>
      <c r="S157" s="136">
        <v>0</v>
      </c>
      <c r="T157" s="137">
        <f t="shared" si="3"/>
        <v>0</v>
      </c>
      <c r="AR157" s="138" t="s">
        <v>181</v>
      </c>
      <c r="AT157" s="138" t="s">
        <v>177</v>
      </c>
      <c r="AU157" s="138" t="s">
        <v>87</v>
      </c>
      <c r="AY157" s="13" t="s">
        <v>121</v>
      </c>
      <c r="BE157" s="139">
        <f t="shared" si="4"/>
        <v>0</v>
      </c>
      <c r="BF157" s="139">
        <f t="shared" si="5"/>
        <v>0</v>
      </c>
      <c r="BG157" s="139">
        <f t="shared" si="6"/>
        <v>0</v>
      </c>
      <c r="BH157" s="139">
        <f t="shared" si="7"/>
        <v>0</v>
      </c>
      <c r="BI157" s="139">
        <f t="shared" si="8"/>
        <v>0</v>
      </c>
      <c r="BJ157" s="13" t="s">
        <v>85</v>
      </c>
      <c r="BK157" s="139">
        <f t="shared" si="9"/>
        <v>0</v>
      </c>
      <c r="BL157" s="13" t="s">
        <v>174</v>
      </c>
      <c r="BM157" s="138" t="s">
        <v>225</v>
      </c>
    </row>
    <row r="158" spans="2:65" s="1" customFormat="1" ht="24.2" customHeight="1">
      <c r="B158" s="125"/>
      <c r="C158" s="140" t="s">
        <v>226</v>
      </c>
      <c r="D158" s="140" t="s">
        <v>177</v>
      </c>
      <c r="E158" s="141" t="s">
        <v>227</v>
      </c>
      <c r="F158" s="142" t="s">
        <v>228</v>
      </c>
      <c r="G158" s="143" t="s">
        <v>205</v>
      </c>
      <c r="H158" s="144">
        <v>1</v>
      </c>
      <c r="I158" s="145"/>
      <c r="J158" s="146">
        <f t="shared" si="0"/>
        <v>0</v>
      </c>
      <c r="K158" s="147"/>
      <c r="L158" s="148"/>
      <c r="M158" s="149" t="s">
        <v>1</v>
      </c>
      <c r="N158" s="150" t="s">
        <v>42</v>
      </c>
      <c r="P158" s="136">
        <f t="shared" si="1"/>
        <v>0</v>
      </c>
      <c r="Q158" s="136">
        <v>1.068E-2</v>
      </c>
      <c r="R158" s="136">
        <f t="shared" si="2"/>
        <v>1.068E-2</v>
      </c>
      <c r="S158" s="136">
        <v>0</v>
      </c>
      <c r="T158" s="137">
        <f t="shared" si="3"/>
        <v>0</v>
      </c>
      <c r="AR158" s="138" t="s">
        <v>181</v>
      </c>
      <c r="AT158" s="138" t="s">
        <v>177</v>
      </c>
      <c r="AU158" s="138" t="s">
        <v>87</v>
      </c>
      <c r="AY158" s="13" t="s">
        <v>121</v>
      </c>
      <c r="BE158" s="139">
        <f t="shared" si="4"/>
        <v>0</v>
      </c>
      <c r="BF158" s="139">
        <f t="shared" si="5"/>
        <v>0</v>
      </c>
      <c r="BG158" s="139">
        <f t="shared" si="6"/>
        <v>0</v>
      </c>
      <c r="BH158" s="139">
        <f t="shared" si="7"/>
        <v>0</v>
      </c>
      <c r="BI158" s="139">
        <f t="shared" si="8"/>
        <v>0</v>
      </c>
      <c r="BJ158" s="13" t="s">
        <v>85</v>
      </c>
      <c r="BK158" s="139">
        <f t="shared" si="9"/>
        <v>0</v>
      </c>
      <c r="BL158" s="13" t="s">
        <v>174</v>
      </c>
      <c r="BM158" s="138" t="s">
        <v>229</v>
      </c>
    </row>
    <row r="159" spans="2:65" s="1" customFormat="1" ht="24.2" customHeight="1">
      <c r="B159" s="125"/>
      <c r="C159" s="140" t="s">
        <v>230</v>
      </c>
      <c r="D159" s="140" t="s">
        <v>177</v>
      </c>
      <c r="E159" s="141" t="s">
        <v>231</v>
      </c>
      <c r="F159" s="142" t="s">
        <v>232</v>
      </c>
      <c r="G159" s="143" t="s">
        <v>205</v>
      </c>
      <c r="H159" s="144">
        <v>2</v>
      </c>
      <c r="I159" s="145"/>
      <c r="J159" s="146">
        <f t="shared" si="0"/>
        <v>0</v>
      </c>
      <c r="K159" s="147"/>
      <c r="L159" s="148"/>
      <c r="M159" s="149" t="s">
        <v>1</v>
      </c>
      <c r="N159" s="150" t="s">
        <v>42</v>
      </c>
      <c r="P159" s="136">
        <f t="shared" si="1"/>
        <v>0</v>
      </c>
      <c r="Q159" s="136">
        <v>2.76E-2</v>
      </c>
      <c r="R159" s="136">
        <f t="shared" si="2"/>
        <v>5.5199999999999999E-2</v>
      </c>
      <c r="S159" s="136">
        <v>0</v>
      </c>
      <c r="T159" s="137">
        <f t="shared" si="3"/>
        <v>0</v>
      </c>
      <c r="AR159" s="138" t="s">
        <v>181</v>
      </c>
      <c r="AT159" s="138" t="s">
        <v>177</v>
      </c>
      <c r="AU159" s="138" t="s">
        <v>87</v>
      </c>
      <c r="AY159" s="13" t="s">
        <v>121</v>
      </c>
      <c r="BE159" s="139">
        <f t="shared" si="4"/>
        <v>0</v>
      </c>
      <c r="BF159" s="139">
        <f t="shared" si="5"/>
        <v>0</v>
      </c>
      <c r="BG159" s="139">
        <f t="shared" si="6"/>
        <v>0</v>
      </c>
      <c r="BH159" s="139">
        <f t="shared" si="7"/>
        <v>0</v>
      </c>
      <c r="BI159" s="139">
        <f t="shared" si="8"/>
        <v>0</v>
      </c>
      <c r="BJ159" s="13" t="s">
        <v>85</v>
      </c>
      <c r="BK159" s="139">
        <f t="shared" si="9"/>
        <v>0</v>
      </c>
      <c r="BL159" s="13" t="s">
        <v>174</v>
      </c>
      <c r="BM159" s="138" t="s">
        <v>233</v>
      </c>
    </row>
    <row r="160" spans="2:65" s="1" customFormat="1" ht="33" customHeight="1">
      <c r="B160" s="125"/>
      <c r="C160" s="126" t="s">
        <v>234</v>
      </c>
      <c r="D160" s="126" t="s">
        <v>124</v>
      </c>
      <c r="E160" s="127" t="s">
        <v>235</v>
      </c>
      <c r="F160" s="128" t="s">
        <v>236</v>
      </c>
      <c r="G160" s="129" t="s">
        <v>193</v>
      </c>
      <c r="H160" s="151"/>
      <c r="I160" s="131"/>
      <c r="J160" s="132">
        <f t="shared" si="0"/>
        <v>0</v>
      </c>
      <c r="K160" s="133"/>
      <c r="L160" s="28"/>
      <c r="M160" s="134" t="s">
        <v>1</v>
      </c>
      <c r="N160" s="135" t="s">
        <v>42</v>
      </c>
      <c r="P160" s="136">
        <f t="shared" si="1"/>
        <v>0</v>
      </c>
      <c r="Q160" s="136">
        <v>0</v>
      </c>
      <c r="R160" s="136">
        <f t="shared" si="2"/>
        <v>0</v>
      </c>
      <c r="S160" s="136">
        <v>0</v>
      </c>
      <c r="T160" s="137">
        <f t="shared" si="3"/>
        <v>0</v>
      </c>
      <c r="AR160" s="138" t="s">
        <v>174</v>
      </c>
      <c r="AT160" s="138" t="s">
        <v>124</v>
      </c>
      <c r="AU160" s="138" t="s">
        <v>87</v>
      </c>
      <c r="AY160" s="13" t="s">
        <v>121</v>
      </c>
      <c r="BE160" s="139">
        <f t="shared" si="4"/>
        <v>0</v>
      </c>
      <c r="BF160" s="139">
        <f t="shared" si="5"/>
        <v>0</v>
      </c>
      <c r="BG160" s="139">
        <f t="shared" si="6"/>
        <v>0</v>
      </c>
      <c r="BH160" s="139">
        <f t="shared" si="7"/>
        <v>0</v>
      </c>
      <c r="BI160" s="139">
        <f t="shared" si="8"/>
        <v>0</v>
      </c>
      <c r="BJ160" s="13" t="s">
        <v>85</v>
      </c>
      <c r="BK160" s="139">
        <f t="shared" si="9"/>
        <v>0</v>
      </c>
      <c r="BL160" s="13" t="s">
        <v>174</v>
      </c>
      <c r="BM160" s="138" t="s">
        <v>237</v>
      </c>
    </row>
    <row r="161" spans="2:65" s="11" customFormat="1" ht="25.9" customHeight="1">
      <c r="B161" s="113"/>
      <c r="D161" s="114" t="s">
        <v>76</v>
      </c>
      <c r="E161" s="115" t="s">
        <v>238</v>
      </c>
      <c r="F161" s="115" t="s">
        <v>239</v>
      </c>
      <c r="I161" s="116"/>
      <c r="J161" s="117">
        <f>BK161</f>
        <v>0</v>
      </c>
      <c r="L161" s="113"/>
      <c r="M161" s="118"/>
      <c r="P161" s="119">
        <f>P162</f>
        <v>0</v>
      </c>
      <c r="R161" s="119">
        <f>R162</f>
        <v>0</v>
      </c>
      <c r="T161" s="120">
        <f>T162</f>
        <v>0</v>
      </c>
      <c r="AR161" s="114" t="s">
        <v>128</v>
      </c>
      <c r="AT161" s="121" t="s">
        <v>76</v>
      </c>
      <c r="AU161" s="121" t="s">
        <v>77</v>
      </c>
      <c r="AY161" s="114" t="s">
        <v>121</v>
      </c>
      <c r="BK161" s="122">
        <f>BK162</f>
        <v>0</v>
      </c>
    </row>
    <row r="162" spans="2:65" s="1" customFormat="1" ht="21.75" customHeight="1">
      <c r="B162" s="125"/>
      <c r="C162" s="126" t="s">
        <v>240</v>
      </c>
      <c r="D162" s="126" t="s">
        <v>124</v>
      </c>
      <c r="E162" s="127" t="s">
        <v>241</v>
      </c>
      <c r="F162" s="128" t="s">
        <v>242</v>
      </c>
      <c r="G162" s="129" t="s">
        <v>243</v>
      </c>
      <c r="H162" s="130">
        <v>40</v>
      </c>
      <c r="I162" s="131"/>
      <c r="J162" s="132">
        <f>ROUND(I162*H162,2)</f>
        <v>0</v>
      </c>
      <c r="K162" s="133"/>
      <c r="L162" s="28"/>
      <c r="M162" s="134" t="s">
        <v>1</v>
      </c>
      <c r="N162" s="135" t="s">
        <v>42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244</v>
      </c>
      <c r="AT162" s="138" t="s">
        <v>124</v>
      </c>
      <c r="AU162" s="138" t="s">
        <v>85</v>
      </c>
      <c r="AY162" s="13" t="s">
        <v>121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3" t="s">
        <v>85</v>
      </c>
      <c r="BK162" s="139">
        <f>ROUND(I162*H162,2)</f>
        <v>0</v>
      </c>
      <c r="BL162" s="13" t="s">
        <v>244</v>
      </c>
      <c r="BM162" s="138" t="s">
        <v>245</v>
      </c>
    </row>
    <row r="163" spans="2:65" s="11" customFormat="1" ht="25.9" customHeight="1">
      <c r="B163" s="113"/>
      <c r="D163" s="114" t="s">
        <v>76</v>
      </c>
      <c r="E163" s="115" t="s">
        <v>246</v>
      </c>
      <c r="F163" s="115" t="s">
        <v>247</v>
      </c>
      <c r="I163" s="116"/>
      <c r="J163" s="117">
        <f>BK163</f>
        <v>0</v>
      </c>
      <c r="L163" s="113"/>
      <c r="M163" s="118"/>
      <c r="P163" s="119">
        <f>SUM(P164:P165)</f>
        <v>0</v>
      </c>
      <c r="R163" s="119">
        <f>SUM(R164:R165)</f>
        <v>0</v>
      </c>
      <c r="T163" s="120">
        <f>SUM(T164:T165)</f>
        <v>0</v>
      </c>
      <c r="AR163" s="114" t="s">
        <v>146</v>
      </c>
      <c r="AT163" s="121" t="s">
        <v>76</v>
      </c>
      <c r="AU163" s="121" t="s">
        <v>77</v>
      </c>
      <c r="AY163" s="114" t="s">
        <v>121</v>
      </c>
      <c r="BK163" s="122">
        <f>SUM(BK164:BK165)</f>
        <v>0</v>
      </c>
    </row>
    <row r="164" spans="2:65" s="1" customFormat="1" ht="16.5" customHeight="1">
      <c r="B164" s="125"/>
      <c r="C164" s="126" t="s">
        <v>248</v>
      </c>
      <c r="D164" s="126" t="s">
        <v>124</v>
      </c>
      <c r="E164" s="127" t="s">
        <v>249</v>
      </c>
      <c r="F164" s="128" t="s">
        <v>250</v>
      </c>
      <c r="G164" s="129" t="s">
        <v>193</v>
      </c>
      <c r="H164" s="151"/>
      <c r="I164" s="131"/>
      <c r="J164" s="132">
        <f>ROUND(I164*H164,2)</f>
        <v>0</v>
      </c>
      <c r="K164" s="133"/>
      <c r="L164" s="28"/>
      <c r="M164" s="134" t="s">
        <v>1</v>
      </c>
      <c r="N164" s="135" t="s">
        <v>42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251</v>
      </c>
      <c r="AT164" s="138" t="s">
        <v>124</v>
      </c>
      <c r="AU164" s="138" t="s">
        <v>85</v>
      </c>
      <c r="AY164" s="13" t="s">
        <v>121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3" t="s">
        <v>85</v>
      </c>
      <c r="BK164" s="139">
        <f>ROUND(I164*H164,2)</f>
        <v>0</v>
      </c>
      <c r="BL164" s="13" t="s">
        <v>251</v>
      </c>
      <c r="BM164" s="138" t="s">
        <v>252</v>
      </c>
    </row>
    <row r="165" spans="2:65" s="1" customFormat="1" ht="16.5" customHeight="1">
      <c r="B165" s="125"/>
      <c r="C165" s="126" t="s">
        <v>253</v>
      </c>
      <c r="D165" s="126" t="s">
        <v>124</v>
      </c>
      <c r="E165" s="127" t="s">
        <v>254</v>
      </c>
      <c r="F165" s="128" t="s">
        <v>255</v>
      </c>
      <c r="G165" s="129" t="s">
        <v>193</v>
      </c>
      <c r="H165" s="151"/>
      <c r="I165" s="131"/>
      <c r="J165" s="132">
        <f>ROUND(I165*H165,2)</f>
        <v>0</v>
      </c>
      <c r="K165" s="133"/>
      <c r="L165" s="28"/>
      <c r="M165" s="152" t="s">
        <v>1</v>
      </c>
      <c r="N165" s="153" t="s">
        <v>42</v>
      </c>
      <c r="O165" s="154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38" t="s">
        <v>251</v>
      </c>
      <c r="AT165" s="138" t="s">
        <v>124</v>
      </c>
      <c r="AU165" s="138" t="s">
        <v>85</v>
      </c>
      <c r="AY165" s="13" t="s">
        <v>121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3" t="s">
        <v>85</v>
      </c>
      <c r="BK165" s="139">
        <f>ROUND(I165*H165,2)</f>
        <v>0</v>
      </c>
      <c r="BL165" s="13" t="s">
        <v>251</v>
      </c>
      <c r="BM165" s="138" t="s">
        <v>256</v>
      </c>
    </row>
    <row r="166" spans="2:65" s="1" customFormat="1" ht="6.95" customHeight="1"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28"/>
    </row>
  </sheetData>
  <autoFilter ref="C126:K165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054-01 - Výměna střešních...</vt:lpstr>
      <vt:lpstr>'054-01 - Výměna střešních...'!Názvy_tisku</vt:lpstr>
      <vt:lpstr>'Rekapitulace stavby'!Názvy_tisku</vt:lpstr>
      <vt:lpstr>'054-01 - Výměna střešních...'!Oblast_tisku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2024-07-23T05:53:20Z</cp:lastPrinted>
  <dcterms:created xsi:type="dcterms:W3CDTF">2024-07-23T05:52:00Z</dcterms:created>
  <dcterms:modified xsi:type="dcterms:W3CDTF">2024-07-23T05:53:23Z</dcterms:modified>
</cp:coreProperties>
</file>