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obnep_01\Documents\OBEC NEPOLISY\PROJEKTY OBCE\2026\MK Zadražany\"/>
    </mc:Choice>
  </mc:AlternateContent>
  <xr:revisionPtr revIDLastSave="0" documentId="8_{B58DFF2D-BCA2-4A66-AE18-DE2958BB95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ace stavby" sheetId="1" r:id="rId1"/>
    <sheet name="SO 101 - Komunikace" sheetId="2" r:id="rId2"/>
    <sheet name="VON - Vedlejší a ostatní ..." sheetId="3" r:id="rId3"/>
    <sheet name="Seznam figur" sheetId="4" r:id="rId4"/>
  </sheets>
  <definedNames>
    <definedName name="_xlnm._FilterDatabase" localSheetId="1" hidden="1">'SO 101 - Komunikace'!$C$125:$K$619</definedName>
    <definedName name="_xlnm._FilterDatabase" localSheetId="2" hidden="1">'VON - Vedlejší a ostatní ...'!$C$119:$K$150</definedName>
    <definedName name="_xlnm.Print_Titles" localSheetId="0">'Rekapitulace stavby'!$92:$92</definedName>
    <definedName name="_xlnm.Print_Titles" localSheetId="3">'Seznam figur'!$9:$9</definedName>
    <definedName name="_xlnm.Print_Titles" localSheetId="1">'SO 101 - Komunikace'!$125:$125</definedName>
    <definedName name="_xlnm.Print_Titles" localSheetId="2">'VON - Vedlejší a ostatní ...'!$119:$119</definedName>
    <definedName name="_xlnm.Print_Area" localSheetId="0">'Rekapitulace stavby'!$D$4:$AO$76,'Rekapitulace stavby'!$C$82:$AQ$97</definedName>
    <definedName name="_xlnm.Print_Area" localSheetId="3">'Seznam figur'!$C$4:$G$174</definedName>
    <definedName name="_xlnm.Print_Area" localSheetId="1">'SO 101 - Komunikace'!$C$4:$J$76,'SO 101 - Komunikace'!$C$113:$J$619</definedName>
    <definedName name="_xlnm.Print_Area" localSheetId="2">'VON - Vedlejší a ostatní ...'!$C$4:$J$76,'VON - Vedlejší a ostatní ...'!$C$107:$J$150</definedName>
  </definedNames>
  <calcPr calcId="181029"/>
</workbook>
</file>

<file path=xl/calcChain.xml><?xml version="1.0" encoding="utf-8"?>
<calcChain xmlns="http://schemas.openxmlformats.org/spreadsheetml/2006/main">
  <c r="D7" i="4" l="1"/>
  <c r="J37" i="3"/>
  <c r="J36" i="3"/>
  <c r="AY96" i="1"/>
  <c r="J35" i="3"/>
  <c r="AX96" i="1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R147" i="3"/>
  <c r="P147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1" i="3"/>
  <c r="BH131" i="3"/>
  <c r="BG131" i="3"/>
  <c r="BF131" i="3"/>
  <c r="T131" i="3"/>
  <c r="R131" i="3"/>
  <c r="P131" i="3"/>
  <c r="BI129" i="3"/>
  <c r="BH129" i="3"/>
  <c r="BG129" i="3"/>
  <c r="BF129" i="3"/>
  <c r="T129" i="3"/>
  <c r="R129" i="3"/>
  <c r="P129" i="3"/>
  <c r="BI127" i="3"/>
  <c r="BH127" i="3"/>
  <c r="BG127" i="3"/>
  <c r="BF127" i="3"/>
  <c r="T127" i="3"/>
  <c r="R127" i="3"/>
  <c r="P127" i="3"/>
  <c r="BI125" i="3"/>
  <c r="BH125" i="3"/>
  <c r="BG125" i="3"/>
  <c r="BF125" i="3"/>
  <c r="T125" i="3"/>
  <c r="R125" i="3"/>
  <c r="P125" i="3"/>
  <c r="BI123" i="3"/>
  <c r="BH123" i="3"/>
  <c r="BG123" i="3"/>
  <c r="BF123" i="3"/>
  <c r="T123" i="3"/>
  <c r="R123" i="3"/>
  <c r="P123" i="3"/>
  <c r="J117" i="3"/>
  <c r="J116" i="3"/>
  <c r="F116" i="3"/>
  <c r="F114" i="3"/>
  <c r="E112" i="3"/>
  <c r="J92" i="3"/>
  <c r="J91" i="3"/>
  <c r="F91" i="3"/>
  <c r="F89" i="3"/>
  <c r="E87" i="3"/>
  <c r="J18" i="3"/>
  <c r="E18" i="3"/>
  <c r="J17" i="3"/>
  <c r="J12" i="3"/>
  <c r="J114" i="3"/>
  <c r="E7" i="3"/>
  <c r="E110" i="3"/>
  <c r="J37" i="2"/>
  <c r="J36" i="2"/>
  <c r="AY95" i="1"/>
  <c r="J35" i="2"/>
  <c r="AX95" i="1"/>
  <c r="BI618" i="2"/>
  <c r="BH618" i="2"/>
  <c r="BG618" i="2"/>
  <c r="BF618" i="2"/>
  <c r="T618" i="2"/>
  <c r="T617" i="2"/>
  <c r="R618" i="2"/>
  <c r="R617" i="2"/>
  <c r="P618" i="2"/>
  <c r="P617" i="2"/>
  <c r="BI612" i="2"/>
  <c r="BH612" i="2"/>
  <c r="BG612" i="2"/>
  <c r="BF612" i="2"/>
  <c r="T612" i="2"/>
  <c r="R612" i="2"/>
  <c r="P612" i="2"/>
  <c r="BI609" i="2"/>
  <c r="BH609" i="2"/>
  <c r="BG609" i="2"/>
  <c r="BF609" i="2"/>
  <c r="T609" i="2"/>
  <c r="R609" i="2"/>
  <c r="P609" i="2"/>
  <c r="BI603" i="2"/>
  <c r="BH603" i="2"/>
  <c r="BG603" i="2"/>
  <c r="BF603" i="2"/>
  <c r="T603" i="2"/>
  <c r="R603" i="2"/>
  <c r="P603" i="2"/>
  <c r="BI600" i="2"/>
  <c r="BH600" i="2"/>
  <c r="BG600" i="2"/>
  <c r="BF600" i="2"/>
  <c r="T600" i="2"/>
  <c r="R600" i="2"/>
  <c r="P600" i="2"/>
  <c r="BI593" i="2"/>
  <c r="BH593" i="2"/>
  <c r="BG593" i="2"/>
  <c r="BF593" i="2"/>
  <c r="T593" i="2"/>
  <c r="R593" i="2"/>
  <c r="P593" i="2"/>
  <c r="BI590" i="2"/>
  <c r="BH590" i="2"/>
  <c r="BG590" i="2"/>
  <c r="BF590" i="2"/>
  <c r="T590" i="2"/>
  <c r="R590" i="2"/>
  <c r="P590" i="2"/>
  <c r="BI585" i="2"/>
  <c r="BH585" i="2"/>
  <c r="BG585" i="2"/>
  <c r="BF585" i="2"/>
  <c r="T585" i="2"/>
  <c r="R585" i="2"/>
  <c r="P585" i="2"/>
  <c r="BI581" i="2"/>
  <c r="BH581" i="2"/>
  <c r="BG581" i="2"/>
  <c r="BF581" i="2"/>
  <c r="T581" i="2"/>
  <c r="R581" i="2"/>
  <c r="P581" i="2"/>
  <c r="BI578" i="2"/>
  <c r="BH578" i="2"/>
  <c r="BG578" i="2"/>
  <c r="BF578" i="2"/>
  <c r="T578" i="2"/>
  <c r="R578" i="2"/>
  <c r="P578" i="2"/>
  <c r="BI575" i="2"/>
  <c r="BH575" i="2"/>
  <c r="BG575" i="2"/>
  <c r="BF575" i="2"/>
  <c r="T575" i="2"/>
  <c r="R575" i="2"/>
  <c r="P575" i="2"/>
  <c r="BI572" i="2"/>
  <c r="BH572" i="2"/>
  <c r="BG572" i="2"/>
  <c r="BF572" i="2"/>
  <c r="T572" i="2"/>
  <c r="R572" i="2"/>
  <c r="P572" i="2"/>
  <c r="BI570" i="2"/>
  <c r="BH570" i="2"/>
  <c r="BG570" i="2"/>
  <c r="BF570" i="2"/>
  <c r="T570" i="2"/>
  <c r="R570" i="2"/>
  <c r="P570" i="2"/>
  <c r="BI567" i="2"/>
  <c r="BH567" i="2"/>
  <c r="BG567" i="2"/>
  <c r="BF567" i="2"/>
  <c r="T567" i="2"/>
  <c r="R567" i="2"/>
  <c r="P567" i="2"/>
  <c r="BI564" i="2"/>
  <c r="BH564" i="2"/>
  <c r="BG564" i="2"/>
  <c r="BF564" i="2"/>
  <c r="T564" i="2"/>
  <c r="R564" i="2"/>
  <c r="P564" i="2"/>
  <c r="BI561" i="2"/>
  <c r="BH561" i="2"/>
  <c r="BG561" i="2"/>
  <c r="BF561" i="2"/>
  <c r="T561" i="2"/>
  <c r="R561" i="2"/>
  <c r="P561" i="2"/>
  <c r="BI559" i="2"/>
  <c r="BH559" i="2"/>
  <c r="BG559" i="2"/>
  <c r="BF559" i="2"/>
  <c r="T559" i="2"/>
  <c r="R559" i="2"/>
  <c r="P559" i="2"/>
  <c r="BI556" i="2"/>
  <c r="BH556" i="2"/>
  <c r="BG556" i="2"/>
  <c r="BF556" i="2"/>
  <c r="T556" i="2"/>
  <c r="R556" i="2"/>
  <c r="P556" i="2"/>
  <c r="BI552" i="2"/>
  <c r="BH552" i="2"/>
  <c r="BG552" i="2"/>
  <c r="BF552" i="2"/>
  <c r="T552" i="2"/>
  <c r="R552" i="2"/>
  <c r="P552" i="2"/>
  <c r="BI548" i="2"/>
  <c r="BH548" i="2"/>
  <c r="BG548" i="2"/>
  <c r="BF548" i="2"/>
  <c r="T548" i="2"/>
  <c r="R548" i="2"/>
  <c r="P548" i="2"/>
  <c r="BI544" i="2"/>
  <c r="BH544" i="2"/>
  <c r="BG544" i="2"/>
  <c r="BF544" i="2"/>
  <c r="T544" i="2"/>
  <c r="R544" i="2"/>
  <c r="P544" i="2"/>
  <c r="BI540" i="2"/>
  <c r="BH540" i="2"/>
  <c r="BG540" i="2"/>
  <c r="BF540" i="2"/>
  <c r="T540" i="2"/>
  <c r="R540" i="2"/>
  <c r="P540" i="2"/>
  <c r="BI538" i="2"/>
  <c r="BH538" i="2"/>
  <c r="BG538" i="2"/>
  <c r="BF538" i="2"/>
  <c r="T538" i="2"/>
  <c r="R538" i="2"/>
  <c r="P538" i="2"/>
  <c r="BI535" i="2"/>
  <c r="BH535" i="2"/>
  <c r="BG535" i="2"/>
  <c r="BF535" i="2"/>
  <c r="T535" i="2"/>
  <c r="R535" i="2"/>
  <c r="P535" i="2"/>
  <c r="BI532" i="2"/>
  <c r="BH532" i="2"/>
  <c r="BG532" i="2"/>
  <c r="BF532" i="2"/>
  <c r="T532" i="2"/>
  <c r="R532" i="2"/>
  <c r="P532" i="2"/>
  <c r="BI530" i="2"/>
  <c r="BH530" i="2"/>
  <c r="BG530" i="2"/>
  <c r="BF530" i="2"/>
  <c r="T530" i="2"/>
  <c r="R530" i="2"/>
  <c r="P530" i="2"/>
  <c r="BI528" i="2"/>
  <c r="BH528" i="2"/>
  <c r="BG528" i="2"/>
  <c r="BF528" i="2"/>
  <c r="T528" i="2"/>
  <c r="R528" i="2"/>
  <c r="P528" i="2"/>
  <c r="BI523" i="2"/>
  <c r="BH523" i="2"/>
  <c r="BG523" i="2"/>
  <c r="BF523" i="2"/>
  <c r="T523" i="2"/>
  <c r="R523" i="2"/>
  <c r="P523" i="2"/>
  <c r="BI518" i="2"/>
  <c r="BH518" i="2"/>
  <c r="BG518" i="2"/>
  <c r="BF518" i="2"/>
  <c r="T518" i="2"/>
  <c r="R518" i="2"/>
  <c r="P518" i="2"/>
  <c r="BI515" i="2"/>
  <c r="BH515" i="2"/>
  <c r="BG515" i="2"/>
  <c r="BF515" i="2"/>
  <c r="T515" i="2"/>
  <c r="R515" i="2"/>
  <c r="P515" i="2"/>
  <c r="BI511" i="2"/>
  <c r="BH511" i="2"/>
  <c r="BG511" i="2"/>
  <c r="BF511" i="2"/>
  <c r="T511" i="2"/>
  <c r="R511" i="2"/>
  <c r="P511" i="2"/>
  <c r="BI509" i="2"/>
  <c r="BH509" i="2"/>
  <c r="BG509" i="2"/>
  <c r="BF509" i="2"/>
  <c r="T509" i="2"/>
  <c r="R509" i="2"/>
  <c r="P509" i="2"/>
  <c r="BI507" i="2"/>
  <c r="BH507" i="2"/>
  <c r="BG507" i="2"/>
  <c r="BF507" i="2"/>
  <c r="T507" i="2"/>
  <c r="R507" i="2"/>
  <c r="P507" i="2"/>
  <c r="BI505" i="2"/>
  <c r="BH505" i="2"/>
  <c r="BG505" i="2"/>
  <c r="BF505" i="2"/>
  <c r="T505" i="2"/>
  <c r="R505" i="2"/>
  <c r="P505" i="2"/>
  <c r="BI502" i="2"/>
  <c r="BH502" i="2"/>
  <c r="BG502" i="2"/>
  <c r="BF502" i="2"/>
  <c r="T502" i="2"/>
  <c r="R502" i="2"/>
  <c r="P502" i="2"/>
  <c r="BI500" i="2"/>
  <c r="BH500" i="2"/>
  <c r="BG500" i="2"/>
  <c r="BF500" i="2"/>
  <c r="T500" i="2"/>
  <c r="R500" i="2"/>
  <c r="P500" i="2"/>
  <c r="BI497" i="2"/>
  <c r="BH497" i="2"/>
  <c r="BG497" i="2"/>
  <c r="BF497" i="2"/>
  <c r="T497" i="2"/>
  <c r="R497" i="2"/>
  <c r="P497" i="2"/>
  <c r="BI495" i="2"/>
  <c r="BH495" i="2"/>
  <c r="BG495" i="2"/>
  <c r="BF495" i="2"/>
  <c r="T495" i="2"/>
  <c r="R495" i="2"/>
  <c r="P495" i="2"/>
  <c r="BI492" i="2"/>
  <c r="BH492" i="2"/>
  <c r="BG492" i="2"/>
  <c r="BF492" i="2"/>
  <c r="T492" i="2"/>
  <c r="R492" i="2"/>
  <c r="P492" i="2"/>
  <c r="BI490" i="2"/>
  <c r="BH490" i="2"/>
  <c r="BG490" i="2"/>
  <c r="BF490" i="2"/>
  <c r="T490" i="2"/>
  <c r="R490" i="2"/>
  <c r="P490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81" i="2"/>
  <c r="BH481" i="2"/>
  <c r="BG481" i="2"/>
  <c r="BF481" i="2"/>
  <c r="T481" i="2"/>
  <c r="R481" i="2"/>
  <c r="P481" i="2"/>
  <c r="BI478" i="2"/>
  <c r="BH478" i="2"/>
  <c r="BG478" i="2"/>
  <c r="BF478" i="2"/>
  <c r="T478" i="2"/>
  <c r="R478" i="2"/>
  <c r="P478" i="2"/>
  <c r="BI476" i="2"/>
  <c r="BH476" i="2"/>
  <c r="BG476" i="2"/>
  <c r="BF476" i="2"/>
  <c r="T476" i="2"/>
  <c r="R476" i="2"/>
  <c r="P476" i="2"/>
  <c r="BI474" i="2"/>
  <c r="BH474" i="2"/>
  <c r="BG474" i="2"/>
  <c r="BF474" i="2"/>
  <c r="T474" i="2"/>
  <c r="R474" i="2"/>
  <c r="P474" i="2"/>
  <c r="BI472" i="2"/>
  <c r="BH472" i="2"/>
  <c r="BG472" i="2"/>
  <c r="BF472" i="2"/>
  <c r="T472" i="2"/>
  <c r="R472" i="2"/>
  <c r="P472" i="2"/>
  <c r="BI469" i="2"/>
  <c r="BH469" i="2"/>
  <c r="BG469" i="2"/>
  <c r="BF469" i="2"/>
  <c r="T469" i="2"/>
  <c r="R469" i="2"/>
  <c r="P469" i="2"/>
  <c r="BI466" i="2"/>
  <c r="BH466" i="2"/>
  <c r="BG466" i="2"/>
  <c r="BF466" i="2"/>
  <c r="T466" i="2"/>
  <c r="R466" i="2"/>
  <c r="P466" i="2"/>
  <c r="BI463" i="2"/>
  <c r="BH463" i="2"/>
  <c r="BG463" i="2"/>
  <c r="BF463" i="2"/>
  <c r="T463" i="2"/>
  <c r="R463" i="2"/>
  <c r="P463" i="2"/>
  <c r="BI461" i="2"/>
  <c r="BH461" i="2"/>
  <c r="BG461" i="2"/>
  <c r="BF461" i="2"/>
  <c r="T461" i="2"/>
  <c r="R461" i="2"/>
  <c r="P461" i="2"/>
  <c r="BI458" i="2"/>
  <c r="BH458" i="2"/>
  <c r="BG458" i="2"/>
  <c r="BF458" i="2"/>
  <c r="T458" i="2"/>
  <c r="R458" i="2"/>
  <c r="P458" i="2"/>
  <c r="BI455" i="2"/>
  <c r="BH455" i="2"/>
  <c r="BG455" i="2"/>
  <c r="BF455" i="2"/>
  <c r="T455" i="2"/>
  <c r="R455" i="2"/>
  <c r="P455" i="2"/>
  <c r="BI453" i="2"/>
  <c r="BH453" i="2"/>
  <c r="BG453" i="2"/>
  <c r="BF453" i="2"/>
  <c r="T453" i="2"/>
  <c r="R453" i="2"/>
  <c r="P453" i="2"/>
  <c r="BI450" i="2"/>
  <c r="BH450" i="2"/>
  <c r="BG450" i="2"/>
  <c r="BF450" i="2"/>
  <c r="T450" i="2"/>
  <c r="R450" i="2"/>
  <c r="P450" i="2"/>
  <c r="BI447" i="2"/>
  <c r="BH447" i="2"/>
  <c r="BG447" i="2"/>
  <c r="BF447" i="2"/>
  <c r="T447" i="2"/>
  <c r="R447" i="2"/>
  <c r="P447" i="2"/>
  <c r="BI444" i="2"/>
  <c r="BH444" i="2"/>
  <c r="BG444" i="2"/>
  <c r="BF444" i="2"/>
  <c r="T444" i="2"/>
  <c r="R444" i="2"/>
  <c r="P444" i="2"/>
  <c r="BI439" i="2"/>
  <c r="BH439" i="2"/>
  <c r="BG439" i="2"/>
  <c r="BF439" i="2"/>
  <c r="T439" i="2"/>
  <c r="R439" i="2"/>
  <c r="P439" i="2"/>
  <c r="BI436" i="2"/>
  <c r="BH436" i="2"/>
  <c r="BG436" i="2"/>
  <c r="BF436" i="2"/>
  <c r="T436" i="2"/>
  <c r="R436" i="2"/>
  <c r="P436" i="2"/>
  <c r="BI433" i="2"/>
  <c r="BH433" i="2"/>
  <c r="BG433" i="2"/>
  <c r="BF433" i="2"/>
  <c r="T433" i="2"/>
  <c r="R433" i="2"/>
  <c r="P433" i="2"/>
  <c r="BI430" i="2"/>
  <c r="BH430" i="2"/>
  <c r="BG430" i="2"/>
  <c r="BF430" i="2"/>
  <c r="T430" i="2"/>
  <c r="R430" i="2"/>
  <c r="P430" i="2"/>
  <c r="BI428" i="2"/>
  <c r="BH428" i="2"/>
  <c r="BG428" i="2"/>
  <c r="BF428" i="2"/>
  <c r="T428" i="2"/>
  <c r="R428" i="2"/>
  <c r="P428" i="2"/>
  <c r="BI425" i="2"/>
  <c r="BH425" i="2"/>
  <c r="BG425" i="2"/>
  <c r="BF425" i="2"/>
  <c r="T425" i="2"/>
  <c r="R425" i="2"/>
  <c r="P425" i="2"/>
  <c r="BI423" i="2"/>
  <c r="BH423" i="2"/>
  <c r="BG423" i="2"/>
  <c r="BF423" i="2"/>
  <c r="T423" i="2"/>
  <c r="R423" i="2"/>
  <c r="P423" i="2"/>
  <c r="BI420" i="2"/>
  <c r="BH420" i="2"/>
  <c r="BG420" i="2"/>
  <c r="BF420" i="2"/>
  <c r="T420" i="2"/>
  <c r="R420" i="2"/>
  <c r="P420" i="2"/>
  <c r="BI417" i="2"/>
  <c r="BH417" i="2"/>
  <c r="BG417" i="2"/>
  <c r="BF417" i="2"/>
  <c r="T417" i="2"/>
  <c r="R417" i="2"/>
  <c r="P417" i="2"/>
  <c r="BI415" i="2"/>
  <c r="BH415" i="2"/>
  <c r="BG415" i="2"/>
  <c r="BF415" i="2"/>
  <c r="T415" i="2"/>
  <c r="R415" i="2"/>
  <c r="P415" i="2"/>
  <c r="BI412" i="2"/>
  <c r="BH412" i="2"/>
  <c r="BG412" i="2"/>
  <c r="BF412" i="2"/>
  <c r="T412" i="2"/>
  <c r="R412" i="2"/>
  <c r="P412" i="2"/>
  <c r="BI409" i="2"/>
  <c r="BH409" i="2"/>
  <c r="BG409" i="2"/>
  <c r="BF409" i="2"/>
  <c r="T409" i="2"/>
  <c r="R409" i="2"/>
  <c r="P409" i="2"/>
  <c r="BI406" i="2"/>
  <c r="BH406" i="2"/>
  <c r="BG406" i="2"/>
  <c r="BF406" i="2"/>
  <c r="T406" i="2"/>
  <c r="R406" i="2"/>
  <c r="P406" i="2"/>
  <c r="BI400" i="2"/>
  <c r="BH400" i="2"/>
  <c r="BG400" i="2"/>
  <c r="BF400" i="2"/>
  <c r="T400" i="2"/>
  <c r="R400" i="2"/>
  <c r="P400" i="2"/>
  <c r="BI396" i="2"/>
  <c r="BH396" i="2"/>
  <c r="BG396" i="2"/>
  <c r="BF396" i="2"/>
  <c r="T396" i="2"/>
  <c r="R396" i="2"/>
  <c r="P396" i="2"/>
  <c r="BI392" i="2"/>
  <c r="BH392" i="2"/>
  <c r="BG392" i="2"/>
  <c r="BF392" i="2"/>
  <c r="T392" i="2"/>
  <c r="R392" i="2"/>
  <c r="P392" i="2"/>
  <c r="BI388" i="2"/>
  <c r="BH388" i="2"/>
  <c r="BG388" i="2"/>
  <c r="BF388" i="2"/>
  <c r="T388" i="2"/>
  <c r="R388" i="2"/>
  <c r="P388" i="2"/>
  <c r="BI382" i="2"/>
  <c r="BH382" i="2"/>
  <c r="BG382" i="2"/>
  <c r="BF382" i="2"/>
  <c r="T382" i="2"/>
  <c r="R382" i="2"/>
  <c r="P382" i="2"/>
  <c r="BI379" i="2"/>
  <c r="BH379" i="2"/>
  <c r="BG379" i="2"/>
  <c r="BF379" i="2"/>
  <c r="T379" i="2"/>
  <c r="R379" i="2"/>
  <c r="P379" i="2"/>
  <c r="BI375" i="2"/>
  <c r="BH375" i="2"/>
  <c r="BG375" i="2"/>
  <c r="BF375" i="2"/>
  <c r="T375" i="2"/>
  <c r="R375" i="2"/>
  <c r="P375" i="2"/>
  <c r="BI371" i="2"/>
  <c r="BH371" i="2"/>
  <c r="BG371" i="2"/>
  <c r="BF371" i="2"/>
  <c r="T371" i="2"/>
  <c r="R371" i="2"/>
  <c r="P371" i="2"/>
  <c r="BI367" i="2"/>
  <c r="BH367" i="2"/>
  <c r="BG367" i="2"/>
  <c r="BF367" i="2"/>
  <c r="T367" i="2"/>
  <c r="R367" i="2"/>
  <c r="P367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5" i="2"/>
  <c r="BH345" i="2"/>
  <c r="BG345" i="2"/>
  <c r="BF345" i="2"/>
  <c r="T345" i="2"/>
  <c r="R345" i="2"/>
  <c r="P345" i="2"/>
  <c r="BI342" i="2"/>
  <c r="BH342" i="2"/>
  <c r="BG342" i="2"/>
  <c r="BF342" i="2"/>
  <c r="T342" i="2"/>
  <c r="R342" i="2"/>
  <c r="P342" i="2"/>
  <c r="BI339" i="2"/>
  <c r="BH339" i="2"/>
  <c r="BG339" i="2"/>
  <c r="BF339" i="2"/>
  <c r="T339" i="2"/>
  <c r="R339" i="2"/>
  <c r="P339" i="2"/>
  <c r="BI336" i="2"/>
  <c r="BH336" i="2"/>
  <c r="BG336" i="2"/>
  <c r="BF336" i="2"/>
  <c r="T336" i="2"/>
  <c r="R336" i="2"/>
  <c r="P336" i="2"/>
  <c r="BI333" i="2"/>
  <c r="BH333" i="2"/>
  <c r="BG333" i="2"/>
  <c r="BF333" i="2"/>
  <c r="T333" i="2"/>
  <c r="R333" i="2"/>
  <c r="P333" i="2"/>
  <c r="BI328" i="2"/>
  <c r="BH328" i="2"/>
  <c r="BG328" i="2"/>
  <c r="BF328" i="2"/>
  <c r="T328" i="2"/>
  <c r="R328" i="2"/>
  <c r="P328" i="2"/>
  <c r="BI325" i="2"/>
  <c r="BH325" i="2"/>
  <c r="BG325" i="2"/>
  <c r="BF325" i="2"/>
  <c r="T325" i="2"/>
  <c r="R325" i="2"/>
  <c r="P325" i="2"/>
  <c r="BI322" i="2"/>
  <c r="BH322" i="2"/>
  <c r="BG322" i="2"/>
  <c r="BF322" i="2"/>
  <c r="T322" i="2"/>
  <c r="R322" i="2"/>
  <c r="P322" i="2"/>
  <c r="BI319" i="2"/>
  <c r="BH319" i="2"/>
  <c r="BG319" i="2"/>
  <c r="BF319" i="2"/>
  <c r="T319" i="2"/>
  <c r="R319" i="2"/>
  <c r="P319" i="2"/>
  <c r="BI316" i="2"/>
  <c r="BH316" i="2"/>
  <c r="BG316" i="2"/>
  <c r="BF316" i="2"/>
  <c r="T316" i="2"/>
  <c r="R316" i="2"/>
  <c r="P316" i="2"/>
  <c r="BI313" i="2"/>
  <c r="BH313" i="2"/>
  <c r="BG313" i="2"/>
  <c r="BF313" i="2"/>
  <c r="T313" i="2"/>
  <c r="R313" i="2"/>
  <c r="P313" i="2"/>
  <c r="BI310" i="2"/>
  <c r="BH310" i="2"/>
  <c r="BG310" i="2"/>
  <c r="BF310" i="2"/>
  <c r="T310" i="2"/>
  <c r="R310" i="2"/>
  <c r="P310" i="2"/>
  <c r="BI303" i="2"/>
  <c r="BH303" i="2"/>
  <c r="BG303" i="2"/>
  <c r="BF303" i="2"/>
  <c r="T303" i="2"/>
  <c r="R303" i="2"/>
  <c r="P303" i="2"/>
  <c r="BI296" i="2"/>
  <c r="BH296" i="2"/>
  <c r="BG296" i="2"/>
  <c r="BF296" i="2"/>
  <c r="T296" i="2"/>
  <c r="R296" i="2"/>
  <c r="P296" i="2"/>
  <c r="BI289" i="2"/>
  <c r="BH289" i="2"/>
  <c r="BG289" i="2"/>
  <c r="BF289" i="2"/>
  <c r="T289" i="2"/>
  <c r="R289" i="2"/>
  <c r="P289" i="2"/>
  <c r="BI283" i="2"/>
  <c r="BH283" i="2"/>
  <c r="BG283" i="2"/>
  <c r="BF283" i="2"/>
  <c r="T283" i="2"/>
  <c r="R283" i="2"/>
  <c r="P283" i="2"/>
  <c r="BI277" i="2"/>
  <c r="BH277" i="2"/>
  <c r="BG277" i="2"/>
  <c r="BF277" i="2"/>
  <c r="T277" i="2"/>
  <c r="R277" i="2"/>
  <c r="P277" i="2"/>
  <c r="BI275" i="2"/>
  <c r="BH275" i="2"/>
  <c r="BG275" i="2"/>
  <c r="BF275" i="2"/>
  <c r="T275" i="2"/>
  <c r="R275" i="2"/>
  <c r="P275" i="2"/>
  <c r="BI272" i="2"/>
  <c r="BH272" i="2"/>
  <c r="BG272" i="2"/>
  <c r="BF272" i="2"/>
  <c r="T272" i="2"/>
  <c r="R272" i="2"/>
  <c r="P272" i="2"/>
  <c r="BI266" i="2"/>
  <c r="BH266" i="2"/>
  <c r="BG266" i="2"/>
  <c r="BF266" i="2"/>
  <c r="T266" i="2"/>
  <c r="R266" i="2"/>
  <c r="P266" i="2"/>
  <c r="BI262" i="2"/>
  <c r="BH262" i="2"/>
  <c r="BG262" i="2"/>
  <c r="BF262" i="2"/>
  <c r="T262" i="2"/>
  <c r="R262" i="2"/>
  <c r="P262" i="2"/>
  <c r="BI259" i="2"/>
  <c r="BH259" i="2"/>
  <c r="BG259" i="2"/>
  <c r="BF259" i="2"/>
  <c r="T259" i="2"/>
  <c r="R259" i="2"/>
  <c r="P259" i="2"/>
  <c r="BI255" i="2"/>
  <c r="BH255" i="2"/>
  <c r="BG255" i="2"/>
  <c r="BF255" i="2"/>
  <c r="T255" i="2"/>
  <c r="T254" i="2"/>
  <c r="R255" i="2"/>
  <c r="R254" i="2"/>
  <c r="P255" i="2"/>
  <c r="P254" i="2"/>
  <c r="BI251" i="2"/>
  <c r="BH251" i="2"/>
  <c r="BG251" i="2"/>
  <c r="BF251" i="2"/>
  <c r="T251" i="2"/>
  <c r="R251" i="2"/>
  <c r="P251" i="2"/>
  <c r="BI248" i="2"/>
  <c r="BH248" i="2"/>
  <c r="BG248" i="2"/>
  <c r="BF248" i="2"/>
  <c r="T248" i="2"/>
  <c r="R248" i="2"/>
  <c r="P248" i="2"/>
  <c r="BI245" i="2"/>
  <c r="BH245" i="2"/>
  <c r="BG245" i="2"/>
  <c r="BF245" i="2"/>
  <c r="T245" i="2"/>
  <c r="R245" i="2"/>
  <c r="P245" i="2"/>
  <c r="BI242" i="2"/>
  <c r="BH242" i="2"/>
  <c r="BG242" i="2"/>
  <c r="BF242" i="2"/>
  <c r="T242" i="2"/>
  <c r="R242" i="2"/>
  <c r="P242" i="2"/>
  <c r="BI229" i="2"/>
  <c r="BH229" i="2"/>
  <c r="BG229" i="2"/>
  <c r="BF229" i="2"/>
  <c r="T229" i="2"/>
  <c r="R229" i="2"/>
  <c r="P229" i="2"/>
  <c r="BI226" i="2"/>
  <c r="BH226" i="2"/>
  <c r="BG226" i="2"/>
  <c r="BF226" i="2"/>
  <c r="T226" i="2"/>
  <c r="R226" i="2"/>
  <c r="P226" i="2"/>
  <c r="BI223" i="2"/>
  <c r="BH223" i="2"/>
  <c r="BG223" i="2"/>
  <c r="BF223" i="2"/>
  <c r="T223" i="2"/>
  <c r="R223" i="2"/>
  <c r="P223" i="2"/>
  <c r="BI220" i="2"/>
  <c r="BH220" i="2"/>
  <c r="BG220" i="2"/>
  <c r="BF220" i="2"/>
  <c r="T220" i="2"/>
  <c r="R220" i="2"/>
  <c r="P220" i="2"/>
  <c r="BI217" i="2"/>
  <c r="BH217" i="2"/>
  <c r="BG217" i="2"/>
  <c r="BF217" i="2"/>
  <c r="T217" i="2"/>
  <c r="R217" i="2"/>
  <c r="P217" i="2"/>
  <c r="BI214" i="2"/>
  <c r="BH214" i="2"/>
  <c r="BG214" i="2"/>
  <c r="BF214" i="2"/>
  <c r="T214" i="2"/>
  <c r="R214" i="2"/>
  <c r="P214" i="2"/>
  <c r="BI209" i="2"/>
  <c r="BH209" i="2"/>
  <c r="BG209" i="2"/>
  <c r="BF209" i="2"/>
  <c r="T209" i="2"/>
  <c r="R209" i="2"/>
  <c r="P209" i="2"/>
  <c r="BI206" i="2"/>
  <c r="BH206" i="2"/>
  <c r="BG206" i="2"/>
  <c r="BF206" i="2"/>
  <c r="T206" i="2"/>
  <c r="R206" i="2"/>
  <c r="P206" i="2"/>
  <c r="BI200" i="2"/>
  <c r="BH200" i="2"/>
  <c r="BG200" i="2"/>
  <c r="BF200" i="2"/>
  <c r="T200" i="2"/>
  <c r="R200" i="2"/>
  <c r="P200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91" i="2"/>
  <c r="BH191" i="2"/>
  <c r="BG191" i="2"/>
  <c r="BF191" i="2"/>
  <c r="T191" i="2"/>
  <c r="R191" i="2"/>
  <c r="P191" i="2"/>
  <c r="BI188" i="2"/>
  <c r="BH188" i="2"/>
  <c r="BG188" i="2"/>
  <c r="BF188" i="2"/>
  <c r="T188" i="2"/>
  <c r="R188" i="2"/>
  <c r="P188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7" i="2"/>
  <c r="BH177" i="2"/>
  <c r="BG177" i="2"/>
  <c r="BF177" i="2"/>
  <c r="T177" i="2"/>
  <c r="R177" i="2"/>
  <c r="P177" i="2"/>
  <c r="BI171" i="2"/>
  <c r="BH171" i="2"/>
  <c r="BG171" i="2"/>
  <c r="BF171" i="2"/>
  <c r="T171" i="2"/>
  <c r="R171" i="2"/>
  <c r="P171" i="2"/>
  <c r="BI168" i="2"/>
  <c r="BH168" i="2"/>
  <c r="BG168" i="2"/>
  <c r="BF168" i="2"/>
  <c r="T168" i="2"/>
  <c r="R168" i="2"/>
  <c r="P168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R156" i="2"/>
  <c r="P156" i="2"/>
  <c r="BI153" i="2"/>
  <c r="BH153" i="2"/>
  <c r="BG153" i="2"/>
  <c r="BF153" i="2"/>
  <c r="T153" i="2"/>
  <c r="R153" i="2"/>
  <c r="P153" i="2"/>
  <c r="BI147" i="2"/>
  <c r="BH147" i="2"/>
  <c r="BG147" i="2"/>
  <c r="BF147" i="2"/>
  <c r="T147" i="2"/>
  <c r="R147" i="2"/>
  <c r="P147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R135" i="2"/>
  <c r="P135" i="2"/>
  <c r="BI132" i="2"/>
  <c r="BH132" i="2"/>
  <c r="BG132" i="2"/>
  <c r="BF132" i="2"/>
  <c r="T132" i="2"/>
  <c r="R132" i="2"/>
  <c r="P132" i="2"/>
  <c r="BI129" i="2"/>
  <c r="BH129" i="2"/>
  <c r="BG129" i="2"/>
  <c r="BF129" i="2"/>
  <c r="T129" i="2"/>
  <c r="R129" i="2"/>
  <c r="P129" i="2"/>
  <c r="J123" i="2"/>
  <c r="J122" i="2"/>
  <c r="F122" i="2"/>
  <c r="F120" i="2"/>
  <c r="E118" i="2"/>
  <c r="J92" i="2"/>
  <c r="J91" i="2"/>
  <c r="F91" i="2"/>
  <c r="F89" i="2"/>
  <c r="E87" i="2"/>
  <c r="J18" i="2"/>
  <c r="E18" i="2"/>
  <c r="F123" i="2" s="1"/>
  <c r="J17" i="2"/>
  <c r="J12" i="2"/>
  <c r="J89" i="2" s="1"/>
  <c r="E7" i="2"/>
  <c r="E85" i="2"/>
  <c r="L90" i="1"/>
  <c r="AM90" i="1"/>
  <c r="AM89" i="1"/>
  <c r="L89" i="1"/>
  <c r="AM87" i="1"/>
  <c r="L87" i="1"/>
  <c r="L85" i="1"/>
  <c r="L84" i="1"/>
  <c r="J149" i="3"/>
  <c r="BK461" i="2"/>
  <c r="J453" i="2"/>
  <c r="BK436" i="2"/>
  <c r="J433" i="2"/>
  <c r="J420" i="2"/>
  <c r="J400" i="2"/>
  <c r="J396" i="2"/>
  <c r="BK382" i="2"/>
  <c r="BK354" i="2"/>
  <c r="BK313" i="2"/>
  <c r="J223" i="2"/>
  <c r="J194" i="2"/>
  <c r="J191" i="2"/>
  <c r="BK183" i="2"/>
  <c r="J162" i="2"/>
  <c r="BK159" i="2"/>
  <c r="J561" i="2"/>
  <c r="BK544" i="2"/>
  <c r="J532" i="2"/>
  <c r="J505" i="2"/>
  <c r="J129" i="3"/>
  <c r="BK127" i="3"/>
  <c r="J125" i="3"/>
  <c r="J123" i="3"/>
  <c r="J570" i="2"/>
  <c r="J567" i="2"/>
  <c r="J564" i="2"/>
  <c r="BK540" i="2"/>
  <c r="BK538" i="2"/>
  <c r="BK535" i="2"/>
  <c r="J515" i="2"/>
  <c r="J511" i="2"/>
  <c r="J497" i="2"/>
  <c r="BK495" i="2"/>
  <c r="BK490" i="2"/>
  <c r="J472" i="2"/>
  <c r="J461" i="2"/>
  <c r="J406" i="2"/>
  <c r="BK396" i="2"/>
  <c r="J392" i="2"/>
  <c r="BK367" i="2"/>
  <c r="J354" i="2"/>
  <c r="BK277" i="2"/>
  <c r="J251" i="2"/>
  <c r="J214" i="2"/>
  <c r="BK147" i="3"/>
  <c r="J476" i="2"/>
  <c r="BK472" i="2"/>
  <c r="J469" i="2"/>
  <c r="J417" i="2"/>
  <c r="J358" i="2"/>
  <c r="J255" i="2"/>
  <c r="BK144" i="2"/>
  <c r="J138" i="2"/>
  <c r="AS94" i="1"/>
  <c r="BK125" i="3"/>
  <c r="J612" i="2"/>
  <c r="BK609" i="2"/>
  <c r="BK600" i="2"/>
  <c r="J593" i="2"/>
  <c r="J581" i="2"/>
  <c r="J548" i="2"/>
  <c r="BK518" i="2"/>
  <c r="J502" i="2"/>
  <c r="BK500" i="2"/>
  <c r="J492" i="2"/>
  <c r="BK350" i="2"/>
  <c r="BK336" i="2"/>
  <c r="BK322" i="2"/>
  <c r="BK310" i="2"/>
  <c r="BK191" i="2"/>
  <c r="BK171" i="2"/>
  <c r="BK156" i="2"/>
  <c r="BK572" i="2"/>
  <c r="J559" i="2"/>
  <c r="BK556" i="2"/>
  <c r="BK502" i="2"/>
  <c r="J487" i="2"/>
  <c r="J484" i="2"/>
  <c r="BK478" i="2"/>
  <c r="BK474" i="2"/>
  <c r="BK458" i="2"/>
  <c r="J450" i="2"/>
  <c r="J444" i="2"/>
  <c r="J439" i="2"/>
  <c r="BK433" i="2"/>
  <c r="J428" i="2"/>
  <c r="BK425" i="2"/>
  <c r="J415" i="2"/>
  <c r="J409" i="2"/>
  <c r="BK406" i="2"/>
  <c r="BK400" i="2"/>
  <c r="J375" i="2"/>
  <c r="J328" i="2"/>
  <c r="J296" i="2"/>
  <c r="J275" i="2"/>
  <c r="BK248" i="2"/>
  <c r="J245" i="2"/>
  <c r="J229" i="2"/>
  <c r="BK223" i="2"/>
  <c r="J200" i="2"/>
  <c r="J197" i="2"/>
  <c r="J188" i="2"/>
  <c r="J183" i="2"/>
  <c r="BK162" i="2"/>
  <c r="J144" i="2"/>
  <c r="BK141" i="2"/>
  <c r="BK135" i="2"/>
  <c r="J132" i="2"/>
  <c r="J129" i="2"/>
  <c r="BK612" i="2"/>
  <c r="J603" i="2"/>
  <c r="J600" i="2"/>
  <c r="BK585" i="2"/>
  <c r="BK581" i="2"/>
  <c r="J350" i="2"/>
  <c r="BK333" i="2"/>
  <c r="BK296" i="2"/>
  <c r="J272" i="2"/>
  <c r="BK266" i="2"/>
  <c r="BK226" i="2"/>
  <c r="J177" i="2"/>
  <c r="J171" i="2"/>
  <c r="J590" i="2"/>
  <c r="J578" i="2"/>
  <c r="BK575" i="2"/>
  <c r="BK561" i="2"/>
  <c r="BK559" i="2"/>
  <c r="J540" i="2"/>
  <c r="J538" i="2"/>
  <c r="BK530" i="2"/>
  <c r="BK528" i="2"/>
  <c r="BK509" i="2"/>
  <c r="BK507" i="2"/>
  <c r="BK484" i="2"/>
  <c r="BK379" i="2"/>
  <c r="BK361" i="2"/>
  <c r="J339" i="2"/>
  <c r="J322" i="2"/>
  <c r="BK289" i="2"/>
  <c r="J206" i="2"/>
  <c r="BK147" i="2"/>
  <c r="J141" i="2"/>
  <c r="J147" i="3"/>
  <c r="BK481" i="2"/>
  <c r="BK466" i="2"/>
  <c r="J463" i="2"/>
  <c r="J458" i="2"/>
  <c r="J447" i="2"/>
  <c r="BK439" i="2"/>
  <c r="J436" i="2"/>
  <c r="J425" i="2"/>
  <c r="J423" i="2"/>
  <c r="BK415" i="2"/>
  <c r="BK412" i="2"/>
  <c r="BK388" i="2"/>
  <c r="J371" i="2"/>
  <c r="BK358" i="2"/>
  <c r="J345" i="2"/>
  <c r="J342" i="2"/>
  <c r="BK339" i="2"/>
  <c r="BK325" i="2"/>
  <c r="BK319" i="2"/>
  <c r="J316" i="2"/>
  <c r="BK283" i="2"/>
  <c r="J266" i="2"/>
  <c r="BK262" i="2"/>
  <c r="BK259" i="2"/>
  <c r="BK245" i="2"/>
  <c r="J226" i="2"/>
  <c r="BK220" i="2"/>
  <c r="J220" i="2"/>
  <c r="J217" i="2"/>
  <c r="BK214" i="2"/>
  <c r="BK200" i="2"/>
  <c r="BK194" i="2"/>
  <c r="BK188" i="2"/>
  <c r="J165" i="2"/>
  <c r="J156" i="2"/>
  <c r="BK138" i="2"/>
  <c r="BK149" i="3"/>
  <c r="BK144" i="3"/>
  <c r="J144" i="3"/>
  <c r="BK469" i="2"/>
  <c r="BK463" i="2"/>
  <c r="BK303" i="2"/>
  <c r="BK275" i="2"/>
  <c r="BK570" i="2"/>
  <c r="J552" i="2"/>
  <c r="J528" i="2"/>
  <c r="BK523" i="2"/>
  <c r="BK511" i="2"/>
  <c r="J509" i="2"/>
  <c r="J500" i="2"/>
  <c r="BK497" i="2"/>
  <c r="J495" i="2"/>
  <c r="BK455" i="2"/>
  <c r="BK371" i="2"/>
  <c r="J361" i="2"/>
  <c r="J336" i="2"/>
  <c r="J283" i="2"/>
  <c r="J259" i="2"/>
  <c r="BK255" i="2"/>
  <c r="BK209" i="2"/>
  <c r="BK129" i="2"/>
  <c r="J379" i="2"/>
  <c r="BK242" i="2"/>
  <c r="BK229" i="2"/>
  <c r="BK206" i="2"/>
  <c r="BK177" i="2"/>
  <c r="J147" i="2"/>
  <c r="BK476" i="2"/>
  <c r="J455" i="2"/>
  <c r="J367" i="2"/>
  <c r="BK342" i="2"/>
  <c r="J248" i="2"/>
  <c r="J242" i="2"/>
  <c r="J186" i="2"/>
  <c r="BK153" i="2"/>
  <c r="BK618" i="2"/>
  <c r="J618" i="2"/>
  <c r="J609" i="2"/>
  <c r="BK603" i="2"/>
  <c r="BK593" i="2"/>
  <c r="BK590" i="2"/>
  <c r="J585" i="2"/>
  <c r="BK578" i="2"/>
  <c r="J575" i="2"/>
  <c r="J572" i="2"/>
  <c r="BK567" i="2"/>
  <c r="J556" i="2"/>
  <c r="J544" i="2"/>
  <c r="J535" i="2"/>
  <c r="BK505" i="2"/>
  <c r="BK492" i="2"/>
  <c r="J490" i="2"/>
  <c r="J481" i="2"/>
  <c r="BK453" i="2"/>
  <c r="BK430" i="2"/>
  <c r="J388" i="2"/>
  <c r="J382" i="2"/>
  <c r="BK142" i="3"/>
  <c r="J142" i="3"/>
  <c r="BK140" i="3"/>
  <c r="J140" i="3"/>
  <c r="BK138" i="3"/>
  <c r="J138" i="3"/>
  <c r="BK136" i="3"/>
  <c r="J136" i="3"/>
  <c r="BK134" i="3"/>
  <c r="J134" i="3"/>
  <c r="BK131" i="3"/>
  <c r="J131" i="3"/>
  <c r="BK129" i="3"/>
  <c r="J127" i="3"/>
  <c r="BK123" i="3"/>
  <c r="BK564" i="2"/>
  <c r="BK532" i="2"/>
  <c r="J333" i="2"/>
  <c r="BK316" i="2"/>
  <c r="J209" i="2"/>
  <c r="BK186" i="2"/>
  <c r="J168" i="2"/>
  <c r="J159" i="2"/>
  <c r="BK552" i="2"/>
  <c r="BK548" i="2"/>
  <c r="J530" i="2"/>
  <c r="J523" i="2"/>
  <c r="J518" i="2"/>
  <c r="BK515" i="2"/>
  <c r="J507" i="2"/>
  <c r="BK487" i="2"/>
  <c r="J478" i="2"/>
  <c r="J474" i="2"/>
  <c r="J466" i="2"/>
  <c r="BK450" i="2"/>
  <c r="BK447" i="2"/>
  <c r="BK444" i="2"/>
  <c r="J430" i="2"/>
  <c r="BK428" i="2"/>
  <c r="BK423" i="2"/>
  <c r="BK420" i="2"/>
  <c r="BK417" i="2"/>
  <c r="J412" i="2"/>
  <c r="BK409" i="2"/>
  <c r="BK392" i="2"/>
  <c r="BK375" i="2"/>
  <c r="BK345" i="2"/>
  <c r="BK328" i="2"/>
  <c r="J325" i="2"/>
  <c r="J319" i="2"/>
  <c r="J313" i="2"/>
  <c r="J310" i="2"/>
  <c r="J303" i="2"/>
  <c r="J289" i="2"/>
  <c r="J277" i="2"/>
  <c r="BK272" i="2"/>
  <c r="J262" i="2"/>
  <c r="BK251" i="2"/>
  <c r="BK217" i="2"/>
  <c r="BK197" i="2"/>
  <c r="BK168" i="2"/>
  <c r="BK165" i="2"/>
  <c r="J153" i="2"/>
  <c r="J135" i="2"/>
  <c r="BK132" i="2"/>
  <c r="F117" i="3" l="1"/>
  <c r="F92" i="3"/>
  <c r="P282" i="2"/>
  <c r="T122" i="3"/>
  <c r="T128" i="2"/>
  <c r="T258" i="2"/>
  <c r="R282" i="2"/>
  <c r="R514" i="2"/>
  <c r="T584" i="2"/>
  <c r="BK122" i="3"/>
  <c r="J122" i="3"/>
  <c r="J98" i="3"/>
  <c r="R128" i="2"/>
  <c r="P265" i="2"/>
  <c r="T405" i="2"/>
  <c r="BK133" i="3"/>
  <c r="J133" i="3"/>
  <c r="J99" i="3"/>
  <c r="P133" i="3"/>
  <c r="BK128" i="2"/>
  <c r="R258" i="2"/>
  <c r="R127" i="2" s="1"/>
  <c r="R126" i="2" s="1"/>
  <c r="T265" i="2"/>
  <c r="R405" i="2"/>
  <c r="R133" i="3"/>
  <c r="R146" i="3"/>
  <c r="BK258" i="2"/>
  <c r="J258" i="2" s="1"/>
  <c r="J100" i="2" s="1"/>
  <c r="BK265" i="2"/>
  <c r="J265" i="2" s="1"/>
  <c r="J101" i="2" s="1"/>
  <c r="T282" i="2"/>
  <c r="BK514" i="2"/>
  <c r="J514" i="2" s="1"/>
  <c r="J104" i="2" s="1"/>
  <c r="BK584" i="2"/>
  <c r="J584" i="2" s="1"/>
  <c r="J105" i="2" s="1"/>
  <c r="T133" i="3"/>
  <c r="T514" i="2"/>
  <c r="P584" i="2"/>
  <c r="BK146" i="3"/>
  <c r="J146" i="3" s="1"/>
  <c r="J100" i="3" s="1"/>
  <c r="P122" i="3"/>
  <c r="T146" i="3"/>
  <c r="P128" i="2"/>
  <c r="P127" i="2" s="1"/>
  <c r="P126" i="2" s="1"/>
  <c r="AU95" i="1" s="1"/>
  <c r="P258" i="2"/>
  <c r="R265" i="2"/>
  <c r="BK405" i="2"/>
  <c r="J405" i="2" s="1"/>
  <c r="J103" i="2" s="1"/>
  <c r="P514" i="2"/>
  <c r="R584" i="2"/>
  <c r="P146" i="3"/>
  <c r="P121" i="3" s="1"/>
  <c r="P120" i="3" s="1"/>
  <c r="AU96" i="1" s="1"/>
  <c r="BK282" i="2"/>
  <c r="J282" i="2" s="1"/>
  <c r="J102" i="2" s="1"/>
  <c r="P405" i="2"/>
  <c r="R122" i="3"/>
  <c r="R121" i="3"/>
  <c r="R120" i="3"/>
  <c r="E116" i="2"/>
  <c r="J120" i="2"/>
  <c r="BE177" i="2"/>
  <c r="BE183" i="2"/>
  <c r="BE191" i="2"/>
  <c r="BE194" i="2"/>
  <c r="BE229" i="2"/>
  <c r="BE248" i="2"/>
  <c r="BE266" i="2"/>
  <c r="BE322" i="2"/>
  <c r="BE339" i="2"/>
  <c r="BE342" i="2"/>
  <c r="BE350" i="2"/>
  <c r="BE354" i="2"/>
  <c r="BE425" i="2"/>
  <c r="BE439" i="2"/>
  <c r="BE556" i="2"/>
  <c r="BE200" i="2"/>
  <c r="BE379" i="2"/>
  <c r="BE518" i="2"/>
  <c r="BE523" i="2"/>
  <c r="BE538" i="2"/>
  <c r="BE570" i="2"/>
  <c r="E85" i="3"/>
  <c r="J89" i="3"/>
  <c r="BE127" i="3"/>
  <c r="BE131" i="3"/>
  <c r="BE134" i="3"/>
  <c r="BE136" i="3"/>
  <c r="BE138" i="3"/>
  <c r="BE140" i="3"/>
  <c r="BE142" i="3"/>
  <c r="BE147" i="3"/>
  <c r="BE392" i="2"/>
  <c r="BE469" i="2"/>
  <c r="BE507" i="2"/>
  <c r="BE509" i="2"/>
  <c r="BE515" i="2"/>
  <c r="BE548" i="2"/>
  <c r="BE600" i="2"/>
  <c r="BE609" i="2"/>
  <c r="BE612" i="2"/>
  <c r="BE618" i="2"/>
  <c r="BE171" i="2"/>
  <c r="BE303" i="2"/>
  <c r="BE333" i="2"/>
  <c r="BE450" i="2"/>
  <c r="BE458" i="2"/>
  <c r="BE144" i="3"/>
  <c r="BE141" i="2"/>
  <c r="BE162" i="2"/>
  <c r="BE188" i="2"/>
  <c r="BE245" i="2"/>
  <c r="BE259" i="2"/>
  <c r="BE275" i="2"/>
  <c r="BE472" i="2"/>
  <c r="BE476" i="2"/>
  <c r="BE484" i="2"/>
  <c r="BE217" i="2"/>
  <c r="BE345" i="2"/>
  <c r="BE433" i="2"/>
  <c r="BE444" i="2"/>
  <c r="BE463" i="2"/>
  <c r="BE474" i="2"/>
  <c r="BE561" i="2"/>
  <c r="BE578" i="2"/>
  <c r="BE581" i="2"/>
  <c r="BE313" i="2"/>
  <c r="BE319" i="2"/>
  <c r="BE336" i="2"/>
  <c r="BE453" i="2"/>
  <c r="F92" i="2"/>
  <c r="BE132" i="2"/>
  <c r="BE144" i="2"/>
  <c r="BE289" i="2"/>
  <c r="BE325" i="2"/>
  <c r="BE396" i="2"/>
  <c r="BE400" i="2"/>
  <c r="BE409" i="2"/>
  <c r="BE417" i="2"/>
  <c r="BE423" i="2"/>
  <c r="BE428" i="2"/>
  <c r="BE430" i="2"/>
  <c r="BE455" i="2"/>
  <c r="BE461" i="2"/>
  <c r="BE487" i="2"/>
  <c r="BE165" i="2"/>
  <c r="BE296" i="2"/>
  <c r="BE310" i="2"/>
  <c r="BE388" i="2"/>
  <c r="BE492" i="2"/>
  <c r="BE502" i="2"/>
  <c r="BK254" i="2"/>
  <c r="J254" i="2" s="1"/>
  <c r="J99" i="2" s="1"/>
  <c r="BK617" i="2"/>
  <c r="J617" i="2"/>
  <c r="J106" i="2" s="1"/>
  <c r="BE149" i="3"/>
  <c r="BE135" i="2"/>
  <c r="BE147" i="2"/>
  <c r="BE186" i="2"/>
  <c r="BE251" i="2"/>
  <c r="BE277" i="2"/>
  <c r="BE375" i="2"/>
  <c r="BE382" i="2"/>
  <c r="BE540" i="2"/>
  <c r="BE559" i="2"/>
  <c r="BE575" i="2"/>
  <c r="BE590" i="2"/>
  <c r="BE593" i="2"/>
  <c r="BE138" i="2"/>
  <c r="BE153" i="2"/>
  <c r="BE156" i="2"/>
  <c r="BE159" i="2"/>
  <c r="BE209" i="2"/>
  <c r="BE214" i="2"/>
  <c r="BE220" i="2"/>
  <c r="BE358" i="2"/>
  <c r="BE361" i="2"/>
  <c r="BE367" i="2"/>
  <c r="BE371" i="2"/>
  <c r="BE412" i="2"/>
  <c r="BE466" i="2"/>
  <c r="BE481" i="2"/>
  <c r="BE490" i="2"/>
  <c r="BE497" i="2"/>
  <c r="BE505" i="2"/>
  <c r="BE530" i="2"/>
  <c r="BE206" i="2"/>
  <c r="BE283" i="2"/>
  <c r="BE316" i="2"/>
  <c r="BE328" i="2"/>
  <c r="BE447" i="2"/>
  <c r="BE495" i="2"/>
  <c r="BE511" i="2"/>
  <c r="BE564" i="2"/>
  <c r="BE585" i="2"/>
  <c r="BE603" i="2"/>
  <c r="BE123" i="3"/>
  <c r="BE129" i="2"/>
  <c r="BE242" i="2"/>
  <c r="BE420" i="2"/>
  <c r="BE436" i="2"/>
  <c r="BE223" i="2"/>
  <c r="BE255" i="2"/>
  <c r="BE478" i="2"/>
  <c r="BE528" i="2"/>
  <c r="BE532" i="2"/>
  <c r="BE544" i="2"/>
  <c r="BE572" i="2"/>
  <c r="BE125" i="3"/>
  <c r="BE129" i="3"/>
  <c r="BE500" i="2"/>
  <c r="BE535" i="2"/>
  <c r="BE552" i="2"/>
  <c r="BE567" i="2"/>
  <c r="BE168" i="2"/>
  <c r="BE197" i="2"/>
  <c r="BE226" i="2"/>
  <c r="BE262" i="2"/>
  <c r="BE272" i="2"/>
  <c r="BE406" i="2"/>
  <c r="BE415" i="2"/>
  <c r="F35" i="2"/>
  <c r="BB95" i="1" s="1"/>
  <c r="F35" i="3"/>
  <c r="BB96" i="1" s="1"/>
  <c r="F37" i="2"/>
  <c r="BD95" i="1" s="1"/>
  <c r="F34" i="3"/>
  <c r="BA96" i="1" s="1"/>
  <c r="F36" i="3"/>
  <c r="BC96" i="1" s="1"/>
  <c r="J34" i="2"/>
  <c r="AW95" i="1" s="1"/>
  <c r="F37" i="3"/>
  <c r="BD96" i="1" s="1"/>
  <c r="F36" i="2"/>
  <c r="BC95" i="1" s="1"/>
  <c r="F34" i="2"/>
  <c r="BA95" i="1" s="1"/>
  <c r="J34" i="3"/>
  <c r="AW96" i="1" s="1"/>
  <c r="BK127" i="2" l="1"/>
  <c r="J127" i="2" s="1"/>
  <c r="J97" i="2" s="1"/>
  <c r="T127" i="2"/>
  <c r="T126" i="2"/>
  <c r="T121" i="3"/>
  <c r="T120" i="3"/>
  <c r="BK121" i="3"/>
  <c r="J121" i="3" s="1"/>
  <c r="J97" i="3" s="1"/>
  <c r="J128" i="2"/>
  <c r="J98" i="2" s="1"/>
  <c r="BD94" i="1"/>
  <c r="W33" i="1" s="1"/>
  <c r="J33" i="3"/>
  <c r="AV96" i="1" s="1"/>
  <c r="AT96" i="1" s="1"/>
  <c r="BC94" i="1"/>
  <c r="W32" i="1" s="1"/>
  <c r="BA94" i="1"/>
  <c r="W30" i="1" s="1"/>
  <c r="F33" i="2"/>
  <c r="AZ95" i="1" s="1"/>
  <c r="J33" i="2"/>
  <c r="AV95" i="1" s="1"/>
  <c r="AT95" i="1" s="1"/>
  <c r="BB94" i="1"/>
  <c r="W31" i="1" s="1"/>
  <c r="AU94" i="1"/>
  <c r="F33" i="3"/>
  <c r="AZ96" i="1" s="1"/>
  <c r="BK120" i="3" l="1"/>
  <c r="J120" i="3" s="1"/>
  <c r="J96" i="3" s="1"/>
  <c r="BK126" i="2"/>
  <c r="J126" i="2" s="1"/>
  <c r="J96" i="2" s="1"/>
  <c r="AZ94" i="1"/>
  <c r="W29" i="1" s="1"/>
  <c r="AW94" i="1"/>
  <c r="AK30" i="1" s="1"/>
  <c r="AY94" i="1"/>
  <c r="AX94" i="1"/>
  <c r="J30" i="2" l="1"/>
  <c r="AG95" i="1" s="1"/>
  <c r="AN95" i="1" s="1"/>
  <c r="J30" i="3"/>
  <c r="AG96" i="1" s="1"/>
  <c r="AN96" i="1" s="1"/>
  <c r="AV94" i="1"/>
  <c r="AK29" i="1" s="1"/>
  <c r="J39" i="3" l="1"/>
  <c r="J39" i="2"/>
  <c r="AG94" i="1"/>
  <c r="AK26" i="1" s="1"/>
  <c r="AK35" i="1" s="1"/>
  <c r="AT94" i="1"/>
  <c r="AN94" i="1" l="1"/>
</calcChain>
</file>

<file path=xl/sharedStrings.xml><?xml version="1.0" encoding="utf-8"?>
<sst xmlns="http://schemas.openxmlformats.org/spreadsheetml/2006/main" count="5594" uniqueCount="1014">
  <si>
    <t>Export Komplet</t>
  </si>
  <si>
    <t/>
  </si>
  <si>
    <t>2.0</t>
  </si>
  <si>
    <t>False</t>
  </si>
  <si>
    <t>{3018e601-159b-4607-9bfc-0024994f27fb}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</si>
  <si>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</si>
  <si>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</si>
  <si>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</si>
  <si>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</si>
  <si>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</si>
  <si>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</si>
  <si>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</si>
  <si>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</si>
  <si>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23-52</t>
  </si>
  <si>
    <t>Stavba:</t>
  </si>
  <si>
    <t>Rekonstrukce místní komunikace Zadražany</t>
  </si>
  <si>
    <t>KSO:</t>
  </si>
  <si>
    <t>CC-CZ:</t>
  </si>
  <si>
    <t>Místo:</t>
  </si>
  <si>
    <t>Zadražany</t>
  </si>
  <si>
    <t>Datum:</t>
  </si>
  <si>
    <t>19. 2. 2026</t>
  </si>
  <si>
    <t>Zadavatel:</t>
  </si>
  <si>
    <t>IČ:</t>
  </si>
  <si>
    <t>Obec Nepolisy</t>
  </si>
  <si>
    <t>DIČ:</t>
  </si>
  <si>
    <t>Zhotovitel:</t>
  </si>
  <si>
    <t xml:space="preserve"> </t>
  </si>
  <si>
    <t>Projektant:</t>
  </si>
  <si>
    <t>VDI Projekt s.r.o.</t>
  </si>
  <si>
    <t>True</t>
  </si>
  <si>
    <t>Zpracovatel:</t>
  </si>
  <si>
    <t>Ing. Jan Duben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</si>
  <si>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</si>
  <si>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</si>
  <si>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</si>
  <si>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</si>
  <si>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</si>
  <si>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</si>
  <si>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</si>
  <si>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</si>
  <si>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</si>
  <si>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</si>
  <si>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</si>
  <si>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</si>
  <si>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</si>
  <si>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</si>
  <si>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</si>
  <si>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</si>
  <si>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</si>
  <si>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</si>
  <si>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</si>
  <si>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</si>
  <si>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</si>
  <si>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</si>
  <si>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</si>
  <si>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</si>
  <si>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</si>
  <si>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</si>
  <si>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</si>
  <si>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</si>
  <si>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</si>
  <si>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</si>
  <si>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</si>
  <si>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</si>
  <si>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</si>
  <si>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</si>
  <si>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</si>
  <si>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</si>
  <si>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</si>
  <si>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</si>
  <si>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</si>
  <si>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</si>
  <si>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</si>
  <si>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</si>
  <si>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</si>
  <si>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</si>
  <si>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</si>
  <si>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</si>
  <si>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</si>
  <si>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Komunikace</t>
  </si>
  <si>
    <t>STA</t>
  </si>
  <si>
    <t>1</t>
  </si>
  <si>
    <t>{ce214e99-1612-414c-a11e-266fc032d425}</t>
  </si>
  <si>
    <t>2</t>
  </si>
  <si>
    <t>VON</t>
  </si>
  <si>
    <t>Vedlejší a ostatní náklady</t>
  </si>
  <si>
    <t>{1ddfd7af-285a-4230-a27b-0b527546262a}</t>
  </si>
  <si>
    <t>napojení</t>
  </si>
  <si>
    <t>19,8</t>
  </si>
  <si>
    <t>odkop</t>
  </si>
  <si>
    <t>1131,97</t>
  </si>
  <si>
    <t>KRYCÍ LIST SOUPISU PRACÍ</t>
  </si>
  <si>
    <t>odvoz</t>
  </si>
  <si>
    <t>1462,08</t>
  </si>
  <si>
    <t>komasf</t>
  </si>
  <si>
    <t>377,3</t>
  </si>
  <si>
    <t>chodasf</t>
  </si>
  <si>
    <t>9,5</t>
  </si>
  <si>
    <t>chodzamk</t>
  </si>
  <si>
    <t>47,1</t>
  </si>
  <si>
    <t>Objekt:</t>
  </si>
  <si>
    <t>vjezdy</t>
  </si>
  <si>
    <t>313</t>
  </si>
  <si>
    <t>SO 101 - Komunikace</t>
  </si>
  <si>
    <t>komzamk</t>
  </si>
  <si>
    <t>1091,2</t>
  </si>
  <si>
    <t>parkzamk</t>
  </si>
  <si>
    <t>213</t>
  </si>
  <si>
    <t>prah</t>
  </si>
  <si>
    <t>60,7</t>
  </si>
  <si>
    <t>varpasvoz</t>
  </si>
  <si>
    <t>6,4</t>
  </si>
  <si>
    <t>varpaschod</t>
  </si>
  <si>
    <t>5,25</t>
  </si>
  <si>
    <t>zeleň</t>
  </si>
  <si>
    <t>449</t>
  </si>
  <si>
    <t>vodlin</t>
  </si>
  <si>
    <t>29,4</t>
  </si>
  <si>
    <t>L150</t>
  </si>
  <si>
    <t>163,5</t>
  </si>
  <si>
    <t>L300</t>
  </si>
  <si>
    <t>36,5</t>
  </si>
  <si>
    <t>š150</t>
  </si>
  <si>
    <t>1,1</t>
  </si>
  <si>
    <t>š300</t>
  </si>
  <si>
    <t>1,2</t>
  </si>
  <si>
    <t>hl</t>
  </si>
  <si>
    <t>2,1</t>
  </si>
  <si>
    <t>rýhy</t>
  </si>
  <si>
    <t>330,11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</si>
  <si>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</si>
  <si>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</si>
  <si>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</si>
  <si>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</si>
  <si>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</si>
  <si>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</si>
  <si>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</si>
  <si>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</si>
  <si>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</si>
  <si>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</si>
  <si>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</si>
  <si>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</si>
  <si>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</si>
  <si>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</si>
  <si>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</si>
  <si>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</si>
  <si>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</si>
  <si>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</si>
  <si>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</si>
  <si>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</si>
  <si>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</si>
  <si>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</si>
  <si>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</si>
  <si>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</si>
  <si>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</si>
  <si>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</si>
  <si>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</si>
  <si>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</si>
  <si>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</si>
  <si>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</si>
  <si>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</si>
  <si>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</si>
  <si>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</si>
  <si>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113106195</t>
  </si>
  <si>
    <t>Rozebrání dlažeb vozovek z vegetační dlažby betonové s ložem z kameniva strojně pl do 50 m2</t>
  </si>
  <si>
    <t>m2</t>
  </si>
  <si>
    <t>4</t>
  </si>
  <si>
    <t>-1980203045</t>
  </si>
  <si>
    <t>PP</t>
  </si>
  <si>
    <t>Rozebrání dlažeb vozovek a ploch s přemístěním hmot na skládku na vzdálenost do 3 m nebo s naložením na dopravní prostředek, s jakoukoliv výplní spár strojně plochy jednotlivě do 50 m2 z vegetační dlažby s ložem z kameniva betonové</t>
  </si>
  <si>
    <t>VV</t>
  </si>
  <si>
    <t>"odstranění stávajícího vjezdu z vegetační dlažby - dle tabulky kubatur" 20</t>
  </si>
  <si>
    <t>113106571</t>
  </si>
  <si>
    <t>Rozebrání dlažeb vozovek ze zámkové dlažby s ložem z kameniva strojně pl přes 200 m2</t>
  </si>
  <si>
    <t>-1730272811</t>
  </si>
  <si>
    <t>Rozebrání dlažeb vozovek a ploch s přemístěním hmot na skládku na vzdálenost do 3 m nebo s naložením na dopravní prostředek, s jakoukoliv výplní spár strojně plochy jednotlivě přes 200 m2 ze zámkové dlažby s ložem z kameniva</t>
  </si>
  <si>
    <t>"odstranění stávajícího vjezdu ze zámkové dlažby - dle tabulky kubatur" 125,5</t>
  </si>
  <si>
    <t>3</t>
  </si>
  <si>
    <t>113107162</t>
  </si>
  <si>
    <t>Odstranění podkladu z kameniva drceného tl přes 100 do 200 mm strojně pl přes 50 do 200 m2</t>
  </si>
  <si>
    <t>-313963771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</si>
  <si>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</si>
  <si>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113107223</t>
  </si>
  <si>
    <t>Odstranění podkladu z kameniva drceného tl přes 200 do 300 mm strojně pl přes 200 m2</t>
  </si>
  <si>
    <t>-1770730998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</si>
  <si>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</si>
  <si>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"odstranění stávající asfaltové komunikace - dle tabulky kubatur" 261</t>
  </si>
  <si>
    <t>5</t>
  </si>
  <si>
    <t>113107224</t>
  </si>
  <si>
    <t>Odstranění podkladu z kameniva drceného tl přes 300 do 400 mm strojně pl přes 200 m2</t>
  </si>
  <si>
    <t>-1194726758</t>
  </si>
  <si>
    <t>Odstranění podkladů nebo krytů strojně plochy jednotlivě přes 200 m2 s přemístěním hmot na skládku na vzdálenost do 20 m nebo s naložením na dopravní prostředek z kameniva hrubého drceného, o tl. vrstvy přes 300 do 400 mm</t>
  </si>
  <si>
    <t>"odstranění stávající štěrkové komunikace - dle tabulky kubatur" 1086</t>
  </si>
  <si>
    <t>6</t>
  </si>
  <si>
    <t>113107243</t>
  </si>
  <si>
    <t>Odstranění podkladu živičného tl přes 100 do 150 mm strojně pl přes 200 m2</t>
  </si>
  <si>
    <t>-1694366964</t>
  </si>
  <si>
    <t>Odstranění podkladů nebo krytů strojně plochy jednotlivě přes 200 m2 s přemístěním hmot na skládku na vzdálenost do 20 m nebo s naložením na dopravní prostředek živičných, o tl. vrstvy přes 100 do 150 mm</t>
  </si>
  <si>
    <t>7</t>
  </si>
  <si>
    <t>113107322</t>
  </si>
  <si>
    <t>Odstranění podkladu z kameniva drceného tl přes 100 do 200 mm strojně pl do 50 m2</t>
  </si>
  <si>
    <t>137328595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</si>
  <si>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</si>
  <si>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"odstranění stávajícího asfaltového chodníku - dle tabulky kubatur" 20</t>
  </si>
  <si>
    <t>"odstranění stávajícího betonového vjezdu - dle tabulky kubatur" 5,5</t>
  </si>
  <si>
    <t>Součet</t>
  </si>
  <si>
    <t>8</t>
  </si>
  <si>
    <t>113107331</t>
  </si>
  <si>
    <t>Odstranění podkladu z betonu prostého tl přes 100 do 150 mm strojně pl do 50 m2</t>
  </si>
  <si>
    <t>-1711396078</t>
  </si>
  <si>
    <t>Odstranění podkladů nebo krytů strojně plochy jednotlivě do 50 m2 s přemístěním hmot na skládku na vzdálenost do 3 m nebo s naložením na dopravní prostředek z betonu prostého, o tl. vrstvy přes 100 do 150 mm</t>
  </si>
  <si>
    <t>9</t>
  </si>
  <si>
    <t>113107342</t>
  </si>
  <si>
    <t>Odstranění podkladu živičného tl přes 50 do 100 mm strojně pl do 50 m2</t>
  </si>
  <si>
    <t>-2009517077</t>
  </si>
  <si>
    <t>Odstranění podkladů nebo krytů strojně plochy jednotlivě do 50 m2 s přemístěním hmot na skládku na vzdálenost do 3 m nebo s naložením na dopravní prostředek živičných, o tl. vrstvy přes 50 do 100 mm</t>
  </si>
  <si>
    <t>10</t>
  </si>
  <si>
    <t>113154512</t>
  </si>
  <si>
    <t>Frézování živičného krytu tl 40 mm pruh š do 0,5 m pl do 500 m2</t>
  </si>
  <si>
    <t>248661463</t>
  </si>
  <si>
    <t>Frézování živičného podkladu nebo krytu s naložením hmot na dopravní prostředek plochy do 500 m2 pruhu šířky do 0,5 m, tloušťky vrstvy 40 mm</t>
  </si>
  <si>
    <t>"napojení na stávající stav - dle tabulky kubatur" 19,8</t>
  </si>
  <si>
    <t>11</t>
  </si>
  <si>
    <t>113154516</t>
  </si>
  <si>
    <t>Frézování živičného krytu tl 80 mm pruh š do 0,5 m pl do 500 m2</t>
  </si>
  <si>
    <t>1147413759</t>
  </si>
  <si>
    <t>Frézování živičného podkladu nebo krytu s naložením hmot na dopravní prostředek plochy do 500 m2 pruhu šířky do 0,5 m, tloušťky vrstvy 80 mm</t>
  </si>
  <si>
    <t>"napojení na stávající stav - dle tabulky kubatur" napojení*0,5</t>
  </si>
  <si>
    <t>113201112</t>
  </si>
  <si>
    <t>Vytrhání obrub silničních ležatých</t>
  </si>
  <si>
    <t>m</t>
  </si>
  <si>
    <t>1407834472</t>
  </si>
  <si>
    <t>Vytrhání obrub s vybouráním lože, s přemístěním hmot na skládku na vzdálenost do 3 m nebo s naložením na dopravní prostředek silničních ležatých</t>
  </si>
  <si>
    <t>"vybourání ležatých obrub - dle tabulky kubatur" 29</t>
  </si>
  <si>
    <t>13</t>
  </si>
  <si>
    <t>113202111</t>
  </si>
  <si>
    <t>Vytrhání obrub krajníků obrubníků stojatých</t>
  </si>
  <si>
    <t>701259380</t>
  </si>
  <si>
    <t>Vytrhání obrub s vybouráním lože, s přemístěním hmot na skládku na vzdálenost do 3 m nebo s naložením na dopravní prostředek z krajníků nebo obrubníků stojatých</t>
  </si>
  <si>
    <t>"vybourání stojatých obrub - dle tabulky kubatur" 35</t>
  </si>
  <si>
    <t>14</t>
  </si>
  <si>
    <t>122251106</t>
  </si>
  <si>
    <t>Odkopávky a prokopávky nezapažené v hornině třídy těžitelnosti I skupiny 3 objem do 5000 m3 strojně</t>
  </si>
  <si>
    <t>m3</t>
  </si>
  <si>
    <t>2044381179</t>
  </si>
  <si>
    <t>Odkopávky a prokopávky nezapažené strojně v hornině třídy těžitelnosti I skupiny 3 přes 1 000 do 5 000 m3</t>
  </si>
  <si>
    <t>"dle tabulky kubatur" 969</t>
  </si>
  <si>
    <t>"odpočet vybouraných konstrukcí - dle tabulky kubatur" -555</t>
  </si>
  <si>
    <t>"odkop pro sanaci aktivní zóny - dle tabulky kubatur" 1604*0,3*1,1+343*0,5*1,1</t>
  </si>
  <si>
    <t>15</t>
  </si>
  <si>
    <t>132254204</t>
  </si>
  <si>
    <t>Hloubení zapažených rýh š do 2000 mm v hornině třídy těžitelnosti I skupiny 3 objem do 500 m3</t>
  </si>
  <si>
    <t>-1308144423</t>
  </si>
  <si>
    <t>Hloubení zapažených rýh šířky přes 800 do 2 000 mm strojně s urovnáním dna do předepsaného profilu a spádu v hornině třídy těžitelnosti I skupiny 3 přes 100 do 500 m3</t>
  </si>
  <si>
    <t>"šířka výkopu pro potrubí DN 150" 1,1</t>
  </si>
  <si>
    <t>"šířka výkopu pro potrubí DN 300" 1,2</t>
  </si>
  <si>
    <t>"průměrná hloubka výkopu" 2,1</t>
  </si>
  <si>
    <t>(L150*š150+L300*š300)*hl - "odpočet komunikace" (L150*š150+L300*š300)*0,77 + "rozšíření pro šachty,UV a hydrant" hl*(3*1,5*1,5+6*š150*1+2*1,1)</t>
  </si>
  <si>
    <t>16</t>
  </si>
  <si>
    <t>151101101</t>
  </si>
  <si>
    <t>Zřízení příložného pažení a rozepření stěn rýh hl do 2 m</t>
  </si>
  <si>
    <t>-1480103216</t>
  </si>
  <si>
    <t>Zřízení pažení a rozepření stěn rýh pro podzemní vedení příložné pro jakoukoliv mezerovitost, hloubky do 2 m</t>
  </si>
  <si>
    <t>(L150+L300)*hl*2</t>
  </si>
  <si>
    <t>17</t>
  </si>
  <si>
    <t>151101111</t>
  </si>
  <si>
    <t>Odstranění příložného pažení a rozepření stěn rýh hl do 2 m</t>
  </si>
  <si>
    <t>-1791913553</t>
  </si>
  <si>
    <t>Odstranění pažení a rozepření stěn rýh pro podzemní vedení s uložením materiálu na vzdálenost do 3 m od kraje výkopu příložné, hloubky do 2 m</t>
  </si>
  <si>
    <t>18</t>
  </si>
  <si>
    <t>162751117</t>
  </si>
  <si>
    <t>Vodorovné přemístění přes 9 000 do 10000 m výkopku/sypaniny z horniny třídy těžitelnosti I skupiny 1 až 3</t>
  </si>
  <si>
    <t>-1434620034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</si>
  <si>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</si>
  <si>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odkop+rýhy</t>
  </si>
  <si>
    <t>19</t>
  </si>
  <si>
    <t>162751119</t>
  </si>
  <si>
    <t>Příplatek k vodorovnému přemístění výkopku/sypaniny z horniny třídy těžitelnosti I skupiny 1 až 3 ZKD 1000 m přes 10000 m</t>
  </si>
  <si>
    <t>711469694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</si>
  <si>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</si>
  <si>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odvoz*11</t>
  </si>
  <si>
    <t>20</t>
  </si>
  <si>
    <t>171201231</t>
  </si>
  <si>
    <t>Poplatek za předání recyklačnímu zařízení zeminy a kamení kód odpadu 17 05 04</t>
  </si>
  <si>
    <t>t</t>
  </si>
  <si>
    <t>-1689636610</t>
  </si>
  <si>
    <t>Poplatek za předání zeminy a kamení recyklačnímu zařízení zatříděné do Katalogu odpadů pod kódem 17 05 04</t>
  </si>
  <si>
    <t>odvoz*2,0</t>
  </si>
  <si>
    <t>171251201</t>
  </si>
  <si>
    <t>Uložení sypaniny na skládky nebo meziskládky</t>
  </si>
  <si>
    <t>1536149975</t>
  </si>
  <si>
    <t>Uložení sypaniny na skládky nebo meziskládky bez hutnění s upravením uložené sypaniny do předepsaného tvaru</t>
  </si>
  <si>
    <t>22</t>
  </si>
  <si>
    <t>174151101</t>
  </si>
  <si>
    <t>Zásyp jam, šachet rýh nebo kolem objektů sypaninou se zhutněním</t>
  </si>
  <si>
    <t>-2126795280</t>
  </si>
  <si>
    <t>Zásyp sypaninou z jakékoliv horniny strojně s uložením výkopku ve vrstvách se zhutněním jam, šachet, rýh nebo kolem objektů v těchto vykopávkách</t>
  </si>
  <si>
    <t>L150*š150*(hl-0,1-0,15/10-0,15-0,3)</t>
  </si>
  <si>
    <t>L300*š300*(hl-0,1-0,3/10-0,3-0,3)</t>
  </si>
  <si>
    <t>- "odpočet komunikace" (L150*š150+L300*š300)*0,77</t>
  </si>
  <si>
    <t>23</t>
  </si>
  <si>
    <t>M</t>
  </si>
  <si>
    <t>58344171</t>
  </si>
  <si>
    <t>štěrkodrť frakce 0/32</t>
  </si>
  <si>
    <t>-36658309</t>
  </si>
  <si>
    <t>163,865*2 'Přepočtené koeficientem množství</t>
  </si>
  <si>
    <t>24</t>
  </si>
  <si>
    <t>175151101</t>
  </si>
  <si>
    <t>Obsypání potrubí strojně sypaninou bez prohození, uloženou do 3 m</t>
  </si>
  <si>
    <t>1688733862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</si>
  <si>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</si>
  <si>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L150*(š150*(0,15+0,3)-3,14*0,075*0,075)</t>
  </si>
  <si>
    <t>L300*(š300*(0,3+0,3)-3,14*0,15*0,15)</t>
  </si>
  <si>
    <t>25</t>
  </si>
  <si>
    <t>58337302</t>
  </si>
  <si>
    <t>štěrkopísek frakce 0/16</t>
  </si>
  <si>
    <t>-943119412</t>
  </si>
  <si>
    <t>101,746*2 'Přepočtené koeficientem množství</t>
  </si>
  <si>
    <t>26</t>
  </si>
  <si>
    <t>181351103</t>
  </si>
  <si>
    <t>Rozprostření ornice tl vrstvy do 200 mm pl přes 100 do 500 m2 v rovině nebo ve svahu do 1:5 strojně</t>
  </si>
  <si>
    <t>363568237</t>
  </si>
  <si>
    <t>Rozprostření a urovnání ornice v rovině nebo ve svahu sklonu do 1:5 strojně při souvislé ploše přes 100 do 500 m2, tl. vrstvy do 200 mm</t>
  </si>
  <si>
    <t>"Ozelenění - tabulky kubatur" 449</t>
  </si>
  <si>
    <t>27</t>
  </si>
  <si>
    <t>10364101</t>
  </si>
  <si>
    <t>zemina pro terénní úpravy - ornice</t>
  </si>
  <si>
    <t>1022142918</t>
  </si>
  <si>
    <t>"Ozelenění - dle koordinační situace" zeleň*0,15*1,85</t>
  </si>
  <si>
    <t>28</t>
  </si>
  <si>
    <t>181411131</t>
  </si>
  <si>
    <t>Založení parkového trávníku výsevem pl do 1000 m2 v rovině a ve svahu do 1:5</t>
  </si>
  <si>
    <t>-979035593</t>
  </si>
  <si>
    <t>Založení trávníku na půdě předem připravené plochy do 1000 m2 výsevem včetně utažení parkového v rovině nebo na svahu do 1:5</t>
  </si>
  <si>
    <t>"Ozelenění - dle koordinační situace" zeleň</t>
  </si>
  <si>
    <t>29</t>
  </si>
  <si>
    <t>00572410</t>
  </si>
  <si>
    <t>osivo směs travní parková</t>
  </si>
  <si>
    <t>kg</t>
  </si>
  <si>
    <t>1918557437</t>
  </si>
  <si>
    <t>"Ozelenění - dle koordinační situace" zeleň*30*0,001</t>
  </si>
  <si>
    <t>30</t>
  </si>
  <si>
    <t>181951112</t>
  </si>
  <si>
    <t>Úprava pláně v hornině třídy těžitelnosti I skupiny 1 až 3 se zhutněním strojně</t>
  </si>
  <si>
    <t>-449281605</t>
  </si>
  <si>
    <t>Úprava pláně vyrovnáním výškových rozdílů strojně v hornině třídy těžitelnosti I, skupiny 1 až 3 se zhutněním</t>
  </si>
  <si>
    <t>"Komunikace - asfalt - dle tabulky kubatur" 343*1,1</t>
  </si>
  <si>
    <t>"Chodník - asfaltový kryt - dle tabulky kubatur" 9,5</t>
  </si>
  <si>
    <t>"Chodník - zámkovka - dle tabulky kubatur" 47,1</t>
  </si>
  <si>
    <t>"Vjezdy - dle tabulky kubatur" 313</t>
  </si>
  <si>
    <t>"Komunikace - zámková dlažba - dle tabulky kubatur" 992*1,1</t>
  </si>
  <si>
    <t>"Parkovací stání - zámková dlažba - dle tabulky kubatur" 213</t>
  </si>
  <si>
    <t>"Zpomalovací práh - dle tabulky kubatur" 60,7</t>
  </si>
  <si>
    <t>"Varovné a signální pásy - vozovka - dle tabulky kubatur" 6,4</t>
  </si>
  <si>
    <t>"Varovné a signální pásy - chodník - dle tabulky kubatur" 5,25</t>
  </si>
  <si>
    <t>"Umělá vodící linie - dle tabulky kubatur" 73,5*0,4</t>
  </si>
  <si>
    <t>31</t>
  </si>
  <si>
    <t>184813511</t>
  </si>
  <si>
    <t>Chemické odplevelení před založením kultury postřikem na široko v rovině a svahu do 1:5 ručně</t>
  </si>
  <si>
    <t>529915689</t>
  </si>
  <si>
    <t>Chemické odplevelení půdy před založením kultury, trávníku nebo zpevněných ploch ručně o jakékoli výměře postřikem na široko v rovině nebo na svahu do 1:5</t>
  </si>
  <si>
    <t>32</t>
  </si>
  <si>
    <t>185804312</t>
  </si>
  <si>
    <t>Zalití rostlin vodou plocha přes 20 m2</t>
  </si>
  <si>
    <t>-2077157268</t>
  </si>
  <si>
    <t>Zalití rostlin vodou plochy záhonů jednotlivě přes 20 m2</t>
  </si>
  <si>
    <t>"Ozelenění - dle koordinační situace" zeleň*0,005</t>
  </si>
  <si>
    <t>33</t>
  </si>
  <si>
    <t>185851121</t>
  </si>
  <si>
    <t>Dovoz vody pro zálivku rostlin za vzdálenost do 1000 m</t>
  </si>
  <si>
    <t>2023135397</t>
  </si>
  <si>
    <t>Dovoz vody pro zálivku rostlin na vzdálenost do 1000 m</t>
  </si>
  <si>
    <t>34</t>
  </si>
  <si>
    <t>185851129</t>
  </si>
  <si>
    <t>Příplatek k dovozu vody pro zálivku rostlin do 1000 m ZKD 1000 m</t>
  </si>
  <si>
    <t>885386607</t>
  </si>
  <si>
    <t>Dovoz vody pro zálivku rostlin Příplatek k ceně za každých dalších i započatých 1000 m</t>
  </si>
  <si>
    <t>"Ozelenění - dle koordinační situace" zeleň*0,005*5</t>
  </si>
  <si>
    <t>Zakládání</t>
  </si>
  <si>
    <t>35</t>
  </si>
  <si>
    <t>212751104</t>
  </si>
  <si>
    <t>Trativod z drenážních trubek flexibilních PVC-U SN 4 perforace 360° včetně lože otevřený výkop DN 100 pro meliorace</t>
  </si>
  <si>
    <t>958565854</t>
  </si>
  <si>
    <t>Trativody z drenážních a melioračních trubek pro meliorace, dočasné nebo odlehčovací drenáže se zřízením štěrkového lože pod trubky a s jejich obsypem v otevřeném výkopu trubka flexibilní PVC-U SN 4 celoperforovaná 360° DN 100</t>
  </si>
  <si>
    <t>L300+L150</t>
  </si>
  <si>
    <t>Svislé a kompletní konstrukce</t>
  </si>
  <si>
    <t>36</t>
  </si>
  <si>
    <t>339921131</t>
  </si>
  <si>
    <t>Osazování betonových palisád do betonového základu v řadě výšky prvku do 0,5 m</t>
  </si>
  <si>
    <t>1151212775</t>
  </si>
  <si>
    <t>Osazování palisád betonových v řadě se zabetonováním výšky palisády do 500 mm</t>
  </si>
  <si>
    <t>"dle tabulky kubatur" 10</t>
  </si>
  <si>
    <t>37</t>
  </si>
  <si>
    <t>59228407</t>
  </si>
  <si>
    <t>palisáda tyčová hranatá betonová 110x110mm v 400mm přírodní</t>
  </si>
  <si>
    <t>kus</t>
  </si>
  <si>
    <t>-179224276</t>
  </si>
  <si>
    <t>10*9,09 'Přepočtené koeficientem množství</t>
  </si>
  <si>
    <t>Vodorovné konstrukce</t>
  </si>
  <si>
    <t>38</t>
  </si>
  <si>
    <t>451573111</t>
  </si>
  <si>
    <t>Lože pod potrubí otevřený výkop ze štěrkopísku</t>
  </si>
  <si>
    <t>955550935</t>
  </si>
  <si>
    <t>Lože pod potrubí, stoky a drobné objekty v otevřeném výkopu z písku a štěrkopísku do 63 mm</t>
  </si>
  <si>
    <t>L150*š150*(0,1+0,15/10)</t>
  </si>
  <si>
    <t>L300*š300*(0,1+0,3/10)</t>
  </si>
  <si>
    <t>"RŠ" 3*1,5*1,5*0,1</t>
  </si>
  <si>
    <t>39</t>
  </si>
  <si>
    <t>452112112</t>
  </si>
  <si>
    <t>Osazení betonových prstenců nebo rámů do malty výšky do 100 mm pod poklopy a mříže</t>
  </si>
  <si>
    <t>23493185</t>
  </si>
  <si>
    <t>Osazení betonových dílců prstenců nebo rámů pod poklopy a mříže do malty, výšky do 100 mm</t>
  </si>
  <si>
    <t>"dle tabulky kubatur" 6</t>
  </si>
  <si>
    <t>40</t>
  </si>
  <si>
    <t>59223864</t>
  </si>
  <si>
    <t>prstenec pro uliční vpusť vyrovnávací betonový 390x60x130mm</t>
  </si>
  <si>
    <t>689104529</t>
  </si>
  <si>
    <t>41</t>
  </si>
  <si>
    <t>452311141</t>
  </si>
  <si>
    <t>Podkladní desky z betonu prostého bez zvýšených nároků na prostředí tř. C 16/20 otevřený výkop</t>
  </si>
  <si>
    <t>-1438202563</t>
  </si>
  <si>
    <t>Podkladní a zajišťovací konstrukce z betonu prostého v otevřeném výkopu bez zvýšených nároků na prostředí desky pod potrubí, stoky a drobné objekty z betonu tř. C 16/20</t>
  </si>
  <si>
    <t>"desky pod UV" 6*0,6*0,6*0,15</t>
  </si>
  <si>
    <t>"betonový blok"2*0,5</t>
  </si>
  <si>
    <t>Komunikace pozemní</t>
  </si>
  <si>
    <t>42</t>
  </si>
  <si>
    <t>564851011</t>
  </si>
  <si>
    <t>Podklad ze štěrkodrtě ŠD plochy do 100 m2 tl 150 mm</t>
  </si>
  <si>
    <t>92283142</t>
  </si>
  <si>
    <t>Podklad ze štěrkodrti ŠD s rozprostřením a zhutněním plochy jednotlivě do 100 m2, po zhutnění tl. 150 mm</t>
  </si>
  <si>
    <t>"Chodník - zámkovka - dle tabulky kubatur" chodzamk</t>
  </si>
  <si>
    <t>"Varovné a signální pásy - chodník - dle tabulky kubatur" varpaschod</t>
  </si>
  <si>
    <t>"Chodník - asfaltový kryt - dle tabulky kubatur" chodasf*2</t>
  </si>
  <si>
    <t>43</t>
  </si>
  <si>
    <t>564851111</t>
  </si>
  <si>
    <t>Podklad ze štěrkodrtě ŠD plochy přes 100 m2 tl 150 mm</t>
  </si>
  <si>
    <t>-1627941984</t>
  </si>
  <si>
    <t>Podklad ze štěrkodrti ŠD s rozprostřením a zhutněním plochy přes 100 m2, po zhutnění tl. 150 mm</t>
  </si>
  <si>
    <t>"Komunikace - zámková dlažba - dle tabulky kubatur" komzamk</t>
  </si>
  <si>
    <t>"Komunikace - asfalt - dle tabulky kubatur" komasf</t>
  </si>
  <si>
    <t>"Umělá vodící linie - dle tabulky kubatur" vodlin</t>
  </si>
  <si>
    <t>"Zpomalovací práh - dle tabulky kubatur" prah</t>
  </si>
  <si>
    <t>44</t>
  </si>
  <si>
    <t>564861111</t>
  </si>
  <si>
    <t>Podklad ze štěrkodrtě ŠD plochy přes 100 m2 tl 200 mm</t>
  </si>
  <si>
    <t>1663382116</t>
  </si>
  <si>
    <t>Podklad ze štěrkodrti ŠD s rozprostřením a zhutněním plochy přes 100 m2, po zhutnění tl. 200 mm</t>
  </si>
  <si>
    <t>45</t>
  </si>
  <si>
    <t>564871111</t>
  </si>
  <si>
    <t>Podklad ze štěrkodrtě ŠD plochy přes 100 m2 tl 250 mm</t>
  </si>
  <si>
    <t>-869829585</t>
  </si>
  <si>
    <t>Podklad ze štěrkodrti ŠD s rozprostřením a zhutněním plochy přes 100 m2, po zhutnění tl. 250 mm</t>
  </si>
  <si>
    <t>"sanace aktivní zóny tl 500 mm - dle tabulky kubatur" 343*2*1,1</t>
  </si>
  <si>
    <t>"Vjezdy - dle tabulky kubatur" vjezdy</t>
  </si>
  <si>
    <t>"Parkovací stání - zámková dlažba - dle tabulky kubatur" parkzamk</t>
  </si>
  <si>
    <t>"Varovné a signální pásy - vozovka - dle tabulky kubatur" varpasvoz</t>
  </si>
  <si>
    <t>46</t>
  </si>
  <si>
    <t>564871116</t>
  </si>
  <si>
    <t>Podklad ze štěrkodrtě ŠD plochy přes 100 m2 tl. 300 mm</t>
  </si>
  <si>
    <t>-630163447</t>
  </si>
  <si>
    <t>Podklad ze štěrkodrti ŠD s rozprostřením a zhutněním plochy přes 100 m2, po zhutnění tl. 300 mm</t>
  </si>
  <si>
    <t>"sanace aktivní zóny tl 300 mm - dle tabulky kubatur" (1604+60,7)*1,05</t>
  </si>
  <si>
    <t>47</t>
  </si>
  <si>
    <t>565135011</t>
  </si>
  <si>
    <t>Asfaltový beton vrstva podkladní ACP 16 + tl 50 mm š do 3 m z nemodifikovaného asfaltu</t>
  </si>
  <si>
    <t>-647692830</t>
  </si>
  <si>
    <t>Asfaltový beton vrstva podkladní ACP 16 z nemodifikovaného asfaltu s rozprostřením a zhutněním ACP 16 + v pruhu šířky přes 1,5 do 3 m, po zhutnění tl. 50 mm</t>
  </si>
  <si>
    <t>"Chodník - asfaltový kryt - dle tabulky kubatur" chodasf</t>
  </si>
  <si>
    <t>48</t>
  </si>
  <si>
    <t>565165021</t>
  </si>
  <si>
    <t>Asfaltový beton vrstva podkladní ACP 16 + tl 80 mm š přes 3 m z nemodifikovaného asfaltu</t>
  </si>
  <si>
    <t>609525515</t>
  </si>
  <si>
    <t>Asfaltový beton vrstva podkladní ACP 16 z nemodifikovaného asfaltu s rozprostřením a zhutněním ACP 16 + v pruhu šířky přes 3 m, po zhutnění tl. 80 mm</t>
  </si>
  <si>
    <t>49</t>
  </si>
  <si>
    <t>566901261</t>
  </si>
  <si>
    <t>Vyspravení podkladu po překopech inženýrských sítí plochy přes 15 m2 obalovaným kamenivem ACP tl. do 100 mm</t>
  </si>
  <si>
    <t>-121254045</t>
  </si>
  <si>
    <t>Vyspravení podkladu po překopech inženýrských sítí plochy přes 15 m2 s rozprostřením a zhutněním obalovaným kamenivem ACP tl. 100 mm</t>
  </si>
  <si>
    <t>50</t>
  </si>
  <si>
    <t>571908112</t>
  </si>
  <si>
    <t>Kryt vymývaným dekoračním kamenivem (kačírkem) tl 300 mm</t>
  </si>
  <si>
    <t>2040422428</t>
  </si>
  <si>
    <t>Kryt vymývaným dekoračním kamenivem (kačírkem) tl. 300 mm</t>
  </si>
  <si>
    <t>"dle tabulky kubatur" 24,3</t>
  </si>
  <si>
    <t>51</t>
  </si>
  <si>
    <t>572341111</t>
  </si>
  <si>
    <t>Vyspravení krytu komunikací po překopech pl přes 15 m2 asfalt betonem ACO tl přes 30 do 50 mm</t>
  </si>
  <si>
    <t>1477375315</t>
  </si>
  <si>
    <t>Vyspravení krytu komunikací po překopech inženýrských sítí plochy přes 15 m2 asfaltovým betonem ACO, po zhutnění tl. přes 30 do 50 mm</t>
  </si>
  <si>
    <t>"napojení na stávající stav - dle tabulky kubatur" napojení</t>
  </si>
  <si>
    <t>52</t>
  </si>
  <si>
    <t>573211107</t>
  </si>
  <si>
    <t>Postřik živičný spojovací z asfaltu v množství 0,30 kg/m2</t>
  </si>
  <si>
    <t>-319105340</t>
  </si>
  <si>
    <t>Postřik spojovací PS bez posypu kamenivem z asfaltu silničního, v množství 0,30 kg/m2</t>
  </si>
  <si>
    <t>53</t>
  </si>
  <si>
    <t>573231106</t>
  </si>
  <si>
    <t>Postřik živičný spojovací ze silniční emulze v množství 0,30 kg/m2</t>
  </si>
  <si>
    <t>652204724</t>
  </si>
  <si>
    <t>Postřik spojovací PS bez posypu kamenivem ze silniční emulze, v množství 0,30 kg/m2</t>
  </si>
  <si>
    <t>54</t>
  </si>
  <si>
    <t>573231108</t>
  </si>
  <si>
    <t>Postřik živičný spojovací ze silniční emulze v množství 0,50 kg/m2</t>
  </si>
  <si>
    <t>-1322886199</t>
  </si>
  <si>
    <t>Postřik spojovací PS bez posypu kamenivem ze silniční emulze, v množství 0,50 kg/m2</t>
  </si>
  <si>
    <t>55</t>
  </si>
  <si>
    <t>577134111</t>
  </si>
  <si>
    <t>Asfaltový beton vrstva obrusná ACO 11+ tř. I tl 40 mm š do 3 m z nemodifikovaného asfaltu</t>
  </si>
  <si>
    <t>2000750515</t>
  </si>
  <si>
    <t>Asfaltový beton vrstva obrusná ACO 11 z nemodifikovaného asfaltu s rozprostřením a se zhutněním ACO 11+ v pruhu šířky přes 1,5 do 3 m, po zhutnění tl. 40 mm</t>
  </si>
  <si>
    <t>56</t>
  </si>
  <si>
    <t>577134121</t>
  </si>
  <si>
    <t>Asfaltový beton vrstva obrusná ACO 11+ tř. I tl 40 mm š přes 3 m z nemodifikovaného asfaltu</t>
  </si>
  <si>
    <t>-2112521404</t>
  </si>
  <si>
    <t>Asfaltový beton vrstva obrusná ACO 11 z nemodifikovaného asfaltu s rozprostřením a se zhutněním ACO 11+ v pruhu šířky přes 3 m, po zhutnění tl. 40 mm</t>
  </si>
  <si>
    <t>57</t>
  </si>
  <si>
    <t>596211110</t>
  </si>
  <si>
    <t>Kladení zámkové dlažby komunikací pro pěší ručně tl 60 mm skupiny A pl do 50 m2</t>
  </si>
  <si>
    <t>-1326069777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</si>
  <si>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</si>
  <si>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58</t>
  </si>
  <si>
    <t>59245018</t>
  </si>
  <si>
    <t>dlažba skladebná betonová 200x100mm tl 60mm přírodní</t>
  </si>
  <si>
    <t>-1698807214</t>
  </si>
  <si>
    <t>47,1*1,03 'Přepočtené koeficientem množství</t>
  </si>
  <si>
    <t>59</t>
  </si>
  <si>
    <t>59245006</t>
  </si>
  <si>
    <t>dlažba pro nevidomé betonová 200x100mm tl 60mm barevná</t>
  </si>
  <si>
    <t>-123301141</t>
  </si>
  <si>
    <t>5,25*1,03 'Přepočtené koeficientem množství</t>
  </si>
  <si>
    <t>60</t>
  </si>
  <si>
    <t>596211114</t>
  </si>
  <si>
    <t>Příplatek za kombinaci dvou barev u kladení betonových dlažeb komunikací pro pěší ručně tl 60 mm skupiny A</t>
  </si>
  <si>
    <t>532606452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</si>
  <si>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Příplatek k cenám za dlažbu z prvků dvou barev</t>
  </si>
  <si>
    <t>61</t>
  </si>
  <si>
    <t>596212212</t>
  </si>
  <si>
    <t>Kladení zámkové dlažby pozemních komunikací ručně tl 80 mm skupiny A pl přes 100 do 300 m2</t>
  </si>
  <si>
    <t>209060833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</si>
  <si>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</si>
  <si>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62</t>
  </si>
  <si>
    <t>59245020</t>
  </si>
  <si>
    <t>dlažba skladebná betonová 200x100mm tl 80mm přírodní</t>
  </si>
  <si>
    <t>398754578</t>
  </si>
  <si>
    <t>313*1,02 'Přepočtené koeficientem množství</t>
  </si>
  <si>
    <t>63</t>
  </si>
  <si>
    <t>59245005</t>
  </si>
  <si>
    <t>dlažba skladebná betonová 200x100mm tl 80mm barevná</t>
  </si>
  <si>
    <t>1631788035</t>
  </si>
  <si>
    <t>213*1,02 'Přepočtené koeficientem množství</t>
  </si>
  <si>
    <t>64</t>
  </si>
  <si>
    <t>59245226</t>
  </si>
  <si>
    <t>dlažba pro nevidomé betonová 200x100mm tl 80mm barevná</t>
  </si>
  <si>
    <t>841335165</t>
  </si>
  <si>
    <t>6,4*1,02 'Přepočtené koeficientem množství</t>
  </si>
  <si>
    <t>65</t>
  </si>
  <si>
    <t>596212214</t>
  </si>
  <si>
    <t>Příplatek za kombinaci dvou barev u betonových dlažeb pozemních komunikací ručně tl 80 mm skupiny A</t>
  </si>
  <si>
    <t>-952943474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</si>
  <si>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Příplatek k cenám za dlažbu z prvků dvou barev</t>
  </si>
  <si>
    <t>66</t>
  </si>
  <si>
    <t>596212313</t>
  </si>
  <si>
    <t>Kladení zámkové dlažby pozemních komunikací ručně tl do 100 mm skupiny A pl přes 300 m2</t>
  </si>
  <si>
    <t>824577714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</si>
  <si>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100 mm skupiny A, pro plochy přes 300 m2</t>
  </si>
  <si>
    <t>67</t>
  </si>
  <si>
    <t>59245296</t>
  </si>
  <si>
    <t>dlažba zámková betonová tvaru I 200x165mm tl 100mm přírodní</t>
  </si>
  <si>
    <t>2064824007</t>
  </si>
  <si>
    <t>1091,2*1,01 'Přepočtené koeficientem množství</t>
  </si>
  <si>
    <t>68</t>
  </si>
  <si>
    <t>59245279</t>
  </si>
  <si>
    <t>dlažba zámková betonová tvaru I 200x165mm tl 100mm barevná</t>
  </si>
  <si>
    <t>-1538934125</t>
  </si>
  <si>
    <t>60,7*1,01 'Přepočtené koeficientem množství</t>
  </si>
  <si>
    <t>69</t>
  </si>
  <si>
    <t>5924608R</t>
  </si>
  <si>
    <t>dlažba pro nevidomé betonová 200x200mm tl 100mm barevná</t>
  </si>
  <si>
    <t>-1368242857</t>
  </si>
  <si>
    <t>dlažba pro nevidomé betonová 200x200mm tl 80mm barevná</t>
  </si>
  <si>
    <t>29,4*1,01 'Přepočtené koeficientem množství</t>
  </si>
  <si>
    <t>70</t>
  </si>
  <si>
    <t>596212314</t>
  </si>
  <si>
    <t>Příplatek za kombinaci dvou barev u betonových dlažeb pozemních komunikací ručně tl do 100 mm skupiny A</t>
  </si>
  <si>
    <t>-127818408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</si>
  <si>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100 mm skupiny A, pro plochy Příplatek k cenám za dlažbu z prvků dvou barev</t>
  </si>
  <si>
    <t>Vedení trubní dálková a přípojná</t>
  </si>
  <si>
    <t>71</t>
  </si>
  <si>
    <t>850265121</t>
  </si>
  <si>
    <t>Výřez nebo výsek na potrubí z trub litinových tlakových nebo plastických hmot DN 100</t>
  </si>
  <si>
    <t>1178931631</t>
  </si>
  <si>
    <t>"dle kladečského schématu" 1</t>
  </si>
  <si>
    <t>72</t>
  </si>
  <si>
    <t>85026511R</t>
  </si>
  <si>
    <t>PVC tvarovka - přechod s hrdlem DN 90</t>
  </si>
  <si>
    <t>673437735</t>
  </si>
  <si>
    <t>"dle kladečského schématu" 2</t>
  </si>
  <si>
    <t>73</t>
  </si>
  <si>
    <t>85026512R</t>
  </si>
  <si>
    <t>Přírubové spojení pro PVC potrubí DN 100</t>
  </si>
  <si>
    <t>-784375201</t>
  </si>
  <si>
    <t>74</t>
  </si>
  <si>
    <t>857242122</t>
  </si>
  <si>
    <t>Montáž litinových tvarovek jednoosých přírubových otevřený výkop DN 80</t>
  </si>
  <si>
    <t>508672128</t>
  </si>
  <si>
    <t>Montáž litinových tvarovek na potrubí litinovém tlakovém jednoosých na potrubí z trub přírubových v otevřeném výkopu, kanálu nebo v šachtě DN 80</t>
  </si>
  <si>
    <t>75</t>
  </si>
  <si>
    <t>55253239</t>
  </si>
  <si>
    <t>tvarovka přírubová litinová vodovodní FF-kus PN10/16 DN 80 dl 400mm</t>
  </si>
  <si>
    <t>-328150582</t>
  </si>
  <si>
    <t>76</t>
  </si>
  <si>
    <t>55254047</t>
  </si>
  <si>
    <t>koleno 90° s patkou přírubové litinové vodovodní N-kus PN10/40 DN 80</t>
  </si>
  <si>
    <t>1307628539</t>
  </si>
  <si>
    <t>77</t>
  </si>
  <si>
    <t>857262122</t>
  </si>
  <si>
    <t>Montáž litinových tvarovek jednoosých přírubových otevřený výkop DN 100</t>
  </si>
  <si>
    <t>-349835763</t>
  </si>
  <si>
    <t>Montáž litinových tvarovek na potrubí litinovém tlakovém jednoosých na potrubí z trub přírubových v otevřeném výkopu, kanálu nebo v šachtě DN 100</t>
  </si>
  <si>
    <t>78</t>
  </si>
  <si>
    <t>55253641</t>
  </si>
  <si>
    <t>přechod přírubový,práškový epoxid tl 250µm FFR-kus litinový DN 100/80</t>
  </si>
  <si>
    <t>-1035113561</t>
  </si>
  <si>
    <t>79</t>
  </si>
  <si>
    <t>857264122</t>
  </si>
  <si>
    <t>Montáž litinových tvarovek odbočných přírubových otevřený výkop DN 100</t>
  </si>
  <si>
    <t>47804126</t>
  </si>
  <si>
    <t>Montáž litinových tvarovek na potrubí litinovém tlakovém odbočných na potrubí z trub přírubových v otevřeném výkopu, kanálu nebo v šachtě DN 100</t>
  </si>
  <si>
    <t>80</t>
  </si>
  <si>
    <t>55253517</t>
  </si>
  <si>
    <t>tvarovka přírubová litinová s přírubovou odbočkou,práškový epoxid tl 250µm T-kus DN 100/100</t>
  </si>
  <si>
    <t>1748748169</t>
  </si>
  <si>
    <t>81</t>
  </si>
  <si>
    <t>871241101</t>
  </si>
  <si>
    <t>Montáž potrubí z PVC SDR 11 těsněných gumovým kroužkem otevřený výkop D 90 x 4,3 mm</t>
  </si>
  <si>
    <t>-473827064</t>
  </si>
  <si>
    <t>Montáž vodovodního potrubí z tvrdého PVC-U v otevřeném výkopu z tvrdého PVC s integrovaným těsněnim SDR 11/PN10 D 90 x 4,3 mm</t>
  </si>
  <si>
    <t>"dle kladečského schématu" 0,95</t>
  </si>
  <si>
    <t>82</t>
  </si>
  <si>
    <t>28610001</t>
  </si>
  <si>
    <t>trubka tlaková hrdlovaná vodovodní PVC DN 80</t>
  </si>
  <si>
    <t>-1771355518</t>
  </si>
  <si>
    <t>0,95*1,03 'Přepočtené koeficientem množství</t>
  </si>
  <si>
    <t>83</t>
  </si>
  <si>
    <t>871313123</t>
  </si>
  <si>
    <t>Montáž kanalizačního potrubí hladkého plnostěnného SN 12 z PVC-U DN 160</t>
  </si>
  <si>
    <t>-2002162639</t>
  </si>
  <si>
    <t>Montáž kanalizačního potrubí z tvrdého PVC-U hladkého plnostěnného tuhost SN 12 DN 160</t>
  </si>
  <si>
    <t>"napojení UV - dle tabulky kubatur" 34</t>
  </si>
  <si>
    <t>"napojení žlabů - dle tabulky kubatur" 129,5</t>
  </si>
  <si>
    <t>84</t>
  </si>
  <si>
    <t>28611260</t>
  </si>
  <si>
    <t>trubka kanalizační PVC-U plnostěnná jednovrstvá DN 160x3000mm SN12</t>
  </si>
  <si>
    <t>-783159346</t>
  </si>
  <si>
    <t>163,5*1,03 'Přepočtené koeficientem množství</t>
  </si>
  <si>
    <t>85</t>
  </si>
  <si>
    <t>871373123</t>
  </si>
  <si>
    <t>Montáž kanalizačního potrubí hladkého plnostěnného SN 12 z PVC-U DN 315</t>
  </si>
  <si>
    <t>-1959680488</t>
  </si>
  <si>
    <t>Montáž kanalizačního potrubí z tvrdého PVC-U hladkého plnostěnného tuhost SN 12 DN 315</t>
  </si>
  <si>
    <t>"prodloužení dešťové kanalizace - dle tabulky kubatur" 36,5</t>
  </si>
  <si>
    <t>86</t>
  </si>
  <si>
    <t>28611267</t>
  </si>
  <si>
    <t>trubka kanalizační PVC-U plnostěnná jednovrstvá DN 315x6000mm SN12</t>
  </si>
  <si>
    <t>1227583281</t>
  </si>
  <si>
    <t>36,5*1,03 'Přepočtené koeficientem množství</t>
  </si>
  <si>
    <t>87</t>
  </si>
  <si>
    <t>877370320</t>
  </si>
  <si>
    <t>Montáž odboček na kanalizačním potrubí z PP nebo tvrdého PVC-U trub hladkých plnostěnných DN 300</t>
  </si>
  <si>
    <t>801865066</t>
  </si>
  <si>
    <t>Montáž tvarovek na kanalizačním plastovém potrubí z PP nebo PVC-U hladkého plnostěnného odboček DN 300</t>
  </si>
  <si>
    <t>88</t>
  </si>
  <si>
    <t>28611441</t>
  </si>
  <si>
    <t>odbočka kanalizační plastová s hrdlem KG 315/160/87°</t>
  </si>
  <si>
    <t>-1799875102</t>
  </si>
  <si>
    <t>"dle tabulky kubatur" 1</t>
  </si>
  <si>
    <t>89</t>
  </si>
  <si>
    <t>28611404</t>
  </si>
  <si>
    <t>odbočka kanalizační plastová s hrdlem KG 315/160/45°</t>
  </si>
  <si>
    <t>-1826568130</t>
  </si>
  <si>
    <t>90</t>
  </si>
  <si>
    <t>891241112</t>
  </si>
  <si>
    <t>Montáž vodovodních šoupátek otevřený výkop DN 80</t>
  </si>
  <si>
    <t>853762591</t>
  </si>
  <si>
    <t>Montáž vodovodních armatur na potrubí šoupátek nebo klapek uzavíracích v otevřeném výkopu nebo v šachtách s osazením zemní soupravy (bez poklopů) DN 80</t>
  </si>
  <si>
    <t>91</t>
  </si>
  <si>
    <t>42221116</t>
  </si>
  <si>
    <t>šoupátko s přírubami voda DN 80 PN16</t>
  </si>
  <si>
    <t>406343001</t>
  </si>
  <si>
    <t>92</t>
  </si>
  <si>
    <t>42291038</t>
  </si>
  <si>
    <t>souprava zemní teleskopická pro E2 šoupatka DN 50-100mm Rd 1,3-1,8m</t>
  </si>
  <si>
    <t>760421083</t>
  </si>
  <si>
    <t>93</t>
  </si>
  <si>
    <t>891247212</t>
  </si>
  <si>
    <t>Montáž hydrantů nadzemních DN 80</t>
  </si>
  <si>
    <t>-1665556320</t>
  </si>
  <si>
    <t>Montáž vodovodních armatur na potrubí hydrantů nadzemních DN 80</t>
  </si>
  <si>
    <t>94</t>
  </si>
  <si>
    <t>42273681</t>
  </si>
  <si>
    <t>hydrant nadzemní DN 80 tvárná litina dvojitý uzávěr s koulí krycí v 1250mm</t>
  </si>
  <si>
    <t>603598801</t>
  </si>
  <si>
    <t>95</t>
  </si>
  <si>
    <t>892241111</t>
  </si>
  <si>
    <t>Tlaková zkouška vodou potrubí DN do 80</t>
  </si>
  <si>
    <t>792210336</t>
  </si>
  <si>
    <t>Tlakové zkoušky vodou na potrubí DN do 80</t>
  </si>
  <si>
    <t>96</t>
  </si>
  <si>
    <t>892273122</t>
  </si>
  <si>
    <t>Proplach a dezinfekce vodovodního potrubí DN od 80 do 125</t>
  </si>
  <si>
    <t>-550654331</t>
  </si>
  <si>
    <t>97</t>
  </si>
  <si>
    <t>892351111</t>
  </si>
  <si>
    <t>Tlaková zkouška vodou potrubí DN 150 nebo 200</t>
  </si>
  <si>
    <t>-474971069</t>
  </si>
  <si>
    <t>Tlakové zkoušky vodou na potrubí DN 150 nebo 200</t>
  </si>
  <si>
    <t>98</t>
  </si>
  <si>
    <t>892381111</t>
  </si>
  <si>
    <t>Tlaková zkouška vodou potrubí DN 250, DN 300 nebo 350</t>
  </si>
  <si>
    <t>68555616</t>
  </si>
  <si>
    <t>Tlakové zkoušky vodou na potrubí DN 250, 300 nebo 350</t>
  </si>
  <si>
    <t>99</t>
  </si>
  <si>
    <t>894410DS1</t>
  </si>
  <si>
    <t>Revizní šachta z betonových dílců DN 1000 včetně poklopu tř.D400</t>
  </si>
  <si>
    <t>1866531055</t>
  </si>
  <si>
    <t>Osazení betonových dílců šachet kanalizačních dno DN 1000, výšky 500 mm</t>
  </si>
  <si>
    <t>"včetně dodávky šachtového materiálu - dle výkresu revizních šachet" 3</t>
  </si>
  <si>
    <t>100</t>
  </si>
  <si>
    <t>895941301</t>
  </si>
  <si>
    <t>Osazení vpusti uliční DN 450 z betonových dílců dno s výtokem</t>
  </si>
  <si>
    <t>1634728550</t>
  </si>
  <si>
    <t>Osazení vpusti uliční z betonových dílců DN 450 dno s výtokem</t>
  </si>
  <si>
    <t>101</t>
  </si>
  <si>
    <t>59223333</t>
  </si>
  <si>
    <t>vpusť uliční DN 450 kaliště s odtokem 150mm 450/370x50mm</t>
  </si>
  <si>
    <t>-1302416163</t>
  </si>
  <si>
    <t>102</t>
  </si>
  <si>
    <t>895941314</t>
  </si>
  <si>
    <t>Osazení vpusti uliční DN 450 z betonových dílců skruž horní 570 mm</t>
  </si>
  <si>
    <t>-1748532422</t>
  </si>
  <si>
    <t>Osazení vpusti uliční z betonových dílců DN 450 skruž horní 570 mm</t>
  </si>
  <si>
    <t>103</t>
  </si>
  <si>
    <t>59223858</t>
  </si>
  <si>
    <t>skruž betonová horní pro uliční vpusť 450x570x50mm</t>
  </si>
  <si>
    <t>1321941862</t>
  </si>
  <si>
    <t>104</t>
  </si>
  <si>
    <t>895941322</t>
  </si>
  <si>
    <t>Osazení vpusti uliční DN 450 z betonových dílců skruž středová 295 mm</t>
  </si>
  <si>
    <t>1886401259</t>
  </si>
  <si>
    <t>Osazení vpusti uliční z betonových dílců DN 450 skruž středová 295 mm</t>
  </si>
  <si>
    <t>105</t>
  </si>
  <si>
    <t>59223862</t>
  </si>
  <si>
    <t>skruž betonová středová pro uliční vpusť 450x295x50mm</t>
  </si>
  <si>
    <t>-534598933</t>
  </si>
  <si>
    <t>106</t>
  </si>
  <si>
    <t>899204112</t>
  </si>
  <si>
    <t>Osazení mříží litinových včetně rámů a košů na bahno pro třídu zatížení D400, E600</t>
  </si>
  <si>
    <t>-806899328</t>
  </si>
  <si>
    <t>107</t>
  </si>
  <si>
    <t>59224481</t>
  </si>
  <si>
    <t>mříž vtoková s rámem pro uliční vpusť 500x500, zatížení 40 tun</t>
  </si>
  <si>
    <t>-1058347643</t>
  </si>
  <si>
    <t>108</t>
  </si>
  <si>
    <t>55241001</t>
  </si>
  <si>
    <t>koš kalový pod kruhovou mříž - těžký</t>
  </si>
  <si>
    <t>1999474571</t>
  </si>
  <si>
    <t>109</t>
  </si>
  <si>
    <t>899401112</t>
  </si>
  <si>
    <t>Osazení poklopů uličních litinových šoupátkových</t>
  </si>
  <si>
    <t>-1394372729</t>
  </si>
  <si>
    <t>Osazení poklopů uličních s pevným rámem litinových šoupátkových</t>
  </si>
  <si>
    <t>110</t>
  </si>
  <si>
    <t>42291352</t>
  </si>
  <si>
    <t>poklop litinový šoupátkový pro zemní soupravy osazení do terénu a do vozovky</t>
  </si>
  <si>
    <t>-1735555162</t>
  </si>
  <si>
    <t>Ostatní konstrukce a práce, bourání</t>
  </si>
  <si>
    <t>111</t>
  </si>
  <si>
    <t>914111111</t>
  </si>
  <si>
    <t>Montáž svislé dopravní značky do velikosti 1 m2 objímkami na sloupek nebo konzolu</t>
  </si>
  <si>
    <t>-720268242</t>
  </si>
  <si>
    <t>P</t>
  </si>
  <si>
    <t>Poznámka k položce:_x000D_
vypočteno z výkresu C.3 Koordinační situace</t>
  </si>
  <si>
    <t>112</t>
  </si>
  <si>
    <t>40445626</t>
  </si>
  <si>
    <t>informativní značky provozní IP14-IP29, IP31 750x1000mm</t>
  </si>
  <si>
    <t>-691834252</t>
  </si>
  <si>
    <t>"IP26a" 2</t>
  </si>
  <si>
    <t>"IP26b" 2</t>
  </si>
  <si>
    <t>113</t>
  </si>
  <si>
    <t>914511111</t>
  </si>
  <si>
    <t>Montáž sloupku dopravních značek délky do 3,5 m s betonovým základem</t>
  </si>
  <si>
    <t>-378984760</t>
  </si>
  <si>
    <t>Montáž sloupku dopravních značek délky do 3,5 m do betonového základu</t>
  </si>
  <si>
    <t>"dle situace - nové" 2</t>
  </si>
  <si>
    <t>"dle situace - přesun" 1</t>
  </si>
  <si>
    <t>114</t>
  </si>
  <si>
    <t>40445225</t>
  </si>
  <si>
    <t>sloupek pro dopravní značku Zn D 60mm v 3,5m</t>
  </si>
  <si>
    <t>1288052517</t>
  </si>
  <si>
    <t>115</t>
  </si>
  <si>
    <t>40445253</t>
  </si>
  <si>
    <t>víčko plastové na sloupek D 60mm</t>
  </si>
  <si>
    <t>960143178</t>
  </si>
  <si>
    <t>116</t>
  </si>
  <si>
    <t>915111111</t>
  </si>
  <si>
    <t>Vodorovné dopravní značení dělící čáry souvislé š 125 mm základní bílá barva</t>
  </si>
  <si>
    <t>1239297440</t>
  </si>
  <si>
    <t>Vodorovné dopravní značení stříkané barvou dělící čára šířky 125 mm souvislá bílá základní</t>
  </si>
  <si>
    <t>"dle situace - parkování" 9,25</t>
  </si>
  <si>
    <t>117</t>
  </si>
  <si>
    <t>915131111</t>
  </si>
  <si>
    <t>Vodorovné dopravní značení přechody pro chodce, šipky, symboly základní bílá barva</t>
  </si>
  <si>
    <t>-96948513</t>
  </si>
  <si>
    <t>Vodorovné dopravní značení stříkané barvou přechody pro chodce, šipky, symboly bílé základní</t>
  </si>
  <si>
    <t>"dle situace - šipky polštáře" 17*0,25</t>
  </si>
  <si>
    <t>118</t>
  </si>
  <si>
    <t>916131213</t>
  </si>
  <si>
    <t>Osazení silničního obrubníku betonového stojatého s boční opěrou do lože z betonu prostého</t>
  </si>
  <si>
    <t>-1017424130</t>
  </si>
  <si>
    <t>Osazení silničního obrubníku betonového se zřízením lože, s vyplněním a zatřením spár cementovou maltou stojatého s boční opěrou z betonu prostého, do lože z betonu prostého</t>
  </si>
  <si>
    <t>119</t>
  </si>
  <si>
    <t>59217031</t>
  </si>
  <si>
    <t>obrubník silniční betonový 1000x150x250mm</t>
  </si>
  <si>
    <t>-222988478</t>
  </si>
  <si>
    <t>"dle tabulky kubatur" 441</t>
  </si>
  <si>
    <t>441*1,02 'Přepočtené koeficientem množství</t>
  </si>
  <si>
    <t>120</t>
  </si>
  <si>
    <t>59217029</t>
  </si>
  <si>
    <t>obrubník silniční betonový nájezdový 1000x150x150mm</t>
  </si>
  <si>
    <t>-922498356</t>
  </si>
  <si>
    <t>"dle tabulky kubatur" 313</t>
  </si>
  <si>
    <t>121</t>
  </si>
  <si>
    <t>59217030</t>
  </si>
  <si>
    <t>obrubník silniční betonový přechodový 1000x150x150-250mm</t>
  </si>
  <si>
    <t>-1118722294</t>
  </si>
  <si>
    <t>"dle tabulky kubatur" 38</t>
  </si>
  <si>
    <t>38*1,02 'Přepočtené koeficientem množství</t>
  </si>
  <si>
    <t>122</t>
  </si>
  <si>
    <t>59217072</t>
  </si>
  <si>
    <t>obrubník silniční betonový 1000x100x250mm</t>
  </si>
  <si>
    <t>-1647539490</t>
  </si>
  <si>
    <t>"dle tabulky kubatur" 56</t>
  </si>
  <si>
    <t>56*1,02 'Přepočtené koeficientem množství</t>
  </si>
  <si>
    <t>123</t>
  </si>
  <si>
    <t>916331112</t>
  </si>
  <si>
    <t>Osazení zahradního obrubníku betonového do lože z betonu s boční opěrou</t>
  </si>
  <si>
    <t>140079265</t>
  </si>
  <si>
    <t>Osazení zahradního obrubníku betonového s ložem tl. od 50 do 100 mm z betonu prostého tř. C 12/15 s boční opěrou z betonu prostého tř. C 12/15</t>
  </si>
  <si>
    <t>"dle tabulky kubatur" 181,5</t>
  </si>
  <si>
    <t>124</t>
  </si>
  <si>
    <t>59217044</t>
  </si>
  <si>
    <t>obrubník parkový betonový 1000x80x250mm přírodní</t>
  </si>
  <si>
    <t>-45754803</t>
  </si>
  <si>
    <t>125</t>
  </si>
  <si>
    <t>919726122</t>
  </si>
  <si>
    <t>Geotextilie pro ochranu, separaci a filtraci netkaná měrná hmotnost do 300 g/m2</t>
  </si>
  <si>
    <t>257774115</t>
  </si>
  <si>
    <t>separační netkaná geotextilie typu S1 GTX-NW, S dle TP97  vč.přesahů 
- položka bude čerpána dle skutečnosti na základě průkazních zkoušek a se souhlasem TDS</t>
  </si>
  <si>
    <t>"dle potřeby"2152,85</t>
  </si>
  <si>
    <t>126</t>
  </si>
  <si>
    <t>919732211</t>
  </si>
  <si>
    <t>Styčná spára napojení nového živičného povrchu na stávající za tepla š 15 mm hl 25 mm s prořezáním</t>
  </si>
  <si>
    <t>1806402489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</si>
  <si>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</si>
  <si>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"napojení na stávající stav - dle tabulky kubatur" 41,5</t>
  </si>
  <si>
    <t>127</t>
  </si>
  <si>
    <t>919735112</t>
  </si>
  <si>
    <t>Řezání stávajícího živičného krytu hl přes 50 do 100 mm</t>
  </si>
  <si>
    <t>-344153912</t>
  </si>
  <si>
    <t>Řezání stávajícího živičného krytu nebo podkladu hloubky přes 50 do 100 mm</t>
  </si>
  <si>
    <t>128</t>
  </si>
  <si>
    <t>935113211</t>
  </si>
  <si>
    <t>Osazení odvodňovacího betonového žlabu s krycím roštem šířky do 210 mm</t>
  </si>
  <si>
    <t>732060614</t>
  </si>
  <si>
    <t>Osazení odvodňovacího žlabu s krycím roštem betonového šířky do 210 mm</t>
  </si>
  <si>
    <t>129</t>
  </si>
  <si>
    <t>59227164</t>
  </si>
  <si>
    <t>žlab odvodňovací betonový se spádem do F 900 stavební š do 160mm</t>
  </si>
  <si>
    <t>-250978847</t>
  </si>
  <si>
    <t>"dle tabulky kubatur" 65,95</t>
  </si>
  <si>
    <t>130</t>
  </si>
  <si>
    <t>59227165</t>
  </si>
  <si>
    <t>žlab odvodňovací betonový se spádem do F 900 stavební š přes 160 do 210mm</t>
  </si>
  <si>
    <t>1505258831</t>
  </si>
  <si>
    <t>"dle tabulky kubatur" 166,5</t>
  </si>
  <si>
    <t>131</t>
  </si>
  <si>
    <t>966006132</t>
  </si>
  <si>
    <t>Odstranění značek dopravních nebo orientačních se sloupky s betonovými patkami</t>
  </si>
  <si>
    <t>61541023</t>
  </si>
  <si>
    <t>Odstranění dopravních nebo orientačních značek se sloupkem s uložením hmot na vzdálenost do 20 m nebo s naložením na dopravní prostředek, se zásypem jam a jeho zhutněním s betonovou patkou</t>
  </si>
  <si>
    <t>"přemístění SDZ" 1</t>
  </si>
  <si>
    <t>132</t>
  </si>
  <si>
    <t>977151124</t>
  </si>
  <si>
    <t>Jádrové vrty diamantovými korunkami do stavebních materiálů D přes 150 do 180 mm</t>
  </si>
  <si>
    <t>-1583183766</t>
  </si>
  <si>
    <t>Jádrové vrty diamantovými korunkami do stavebních materiálů (železobetonu, betonu, cihel, obkladů, dlažeb, kamene) průměru přes 150 do 180 mm</t>
  </si>
  <si>
    <t>"napojení přípojek do stávající kanalizace" 21*0,1</t>
  </si>
  <si>
    <t>997</t>
  </si>
  <si>
    <t>Doprava suti a vybouraných hmot</t>
  </si>
  <si>
    <t>133</t>
  </si>
  <si>
    <t>997221551</t>
  </si>
  <si>
    <t>Vodorovná doprava suti ze sypkých materiálů do 1 km</t>
  </si>
  <si>
    <t>-200756293</t>
  </si>
  <si>
    <t>Vodorovná doprava suti bez naložení, ale se složením a s hrubým urovnáním ze sypkých materiálů, na vzdálenost do 1 km</t>
  </si>
  <si>
    <t>"vybourané štěrkové vrstvy" 36,395+114,84+629,88+13,195</t>
  </si>
  <si>
    <t>"vyfrézovaná živice" 1,822+1,822</t>
  </si>
  <si>
    <t>134</t>
  </si>
  <si>
    <t>997221559</t>
  </si>
  <si>
    <t>Příplatek ZKD 1 km u vodorovné dopravy suti ze sypkých materiálů</t>
  </si>
  <si>
    <t>-1667444852</t>
  </si>
  <si>
    <t>Vodorovná doprava suti bez naložení, ale se složením a s hrubým urovnáním ze sypkých materiálů, na vzdálenost Příplatek k ceně za každý další započatý 1 km přes 1 km</t>
  </si>
  <si>
    <t>797,954*20 'Přepočtené koeficientem množství</t>
  </si>
  <si>
    <t>135</t>
  </si>
  <si>
    <t>997221561</t>
  </si>
  <si>
    <t>Vodorovná doprava suti z kusových materiálů do 1 km</t>
  </si>
  <si>
    <t>-756390068</t>
  </si>
  <si>
    <t>Vodorovná doprava suti bez naložení, ale se složením a s hrubým urovnáním z kusových materiálů, na vzdálenost do 1 km</t>
  </si>
  <si>
    <t>"vytrhané obruby" 8,41+7,175</t>
  </si>
  <si>
    <t>"vybourané betonové vrstvy" 1,788</t>
  </si>
  <si>
    <t>"vybourané dlažby" 5,2+37,023</t>
  </si>
  <si>
    <t>"vybourané živičné vrstvy" 82,476+4,4</t>
  </si>
  <si>
    <t>136</t>
  </si>
  <si>
    <t>997221569</t>
  </si>
  <si>
    <t>Příplatek ZKD 1 km u vodorovné dopravy suti z kusových materiálů</t>
  </si>
  <si>
    <t>1929298415</t>
  </si>
  <si>
    <t>Vodorovná doprava suti bez naložení, ale se složením a s hrubým urovnáním z kusových materiálů, na vzdálenost Příplatek k ceně za každý další započatý 1 km přes 1 km</t>
  </si>
  <si>
    <t>146,472*20 'Přepočtené koeficientem množství</t>
  </si>
  <si>
    <t>137</t>
  </si>
  <si>
    <t>997221861</t>
  </si>
  <si>
    <t>Poplatek za předání recyklačnímu zařízení stavebního odpadu z prostého betonu kód odpadu 17 01 01</t>
  </si>
  <si>
    <t>881621554</t>
  </si>
  <si>
    <t>Poplatek za předání stavebního odpadu recyklačnímu zařízení z prostého betonu zatříděného do Katalogu odpadů pod kódem 17 01 01</t>
  </si>
  <si>
    <t>138</t>
  </si>
  <si>
    <t>997221873</t>
  </si>
  <si>
    <t>1391335071</t>
  </si>
  <si>
    <t>Poplatek za předání stavebního odpadu recyklačnímu zařízení zeminy a kamení zatříděného do Katalogu odpadů pod kódem 17 05 04</t>
  </si>
  <si>
    <t>139</t>
  </si>
  <si>
    <t>997221875</t>
  </si>
  <si>
    <t>Poplatek za předání recyklačnímu zařízení stavebního odpadu asfaltového bez obsahu dehtu kód odpadu 17 03 02</t>
  </si>
  <si>
    <t>697321909</t>
  </si>
  <si>
    <t>Poplatek za předání stavebního odpadu recyklačnímu zařízení asfaltového bez obsahu dehtu zatříděného do Katalogu odpadů pod kódem 17 03 02</t>
  </si>
  <si>
    <t>998</t>
  </si>
  <si>
    <t>Přesun hmot</t>
  </si>
  <si>
    <t>140</t>
  </si>
  <si>
    <t>998223011</t>
  </si>
  <si>
    <t>Přesun hmot pro pozemní komunikace s krytem dlážděným</t>
  </si>
  <si>
    <t>-1061829488</t>
  </si>
  <si>
    <t>Přesun hmot pro pozemní komunikace s krytem dlážděným dopravní vzdálenost do 200 m jakékoliv délky objektu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</si>
  <si>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</si>
  <si>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</si>
  <si>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</si>
  <si>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</si>
  <si>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</si>
  <si>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VRN</t>
  </si>
  <si>
    <t>Vedlejší rozpočtové náklady</t>
  </si>
  <si>
    <t>VRN1</t>
  </si>
  <si>
    <t>Průzkumné, geodetické a projektové práce</t>
  </si>
  <si>
    <t>012103001</t>
  </si>
  <si>
    <t>Geodetické práce před výstavbou - vytýčení stavby</t>
  </si>
  <si>
    <t>Kč</t>
  </si>
  <si>
    <t>1024</t>
  </si>
  <si>
    <t>333156997</t>
  </si>
  <si>
    <t>012103002</t>
  </si>
  <si>
    <t>Geodetické práce před výstavbou - vytýčení sítí</t>
  </si>
  <si>
    <t>1879482614</t>
  </si>
  <si>
    <t>012203000</t>
  </si>
  <si>
    <t>Geodetické vytýčení stavby v průběhu výstavby a zaměření skutečného stavu</t>
  </si>
  <si>
    <t>474446863</t>
  </si>
  <si>
    <t>Geodetické práce při provádění stavby</t>
  </si>
  <si>
    <t>013254000</t>
  </si>
  <si>
    <t>Dokumentace skutečného provedení stavby - 4x tištěná, 1x na CD</t>
  </si>
  <si>
    <t>380122023</t>
  </si>
  <si>
    <t>Dokumentace skutečného provedení stavby</t>
  </si>
  <si>
    <t>013294000</t>
  </si>
  <si>
    <t>Ostatní dokumentace stavby - RDS (realizační dokumentace stavby 3x tištěně 1x digitálně)</t>
  </si>
  <si>
    <t>soubor</t>
  </si>
  <si>
    <t>-1992676110</t>
  </si>
  <si>
    <t>Ostatní dokumentace stavby</t>
  </si>
  <si>
    <t>VRN3</t>
  </si>
  <si>
    <t>Zařízení staveniště</t>
  </si>
  <si>
    <t>030001000</t>
  </si>
  <si>
    <t>889373520</t>
  </si>
  <si>
    <t>032903000</t>
  </si>
  <si>
    <t>Náklady na provoz a údržbu vybavení staveniště</t>
  </si>
  <si>
    <t>457628991</t>
  </si>
  <si>
    <t>034303000</t>
  </si>
  <si>
    <t xml:space="preserve">Dopravní značení na staveništi - Dopravně inženýrské opatření v průběhu výstavby dle TP66 - osazení dočasného dopr.značení vč.opatření pro zajištění dopravy-zřízení a odstranění, manipulace, pronájmu vč.projektu a zajištění dopr. inženýrského rozhodnutí  </t>
  </si>
  <si>
    <t>-1442255694</t>
  </si>
  <si>
    <t>Dopravní značení na staveništi</t>
  </si>
  <si>
    <t>034403001</t>
  </si>
  <si>
    <t>Pomocné práce zajištění nebo řízení regulaci a ochranu dopravy - úhrnná částka musí obsahovat veškeré nákl. na dočasné úpravy a regulaci dopr.(i pěší) na staveništi a oplocení a ochranu výkopů</t>
  </si>
  <si>
    <t>-949369690</t>
  </si>
  <si>
    <t>"pro zajištění dopravy a přístupu k nemovitostem (např.lávky, nájezdy) a zajištění staveniště dle BOZP (ochranná oplocení, zajištění výkopů a pod..)"</t>
  </si>
  <si>
    <t>034503000</t>
  </si>
  <si>
    <t>Informační tabule na staveništi - označení stavby dle vzoru dodavatele</t>
  </si>
  <si>
    <t>-57925172</t>
  </si>
  <si>
    <t>Informační tabule na staveništi</t>
  </si>
  <si>
    <t>039103000</t>
  </si>
  <si>
    <t>Rozebrání, bourání a odvoz zařízení staveniště</t>
  </si>
  <si>
    <t>2123309605</t>
  </si>
  <si>
    <t>VRN4</t>
  </si>
  <si>
    <t>Inženýrská činnost</t>
  </si>
  <si>
    <t>041903000</t>
  </si>
  <si>
    <t>Dozor jiné osoby - geotechnické posouzení  (2 návštěva stavby)</t>
  </si>
  <si>
    <t>937509192</t>
  </si>
  <si>
    <t>Dozor jiné osoby</t>
  </si>
  <si>
    <t>043134000</t>
  </si>
  <si>
    <t>Zkoušky zatěžovací - provedení zatěžovacích statických zkoušek pro ověření únosnosti pláně</t>
  </si>
  <si>
    <t>-1046019230</t>
  </si>
  <si>
    <t>Zkoušky zatěžovací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</si>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</sst>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7" fillId="0" borderId="16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/>
    </xf>
    <xf numFmtId="167" fontId="37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right" vertical="center"/>
    </xf>
    <xf numFmtId="0" fontId="19" fillId="4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tabSelected="1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12" t="s">
        <v>5</v>
      </c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" customHeight="1">
      <c r="B4" s="18"/>
      <c r="D4" s="19" t="s">
        <v>9</v>
      </c>
      <c r="AR4" s="18"/>
      <c r="AS4" s="20" t="s">
        <v>10</v>
      </c>
      <c r="BS4" s="15" t="s">
        <v>11</v>
      </c>
    </row>
    <row r="5" spans="1:74" ht="12" customHeight="1">
      <c r="B5" s="18"/>
      <c r="D5" s="21" t="s">
        <v>12</v>
      </c>
      <c r="K5" s="179" t="s">
        <v>13</v>
      </c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R5" s="18"/>
      <c r="BS5" s="15" t="s">
        <v>6</v>
      </c>
    </row>
    <row r="6" spans="1:74" ht="36.9" customHeight="1">
      <c r="B6" s="18"/>
      <c r="D6" s="23" t="s">
        <v>14</v>
      </c>
      <c r="K6" s="181" t="s">
        <v>15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R6" s="18"/>
      <c r="BS6" s="15" t="s">
        <v>6</v>
      </c>
    </row>
    <row r="7" spans="1:74" ht="12" customHeight="1">
      <c r="B7" s="18"/>
      <c r="D7" s="24" t="s">
        <v>16</v>
      </c>
      <c r="K7" s="22" t="s">
        <v>1</v>
      </c>
      <c r="AK7" s="24" t="s">
        <v>17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18</v>
      </c>
      <c r="K8" s="22" t="s">
        <v>19</v>
      </c>
      <c r="AK8" s="24" t="s">
        <v>20</v>
      </c>
      <c r="AN8" s="22" t="s">
        <v>21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22</v>
      </c>
      <c r="AK10" s="24" t="s">
        <v>23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24</v>
      </c>
      <c r="AK11" s="24" t="s">
        <v>25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26</v>
      </c>
      <c r="AK13" s="24" t="s">
        <v>23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27</v>
      </c>
      <c r="AK14" s="24" t="s">
        <v>25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28</v>
      </c>
      <c r="AK16" s="24" t="s">
        <v>23</v>
      </c>
      <c r="AN16" s="22" t="s">
        <v>1</v>
      </c>
      <c r="AR16" s="18"/>
      <c r="BS16" s="15" t="s">
        <v>3</v>
      </c>
    </row>
    <row r="17" spans="2:71" ht="18.45" customHeight="1">
      <c r="B17" s="18"/>
      <c r="E17" s="22" t="s">
        <v>29</v>
      </c>
      <c r="AK17" s="24" t="s">
        <v>25</v>
      </c>
      <c r="AN17" s="22" t="s">
        <v>1</v>
      </c>
      <c r="AR17" s="18"/>
      <c r="BS17" s="15" t="s">
        <v>30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31</v>
      </c>
      <c r="AK19" s="24" t="s">
        <v>23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32</v>
      </c>
      <c r="AK20" s="24" t="s">
        <v>25</v>
      </c>
      <c r="AN20" s="22" t="s">
        <v>1</v>
      </c>
      <c r="AR20" s="18"/>
      <c r="BS20" s="15" t="s">
        <v>30</v>
      </c>
    </row>
    <row r="21" spans="2:71" ht="6.9" customHeight="1">
      <c r="B21" s="18"/>
      <c r="AR21" s="18"/>
    </row>
    <row r="22" spans="2:71" ht="12" customHeight="1">
      <c r="B22" s="18"/>
      <c r="D22" s="24" t="s">
        <v>33</v>
      </c>
      <c r="AR22" s="18"/>
    </row>
    <row r="23" spans="2:71" ht="16.5" customHeight="1">
      <c r="B23" s="18"/>
      <c r="E23" s="182" t="s">
        <v>1</v>
      </c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5" customHeight="1">
      <c r="B26" s="27"/>
      <c r="D26" s="28" t="s">
        <v>34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3">
        <f>ROUND(AG94,2)</f>
        <v>0</v>
      </c>
      <c r="AL26" s="184"/>
      <c r="AM26" s="184"/>
      <c r="AN26" s="184"/>
      <c r="AO26" s="184"/>
      <c r="AR26" s="27"/>
    </row>
    <row r="27" spans="2:71" s="1" customFormat="1" ht="6.9" customHeight="1">
      <c r="B27" s="27"/>
      <c r="AR27" s="27"/>
    </row>
    <row r="28" spans="2:71" s="1" customFormat="1" ht="13.2">
      <c r="B28" s="27"/>
      <c r="L28" s="185" t="s">
        <v>35</v>
      </c>
      <c r="M28" s="185"/>
      <c r="N28" s="185"/>
      <c r="O28" s="185"/>
      <c r="P28" s="185"/>
      <c r="W28" s="185" t="s">
        <v>36</v>
      </c>
      <c r="X28" s="185"/>
      <c r="Y28" s="185"/>
      <c r="Z28" s="185"/>
      <c r="AA28" s="185"/>
      <c r="AB28" s="185"/>
      <c r="AC28" s="185"/>
      <c r="AD28" s="185"/>
      <c r="AE28" s="185"/>
      <c r="AK28" s="185" t="s">
        <v>37</v>
      </c>
      <c r="AL28" s="185"/>
      <c r="AM28" s="185"/>
      <c r="AN28" s="185"/>
      <c r="AO28" s="185"/>
      <c r="AR28" s="27"/>
    </row>
    <row r="29" spans="2:71" s="2" customFormat="1" ht="14.4" customHeight="1">
      <c r="B29" s="31"/>
      <c r="D29" s="24" t="s">
        <v>38</v>
      </c>
      <c r="F29" s="24" t="s">
        <v>39</v>
      </c>
      <c r="L29" s="188">
        <v>0.21</v>
      </c>
      <c r="M29" s="187"/>
      <c r="N29" s="187"/>
      <c r="O29" s="187"/>
      <c r="P29" s="187"/>
      <c r="W29" s="186">
        <f>ROUND(AZ94, 2)</f>
        <v>0</v>
      </c>
      <c r="X29" s="187"/>
      <c r="Y29" s="187"/>
      <c r="Z29" s="187"/>
      <c r="AA29" s="187"/>
      <c r="AB29" s="187"/>
      <c r="AC29" s="187"/>
      <c r="AD29" s="187"/>
      <c r="AE29" s="187"/>
      <c r="AK29" s="186">
        <f>ROUND(AV94, 2)</f>
        <v>0</v>
      </c>
      <c r="AL29" s="187"/>
      <c r="AM29" s="187"/>
      <c r="AN29" s="187"/>
      <c r="AO29" s="187"/>
      <c r="AR29" s="31"/>
    </row>
    <row r="30" spans="2:71" s="2" customFormat="1" ht="14.4" customHeight="1">
      <c r="B30" s="31"/>
      <c r="F30" s="24" t="s">
        <v>40</v>
      </c>
      <c r="L30" s="188">
        <v>0.12</v>
      </c>
      <c r="M30" s="187"/>
      <c r="N30" s="187"/>
      <c r="O30" s="187"/>
      <c r="P30" s="187"/>
      <c r="W30" s="186">
        <f>ROUND(BA94, 2)</f>
        <v>0</v>
      </c>
      <c r="X30" s="187"/>
      <c r="Y30" s="187"/>
      <c r="Z30" s="187"/>
      <c r="AA30" s="187"/>
      <c r="AB30" s="187"/>
      <c r="AC30" s="187"/>
      <c r="AD30" s="187"/>
      <c r="AE30" s="187"/>
      <c r="AK30" s="186">
        <f>ROUND(AW94, 2)</f>
        <v>0</v>
      </c>
      <c r="AL30" s="187"/>
      <c r="AM30" s="187"/>
      <c r="AN30" s="187"/>
      <c r="AO30" s="187"/>
      <c r="AR30" s="31"/>
    </row>
    <row r="31" spans="2:71" s="2" customFormat="1" ht="14.4" hidden="1" customHeight="1">
      <c r="B31" s="31"/>
      <c r="F31" s="24" t="s">
        <v>41</v>
      </c>
      <c r="L31" s="188">
        <v>0.21</v>
      </c>
      <c r="M31" s="187"/>
      <c r="N31" s="187"/>
      <c r="O31" s="187"/>
      <c r="P31" s="187"/>
      <c r="W31" s="186">
        <f>ROUND(BB94, 2)</f>
        <v>0</v>
      </c>
      <c r="X31" s="187"/>
      <c r="Y31" s="187"/>
      <c r="Z31" s="187"/>
      <c r="AA31" s="187"/>
      <c r="AB31" s="187"/>
      <c r="AC31" s="187"/>
      <c r="AD31" s="187"/>
      <c r="AE31" s="187"/>
      <c r="AK31" s="186">
        <v>0</v>
      </c>
      <c r="AL31" s="187"/>
      <c r="AM31" s="187"/>
      <c r="AN31" s="187"/>
      <c r="AO31" s="187"/>
      <c r="AR31" s="31"/>
    </row>
    <row r="32" spans="2:71" s="2" customFormat="1" ht="14.4" hidden="1" customHeight="1">
      <c r="B32" s="31"/>
      <c r="F32" s="24" t="s">
        <v>42</v>
      </c>
      <c r="L32" s="188">
        <v>0.12</v>
      </c>
      <c r="M32" s="187"/>
      <c r="N32" s="187"/>
      <c r="O32" s="187"/>
      <c r="P32" s="187"/>
      <c r="W32" s="186">
        <f>ROUND(BC94, 2)</f>
        <v>0</v>
      </c>
      <c r="X32" s="187"/>
      <c r="Y32" s="187"/>
      <c r="Z32" s="187"/>
      <c r="AA32" s="187"/>
      <c r="AB32" s="187"/>
      <c r="AC32" s="187"/>
      <c r="AD32" s="187"/>
      <c r="AE32" s="187"/>
      <c r="AK32" s="186">
        <v>0</v>
      </c>
      <c r="AL32" s="187"/>
      <c r="AM32" s="187"/>
      <c r="AN32" s="187"/>
      <c r="AO32" s="187"/>
      <c r="AR32" s="31"/>
    </row>
    <row r="33" spans="2:44" s="2" customFormat="1" ht="14.4" hidden="1" customHeight="1">
      <c r="B33" s="31"/>
      <c r="F33" s="24" t="s">
        <v>43</v>
      </c>
      <c r="L33" s="188">
        <v>0</v>
      </c>
      <c r="M33" s="187"/>
      <c r="N33" s="187"/>
      <c r="O33" s="187"/>
      <c r="P33" s="187"/>
      <c r="W33" s="186">
        <f>ROUND(BD94, 2)</f>
        <v>0</v>
      </c>
      <c r="X33" s="187"/>
      <c r="Y33" s="187"/>
      <c r="Z33" s="187"/>
      <c r="AA33" s="187"/>
      <c r="AB33" s="187"/>
      <c r="AC33" s="187"/>
      <c r="AD33" s="187"/>
      <c r="AE33" s="187"/>
      <c r="AK33" s="186">
        <v>0</v>
      </c>
      <c r="AL33" s="187"/>
      <c r="AM33" s="187"/>
      <c r="AN33" s="187"/>
      <c r="AO33" s="187"/>
      <c r="AR33" s="31"/>
    </row>
    <row r="34" spans="2:44" s="1" customFormat="1" ht="6.9" customHeight="1">
      <c r="B34" s="27"/>
      <c r="AR34" s="27"/>
    </row>
    <row r="35" spans="2:44" s="1" customFormat="1" ht="25.95" customHeight="1">
      <c r="B35" s="27"/>
      <c r="C35" s="32"/>
      <c r="D35" s="33" t="s">
        <v>44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45</v>
      </c>
      <c r="U35" s="34"/>
      <c r="V35" s="34"/>
      <c r="W35" s="34"/>
      <c r="X35" s="189" t="s">
        <v>46</v>
      </c>
      <c r="Y35" s="190"/>
      <c r="Z35" s="190"/>
      <c r="AA35" s="190"/>
      <c r="AB35" s="190"/>
      <c r="AC35" s="34"/>
      <c r="AD35" s="34"/>
      <c r="AE35" s="34"/>
      <c r="AF35" s="34"/>
      <c r="AG35" s="34"/>
      <c r="AH35" s="34"/>
      <c r="AI35" s="34"/>
      <c r="AJ35" s="34"/>
      <c r="AK35" s="191">
        <f>SUM(AK26:AK33)</f>
        <v>0</v>
      </c>
      <c r="AL35" s="190"/>
      <c r="AM35" s="190"/>
      <c r="AN35" s="190"/>
      <c r="AO35" s="192"/>
      <c r="AP35" s="32"/>
      <c r="AQ35" s="32"/>
      <c r="AR35" s="27"/>
    </row>
    <row r="36" spans="2:44" s="1" customFormat="1" ht="6.9" customHeight="1">
      <c r="B36" s="27"/>
      <c r="AR36" s="27"/>
    </row>
    <row r="37" spans="2:44" s="1" customFormat="1" ht="14.4" customHeight="1">
      <c r="B37" s="27"/>
      <c r="AR37" s="27"/>
    </row>
    <row r="38" spans="2:44" ht="14.4" customHeight="1">
      <c r="B38" s="18"/>
      <c r="AR38" s="18"/>
    </row>
    <row r="39" spans="2:44" ht="14.4" customHeight="1">
      <c r="B39" s="18"/>
      <c r="AR39" s="18"/>
    </row>
    <row r="40" spans="2:44" ht="14.4" customHeight="1">
      <c r="B40" s="18"/>
      <c r="AR40" s="18"/>
    </row>
    <row r="41" spans="2:44" ht="14.4" customHeight="1">
      <c r="B41" s="18"/>
      <c r="AR41" s="18"/>
    </row>
    <row r="42" spans="2:44" ht="14.4" customHeight="1">
      <c r="B42" s="18"/>
      <c r="AR42" s="18"/>
    </row>
    <row r="43" spans="2:44" ht="14.4" customHeight="1">
      <c r="B43" s="18"/>
      <c r="AR43" s="18"/>
    </row>
    <row r="44" spans="2:44" ht="14.4" customHeight="1">
      <c r="B44" s="18"/>
      <c r="AR44" s="18"/>
    </row>
    <row r="45" spans="2:44" ht="14.4" customHeight="1">
      <c r="B45" s="18"/>
      <c r="AR45" s="18"/>
    </row>
    <row r="46" spans="2:44" ht="14.4" customHeight="1">
      <c r="B46" s="18"/>
      <c r="AR46" s="18"/>
    </row>
    <row r="47" spans="2:44" ht="14.4" customHeight="1">
      <c r="B47" s="18"/>
      <c r="AR47" s="18"/>
    </row>
    <row r="48" spans="2:44" ht="14.4" customHeight="1">
      <c r="B48" s="18"/>
      <c r="AR48" s="18"/>
    </row>
    <row r="49" spans="2:44" s="1" customFormat="1" ht="14.4" customHeight="1">
      <c r="B49" s="27"/>
      <c r="D49" s="36" t="s">
        <v>47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6" t="s">
        <v>48</v>
      </c>
      <c r="AI49" s="37"/>
      <c r="AJ49" s="37"/>
      <c r="AK49" s="37"/>
      <c r="AL49" s="37"/>
      <c r="AM49" s="37"/>
      <c r="AN49" s="37"/>
      <c r="AO49" s="37"/>
      <c r="AR49" s="27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27"/>
      <c r="D60" s="38" t="s">
        <v>49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8" t="s">
        <v>50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8" t="s">
        <v>49</v>
      </c>
      <c r="AI60" s="29"/>
      <c r="AJ60" s="29"/>
      <c r="AK60" s="29"/>
      <c r="AL60" s="29"/>
      <c r="AM60" s="38" t="s">
        <v>50</v>
      </c>
      <c r="AN60" s="29"/>
      <c r="AO60" s="29"/>
      <c r="AR60" s="27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27"/>
      <c r="D64" s="36" t="s">
        <v>51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6" t="s">
        <v>52</v>
      </c>
      <c r="AI64" s="37"/>
      <c r="AJ64" s="37"/>
      <c r="AK64" s="37"/>
      <c r="AL64" s="37"/>
      <c r="AM64" s="37"/>
      <c r="AN64" s="37"/>
      <c r="AO64" s="37"/>
      <c r="AR64" s="27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27"/>
      <c r="D75" s="38" t="s">
        <v>49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8" t="s">
        <v>50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8" t="s">
        <v>49</v>
      </c>
      <c r="AI75" s="29"/>
      <c r="AJ75" s="29"/>
      <c r="AK75" s="29"/>
      <c r="AL75" s="29"/>
      <c r="AM75" s="38" t="s">
        <v>50</v>
      </c>
      <c r="AN75" s="29"/>
      <c r="AO75" s="29"/>
      <c r="AR75" s="27"/>
    </row>
    <row r="76" spans="2:44" s="1" customFormat="1" ht="10.199999999999999">
      <c r="B76" s="27"/>
      <c r="AR76" s="27"/>
    </row>
    <row r="77" spans="2:44" s="1" customFormat="1" ht="6.9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27"/>
    </row>
    <row r="81" spans="1:91" s="1" customFormat="1" ht="6.9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27"/>
    </row>
    <row r="82" spans="1:91" s="1" customFormat="1" ht="24.9" customHeight="1">
      <c r="B82" s="27"/>
      <c r="C82" s="19" t="s">
        <v>53</v>
      </c>
      <c r="AR82" s="27"/>
    </row>
    <row r="83" spans="1:91" s="1" customFormat="1" ht="6.9" customHeight="1">
      <c r="B83" s="27"/>
      <c r="AR83" s="27"/>
    </row>
    <row r="84" spans="1:91" s="3" customFormat="1" ht="12" customHeight="1">
      <c r="B84" s="43"/>
      <c r="C84" s="24" t="s">
        <v>12</v>
      </c>
      <c r="L84" s="3" t="str">
        <f>K5</f>
        <v>23-52</v>
      </c>
      <c r="AR84" s="43"/>
    </row>
    <row r="85" spans="1:91" s="4" customFormat="1" ht="36.9" customHeight="1">
      <c r="B85" s="44"/>
      <c r="C85" s="45" t="s">
        <v>14</v>
      </c>
      <c r="L85" s="193" t="str">
        <f>K6</f>
        <v>Rekonstrukce místní komunikace Zadražany</v>
      </c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R85" s="44"/>
    </row>
    <row r="86" spans="1:91" s="1" customFormat="1" ht="6.9" customHeight="1">
      <c r="B86" s="27"/>
      <c r="AR86" s="27"/>
    </row>
    <row r="87" spans="1:91" s="1" customFormat="1" ht="12" customHeight="1">
      <c r="B87" s="27"/>
      <c r="C87" s="24" t="s">
        <v>18</v>
      </c>
      <c r="L87" s="46" t="str">
        <f>IF(K8="","",K8)</f>
        <v>Zadražany</v>
      </c>
      <c r="AI87" s="24" t="s">
        <v>20</v>
      </c>
      <c r="AM87" s="195" t="str">
        <f>IF(AN8= "","",AN8)</f>
        <v>19. 2. 2026</v>
      </c>
      <c r="AN87" s="195"/>
      <c r="AR87" s="27"/>
    </row>
    <row r="88" spans="1:91" s="1" customFormat="1" ht="6.9" customHeight="1">
      <c r="B88" s="27"/>
      <c r="AR88" s="27"/>
    </row>
    <row r="89" spans="1:91" s="1" customFormat="1" ht="15.15" customHeight="1">
      <c r="B89" s="27"/>
      <c r="C89" s="24" t="s">
        <v>22</v>
      </c>
      <c r="L89" s="3" t="str">
        <f>IF(E11= "","",E11)</f>
        <v>Obec Nepolisy</v>
      </c>
      <c r="AI89" s="24" t="s">
        <v>28</v>
      </c>
      <c r="AM89" s="196" t="str">
        <f>IF(E17="","",E17)</f>
        <v>VDI Projekt s.r.o.</v>
      </c>
      <c r="AN89" s="197"/>
      <c r="AO89" s="197"/>
      <c r="AP89" s="197"/>
      <c r="AR89" s="27"/>
      <c r="AS89" s="198" t="s">
        <v>54</v>
      </c>
      <c r="AT89" s="199"/>
      <c r="AU89" s="48"/>
      <c r="AV89" s="48"/>
      <c r="AW89" s="48"/>
      <c r="AX89" s="48"/>
      <c r="AY89" s="48"/>
      <c r="AZ89" s="48"/>
      <c r="BA89" s="48"/>
      <c r="BB89" s="48"/>
      <c r="BC89" s="48"/>
      <c r="BD89" s="49"/>
    </row>
    <row r="90" spans="1:91" s="1" customFormat="1" ht="15.15" customHeight="1">
      <c r="B90" s="27"/>
      <c r="C90" s="24" t="s">
        <v>26</v>
      </c>
      <c r="L90" s="3" t="str">
        <f>IF(E14="","",E14)</f>
        <v xml:space="preserve"> </v>
      </c>
      <c r="AI90" s="24" t="s">
        <v>31</v>
      </c>
      <c r="AM90" s="196" t="str">
        <f>IF(E20="","",E20)</f>
        <v>Ing. Jan Duben</v>
      </c>
      <c r="AN90" s="197"/>
      <c r="AO90" s="197"/>
      <c r="AP90" s="197"/>
      <c r="AR90" s="27"/>
      <c r="AS90" s="200"/>
      <c r="AT90" s="201"/>
      <c r="BD90" s="51"/>
    </row>
    <row r="91" spans="1:91" s="1" customFormat="1" ht="10.8" customHeight="1">
      <c r="B91" s="27"/>
      <c r="AR91" s="27"/>
      <c r="AS91" s="200"/>
      <c r="AT91" s="201"/>
      <c r="BD91" s="51"/>
    </row>
    <row r="92" spans="1:91" s="1" customFormat="1" ht="29.25" customHeight="1">
      <c r="B92" s="27"/>
      <c r="C92" s="202" t="s">
        <v>55</v>
      </c>
      <c r="D92" s="203"/>
      <c r="E92" s="203"/>
      <c r="F92" s="203"/>
      <c r="G92" s="203"/>
      <c r="H92" s="52"/>
      <c r="I92" s="204" t="s">
        <v>56</v>
      </c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5" t="s">
        <v>57</v>
      </c>
      <c r="AH92" s="203"/>
      <c r="AI92" s="203"/>
      <c r="AJ92" s="203"/>
      <c r="AK92" s="203"/>
      <c r="AL92" s="203"/>
      <c r="AM92" s="203"/>
      <c r="AN92" s="204" t="s">
        <v>58</v>
      </c>
      <c r="AO92" s="203"/>
      <c r="AP92" s="206"/>
      <c r="AQ92" s="53" t="s">
        <v>59</v>
      </c>
      <c r="AR92" s="27"/>
      <c r="AS92" s="54" t="s">
        <v>60</v>
      </c>
      <c r="AT92" s="55" t="s">
        <v>61</v>
      </c>
      <c r="AU92" s="55" t="s">
        <v>62</v>
      </c>
      <c r="AV92" s="55" t="s">
        <v>63</v>
      </c>
      <c r="AW92" s="55" t="s">
        <v>64</v>
      </c>
      <c r="AX92" s="55" t="s">
        <v>65</v>
      </c>
      <c r="AY92" s="55" t="s">
        <v>66</v>
      </c>
      <c r="AZ92" s="55" t="s">
        <v>67</v>
      </c>
      <c r="BA92" s="55" t="s">
        <v>68</v>
      </c>
      <c r="BB92" s="55" t="s">
        <v>69</v>
      </c>
      <c r="BC92" s="55" t="s">
        <v>70</v>
      </c>
      <c r="BD92" s="56" t="s">
        <v>71</v>
      </c>
    </row>
    <row r="93" spans="1:91" s="1" customFormat="1" ht="10.8" customHeight="1">
      <c r="B93" s="27"/>
      <c r="AR93" s="27"/>
      <c r="AS93" s="57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9"/>
    </row>
    <row r="94" spans="1:91" s="5" customFormat="1" ht="32.4" customHeight="1">
      <c r="B94" s="58"/>
      <c r="C94" s="59" t="s">
        <v>72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210">
        <f>ROUND(SUM(AG95:AG96),2)</f>
        <v>0</v>
      </c>
      <c r="AH94" s="210"/>
      <c r="AI94" s="210"/>
      <c r="AJ94" s="210"/>
      <c r="AK94" s="210"/>
      <c r="AL94" s="210"/>
      <c r="AM94" s="210"/>
      <c r="AN94" s="211">
        <f>SUM(AG94,AT94)</f>
        <v>0</v>
      </c>
      <c r="AO94" s="211"/>
      <c r="AP94" s="211"/>
      <c r="AQ94" s="62" t="s">
        <v>1</v>
      </c>
      <c r="AR94" s="58"/>
      <c r="AS94" s="63">
        <f>ROUND(SUM(AS95:AS96),2)</f>
        <v>0</v>
      </c>
      <c r="AT94" s="64">
        <f>ROUND(SUM(AV94:AW94),2)</f>
        <v>0</v>
      </c>
      <c r="AU94" s="65">
        <f>ROUND(SUM(AU95:AU96),5)</f>
        <v>4217.4323899999999</v>
      </c>
      <c r="AV94" s="64">
        <f>ROUND(AZ94*L29,2)</f>
        <v>0</v>
      </c>
      <c r="AW94" s="64">
        <f>ROUND(BA94*L30,2)</f>
        <v>0</v>
      </c>
      <c r="AX94" s="64">
        <f>ROUND(BB94*L29,2)</f>
        <v>0</v>
      </c>
      <c r="AY94" s="64">
        <f>ROUND(BC94*L30,2)</f>
        <v>0</v>
      </c>
      <c r="AZ94" s="64">
        <f>ROUND(SUM(AZ95:AZ96),2)</f>
        <v>0</v>
      </c>
      <c r="BA94" s="64">
        <f>ROUND(SUM(BA95:BA96),2)</f>
        <v>0</v>
      </c>
      <c r="BB94" s="64">
        <f>ROUND(SUM(BB95:BB96),2)</f>
        <v>0</v>
      </c>
      <c r="BC94" s="64">
        <f>ROUND(SUM(BC95:BC96),2)</f>
        <v>0</v>
      </c>
      <c r="BD94" s="66">
        <f>ROUND(SUM(BD95:BD96),2)</f>
        <v>0</v>
      </c>
      <c r="BS94" s="67" t="s">
        <v>73</v>
      </c>
      <c r="BT94" s="67" t="s">
        <v>74</v>
      </c>
      <c r="BU94" s="68" t="s">
        <v>75</v>
      </c>
      <c r="BV94" s="67" t="s">
        <v>76</v>
      </c>
      <c r="BW94" s="67" t="s">
        <v>4</v>
      </c>
      <c r="BX94" s="67" t="s">
        <v>77</v>
      </c>
      <c r="CL94" s="67" t="s">
        <v>1</v>
      </c>
    </row>
    <row r="95" spans="1:91" s="6" customFormat="1" ht="16.5" customHeight="1">
      <c r="A95" s="69" t="s">
        <v>78</v>
      </c>
      <c r="B95" s="70"/>
      <c r="C95" s="71"/>
      <c r="D95" s="209" t="s">
        <v>79</v>
      </c>
      <c r="E95" s="209"/>
      <c r="F95" s="209"/>
      <c r="G95" s="209"/>
      <c r="H95" s="209"/>
      <c r="I95" s="72"/>
      <c r="J95" s="209" t="s">
        <v>80</v>
      </c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7">
        <f>'SO 101 - Komunikace'!J30</f>
        <v>0</v>
      </c>
      <c r="AH95" s="208"/>
      <c r="AI95" s="208"/>
      <c r="AJ95" s="208"/>
      <c r="AK95" s="208"/>
      <c r="AL95" s="208"/>
      <c r="AM95" s="208"/>
      <c r="AN95" s="207">
        <f>SUM(AG95,AT95)</f>
        <v>0</v>
      </c>
      <c r="AO95" s="208"/>
      <c r="AP95" s="208"/>
      <c r="AQ95" s="73" t="s">
        <v>81</v>
      </c>
      <c r="AR95" s="70"/>
      <c r="AS95" s="74">
        <v>0</v>
      </c>
      <c r="AT95" s="75">
        <f>ROUND(SUM(AV95:AW95),2)</f>
        <v>0</v>
      </c>
      <c r="AU95" s="76">
        <f>'SO 101 - Komunikace'!P126</f>
        <v>4217.4323869999998</v>
      </c>
      <c r="AV95" s="75">
        <f>'SO 101 - Komunikace'!J33</f>
        <v>0</v>
      </c>
      <c r="AW95" s="75">
        <f>'SO 101 - Komunikace'!J34</f>
        <v>0</v>
      </c>
      <c r="AX95" s="75">
        <f>'SO 101 - Komunikace'!J35</f>
        <v>0</v>
      </c>
      <c r="AY95" s="75">
        <f>'SO 101 - Komunikace'!J36</f>
        <v>0</v>
      </c>
      <c r="AZ95" s="75">
        <f>'SO 101 - Komunikace'!F33</f>
        <v>0</v>
      </c>
      <c r="BA95" s="75">
        <f>'SO 101 - Komunikace'!F34</f>
        <v>0</v>
      </c>
      <c r="BB95" s="75">
        <f>'SO 101 - Komunikace'!F35</f>
        <v>0</v>
      </c>
      <c r="BC95" s="75">
        <f>'SO 101 - Komunikace'!F36</f>
        <v>0</v>
      </c>
      <c r="BD95" s="77">
        <f>'SO 101 - Komunikace'!F37</f>
        <v>0</v>
      </c>
      <c r="BT95" s="78" t="s">
        <v>82</v>
      </c>
      <c r="BV95" s="78" t="s">
        <v>76</v>
      </c>
      <c r="BW95" s="78" t="s">
        <v>83</v>
      </c>
      <c r="BX95" s="78" t="s">
        <v>4</v>
      </c>
      <c r="CL95" s="78" t="s">
        <v>1</v>
      </c>
      <c r="CM95" s="78" t="s">
        <v>84</v>
      </c>
    </row>
    <row r="96" spans="1:91" s="6" customFormat="1" ht="16.5" customHeight="1">
      <c r="A96" s="69" t="s">
        <v>78</v>
      </c>
      <c r="B96" s="70"/>
      <c r="C96" s="71"/>
      <c r="D96" s="209" t="s">
        <v>85</v>
      </c>
      <c r="E96" s="209"/>
      <c r="F96" s="209"/>
      <c r="G96" s="209"/>
      <c r="H96" s="209"/>
      <c r="I96" s="72"/>
      <c r="J96" s="209" t="s">
        <v>86</v>
      </c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7">
        <f>'VON - Vedlejší a ostatní ...'!J30</f>
        <v>0</v>
      </c>
      <c r="AH96" s="208"/>
      <c r="AI96" s="208"/>
      <c r="AJ96" s="208"/>
      <c r="AK96" s="208"/>
      <c r="AL96" s="208"/>
      <c r="AM96" s="208"/>
      <c r="AN96" s="207">
        <f>SUM(AG96,AT96)</f>
        <v>0</v>
      </c>
      <c r="AO96" s="208"/>
      <c r="AP96" s="208"/>
      <c r="AQ96" s="73" t="s">
        <v>81</v>
      </c>
      <c r="AR96" s="70"/>
      <c r="AS96" s="79">
        <v>0</v>
      </c>
      <c r="AT96" s="80">
        <f>ROUND(SUM(AV96:AW96),2)</f>
        <v>0</v>
      </c>
      <c r="AU96" s="81">
        <f>'VON - Vedlejší a ostatní ...'!P120</f>
        <v>0</v>
      </c>
      <c r="AV96" s="80">
        <f>'VON - Vedlejší a ostatní ...'!J33</f>
        <v>0</v>
      </c>
      <c r="AW96" s="80">
        <f>'VON - Vedlejší a ostatní ...'!J34</f>
        <v>0</v>
      </c>
      <c r="AX96" s="80">
        <f>'VON - Vedlejší a ostatní ...'!J35</f>
        <v>0</v>
      </c>
      <c r="AY96" s="80">
        <f>'VON - Vedlejší a ostatní ...'!J36</f>
        <v>0</v>
      </c>
      <c r="AZ96" s="80">
        <f>'VON - Vedlejší a ostatní ...'!F33</f>
        <v>0</v>
      </c>
      <c r="BA96" s="80">
        <f>'VON - Vedlejší a ostatní ...'!F34</f>
        <v>0</v>
      </c>
      <c r="BB96" s="80">
        <f>'VON - Vedlejší a ostatní ...'!F35</f>
        <v>0</v>
      </c>
      <c r="BC96" s="80">
        <f>'VON - Vedlejší a ostatní ...'!F36</f>
        <v>0</v>
      </c>
      <c r="BD96" s="82">
        <f>'VON - Vedlejší a ostatní ...'!F37</f>
        <v>0</v>
      </c>
      <c r="BT96" s="78" t="s">
        <v>82</v>
      </c>
      <c r="BV96" s="78" t="s">
        <v>76</v>
      </c>
      <c r="BW96" s="78" t="s">
        <v>87</v>
      </c>
      <c r="BX96" s="78" t="s">
        <v>4</v>
      </c>
      <c r="CL96" s="78" t="s">
        <v>1</v>
      </c>
      <c r="CM96" s="78" t="s">
        <v>84</v>
      </c>
    </row>
    <row r="97" spans="2:44" s="1" customFormat="1" ht="30" customHeight="1">
      <c r="B97" s="27"/>
      <c r="AR97" s="27"/>
    </row>
    <row r="98" spans="2:44" s="1" customFormat="1" ht="6.9" customHeight="1"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27"/>
    </row>
  </sheetData>
  <mergeCells count="44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SO 101 - Komunikace'!C2" display="/" xr:uid="{00000000-0004-0000-0000-000000000000}"/>
    <hyperlink ref="A96" location="'VON - Vedlejší a ostatní 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620"/>
  <sheetViews>
    <sheetView showGridLines="0" topLeftCell="A10" workbookViewId="0">
      <selection activeCell="I618" sqref="I618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56" ht="10.199999999999999"/>
    <row r="2" spans="2:56" ht="36.9" customHeight="1">
      <c r="L2" s="212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5" t="s">
        <v>83</v>
      </c>
      <c r="AZ2" s="83" t="s">
        <v>88</v>
      </c>
      <c r="BA2" s="83" t="s">
        <v>1</v>
      </c>
      <c r="BB2" s="83" t="s">
        <v>1</v>
      </c>
      <c r="BC2" s="83" t="s">
        <v>89</v>
      </c>
      <c r="BD2" s="83" t="s">
        <v>84</v>
      </c>
    </row>
    <row r="3" spans="2:5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84</v>
      </c>
      <c r="AZ3" s="83" t="s">
        <v>90</v>
      </c>
      <c r="BA3" s="83" t="s">
        <v>1</v>
      </c>
      <c r="BB3" s="83" t="s">
        <v>1</v>
      </c>
      <c r="BC3" s="83" t="s">
        <v>91</v>
      </c>
      <c r="BD3" s="83" t="s">
        <v>84</v>
      </c>
    </row>
    <row r="4" spans="2:56" ht="24.9" customHeight="1">
      <c r="B4" s="18"/>
      <c r="D4" s="19" t="s">
        <v>92</v>
      </c>
      <c r="L4" s="18"/>
      <c r="M4" s="84" t="s">
        <v>10</v>
      </c>
      <c r="AT4" s="15" t="s">
        <v>3</v>
      </c>
      <c r="AZ4" s="83" t="s">
        <v>93</v>
      </c>
      <c r="BA4" s="83" t="s">
        <v>1</v>
      </c>
      <c r="BB4" s="83" t="s">
        <v>1</v>
      </c>
      <c r="BC4" s="83" t="s">
        <v>94</v>
      </c>
      <c r="BD4" s="83" t="s">
        <v>84</v>
      </c>
    </row>
    <row r="5" spans="2:56" ht="6.9" customHeight="1">
      <c r="B5" s="18"/>
      <c r="L5" s="18"/>
      <c r="AZ5" s="83" t="s">
        <v>95</v>
      </c>
      <c r="BA5" s="83" t="s">
        <v>1</v>
      </c>
      <c r="BB5" s="83" t="s">
        <v>1</v>
      </c>
      <c r="BC5" s="83" t="s">
        <v>96</v>
      </c>
      <c r="BD5" s="83" t="s">
        <v>84</v>
      </c>
    </row>
    <row r="6" spans="2:56" ht="12" customHeight="1">
      <c r="B6" s="18"/>
      <c r="D6" s="24" t="s">
        <v>14</v>
      </c>
      <c r="L6" s="18"/>
      <c r="AZ6" s="83" t="s">
        <v>97</v>
      </c>
      <c r="BA6" s="83" t="s">
        <v>1</v>
      </c>
      <c r="BB6" s="83" t="s">
        <v>1</v>
      </c>
      <c r="BC6" s="83" t="s">
        <v>98</v>
      </c>
      <c r="BD6" s="83" t="s">
        <v>84</v>
      </c>
    </row>
    <row r="7" spans="2:56" ht="16.5" customHeight="1">
      <c r="B7" s="18"/>
      <c r="E7" s="213" t="str">
        <f>'Rekapitulace stavby'!K6</f>
        <v>Rekonstrukce místní komunikace Zadražany</v>
      </c>
      <c r="F7" s="214"/>
      <c r="G7" s="214"/>
      <c r="H7" s="214"/>
      <c r="L7" s="18"/>
      <c r="AZ7" s="83" t="s">
        <v>99</v>
      </c>
      <c r="BA7" s="83" t="s">
        <v>1</v>
      </c>
      <c r="BB7" s="83" t="s">
        <v>1</v>
      </c>
      <c r="BC7" s="83" t="s">
        <v>100</v>
      </c>
      <c r="BD7" s="83" t="s">
        <v>84</v>
      </c>
    </row>
    <row r="8" spans="2:56" s="1" customFormat="1" ht="12" customHeight="1">
      <c r="B8" s="27"/>
      <c r="D8" s="24" t="s">
        <v>101</v>
      </c>
      <c r="L8" s="27"/>
      <c r="AZ8" s="83" t="s">
        <v>102</v>
      </c>
      <c r="BA8" s="83" t="s">
        <v>1</v>
      </c>
      <c r="BB8" s="83" t="s">
        <v>1</v>
      </c>
      <c r="BC8" s="83" t="s">
        <v>103</v>
      </c>
      <c r="BD8" s="83" t="s">
        <v>84</v>
      </c>
    </row>
    <row r="9" spans="2:56" s="1" customFormat="1" ht="16.5" customHeight="1">
      <c r="B9" s="27"/>
      <c r="E9" s="193" t="s">
        <v>104</v>
      </c>
      <c r="F9" s="215"/>
      <c r="G9" s="215"/>
      <c r="H9" s="215"/>
      <c r="L9" s="27"/>
      <c r="AZ9" s="83" t="s">
        <v>105</v>
      </c>
      <c r="BA9" s="83" t="s">
        <v>1</v>
      </c>
      <c r="BB9" s="83" t="s">
        <v>1</v>
      </c>
      <c r="BC9" s="83" t="s">
        <v>106</v>
      </c>
      <c r="BD9" s="83" t="s">
        <v>84</v>
      </c>
    </row>
    <row r="10" spans="2:56" s="1" customFormat="1" ht="10.199999999999999">
      <c r="B10" s="27"/>
      <c r="L10" s="27"/>
      <c r="AZ10" s="83" t="s">
        <v>107</v>
      </c>
      <c r="BA10" s="83" t="s">
        <v>1</v>
      </c>
      <c r="BB10" s="83" t="s">
        <v>1</v>
      </c>
      <c r="BC10" s="83" t="s">
        <v>108</v>
      </c>
      <c r="BD10" s="83" t="s">
        <v>84</v>
      </c>
    </row>
    <row r="11" spans="2:56" s="1" customFormat="1" ht="12" customHeight="1">
      <c r="B11" s="27"/>
      <c r="D11" s="24" t="s">
        <v>16</v>
      </c>
      <c r="F11" s="22" t="s">
        <v>1</v>
      </c>
      <c r="I11" s="24" t="s">
        <v>17</v>
      </c>
      <c r="J11" s="22" t="s">
        <v>1</v>
      </c>
      <c r="L11" s="27"/>
      <c r="AZ11" s="83" t="s">
        <v>109</v>
      </c>
      <c r="BA11" s="83" t="s">
        <v>1</v>
      </c>
      <c r="BB11" s="83" t="s">
        <v>1</v>
      </c>
      <c r="BC11" s="83" t="s">
        <v>110</v>
      </c>
      <c r="BD11" s="83" t="s">
        <v>84</v>
      </c>
    </row>
    <row r="12" spans="2:56" s="1" customFormat="1" ht="12" customHeight="1">
      <c r="B12" s="27"/>
      <c r="D12" s="24" t="s">
        <v>18</v>
      </c>
      <c r="F12" s="22" t="s">
        <v>19</v>
      </c>
      <c r="I12" s="24" t="s">
        <v>20</v>
      </c>
      <c r="J12" s="47" t="str">
        <f>'Rekapitulace stavby'!AN8</f>
        <v>19. 2. 2026</v>
      </c>
      <c r="L12" s="27"/>
      <c r="AZ12" s="83" t="s">
        <v>111</v>
      </c>
      <c r="BA12" s="83" t="s">
        <v>1</v>
      </c>
      <c r="BB12" s="83" t="s">
        <v>1</v>
      </c>
      <c r="BC12" s="83" t="s">
        <v>112</v>
      </c>
      <c r="BD12" s="83" t="s">
        <v>84</v>
      </c>
    </row>
    <row r="13" spans="2:56" s="1" customFormat="1" ht="10.8" customHeight="1">
      <c r="B13" s="27"/>
      <c r="L13" s="27"/>
      <c r="AZ13" s="83" t="s">
        <v>113</v>
      </c>
      <c r="BA13" s="83" t="s">
        <v>1</v>
      </c>
      <c r="BB13" s="83" t="s">
        <v>1</v>
      </c>
      <c r="BC13" s="83" t="s">
        <v>114</v>
      </c>
      <c r="BD13" s="83" t="s">
        <v>84</v>
      </c>
    </row>
    <row r="14" spans="2:56" s="1" customFormat="1" ht="12" customHeight="1">
      <c r="B14" s="27"/>
      <c r="D14" s="24" t="s">
        <v>22</v>
      </c>
      <c r="I14" s="24" t="s">
        <v>23</v>
      </c>
      <c r="J14" s="22" t="s">
        <v>1</v>
      </c>
      <c r="L14" s="27"/>
      <c r="AZ14" s="83" t="s">
        <v>115</v>
      </c>
      <c r="BA14" s="83" t="s">
        <v>1</v>
      </c>
      <c r="BB14" s="83" t="s">
        <v>1</v>
      </c>
      <c r="BC14" s="83" t="s">
        <v>116</v>
      </c>
      <c r="BD14" s="83" t="s">
        <v>84</v>
      </c>
    </row>
    <row r="15" spans="2:56" s="1" customFormat="1" ht="18" customHeight="1">
      <c r="B15" s="27"/>
      <c r="E15" s="22" t="s">
        <v>24</v>
      </c>
      <c r="I15" s="24" t="s">
        <v>25</v>
      </c>
      <c r="J15" s="22" t="s">
        <v>1</v>
      </c>
      <c r="L15" s="27"/>
      <c r="AZ15" s="83" t="s">
        <v>117</v>
      </c>
      <c r="BA15" s="83" t="s">
        <v>1</v>
      </c>
      <c r="BB15" s="83" t="s">
        <v>1</v>
      </c>
      <c r="BC15" s="83" t="s">
        <v>118</v>
      </c>
      <c r="BD15" s="83" t="s">
        <v>84</v>
      </c>
    </row>
    <row r="16" spans="2:56" s="1" customFormat="1" ht="6.9" customHeight="1">
      <c r="B16" s="27"/>
      <c r="L16" s="27"/>
      <c r="AZ16" s="83" t="s">
        <v>119</v>
      </c>
      <c r="BA16" s="83" t="s">
        <v>1</v>
      </c>
      <c r="BB16" s="83" t="s">
        <v>1</v>
      </c>
      <c r="BC16" s="83" t="s">
        <v>120</v>
      </c>
      <c r="BD16" s="83" t="s">
        <v>84</v>
      </c>
    </row>
    <row r="17" spans="2:56" s="1" customFormat="1" ht="12" customHeight="1">
      <c r="B17" s="27"/>
      <c r="D17" s="24" t="s">
        <v>26</v>
      </c>
      <c r="I17" s="24" t="s">
        <v>23</v>
      </c>
      <c r="J17" s="22" t="str">
        <f>'Rekapitulace stavby'!AN13</f>
        <v/>
      </c>
      <c r="L17" s="27"/>
      <c r="AZ17" s="83" t="s">
        <v>121</v>
      </c>
      <c r="BA17" s="83" t="s">
        <v>1</v>
      </c>
      <c r="BB17" s="83" t="s">
        <v>1</v>
      </c>
      <c r="BC17" s="83" t="s">
        <v>122</v>
      </c>
      <c r="BD17" s="83" t="s">
        <v>84</v>
      </c>
    </row>
    <row r="18" spans="2:56" s="1" customFormat="1" ht="18" customHeight="1">
      <c r="B18" s="27"/>
      <c r="E18" s="179" t="str">
        <f>'Rekapitulace stavby'!E14</f>
        <v xml:space="preserve"> </v>
      </c>
      <c r="F18" s="179"/>
      <c r="G18" s="179"/>
      <c r="H18" s="179"/>
      <c r="I18" s="24" t="s">
        <v>25</v>
      </c>
      <c r="J18" s="22" t="str">
        <f>'Rekapitulace stavby'!AN14</f>
        <v/>
      </c>
      <c r="L18" s="27"/>
      <c r="AZ18" s="83" t="s">
        <v>123</v>
      </c>
      <c r="BA18" s="83" t="s">
        <v>1</v>
      </c>
      <c r="BB18" s="83" t="s">
        <v>1</v>
      </c>
      <c r="BC18" s="83" t="s">
        <v>124</v>
      </c>
      <c r="BD18" s="83" t="s">
        <v>84</v>
      </c>
    </row>
    <row r="19" spans="2:56" s="1" customFormat="1" ht="6.9" customHeight="1">
      <c r="B19" s="27"/>
      <c r="L19" s="27"/>
      <c r="AZ19" s="83" t="s">
        <v>125</v>
      </c>
      <c r="BA19" s="83" t="s">
        <v>1</v>
      </c>
      <c r="BB19" s="83" t="s">
        <v>1</v>
      </c>
      <c r="BC19" s="83" t="s">
        <v>126</v>
      </c>
      <c r="BD19" s="83" t="s">
        <v>84</v>
      </c>
    </row>
    <row r="20" spans="2:56" s="1" customFormat="1" ht="12" customHeight="1">
      <c r="B20" s="27"/>
      <c r="D20" s="24" t="s">
        <v>28</v>
      </c>
      <c r="I20" s="24" t="s">
        <v>23</v>
      </c>
      <c r="J20" s="22" t="s">
        <v>1</v>
      </c>
      <c r="L20" s="27"/>
      <c r="AZ20" s="83" t="s">
        <v>127</v>
      </c>
      <c r="BA20" s="83" t="s">
        <v>1</v>
      </c>
      <c r="BB20" s="83" t="s">
        <v>1</v>
      </c>
      <c r="BC20" s="83" t="s">
        <v>128</v>
      </c>
      <c r="BD20" s="83" t="s">
        <v>84</v>
      </c>
    </row>
    <row r="21" spans="2:56" s="1" customFormat="1" ht="18" customHeight="1">
      <c r="B21" s="27"/>
      <c r="E21" s="22" t="s">
        <v>29</v>
      </c>
      <c r="I21" s="24" t="s">
        <v>25</v>
      </c>
      <c r="J21" s="22" t="s">
        <v>1</v>
      </c>
      <c r="L21" s="27"/>
      <c r="AZ21" s="83" t="s">
        <v>129</v>
      </c>
      <c r="BA21" s="83" t="s">
        <v>1</v>
      </c>
      <c r="BB21" s="83" t="s">
        <v>1</v>
      </c>
      <c r="BC21" s="83" t="s">
        <v>130</v>
      </c>
      <c r="BD21" s="83" t="s">
        <v>84</v>
      </c>
    </row>
    <row r="22" spans="2:56" s="1" customFormat="1" ht="6.9" customHeight="1">
      <c r="B22" s="27"/>
      <c r="L22" s="27"/>
    </row>
    <row r="23" spans="2:56" s="1" customFormat="1" ht="12" customHeight="1">
      <c r="B23" s="27"/>
      <c r="D23" s="24" t="s">
        <v>31</v>
      </c>
      <c r="I23" s="24" t="s">
        <v>23</v>
      </c>
      <c r="J23" s="22" t="s">
        <v>1</v>
      </c>
      <c r="L23" s="27"/>
    </row>
    <row r="24" spans="2:56" s="1" customFormat="1" ht="18" customHeight="1">
      <c r="B24" s="27"/>
      <c r="E24" s="22" t="s">
        <v>32</v>
      </c>
      <c r="I24" s="24" t="s">
        <v>25</v>
      </c>
      <c r="J24" s="22" t="s">
        <v>1</v>
      </c>
      <c r="L24" s="27"/>
    </row>
    <row r="25" spans="2:56" s="1" customFormat="1" ht="6.9" customHeight="1">
      <c r="B25" s="27"/>
      <c r="L25" s="27"/>
    </row>
    <row r="26" spans="2:56" s="1" customFormat="1" ht="12" customHeight="1">
      <c r="B26" s="27"/>
      <c r="D26" s="24" t="s">
        <v>33</v>
      </c>
      <c r="L26" s="27"/>
    </row>
    <row r="27" spans="2:56" s="7" customFormat="1" ht="16.5" customHeight="1">
      <c r="B27" s="85"/>
      <c r="E27" s="182" t="s">
        <v>1</v>
      </c>
      <c r="F27" s="182"/>
      <c r="G27" s="182"/>
      <c r="H27" s="182"/>
      <c r="L27" s="85"/>
    </row>
    <row r="28" spans="2:56" s="1" customFormat="1" ht="6.9" customHeight="1">
      <c r="B28" s="27"/>
      <c r="L28" s="27"/>
    </row>
    <row r="29" spans="2:56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56" s="1" customFormat="1" ht="25.35" customHeight="1">
      <c r="B30" s="27"/>
      <c r="D30" s="86" t="s">
        <v>34</v>
      </c>
      <c r="J30" s="61">
        <f>ROUND(J126, 2)</f>
        <v>0</v>
      </c>
      <c r="L30" s="27"/>
    </row>
    <row r="31" spans="2:56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56" s="1" customFormat="1" ht="14.4" customHeight="1">
      <c r="B32" s="27"/>
      <c r="F32" s="30" t="s">
        <v>36</v>
      </c>
      <c r="I32" s="30" t="s">
        <v>35</v>
      </c>
      <c r="J32" s="30" t="s">
        <v>37</v>
      </c>
      <c r="L32" s="27"/>
    </row>
    <row r="33" spans="2:12" s="1" customFormat="1" ht="14.4" customHeight="1">
      <c r="B33" s="27"/>
      <c r="D33" s="50" t="s">
        <v>38</v>
      </c>
      <c r="E33" s="24" t="s">
        <v>39</v>
      </c>
      <c r="F33" s="87">
        <f>ROUND((SUM(BE126:BE619)),  2)</f>
        <v>0</v>
      </c>
      <c r="I33" s="88">
        <v>0.21</v>
      </c>
      <c r="J33" s="87">
        <f>ROUND(((SUM(BE126:BE619))*I33),  2)</f>
        <v>0</v>
      </c>
      <c r="L33" s="27"/>
    </row>
    <row r="34" spans="2:12" s="1" customFormat="1" ht="14.4" customHeight="1">
      <c r="B34" s="27"/>
      <c r="E34" s="24" t="s">
        <v>40</v>
      </c>
      <c r="F34" s="87">
        <f>ROUND((SUM(BF126:BF619)),  2)</f>
        <v>0</v>
      </c>
      <c r="I34" s="88">
        <v>0.12</v>
      </c>
      <c r="J34" s="87">
        <f>ROUND(((SUM(BF126:BF619))*I34),  2)</f>
        <v>0</v>
      </c>
      <c r="L34" s="27"/>
    </row>
    <row r="35" spans="2:12" s="1" customFormat="1" ht="14.4" hidden="1" customHeight="1">
      <c r="B35" s="27"/>
      <c r="E35" s="24" t="s">
        <v>41</v>
      </c>
      <c r="F35" s="87">
        <f>ROUND((SUM(BG126:BG619)),  2)</f>
        <v>0</v>
      </c>
      <c r="I35" s="88">
        <v>0.21</v>
      </c>
      <c r="J35" s="87">
        <f>0</f>
        <v>0</v>
      </c>
      <c r="L35" s="27"/>
    </row>
    <row r="36" spans="2:12" s="1" customFormat="1" ht="14.4" hidden="1" customHeight="1">
      <c r="B36" s="27"/>
      <c r="E36" s="24" t="s">
        <v>42</v>
      </c>
      <c r="F36" s="87">
        <f>ROUND((SUM(BH126:BH619)),  2)</f>
        <v>0</v>
      </c>
      <c r="I36" s="88">
        <v>0.12</v>
      </c>
      <c r="J36" s="87">
        <f>0</f>
        <v>0</v>
      </c>
      <c r="L36" s="27"/>
    </row>
    <row r="37" spans="2:12" s="1" customFormat="1" ht="14.4" hidden="1" customHeight="1">
      <c r="B37" s="27"/>
      <c r="E37" s="24" t="s">
        <v>43</v>
      </c>
      <c r="F37" s="87">
        <f>ROUND((SUM(BI126:BI619)),  2)</f>
        <v>0</v>
      </c>
      <c r="I37" s="88">
        <v>0</v>
      </c>
      <c r="J37" s="87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9"/>
      <c r="D39" s="90" t="s">
        <v>44</v>
      </c>
      <c r="E39" s="52"/>
      <c r="F39" s="52"/>
      <c r="G39" s="91" t="s">
        <v>45</v>
      </c>
      <c r="H39" s="92" t="s">
        <v>46</v>
      </c>
      <c r="I39" s="52"/>
      <c r="J39" s="93">
        <f>SUM(J30:J37)</f>
        <v>0</v>
      </c>
      <c r="K39" s="94"/>
      <c r="L39" s="27"/>
    </row>
    <row r="40" spans="2:12" s="1" customFormat="1" ht="14.4" customHeight="1">
      <c r="B40" s="27"/>
      <c r="L40" s="27"/>
    </row>
    <row r="41" spans="2:12" ht="14.4" customHeight="1">
      <c r="B41" s="18"/>
      <c r="L41" s="18"/>
    </row>
    <row r="42" spans="2:12" ht="14.4" customHeight="1">
      <c r="B42" s="18"/>
      <c r="L42" s="18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7"/>
      <c r="D50" s="36" t="s">
        <v>47</v>
      </c>
      <c r="E50" s="37"/>
      <c r="F50" s="37"/>
      <c r="G50" s="36" t="s">
        <v>48</v>
      </c>
      <c r="H50" s="37"/>
      <c r="I50" s="37"/>
      <c r="J50" s="37"/>
      <c r="K50" s="37"/>
      <c r="L50" s="27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7"/>
      <c r="D61" s="38" t="s">
        <v>49</v>
      </c>
      <c r="E61" s="29"/>
      <c r="F61" s="95" t="s">
        <v>50</v>
      </c>
      <c r="G61" s="38" t="s">
        <v>49</v>
      </c>
      <c r="H61" s="29"/>
      <c r="I61" s="29"/>
      <c r="J61" s="96" t="s">
        <v>50</v>
      </c>
      <c r="K61" s="29"/>
      <c r="L61" s="27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7"/>
      <c r="D65" s="36" t="s">
        <v>51</v>
      </c>
      <c r="E65" s="37"/>
      <c r="F65" s="37"/>
      <c r="G65" s="36" t="s">
        <v>52</v>
      </c>
      <c r="H65" s="37"/>
      <c r="I65" s="37"/>
      <c r="J65" s="37"/>
      <c r="K65" s="37"/>
      <c r="L65" s="27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7"/>
      <c r="D76" s="38" t="s">
        <v>49</v>
      </c>
      <c r="E76" s="29"/>
      <c r="F76" s="95" t="s">
        <v>50</v>
      </c>
      <c r="G76" s="38" t="s">
        <v>49</v>
      </c>
      <c r="H76" s="29"/>
      <c r="I76" s="29"/>
      <c r="J76" s="96" t="s">
        <v>50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hidden="1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hidden="1" customHeight="1">
      <c r="B82" s="27"/>
      <c r="C82" s="19" t="s">
        <v>131</v>
      </c>
      <c r="L82" s="27"/>
    </row>
    <row r="83" spans="2:47" s="1" customFormat="1" ht="6.9" hidden="1" customHeight="1">
      <c r="B83" s="27"/>
      <c r="L83" s="27"/>
    </row>
    <row r="84" spans="2:47" s="1" customFormat="1" ht="12" hidden="1" customHeight="1">
      <c r="B84" s="27"/>
      <c r="C84" s="24" t="s">
        <v>14</v>
      </c>
      <c r="L84" s="27"/>
    </row>
    <row r="85" spans="2:47" s="1" customFormat="1" ht="16.5" hidden="1" customHeight="1">
      <c r="B85" s="27"/>
      <c r="E85" s="213" t="str">
        <f>E7</f>
        <v>Rekonstrukce místní komunikace Zadražany</v>
      </c>
      <c r="F85" s="214"/>
      <c r="G85" s="214"/>
      <c r="H85" s="214"/>
      <c r="L85" s="27"/>
    </row>
    <row r="86" spans="2:47" s="1" customFormat="1" ht="12" hidden="1" customHeight="1">
      <c r="B86" s="27"/>
      <c r="C86" s="24" t="s">
        <v>101</v>
      </c>
      <c r="L86" s="27"/>
    </row>
    <row r="87" spans="2:47" s="1" customFormat="1" ht="16.5" hidden="1" customHeight="1">
      <c r="B87" s="27"/>
      <c r="E87" s="193" t="str">
        <f>E9</f>
        <v>SO 101 - Komunikace</v>
      </c>
      <c r="F87" s="215"/>
      <c r="G87" s="215"/>
      <c r="H87" s="215"/>
      <c r="L87" s="27"/>
    </row>
    <row r="88" spans="2:47" s="1" customFormat="1" ht="6.9" hidden="1" customHeight="1">
      <c r="B88" s="27"/>
      <c r="L88" s="27"/>
    </row>
    <row r="89" spans="2:47" s="1" customFormat="1" ht="12" hidden="1" customHeight="1">
      <c r="B89" s="27"/>
      <c r="C89" s="24" t="s">
        <v>18</v>
      </c>
      <c r="F89" s="22" t="str">
        <f>F12</f>
        <v>Zadražany</v>
      </c>
      <c r="I89" s="24" t="s">
        <v>20</v>
      </c>
      <c r="J89" s="47" t="str">
        <f>IF(J12="","",J12)</f>
        <v>19. 2. 2026</v>
      </c>
      <c r="L89" s="27"/>
    </row>
    <row r="90" spans="2:47" s="1" customFormat="1" ht="6.9" hidden="1" customHeight="1">
      <c r="B90" s="27"/>
      <c r="L90" s="27"/>
    </row>
    <row r="91" spans="2:47" s="1" customFormat="1" ht="15.15" hidden="1" customHeight="1">
      <c r="B91" s="27"/>
      <c r="C91" s="24" t="s">
        <v>22</v>
      </c>
      <c r="F91" s="22" t="str">
        <f>E15</f>
        <v>Obec Nepolisy</v>
      </c>
      <c r="I91" s="24" t="s">
        <v>28</v>
      </c>
      <c r="J91" s="25" t="str">
        <f>E21</f>
        <v>VDI Projekt s.r.o.</v>
      </c>
      <c r="L91" s="27"/>
    </row>
    <row r="92" spans="2:47" s="1" customFormat="1" ht="15.15" hidden="1" customHeight="1">
      <c r="B92" s="27"/>
      <c r="C92" s="24" t="s">
        <v>26</v>
      </c>
      <c r="F92" s="22" t="str">
        <f>IF(E18="","",E18)</f>
        <v xml:space="preserve"> </v>
      </c>
      <c r="I92" s="24" t="s">
        <v>31</v>
      </c>
      <c r="J92" s="25" t="str">
        <f>E24</f>
        <v>Ing. Jan Duben</v>
      </c>
      <c r="L92" s="27"/>
    </row>
    <row r="93" spans="2:47" s="1" customFormat="1" ht="10.35" hidden="1" customHeight="1">
      <c r="B93" s="27"/>
      <c r="L93" s="27"/>
    </row>
    <row r="94" spans="2:47" s="1" customFormat="1" ht="29.25" hidden="1" customHeight="1">
      <c r="B94" s="27"/>
      <c r="C94" s="97" t="s">
        <v>132</v>
      </c>
      <c r="D94" s="89"/>
      <c r="E94" s="89"/>
      <c r="F94" s="89"/>
      <c r="G94" s="89"/>
      <c r="H94" s="89"/>
      <c r="I94" s="89"/>
      <c r="J94" s="98" t="s">
        <v>133</v>
      </c>
      <c r="K94" s="89"/>
      <c r="L94" s="27"/>
    </row>
    <row r="95" spans="2:47" s="1" customFormat="1" ht="10.35" hidden="1" customHeight="1">
      <c r="B95" s="27"/>
      <c r="L95" s="27"/>
    </row>
    <row r="96" spans="2:47" s="1" customFormat="1" ht="22.8" hidden="1" customHeight="1">
      <c r="B96" s="27"/>
      <c r="C96" s="99" t="s">
        <v>134</v>
      </c>
      <c r="J96" s="61">
        <f>J126</f>
        <v>0</v>
      </c>
      <c r="L96" s="27"/>
      <c r="AU96" s="15" t="s">
        <v>135</v>
      </c>
    </row>
    <row r="97" spans="2:12" s="8" customFormat="1" ht="24.9" hidden="1" customHeight="1">
      <c r="B97" s="100"/>
      <c r="D97" s="101" t="s">
        <v>136</v>
      </c>
      <c r="E97" s="102"/>
      <c r="F97" s="102"/>
      <c r="G97" s="102"/>
      <c r="H97" s="102"/>
      <c r="I97" s="102"/>
      <c r="J97" s="103">
        <f>J127</f>
        <v>0</v>
      </c>
      <c r="L97" s="100"/>
    </row>
    <row r="98" spans="2:12" s="9" customFormat="1" ht="19.95" hidden="1" customHeight="1">
      <c r="B98" s="104"/>
      <c r="D98" s="105" t="s">
        <v>137</v>
      </c>
      <c r="E98" s="106"/>
      <c r="F98" s="106"/>
      <c r="G98" s="106"/>
      <c r="H98" s="106"/>
      <c r="I98" s="106"/>
      <c r="J98" s="107">
        <f>J128</f>
        <v>0</v>
      </c>
      <c r="L98" s="104"/>
    </row>
    <row r="99" spans="2:12" s="9" customFormat="1" ht="19.95" hidden="1" customHeight="1">
      <c r="B99" s="104"/>
      <c r="D99" s="105" t="s">
        <v>138</v>
      </c>
      <c r="E99" s="106"/>
      <c r="F99" s="106"/>
      <c r="G99" s="106"/>
      <c r="H99" s="106"/>
      <c r="I99" s="106"/>
      <c r="J99" s="107">
        <f>J254</f>
        <v>0</v>
      </c>
      <c r="L99" s="104"/>
    </row>
    <row r="100" spans="2:12" s="9" customFormat="1" ht="19.95" hidden="1" customHeight="1">
      <c r="B100" s="104"/>
      <c r="D100" s="105" t="s">
        <v>139</v>
      </c>
      <c r="E100" s="106"/>
      <c r="F100" s="106"/>
      <c r="G100" s="106"/>
      <c r="H100" s="106"/>
      <c r="I100" s="106"/>
      <c r="J100" s="107">
        <f>J258</f>
        <v>0</v>
      </c>
      <c r="L100" s="104"/>
    </row>
    <row r="101" spans="2:12" s="9" customFormat="1" ht="19.95" hidden="1" customHeight="1">
      <c r="B101" s="104"/>
      <c r="D101" s="105" t="s">
        <v>140</v>
      </c>
      <c r="E101" s="106"/>
      <c r="F101" s="106"/>
      <c r="G101" s="106"/>
      <c r="H101" s="106"/>
      <c r="I101" s="106"/>
      <c r="J101" s="107">
        <f>J265</f>
        <v>0</v>
      </c>
      <c r="L101" s="104"/>
    </row>
    <row r="102" spans="2:12" s="9" customFormat="1" ht="19.95" hidden="1" customHeight="1">
      <c r="B102" s="104"/>
      <c r="D102" s="105" t="s">
        <v>141</v>
      </c>
      <c r="E102" s="106"/>
      <c r="F102" s="106"/>
      <c r="G102" s="106"/>
      <c r="H102" s="106"/>
      <c r="I102" s="106"/>
      <c r="J102" s="107">
        <f>J282</f>
        <v>0</v>
      </c>
      <c r="L102" s="104"/>
    </row>
    <row r="103" spans="2:12" s="9" customFormat="1" ht="19.95" hidden="1" customHeight="1">
      <c r="B103" s="104"/>
      <c r="D103" s="105" t="s">
        <v>142</v>
      </c>
      <c r="E103" s="106"/>
      <c r="F103" s="106"/>
      <c r="G103" s="106"/>
      <c r="H103" s="106"/>
      <c r="I103" s="106"/>
      <c r="J103" s="107">
        <f>J405</f>
        <v>0</v>
      </c>
      <c r="L103" s="104"/>
    </row>
    <row r="104" spans="2:12" s="9" customFormat="1" ht="19.95" hidden="1" customHeight="1">
      <c r="B104" s="104"/>
      <c r="D104" s="105" t="s">
        <v>143</v>
      </c>
      <c r="E104" s="106"/>
      <c r="F104" s="106"/>
      <c r="G104" s="106"/>
      <c r="H104" s="106"/>
      <c r="I104" s="106"/>
      <c r="J104" s="107">
        <f>J514</f>
        <v>0</v>
      </c>
      <c r="L104" s="104"/>
    </row>
    <row r="105" spans="2:12" s="9" customFormat="1" ht="19.95" hidden="1" customHeight="1">
      <c r="B105" s="104"/>
      <c r="D105" s="105" t="s">
        <v>144</v>
      </c>
      <c r="E105" s="106"/>
      <c r="F105" s="106"/>
      <c r="G105" s="106"/>
      <c r="H105" s="106"/>
      <c r="I105" s="106"/>
      <c r="J105" s="107">
        <f>J584</f>
        <v>0</v>
      </c>
      <c r="L105" s="104"/>
    </row>
    <row r="106" spans="2:12" s="9" customFormat="1" ht="19.95" hidden="1" customHeight="1">
      <c r="B106" s="104"/>
      <c r="D106" s="105" t="s">
        <v>145</v>
      </c>
      <c r="E106" s="106"/>
      <c r="F106" s="106"/>
      <c r="G106" s="106"/>
      <c r="H106" s="106"/>
      <c r="I106" s="106"/>
      <c r="J106" s="107">
        <f>J617</f>
        <v>0</v>
      </c>
      <c r="L106" s="104"/>
    </row>
    <row r="107" spans="2:12" s="1" customFormat="1" ht="21.75" hidden="1" customHeight="1">
      <c r="B107" s="27"/>
      <c r="L107" s="27"/>
    </row>
    <row r="108" spans="2:12" s="1" customFormat="1" ht="6.9" hidden="1" customHeight="1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27"/>
    </row>
    <row r="109" spans="2:12" ht="10.199999999999999" hidden="1"/>
    <row r="110" spans="2:12" ht="10.199999999999999" hidden="1"/>
    <row r="111" spans="2:12" ht="10.199999999999999" hidden="1"/>
    <row r="112" spans="2:12" s="1" customFormat="1" ht="6.9" customHeight="1"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27"/>
    </row>
    <row r="113" spans="2:63" s="1" customFormat="1" ht="24.9" customHeight="1">
      <c r="B113" s="27"/>
      <c r="C113" s="19" t="s">
        <v>146</v>
      </c>
      <c r="L113" s="27"/>
    </row>
    <row r="114" spans="2:63" s="1" customFormat="1" ht="6.9" customHeight="1">
      <c r="B114" s="27"/>
      <c r="L114" s="27"/>
    </row>
    <row r="115" spans="2:63" s="1" customFormat="1" ht="12" customHeight="1">
      <c r="B115" s="27"/>
      <c r="C115" s="24" t="s">
        <v>14</v>
      </c>
      <c r="L115" s="27"/>
    </row>
    <row r="116" spans="2:63" s="1" customFormat="1" ht="16.5" customHeight="1">
      <c r="B116" s="27"/>
      <c r="E116" s="213" t="str">
        <f>E7</f>
        <v>Rekonstrukce místní komunikace Zadražany</v>
      </c>
      <c r="F116" s="214"/>
      <c r="G116" s="214"/>
      <c r="H116" s="214"/>
      <c r="L116" s="27"/>
    </row>
    <row r="117" spans="2:63" s="1" customFormat="1" ht="12" customHeight="1">
      <c r="B117" s="27"/>
      <c r="C117" s="24" t="s">
        <v>101</v>
      </c>
      <c r="L117" s="27"/>
    </row>
    <row r="118" spans="2:63" s="1" customFormat="1" ht="16.5" customHeight="1">
      <c r="B118" s="27"/>
      <c r="E118" s="193" t="str">
        <f>E9</f>
        <v>SO 101 - Komunikace</v>
      </c>
      <c r="F118" s="215"/>
      <c r="G118" s="215"/>
      <c r="H118" s="215"/>
      <c r="L118" s="27"/>
    </row>
    <row r="119" spans="2:63" s="1" customFormat="1" ht="6.9" customHeight="1">
      <c r="B119" s="27"/>
      <c r="L119" s="27"/>
    </row>
    <row r="120" spans="2:63" s="1" customFormat="1" ht="12" customHeight="1">
      <c r="B120" s="27"/>
      <c r="C120" s="24" t="s">
        <v>18</v>
      </c>
      <c r="F120" s="22" t="str">
        <f>F12</f>
        <v>Zadražany</v>
      </c>
      <c r="I120" s="24" t="s">
        <v>20</v>
      </c>
      <c r="J120" s="47" t="str">
        <f>IF(J12="","",J12)</f>
        <v>19. 2. 2026</v>
      </c>
      <c r="L120" s="27"/>
    </row>
    <row r="121" spans="2:63" s="1" customFormat="1" ht="6.9" customHeight="1">
      <c r="B121" s="27"/>
      <c r="L121" s="27"/>
    </row>
    <row r="122" spans="2:63" s="1" customFormat="1" ht="15.15" customHeight="1">
      <c r="B122" s="27"/>
      <c r="C122" s="24" t="s">
        <v>22</v>
      </c>
      <c r="F122" s="22" t="str">
        <f>E15</f>
        <v>Obec Nepolisy</v>
      </c>
      <c r="I122" s="24" t="s">
        <v>28</v>
      </c>
      <c r="J122" s="25" t="str">
        <f>E21</f>
        <v>VDI Projekt s.r.o.</v>
      </c>
      <c r="L122" s="27"/>
    </row>
    <row r="123" spans="2:63" s="1" customFormat="1" ht="15.15" customHeight="1">
      <c r="B123" s="27"/>
      <c r="C123" s="24" t="s">
        <v>26</v>
      </c>
      <c r="F123" s="22" t="str">
        <f>IF(E18="","",E18)</f>
        <v xml:space="preserve"> </v>
      </c>
      <c r="I123" s="24" t="s">
        <v>31</v>
      </c>
      <c r="J123" s="25" t="str">
        <f>E24</f>
        <v>Ing. Jan Duben</v>
      </c>
      <c r="L123" s="27"/>
    </row>
    <row r="124" spans="2:63" s="1" customFormat="1" ht="10.35" customHeight="1">
      <c r="B124" s="27"/>
      <c r="L124" s="27"/>
    </row>
    <row r="125" spans="2:63" s="10" customFormat="1" ht="29.25" customHeight="1">
      <c r="B125" s="108"/>
      <c r="C125" s="109" t="s">
        <v>147</v>
      </c>
      <c r="D125" s="110" t="s">
        <v>59</v>
      </c>
      <c r="E125" s="110" t="s">
        <v>55</v>
      </c>
      <c r="F125" s="110" t="s">
        <v>56</v>
      </c>
      <c r="G125" s="110" t="s">
        <v>148</v>
      </c>
      <c r="H125" s="110" t="s">
        <v>149</v>
      </c>
      <c r="I125" s="110" t="s">
        <v>150</v>
      </c>
      <c r="J125" s="111" t="s">
        <v>133</v>
      </c>
      <c r="K125" s="112" t="s">
        <v>151</v>
      </c>
      <c r="L125" s="108"/>
      <c r="M125" s="54" t="s">
        <v>1</v>
      </c>
      <c r="N125" s="55" t="s">
        <v>38</v>
      </c>
      <c r="O125" s="55" t="s">
        <v>152</v>
      </c>
      <c r="P125" s="55" t="s">
        <v>153</v>
      </c>
      <c r="Q125" s="55" t="s">
        <v>154</v>
      </c>
      <c r="R125" s="55" t="s">
        <v>155</v>
      </c>
      <c r="S125" s="55" t="s">
        <v>156</v>
      </c>
      <c r="T125" s="56" t="s">
        <v>157</v>
      </c>
    </row>
    <row r="126" spans="2:63" s="1" customFormat="1" ht="22.8" customHeight="1">
      <c r="B126" s="27"/>
      <c r="C126" s="59" t="s">
        <v>158</v>
      </c>
      <c r="J126" s="113">
        <f>BK126</f>
        <v>0</v>
      </c>
      <c r="L126" s="27"/>
      <c r="M126" s="57"/>
      <c r="N126" s="48"/>
      <c r="O126" s="48"/>
      <c r="P126" s="114">
        <f>P127</f>
        <v>4217.4323869999998</v>
      </c>
      <c r="Q126" s="48"/>
      <c r="R126" s="114">
        <f>R127</f>
        <v>1562.2367091600001</v>
      </c>
      <c r="S126" s="48"/>
      <c r="T126" s="115">
        <f>T127</f>
        <v>944.62379999999996</v>
      </c>
      <c r="AT126" s="15" t="s">
        <v>73</v>
      </c>
      <c r="AU126" s="15" t="s">
        <v>135</v>
      </c>
      <c r="BK126" s="116">
        <f>BK127</f>
        <v>0</v>
      </c>
    </row>
    <row r="127" spans="2:63" s="11" customFormat="1" ht="25.95" customHeight="1">
      <c r="B127" s="117"/>
      <c r="D127" s="118" t="s">
        <v>73</v>
      </c>
      <c r="E127" s="119" t="s">
        <v>159</v>
      </c>
      <c r="F127" s="119" t="s">
        <v>160</v>
      </c>
      <c r="J127" s="120">
        <f>BK127</f>
        <v>0</v>
      </c>
      <c r="L127" s="117"/>
      <c r="M127" s="121"/>
      <c r="P127" s="122">
        <f>P128+P254+P258+P265+P282+P405+P514+P584+P617</f>
        <v>4217.4323869999998</v>
      </c>
      <c r="R127" s="122">
        <f>R128+R254+R258+R265+R282+R405+R514+R584+R617</f>
        <v>1562.2367091600001</v>
      </c>
      <c r="T127" s="123">
        <f>T128+T254+T258+T265+T282+T405+T514+T584+T617</f>
        <v>944.62379999999996</v>
      </c>
      <c r="AR127" s="118" t="s">
        <v>82</v>
      </c>
      <c r="AT127" s="124" t="s">
        <v>73</v>
      </c>
      <c r="AU127" s="124" t="s">
        <v>74</v>
      </c>
      <c r="AY127" s="118" t="s">
        <v>161</v>
      </c>
      <c r="BK127" s="125">
        <f>BK128+BK254+BK258+BK265+BK282+BK405+BK514+BK584+BK617</f>
        <v>0</v>
      </c>
    </row>
    <row r="128" spans="2:63" s="11" customFormat="1" ht="22.8" customHeight="1">
      <c r="B128" s="117"/>
      <c r="D128" s="118" t="s">
        <v>73</v>
      </c>
      <c r="E128" s="126" t="s">
        <v>82</v>
      </c>
      <c r="F128" s="126" t="s">
        <v>162</v>
      </c>
      <c r="J128" s="127">
        <f>BK128</f>
        <v>0</v>
      </c>
      <c r="L128" s="117"/>
      <c r="M128" s="121"/>
      <c r="P128" s="122">
        <f>SUM(P129:P253)</f>
        <v>1402.6776649999999</v>
      </c>
      <c r="R128" s="122">
        <f>SUM(R129:R253)</f>
        <v>656.53946599999995</v>
      </c>
      <c r="T128" s="123">
        <f>SUM(T129:T253)</f>
        <v>944.42419999999993</v>
      </c>
      <c r="AR128" s="118" t="s">
        <v>82</v>
      </c>
      <c r="AT128" s="124" t="s">
        <v>73</v>
      </c>
      <c r="AU128" s="124" t="s">
        <v>82</v>
      </c>
      <c r="AY128" s="118" t="s">
        <v>161</v>
      </c>
      <c r="BK128" s="125">
        <f>SUM(BK129:BK253)</f>
        <v>0</v>
      </c>
    </row>
    <row r="129" spans="2:65" s="1" customFormat="1" ht="33" customHeight="1">
      <c r="B129" s="128"/>
      <c r="C129" s="129" t="s">
        <v>82</v>
      </c>
      <c r="D129" s="129" t="s">
        <v>163</v>
      </c>
      <c r="E129" s="130" t="s">
        <v>164</v>
      </c>
      <c r="F129" s="131" t="s">
        <v>165</v>
      </c>
      <c r="G129" s="132" t="s">
        <v>166</v>
      </c>
      <c r="H129" s="133">
        <v>20</v>
      </c>
      <c r="I129" s="134"/>
      <c r="J129" s="134">
        <f>ROUND(I129*H129,2)</f>
        <v>0</v>
      </c>
      <c r="K129" s="135"/>
      <c r="L129" s="27"/>
      <c r="M129" s="136" t="s">
        <v>1</v>
      </c>
      <c r="N129" s="137" t="s">
        <v>39</v>
      </c>
      <c r="O129" s="138">
        <v>3.7999999999999999E-2</v>
      </c>
      <c r="P129" s="138">
        <f>O129*H129</f>
        <v>0.76</v>
      </c>
      <c r="Q129" s="138">
        <v>0</v>
      </c>
      <c r="R129" s="138">
        <f>Q129*H129</f>
        <v>0</v>
      </c>
      <c r="S129" s="138">
        <v>0.26</v>
      </c>
      <c r="T129" s="139">
        <f>S129*H129</f>
        <v>5.2</v>
      </c>
      <c r="AR129" s="140" t="s">
        <v>167</v>
      </c>
      <c r="AT129" s="140" t="s">
        <v>163</v>
      </c>
      <c r="AU129" s="140" t="s">
        <v>84</v>
      </c>
      <c r="AY129" s="15" t="s">
        <v>161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5" t="s">
        <v>82</v>
      </c>
      <c r="BK129" s="141">
        <f>ROUND(I129*H129,2)</f>
        <v>0</v>
      </c>
      <c r="BL129" s="15" t="s">
        <v>167</v>
      </c>
      <c r="BM129" s="140" t="s">
        <v>168</v>
      </c>
    </row>
    <row r="130" spans="2:65" s="1" customFormat="1" ht="38.4">
      <c r="B130" s="27"/>
      <c r="D130" s="142" t="s">
        <v>169</v>
      </c>
      <c r="F130" s="143" t="s">
        <v>170</v>
      </c>
      <c r="L130" s="27"/>
      <c r="M130" s="144"/>
      <c r="T130" s="51"/>
      <c r="AT130" s="15" t="s">
        <v>169</v>
      </c>
      <c r="AU130" s="15" t="s">
        <v>84</v>
      </c>
    </row>
    <row r="131" spans="2:65" s="12" customFormat="1" ht="20.399999999999999">
      <c r="B131" s="145"/>
      <c r="D131" s="142" t="s">
        <v>171</v>
      </c>
      <c r="E131" s="146" t="s">
        <v>1</v>
      </c>
      <c r="F131" s="147" t="s">
        <v>172</v>
      </c>
      <c r="H131" s="148">
        <v>20</v>
      </c>
      <c r="L131" s="145"/>
      <c r="M131" s="149"/>
      <c r="T131" s="150"/>
      <c r="AT131" s="146" t="s">
        <v>171</v>
      </c>
      <c r="AU131" s="146" t="s">
        <v>84</v>
      </c>
      <c r="AV131" s="12" t="s">
        <v>84</v>
      </c>
      <c r="AW131" s="12" t="s">
        <v>30</v>
      </c>
      <c r="AX131" s="12" t="s">
        <v>82</v>
      </c>
      <c r="AY131" s="146" t="s">
        <v>161</v>
      </c>
    </row>
    <row r="132" spans="2:65" s="1" customFormat="1" ht="24.15" customHeight="1">
      <c r="B132" s="128"/>
      <c r="C132" s="129" t="s">
        <v>84</v>
      </c>
      <c r="D132" s="129" t="s">
        <v>163</v>
      </c>
      <c r="E132" s="130" t="s">
        <v>173</v>
      </c>
      <c r="F132" s="131" t="s">
        <v>174</v>
      </c>
      <c r="G132" s="132" t="s">
        <v>166</v>
      </c>
      <c r="H132" s="133">
        <v>125.5</v>
      </c>
      <c r="I132" s="134"/>
      <c r="J132" s="134">
        <f>ROUND(I132*H132,2)</f>
        <v>0</v>
      </c>
      <c r="K132" s="135"/>
      <c r="L132" s="27"/>
      <c r="M132" s="136" t="s">
        <v>1</v>
      </c>
      <c r="N132" s="137" t="s">
        <v>39</v>
      </c>
      <c r="O132" s="138">
        <v>2.7E-2</v>
      </c>
      <c r="P132" s="138">
        <f>O132*H132</f>
        <v>3.3885000000000001</v>
      </c>
      <c r="Q132" s="138">
        <v>0</v>
      </c>
      <c r="R132" s="138">
        <f>Q132*H132</f>
        <v>0</v>
      </c>
      <c r="S132" s="138">
        <v>0.29499999999999998</v>
      </c>
      <c r="T132" s="139">
        <f>S132*H132</f>
        <v>37.022500000000001</v>
      </c>
      <c r="AR132" s="140" t="s">
        <v>167</v>
      </c>
      <c r="AT132" s="140" t="s">
        <v>163</v>
      </c>
      <c r="AU132" s="140" t="s">
        <v>84</v>
      </c>
      <c r="AY132" s="15" t="s">
        <v>161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5" t="s">
        <v>82</v>
      </c>
      <c r="BK132" s="141">
        <f>ROUND(I132*H132,2)</f>
        <v>0</v>
      </c>
      <c r="BL132" s="15" t="s">
        <v>167</v>
      </c>
      <c r="BM132" s="140" t="s">
        <v>175</v>
      </c>
    </row>
    <row r="133" spans="2:65" s="1" customFormat="1" ht="38.4">
      <c r="B133" s="27"/>
      <c r="D133" s="142" t="s">
        <v>169</v>
      </c>
      <c r="F133" s="143" t="s">
        <v>176</v>
      </c>
      <c r="L133" s="27"/>
      <c r="M133" s="144"/>
      <c r="T133" s="51"/>
      <c r="AT133" s="15" t="s">
        <v>169</v>
      </c>
      <c r="AU133" s="15" t="s">
        <v>84</v>
      </c>
    </row>
    <row r="134" spans="2:65" s="12" customFormat="1" ht="20.399999999999999">
      <c r="B134" s="145"/>
      <c r="D134" s="142" t="s">
        <v>171</v>
      </c>
      <c r="E134" s="146" t="s">
        <v>1</v>
      </c>
      <c r="F134" s="147" t="s">
        <v>177</v>
      </c>
      <c r="H134" s="148">
        <v>125.5</v>
      </c>
      <c r="L134" s="145"/>
      <c r="M134" s="149"/>
      <c r="T134" s="150"/>
      <c r="AT134" s="146" t="s">
        <v>171</v>
      </c>
      <c r="AU134" s="146" t="s">
        <v>84</v>
      </c>
      <c r="AV134" s="12" t="s">
        <v>84</v>
      </c>
      <c r="AW134" s="12" t="s">
        <v>30</v>
      </c>
      <c r="AX134" s="12" t="s">
        <v>82</v>
      </c>
      <c r="AY134" s="146" t="s">
        <v>161</v>
      </c>
    </row>
    <row r="135" spans="2:65" s="1" customFormat="1" ht="33" customHeight="1">
      <c r="B135" s="128"/>
      <c r="C135" s="129" t="s">
        <v>178</v>
      </c>
      <c r="D135" s="129" t="s">
        <v>163</v>
      </c>
      <c r="E135" s="130" t="s">
        <v>179</v>
      </c>
      <c r="F135" s="131" t="s">
        <v>180</v>
      </c>
      <c r="G135" s="132" t="s">
        <v>166</v>
      </c>
      <c r="H135" s="133">
        <v>125.5</v>
      </c>
      <c r="I135" s="134"/>
      <c r="J135" s="134">
        <f>ROUND(I135*H135,2)</f>
        <v>0</v>
      </c>
      <c r="K135" s="135"/>
      <c r="L135" s="27"/>
      <c r="M135" s="136" t="s">
        <v>1</v>
      </c>
      <c r="N135" s="137" t="s">
        <v>39</v>
      </c>
      <c r="O135" s="138">
        <v>0.10199999999999999</v>
      </c>
      <c r="P135" s="138">
        <f>O135*H135</f>
        <v>12.800999999999998</v>
      </c>
      <c r="Q135" s="138">
        <v>0</v>
      </c>
      <c r="R135" s="138">
        <f>Q135*H135</f>
        <v>0</v>
      </c>
      <c r="S135" s="138">
        <v>0.28999999999999998</v>
      </c>
      <c r="T135" s="139">
        <f>S135*H135</f>
        <v>36.394999999999996</v>
      </c>
      <c r="AR135" s="140" t="s">
        <v>167</v>
      </c>
      <c r="AT135" s="140" t="s">
        <v>163</v>
      </c>
      <c r="AU135" s="140" t="s">
        <v>84</v>
      </c>
      <c r="AY135" s="15" t="s">
        <v>161</v>
      </c>
      <c r="BE135" s="141">
        <f>IF(N135="základní",J135,0)</f>
        <v>0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5" t="s">
        <v>82</v>
      </c>
      <c r="BK135" s="141">
        <f>ROUND(I135*H135,2)</f>
        <v>0</v>
      </c>
      <c r="BL135" s="15" t="s">
        <v>167</v>
      </c>
      <c r="BM135" s="140" t="s">
        <v>181</v>
      </c>
    </row>
    <row r="136" spans="2:65" s="1" customFormat="1" ht="48">
      <c r="B136" s="27"/>
      <c r="D136" s="142" t="s">
        <v>169</v>
      </c>
      <c r="F136" s="143" t="s">
        <v>182</v>
      </c>
      <c r="L136" s="27"/>
      <c r="M136" s="144"/>
      <c r="T136" s="51"/>
      <c r="AT136" s="15" t="s">
        <v>169</v>
      </c>
      <c r="AU136" s="15" t="s">
        <v>84</v>
      </c>
    </row>
    <row r="137" spans="2:65" s="12" customFormat="1" ht="20.399999999999999">
      <c r="B137" s="145"/>
      <c r="D137" s="142" t="s">
        <v>171</v>
      </c>
      <c r="E137" s="146" t="s">
        <v>1</v>
      </c>
      <c r="F137" s="147" t="s">
        <v>177</v>
      </c>
      <c r="H137" s="148">
        <v>125.5</v>
      </c>
      <c r="L137" s="145"/>
      <c r="M137" s="149"/>
      <c r="T137" s="150"/>
      <c r="AT137" s="146" t="s">
        <v>171</v>
      </c>
      <c r="AU137" s="146" t="s">
        <v>84</v>
      </c>
      <c r="AV137" s="12" t="s">
        <v>84</v>
      </c>
      <c r="AW137" s="12" t="s">
        <v>30</v>
      </c>
      <c r="AX137" s="12" t="s">
        <v>82</v>
      </c>
      <c r="AY137" s="146" t="s">
        <v>161</v>
      </c>
    </row>
    <row r="138" spans="2:65" s="1" customFormat="1" ht="24.15" customHeight="1">
      <c r="B138" s="128"/>
      <c r="C138" s="129" t="s">
        <v>167</v>
      </c>
      <c r="D138" s="129" t="s">
        <v>163</v>
      </c>
      <c r="E138" s="130" t="s">
        <v>183</v>
      </c>
      <c r="F138" s="131" t="s">
        <v>184</v>
      </c>
      <c r="G138" s="132" t="s">
        <v>166</v>
      </c>
      <c r="H138" s="133">
        <v>261</v>
      </c>
      <c r="I138" s="134"/>
      <c r="J138" s="134">
        <f>ROUND(I138*H138,2)</f>
        <v>0</v>
      </c>
      <c r="K138" s="135"/>
      <c r="L138" s="27"/>
      <c r="M138" s="136" t="s">
        <v>1</v>
      </c>
      <c r="N138" s="137" t="s">
        <v>39</v>
      </c>
      <c r="O138" s="138">
        <v>0.11899999999999999</v>
      </c>
      <c r="P138" s="138">
        <f>O138*H138</f>
        <v>31.058999999999997</v>
      </c>
      <c r="Q138" s="138">
        <v>0</v>
      </c>
      <c r="R138" s="138">
        <f>Q138*H138</f>
        <v>0</v>
      </c>
      <c r="S138" s="138">
        <v>0.44</v>
      </c>
      <c r="T138" s="139">
        <f>S138*H138</f>
        <v>114.84</v>
      </c>
      <c r="AR138" s="140" t="s">
        <v>167</v>
      </c>
      <c r="AT138" s="140" t="s">
        <v>163</v>
      </c>
      <c r="AU138" s="140" t="s">
        <v>84</v>
      </c>
      <c r="AY138" s="15" t="s">
        <v>161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5" t="s">
        <v>82</v>
      </c>
      <c r="BK138" s="141">
        <f>ROUND(I138*H138,2)</f>
        <v>0</v>
      </c>
      <c r="BL138" s="15" t="s">
        <v>167</v>
      </c>
      <c r="BM138" s="140" t="s">
        <v>185</v>
      </c>
    </row>
    <row r="139" spans="2:65" s="1" customFormat="1" ht="38.4">
      <c r="B139" s="27"/>
      <c r="D139" s="142" t="s">
        <v>169</v>
      </c>
      <c r="F139" s="143" t="s">
        <v>186</v>
      </c>
      <c r="L139" s="27"/>
      <c r="M139" s="144"/>
      <c r="T139" s="51"/>
      <c r="AT139" s="15" t="s">
        <v>169</v>
      </c>
      <c r="AU139" s="15" t="s">
        <v>84</v>
      </c>
    </row>
    <row r="140" spans="2:65" s="12" customFormat="1" ht="20.399999999999999">
      <c r="B140" s="145"/>
      <c r="D140" s="142" t="s">
        <v>171</v>
      </c>
      <c r="E140" s="146" t="s">
        <v>1</v>
      </c>
      <c r="F140" s="147" t="s">
        <v>187</v>
      </c>
      <c r="H140" s="148">
        <v>261</v>
      </c>
      <c r="L140" s="145"/>
      <c r="M140" s="149"/>
      <c r="T140" s="150"/>
      <c r="AT140" s="146" t="s">
        <v>171</v>
      </c>
      <c r="AU140" s="146" t="s">
        <v>84</v>
      </c>
      <c r="AV140" s="12" t="s">
        <v>84</v>
      </c>
      <c r="AW140" s="12" t="s">
        <v>30</v>
      </c>
      <c r="AX140" s="12" t="s">
        <v>82</v>
      </c>
      <c r="AY140" s="146" t="s">
        <v>161</v>
      </c>
    </row>
    <row r="141" spans="2:65" s="1" customFormat="1" ht="24.15" customHeight="1">
      <c r="B141" s="128"/>
      <c r="C141" s="129" t="s">
        <v>188</v>
      </c>
      <c r="D141" s="129" t="s">
        <v>163</v>
      </c>
      <c r="E141" s="130" t="s">
        <v>189</v>
      </c>
      <c r="F141" s="131" t="s">
        <v>190</v>
      </c>
      <c r="G141" s="132" t="s">
        <v>166</v>
      </c>
      <c r="H141" s="133">
        <v>1086</v>
      </c>
      <c r="I141" s="134"/>
      <c r="J141" s="134">
        <f>ROUND(I141*H141,2)</f>
        <v>0</v>
      </c>
      <c r="K141" s="135"/>
      <c r="L141" s="27"/>
      <c r="M141" s="136" t="s">
        <v>1</v>
      </c>
      <c r="N141" s="137" t="s">
        <v>39</v>
      </c>
      <c r="O141" s="138">
        <v>0.14399999999999999</v>
      </c>
      <c r="P141" s="138">
        <f>O141*H141</f>
        <v>156.38399999999999</v>
      </c>
      <c r="Q141" s="138">
        <v>0</v>
      </c>
      <c r="R141" s="138">
        <f>Q141*H141</f>
        <v>0</v>
      </c>
      <c r="S141" s="138">
        <v>0.57999999999999996</v>
      </c>
      <c r="T141" s="139">
        <f>S141*H141</f>
        <v>629.88</v>
      </c>
      <c r="AR141" s="140" t="s">
        <v>167</v>
      </c>
      <c r="AT141" s="140" t="s">
        <v>163</v>
      </c>
      <c r="AU141" s="140" t="s">
        <v>84</v>
      </c>
      <c r="AY141" s="15" t="s">
        <v>161</v>
      </c>
      <c r="BE141" s="141">
        <f>IF(N141="základní",J141,0)</f>
        <v>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5" t="s">
        <v>82</v>
      </c>
      <c r="BK141" s="141">
        <f>ROUND(I141*H141,2)</f>
        <v>0</v>
      </c>
      <c r="BL141" s="15" t="s">
        <v>167</v>
      </c>
      <c r="BM141" s="140" t="s">
        <v>191</v>
      </c>
    </row>
    <row r="142" spans="2:65" s="1" customFormat="1" ht="38.4">
      <c r="B142" s="27"/>
      <c r="D142" s="142" t="s">
        <v>169</v>
      </c>
      <c r="F142" s="143" t="s">
        <v>192</v>
      </c>
      <c r="L142" s="27"/>
      <c r="M142" s="144"/>
      <c r="T142" s="51"/>
      <c r="AT142" s="15" t="s">
        <v>169</v>
      </c>
      <c r="AU142" s="15" t="s">
        <v>84</v>
      </c>
    </row>
    <row r="143" spans="2:65" s="12" customFormat="1" ht="20.399999999999999">
      <c r="B143" s="145"/>
      <c r="D143" s="142" t="s">
        <v>171</v>
      </c>
      <c r="E143" s="146" t="s">
        <v>1</v>
      </c>
      <c r="F143" s="147" t="s">
        <v>193</v>
      </c>
      <c r="H143" s="148">
        <v>1086</v>
      </c>
      <c r="L143" s="145"/>
      <c r="M143" s="149"/>
      <c r="T143" s="150"/>
      <c r="AT143" s="146" t="s">
        <v>171</v>
      </c>
      <c r="AU143" s="146" t="s">
        <v>84</v>
      </c>
      <c r="AV143" s="12" t="s">
        <v>84</v>
      </c>
      <c r="AW143" s="12" t="s">
        <v>30</v>
      </c>
      <c r="AX143" s="12" t="s">
        <v>82</v>
      </c>
      <c r="AY143" s="146" t="s">
        <v>161</v>
      </c>
    </row>
    <row r="144" spans="2:65" s="1" customFormat="1" ht="24.15" customHeight="1">
      <c r="B144" s="128"/>
      <c r="C144" s="129" t="s">
        <v>194</v>
      </c>
      <c r="D144" s="129" t="s">
        <v>163</v>
      </c>
      <c r="E144" s="130" t="s">
        <v>195</v>
      </c>
      <c r="F144" s="131" t="s">
        <v>196</v>
      </c>
      <c r="G144" s="132" t="s">
        <v>166</v>
      </c>
      <c r="H144" s="133">
        <v>261</v>
      </c>
      <c r="I144" s="134"/>
      <c r="J144" s="134">
        <f>ROUND(I144*H144,2)</f>
        <v>0</v>
      </c>
      <c r="K144" s="135"/>
      <c r="L144" s="27"/>
      <c r="M144" s="136" t="s">
        <v>1</v>
      </c>
      <c r="N144" s="137" t="s">
        <v>39</v>
      </c>
      <c r="O144" s="138">
        <v>0.13200000000000001</v>
      </c>
      <c r="P144" s="138">
        <f>O144*H144</f>
        <v>34.451999999999998</v>
      </c>
      <c r="Q144" s="138">
        <v>0</v>
      </c>
      <c r="R144" s="138">
        <f>Q144*H144</f>
        <v>0</v>
      </c>
      <c r="S144" s="138">
        <v>0.316</v>
      </c>
      <c r="T144" s="139">
        <f>S144*H144</f>
        <v>82.475999999999999</v>
      </c>
      <c r="AR144" s="140" t="s">
        <v>167</v>
      </c>
      <c r="AT144" s="140" t="s">
        <v>163</v>
      </c>
      <c r="AU144" s="140" t="s">
        <v>84</v>
      </c>
      <c r="AY144" s="15" t="s">
        <v>161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5" t="s">
        <v>82</v>
      </c>
      <c r="BK144" s="141">
        <f>ROUND(I144*H144,2)</f>
        <v>0</v>
      </c>
      <c r="BL144" s="15" t="s">
        <v>167</v>
      </c>
      <c r="BM144" s="140" t="s">
        <v>197</v>
      </c>
    </row>
    <row r="145" spans="2:65" s="1" customFormat="1" ht="38.4">
      <c r="B145" s="27"/>
      <c r="D145" s="142" t="s">
        <v>169</v>
      </c>
      <c r="F145" s="143" t="s">
        <v>198</v>
      </c>
      <c r="L145" s="27"/>
      <c r="M145" s="144"/>
      <c r="T145" s="51"/>
      <c r="AT145" s="15" t="s">
        <v>169</v>
      </c>
      <c r="AU145" s="15" t="s">
        <v>84</v>
      </c>
    </row>
    <row r="146" spans="2:65" s="12" customFormat="1" ht="20.399999999999999">
      <c r="B146" s="145"/>
      <c r="D146" s="142" t="s">
        <v>171</v>
      </c>
      <c r="E146" s="146" t="s">
        <v>1</v>
      </c>
      <c r="F146" s="147" t="s">
        <v>187</v>
      </c>
      <c r="H146" s="148">
        <v>261</v>
      </c>
      <c r="L146" s="145"/>
      <c r="M146" s="149"/>
      <c r="T146" s="150"/>
      <c r="AT146" s="146" t="s">
        <v>171</v>
      </c>
      <c r="AU146" s="146" t="s">
        <v>84</v>
      </c>
      <c r="AV146" s="12" t="s">
        <v>84</v>
      </c>
      <c r="AW146" s="12" t="s">
        <v>30</v>
      </c>
      <c r="AX146" s="12" t="s">
        <v>82</v>
      </c>
      <c r="AY146" s="146" t="s">
        <v>161</v>
      </c>
    </row>
    <row r="147" spans="2:65" s="1" customFormat="1" ht="24.15" customHeight="1">
      <c r="B147" s="128"/>
      <c r="C147" s="129" t="s">
        <v>199</v>
      </c>
      <c r="D147" s="129" t="s">
        <v>163</v>
      </c>
      <c r="E147" s="130" t="s">
        <v>200</v>
      </c>
      <c r="F147" s="131" t="s">
        <v>201</v>
      </c>
      <c r="G147" s="132" t="s">
        <v>166</v>
      </c>
      <c r="H147" s="133">
        <v>45.5</v>
      </c>
      <c r="I147" s="134"/>
      <c r="J147" s="134">
        <f>ROUND(I147*H147,2)</f>
        <v>0</v>
      </c>
      <c r="K147" s="135"/>
      <c r="L147" s="27"/>
      <c r="M147" s="136" t="s">
        <v>1</v>
      </c>
      <c r="N147" s="137" t="s">
        <v>39</v>
      </c>
      <c r="O147" s="138">
        <v>0.11600000000000001</v>
      </c>
      <c r="P147" s="138">
        <f>O147*H147</f>
        <v>5.2780000000000005</v>
      </c>
      <c r="Q147" s="138">
        <v>0</v>
      </c>
      <c r="R147" s="138">
        <f>Q147*H147</f>
        <v>0</v>
      </c>
      <c r="S147" s="138">
        <v>0.28999999999999998</v>
      </c>
      <c r="T147" s="139">
        <f>S147*H147</f>
        <v>13.194999999999999</v>
      </c>
      <c r="AR147" s="140" t="s">
        <v>167</v>
      </c>
      <c r="AT147" s="140" t="s">
        <v>163</v>
      </c>
      <c r="AU147" s="140" t="s">
        <v>84</v>
      </c>
      <c r="AY147" s="15" t="s">
        <v>161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5" t="s">
        <v>82</v>
      </c>
      <c r="BK147" s="141">
        <f>ROUND(I147*H147,2)</f>
        <v>0</v>
      </c>
      <c r="BL147" s="15" t="s">
        <v>167</v>
      </c>
      <c r="BM147" s="140" t="s">
        <v>202</v>
      </c>
    </row>
    <row r="148" spans="2:65" s="1" customFormat="1" ht="38.4">
      <c r="B148" s="27"/>
      <c r="D148" s="142" t="s">
        <v>169</v>
      </c>
      <c r="F148" s="143" t="s">
        <v>203</v>
      </c>
      <c r="L148" s="27"/>
      <c r="M148" s="144"/>
      <c r="T148" s="51"/>
      <c r="AT148" s="15" t="s">
        <v>169</v>
      </c>
      <c r="AU148" s="15" t="s">
        <v>84</v>
      </c>
    </row>
    <row r="149" spans="2:65" s="12" customFormat="1" ht="20.399999999999999">
      <c r="B149" s="145"/>
      <c r="D149" s="142" t="s">
        <v>171</v>
      </c>
      <c r="E149" s="146" t="s">
        <v>1</v>
      </c>
      <c r="F149" s="147" t="s">
        <v>204</v>
      </c>
      <c r="H149" s="148">
        <v>20</v>
      </c>
      <c r="L149" s="145"/>
      <c r="M149" s="149"/>
      <c r="T149" s="150"/>
      <c r="AT149" s="146" t="s">
        <v>171</v>
      </c>
      <c r="AU149" s="146" t="s">
        <v>84</v>
      </c>
      <c r="AV149" s="12" t="s">
        <v>84</v>
      </c>
      <c r="AW149" s="12" t="s">
        <v>30</v>
      </c>
      <c r="AX149" s="12" t="s">
        <v>74</v>
      </c>
      <c r="AY149" s="146" t="s">
        <v>161</v>
      </c>
    </row>
    <row r="150" spans="2:65" s="12" customFormat="1" ht="20.399999999999999">
      <c r="B150" s="145"/>
      <c r="D150" s="142" t="s">
        <v>171</v>
      </c>
      <c r="E150" s="146" t="s">
        <v>1</v>
      </c>
      <c r="F150" s="147" t="s">
        <v>205</v>
      </c>
      <c r="H150" s="148">
        <v>5.5</v>
      </c>
      <c r="L150" s="145"/>
      <c r="M150" s="149"/>
      <c r="T150" s="150"/>
      <c r="AT150" s="146" t="s">
        <v>171</v>
      </c>
      <c r="AU150" s="146" t="s">
        <v>84</v>
      </c>
      <c r="AV150" s="12" t="s">
        <v>84</v>
      </c>
      <c r="AW150" s="12" t="s">
        <v>30</v>
      </c>
      <c r="AX150" s="12" t="s">
        <v>74</v>
      </c>
      <c r="AY150" s="146" t="s">
        <v>161</v>
      </c>
    </row>
    <row r="151" spans="2:65" s="12" customFormat="1" ht="20.399999999999999">
      <c r="B151" s="145"/>
      <c r="D151" s="142" t="s">
        <v>171</v>
      </c>
      <c r="E151" s="146" t="s">
        <v>1</v>
      </c>
      <c r="F151" s="147" t="s">
        <v>172</v>
      </c>
      <c r="H151" s="148">
        <v>20</v>
      </c>
      <c r="L151" s="145"/>
      <c r="M151" s="149"/>
      <c r="T151" s="150"/>
      <c r="AT151" s="146" t="s">
        <v>171</v>
      </c>
      <c r="AU151" s="146" t="s">
        <v>84</v>
      </c>
      <c r="AV151" s="12" t="s">
        <v>84</v>
      </c>
      <c r="AW151" s="12" t="s">
        <v>30</v>
      </c>
      <c r="AX151" s="12" t="s">
        <v>74</v>
      </c>
      <c r="AY151" s="146" t="s">
        <v>161</v>
      </c>
    </row>
    <row r="152" spans="2:65" s="13" customFormat="1" ht="10.199999999999999">
      <c r="B152" s="151"/>
      <c r="D152" s="142" t="s">
        <v>171</v>
      </c>
      <c r="E152" s="152" t="s">
        <v>1</v>
      </c>
      <c r="F152" s="153" t="s">
        <v>206</v>
      </c>
      <c r="H152" s="154">
        <v>45.5</v>
      </c>
      <c r="L152" s="151"/>
      <c r="M152" s="155"/>
      <c r="T152" s="156"/>
      <c r="AT152" s="152" t="s">
        <v>171</v>
      </c>
      <c r="AU152" s="152" t="s">
        <v>84</v>
      </c>
      <c r="AV152" s="13" t="s">
        <v>167</v>
      </c>
      <c r="AW152" s="13" t="s">
        <v>30</v>
      </c>
      <c r="AX152" s="13" t="s">
        <v>82</v>
      </c>
      <c r="AY152" s="152" t="s">
        <v>161</v>
      </c>
    </row>
    <row r="153" spans="2:65" s="1" customFormat="1" ht="24.15" customHeight="1">
      <c r="B153" s="128"/>
      <c r="C153" s="129" t="s">
        <v>207</v>
      </c>
      <c r="D153" s="129" t="s">
        <v>163</v>
      </c>
      <c r="E153" s="130" t="s">
        <v>208</v>
      </c>
      <c r="F153" s="131" t="s">
        <v>209</v>
      </c>
      <c r="G153" s="132" t="s">
        <v>166</v>
      </c>
      <c r="H153" s="133">
        <v>5.5</v>
      </c>
      <c r="I153" s="134"/>
      <c r="J153" s="134">
        <f>ROUND(I153*H153,2)</f>
        <v>0</v>
      </c>
      <c r="K153" s="135"/>
      <c r="L153" s="27"/>
      <c r="M153" s="136" t="s">
        <v>1</v>
      </c>
      <c r="N153" s="137" t="s">
        <v>39</v>
      </c>
      <c r="O153" s="138">
        <v>0.30499999999999999</v>
      </c>
      <c r="P153" s="138">
        <f>O153*H153</f>
        <v>1.6775</v>
      </c>
      <c r="Q153" s="138">
        <v>0</v>
      </c>
      <c r="R153" s="138">
        <f>Q153*H153</f>
        <v>0</v>
      </c>
      <c r="S153" s="138">
        <v>0.32500000000000001</v>
      </c>
      <c r="T153" s="139">
        <f>S153*H153</f>
        <v>1.7875000000000001</v>
      </c>
      <c r="AR153" s="140" t="s">
        <v>167</v>
      </c>
      <c r="AT153" s="140" t="s">
        <v>163</v>
      </c>
      <c r="AU153" s="140" t="s">
        <v>84</v>
      </c>
      <c r="AY153" s="15" t="s">
        <v>161</v>
      </c>
      <c r="BE153" s="141">
        <f>IF(N153="základní",J153,0)</f>
        <v>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5" t="s">
        <v>82</v>
      </c>
      <c r="BK153" s="141">
        <f>ROUND(I153*H153,2)</f>
        <v>0</v>
      </c>
      <c r="BL153" s="15" t="s">
        <v>167</v>
      </c>
      <c r="BM153" s="140" t="s">
        <v>210</v>
      </c>
    </row>
    <row r="154" spans="2:65" s="1" customFormat="1" ht="38.4">
      <c r="B154" s="27"/>
      <c r="D154" s="142" t="s">
        <v>169</v>
      </c>
      <c r="F154" s="143" t="s">
        <v>211</v>
      </c>
      <c r="L154" s="27"/>
      <c r="M154" s="144"/>
      <c r="T154" s="51"/>
      <c r="AT154" s="15" t="s">
        <v>169</v>
      </c>
      <c r="AU154" s="15" t="s">
        <v>84</v>
      </c>
    </row>
    <row r="155" spans="2:65" s="12" customFormat="1" ht="20.399999999999999">
      <c r="B155" s="145"/>
      <c r="D155" s="142" t="s">
        <v>171</v>
      </c>
      <c r="E155" s="146" t="s">
        <v>1</v>
      </c>
      <c r="F155" s="147" t="s">
        <v>205</v>
      </c>
      <c r="H155" s="148">
        <v>5.5</v>
      </c>
      <c r="L155" s="145"/>
      <c r="M155" s="149"/>
      <c r="T155" s="150"/>
      <c r="AT155" s="146" t="s">
        <v>171</v>
      </c>
      <c r="AU155" s="146" t="s">
        <v>84</v>
      </c>
      <c r="AV155" s="12" t="s">
        <v>84</v>
      </c>
      <c r="AW155" s="12" t="s">
        <v>30</v>
      </c>
      <c r="AX155" s="12" t="s">
        <v>82</v>
      </c>
      <c r="AY155" s="146" t="s">
        <v>161</v>
      </c>
    </row>
    <row r="156" spans="2:65" s="1" customFormat="1" ht="24.15" customHeight="1">
      <c r="B156" s="128"/>
      <c r="C156" s="129" t="s">
        <v>212</v>
      </c>
      <c r="D156" s="129" t="s">
        <v>163</v>
      </c>
      <c r="E156" s="130" t="s">
        <v>213</v>
      </c>
      <c r="F156" s="131" t="s">
        <v>214</v>
      </c>
      <c r="G156" s="132" t="s">
        <v>166</v>
      </c>
      <c r="H156" s="133">
        <v>20</v>
      </c>
      <c r="I156" s="134"/>
      <c r="J156" s="134">
        <f>ROUND(I156*H156,2)</f>
        <v>0</v>
      </c>
      <c r="K156" s="135"/>
      <c r="L156" s="27"/>
      <c r="M156" s="136" t="s">
        <v>1</v>
      </c>
      <c r="N156" s="137" t="s">
        <v>39</v>
      </c>
      <c r="O156" s="138">
        <v>0.13</v>
      </c>
      <c r="P156" s="138">
        <f>O156*H156</f>
        <v>2.6</v>
      </c>
      <c r="Q156" s="138">
        <v>0</v>
      </c>
      <c r="R156" s="138">
        <f>Q156*H156</f>
        <v>0</v>
      </c>
      <c r="S156" s="138">
        <v>0.22</v>
      </c>
      <c r="T156" s="139">
        <f>S156*H156</f>
        <v>4.4000000000000004</v>
      </c>
      <c r="AR156" s="140" t="s">
        <v>167</v>
      </c>
      <c r="AT156" s="140" t="s">
        <v>163</v>
      </c>
      <c r="AU156" s="140" t="s">
        <v>84</v>
      </c>
      <c r="AY156" s="15" t="s">
        <v>161</v>
      </c>
      <c r="BE156" s="141">
        <f>IF(N156="základní",J156,0)</f>
        <v>0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5" t="s">
        <v>82</v>
      </c>
      <c r="BK156" s="141">
        <f>ROUND(I156*H156,2)</f>
        <v>0</v>
      </c>
      <c r="BL156" s="15" t="s">
        <v>167</v>
      </c>
      <c r="BM156" s="140" t="s">
        <v>215</v>
      </c>
    </row>
    <row r="157" spans="2:65" s="1" customFormat="1" ht="38.4">
      <c r="B157" s="27"/>
      <c r="D157" s="142" t="s">
        <v>169</v>
      </c>
      <c r="F157" s="143" t="s">
        <v>216</v>
      </c>
      <c r="L157" s="27"/>
      <c r="M157" s="144"/>
      <c r="T157" s="51"/>
      <c r="AT157" s="15" t="s">
        <v>169</v>
      </c>
      <c r="AU157" s="15" t="s">
        <v>84</v>
      </c>
    </row>
    <row r="158" spans="2:65" s="12" customFormat="1" ht="20.399999999999999">
      <c r="B158" s="145"/>
      <c r="D158" s="142" t="s">
        <v>171</v>
      </c>
      <c r="E158" s="146" t="s">
        <v>1</v>
      </c>
      <c r="F158" s="147" t="s">
        <v>204</v>
      </c>
      <c r="H158" s="148">
        <v>20</v>
      </c>
      <c r="L158" s="145"/>
      <c r="M158" s="149"/>
      <c r="T158" s="150"/>
      <c r="AT158" s="146" t="s">
        <v>171</v>
      </c>
      <c r="AU158" s="146" t="s">
        <v>84</v>
      </c>
      <c r="AV158" s="12" t="s">
        <v>84</v>
      </c>
      <c r="AW158" s="12" t="s">
        <v>30</v>
      </c>
      <c r="AX158" s="12" t="s">
        <v>82</v>
      </c>
      <c r="AY158" s="146" t="s">
        <v>161</v>
      </c>
    </row>
    <row r="159" spans="2:65" s="1" customFormat="1" ht="24.15" customHeight="1">
      <c r="B159" s="128"/>
      <c r="C159" s="129" t="s">
        <v>217</v>
      </c>
      <c r="D159" s="129" t="s">
        <v>163</v>
      </c>
      <c r="E159" s="130" t="s">
        <v>218</v>
      </c>
      <c r="F159" s="131" t="s">
        <v>219</v>
      </c>
      <c r="G159" s="132" t="s">
        <v>166</v>
      </c>
      <c r="H159" s="133">
        <v>19.8</v>
      </c>
      <c r="I159" s="134"/>
      <c r="J159" s="134">
        <f>ROUND(I159*H159,2)</f>
        <v>0</v>
      </c>
      <c r="K159" s="135"/>
      <c r="L159" s="27"/>
      <c r="M159" s="136" t="s">
        <v>1</v>
      </c>
      <c r="N159" s="137" t="s">
        <v>39</v>
      </c>
      <c r="O159" s="138">
        <v>9.6000000000000002E-2</v>
      </c>
      <c r="P159" s="138">
        <f>O159*H159</f>
        <v>1.9008</v>
      </c>
      <c r="Q159" s="138">
        <v>1.0000000000000001E-5</v>
      </c>
      <c r="R159" s="138">
        <f>Q159*H159</f>
        <v>1.9800000000000002E-4</v>
      </c>
      <c r="S159" s="138">
        <v>9.1999999999999998E-2</v>
      </c>
      <c r="T159" s="139">
        <f>S159*H159</f>
        <v>1.8216000000000001</v>
      </c>
      <c r="AR159" s="140" t="s">
        <v>167</v>
      </c>
      <c r="AT159" s="140" t="s">
        <v>163</v>
      </c>
      <c r="AU159" s="140" t="s">
        <v>84</v>
      </c>
      <c r="AY159" s="15" t="s">
        <v>161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5" t="s">
        <v>82</v>
      </c>
      <c r="BK159" s="141">
        <f>ROUND(I159*H159,2)</f>
        <v>0</v>
      </c>
      <c r="BL159" s="15" t="s">
        <v>167</v>
      </c>
      <c r="BM159" s="140" t="s">
        <v>220</v>
      </c>
    </row>
    <row r="160" spans="2:65" s="1" customFormat="1" ht="28.8">
      <c r="B160" s="27"/>
      <c r="D160" s="142" t="s">
        <v>169</v>
      </c>
      <c r="F160" s="143" t="s">
        <v>221</v>
      </c>
      <c r="L160" s="27"/>
      <c r="M160" s="144"/>
      <c r="T160" s="51"/>
      <c r="AT160" s="15" t="s">
        <v>169</v>
      </c>
      <c r="AU160" s="15" t="s">
        <v>84</v>
      </c>
    </row>
    <row r="161" spans="2:65" s="12" customFormat="1" ht="10.199999999999999">
      <c r="B161" s="145"/>
      <c r="D161" s="142" t="s">
        <v>171</v>
      </c>
      <c r="E161" s="146" t="s">
        <v>88</v>
      </c>
      <c r="F161" s="147" t="s">
        <v>222</v>
      </c>
      <c r="H161" s="148">
        <v>19.8</v>
      </c>
      <c r="L161" s="145"/>
      <c r="M161" s="149"/>
      <c r="T161" s="150"/>
      <c r="AT161" s="146" t="s">
        <v>171</v>
      </c>
      <c r="AU161" s="146" t="s">
        <v>84</v>
      </c>
      <c r="AV161" s="12" t="s">
        <v>84</v>
      </c>
      <c r="AW161" s="12" t="s">
        <v>30</v>
      </c>
      <c r="AX161" s="12" t="s">
        <v>82</v>
      </c>
      <c r="AY161" s="146" t="s">
        <v>161</v>
      </c>
    </row>
    <row r="162" spans="2:65" s="1" customFormat="1" ht="24.15" customHeight="1">
      <c r="B162" s="128"/>
      <c r="C162" s="129" t="s">
        <v>223</v>
      </c>
      <c r="D162" s="129" t="s">
        <v>163</v>
      </c>
      <c r="E162" s="130" t="s">
        <v>224</v>
      </c>
      <c r="F162" s="131" t="s">
        <v>225</v>
      </c>
      <c r="G162" s="132" t="s">
        <v>166</v>
      </c>
      <c r="H162" s="133">
        <v>9.9</v>
      </c>
      <c r="I162" s="134"/>
      <c r="J162" s="134">
        <f>ROUND(I162*H162,2)</f>
        <v>0</v>
      </c>
      <c r="K162" s="135"/>
      <c r="L162" s="27"/>
      <c r="M162" s="136" t="s">
        <v>1</v>
      </c>
      <c r="N162" s="137" t="s">
        <v>39</v>
      </c>
      <c r="O162" s="138">
        <v>0.123</v>
      </c>
      <c r="P162" s="138">
        <f>O162*H162</f>
        <v>1.2177</v>
      </c>
      <c r="Q162" s="138">
        <v>2.0000000000000002E-5</v>
      </c>
      <c r="R162" s="138">
        <f>Q162*H162</f>
        <v>1.9800000000000002E-4</v>
      </c>
      <c r="S162" s="138">
        <v>0.184</v>
      </c>
      <c r="T162" s="139">
        <f>S162*H162</f>
        <v>1.8216000000000001</v>
      </c>
      <c r="AR162" s="140" t="s">
        <v>167</v>
      </c>
      <c r="AT162" s="140" t="s">
        <v>163</v>
      </c>
      <c r="AU162" s="140" t="s">
        <v>84</v>
      </c>
      <c r="AY162" s="15" t="s">
        <v>161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5" t="s">
        <v>82</v>
      </c>
      <c r="BK162" s="141">
        <f>ROUND(I162*H162,2)</f>
        <v>0</v>
      </c>
      <c r="BL162" s="15" t="s">
        <v>167</v>
      </c>
      <c r="BM162" s="140" t="s">
        <v>226</v>
      </c>
    </row>
    <row r="163" spans="2:65" s="1" customFormat="1" ht="28.8">
      <c r="B163" s="27"/>
      <c r="D163" s="142" t="s">
        <v>169</v>
      </c>
      <c r="F163" s="143" t="s">
        <v>227</v>
      </c>
      <c r="L163" s="27"/>
      <c r="M163" s="144"/>
      <c r="T163" s="51"/>
      <c r="AT163" s="15" t="s">
        <v>169</v>
      </c>
      <c r="AU163" s="15" t="s">
        <v>84</v>
      </c>
    </row>
    <row r="164" spans="2:65" s="12" customFormat="1" ht="20.399999999999999">
      <c r="B164" s="145"/>
      <c r="D164" s="142" t="s">
        <v>171</v>
      </c>
      <c r="E164" s="146" t="s">
        <v>1</v>
      </c>
      <c r="F164" s="147" t="s">
        <v>228</v>
      </c>
      <c r="H164" s="148">
        <v>9.9</v>
      </c>
      <c r="L164" s="145"/>
      <c r="M164" s="149"/>
      <c r="T164" s="150"/>
      <c r="AT164" s="146" t="s">
        <v>171</v>
      </c>
      <c r="AU164" s="146" t="s">
        <v>84</v>
      </c>
      <c r="AV164" s="12" t="s">
        <v>84</v>
      </c>
      <c r="AW164" s="12" t="s">
        <v>30</v>
      </c>
      <c r="AX164" s="12" t="s">
        <v>82</v>
      </c>
      <c r="AY164" s="146" t="s">
        <v>161</v>
      </c>
    </row>
    <row r="165" spans="2:65" s="1" customFormat="1" ht="16.5" customHeight="1">
      <c r="B165" s="128"/>
      <c r="C165" s="129" t="s">
        <v>8</v>
      </c>
      <c r="D165" s="129" t="s">
        <v>163</v>
      </c>
      <c r="E165" s="130" t="s">
        <v>229</v>
      </c>
      <c r="F165" s="131" t="s">
        <v>230</v>
      </c>
      <c r="G165" s="132" t="s">
        <v>231</v>
      </c>
      <c r="H165" s="133">
        <v>29</v>
      </c>
      <c r="I165" s="134"/>
      <c r="J165" s="134">
        <f>ROUND(I165*H165,2)</f>
        <v>0</v>
      </c>
      <c r="K165" s="135"/>
      <c r="L165" s="27"/>
      <c r="M165" s="136" t="s">
        <v>1</v>
      </c>
      <c r="N165" s="137" t="s">
        <v>39</v>
      </c>
      <c r="O165" s="138">
        <v>0.27200000000000002</v>
      </c>
      <c r="P165" s="138">
        <f>O165*H165</f>
        <v>7.8880000000000008</v>
      </c>
      <c r="Q165" s="138">
        <v>0</v>
      </c>
      <c r="R165" s="138">
        <f>Q165*H165</f>
        <v>0</v>
      </c>
      <c r="S165" s="138">
        <v>0.28999999999999998</v>
      </c>
      <c r="T165" s="139">
        <f>S165*H165</f>
        <v>8.41</v>
      </c>
      <c r="AR165" s="140" t="s">
        <v>167</v>
      </c>
      <c r="AT165" s="140" t="s">
        <v>163</v>
      </c>
      <c r="AU165" s="140" t="s">
        <v>84</v>
      </c>
      <c r="AY165" s="15" t="s">
        <v>161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5" t="s">
        <v>82</v>
      </c>
      <c r="BK165" s="141">
        <f>ROUND(I165*H165,2)</f>
        <v>0</v>
      </c>
      <c r="BL165" s="15" t="s">
        <v>167</v>
      </c>
      <c r="BM165" s="140" t="s">
        <v>232</v>
      </c>
    </row>
    <row r="166" spans="2:65" s="1" customFormat="1" ht="28.8">
      <c r="B166" s="27"/>
      <c r="D166" s="142" t="s">
        <v>169</v>
      </c>
      <c r="F166" s="143" t="s">
        <v>233</v>
      </c>
      <c r="L166" s="27"/>
      <c r="M166" s="144"/>
      <c r="T166" s="51"/>
      <c r="AT166" s="15" t="s">
        <v>169</v>
      </c>
      <c r="AU166" s="15" t="s">
        <v>84</v>
      </c>
    </row>
    <row r="167" spans="2:65" s="12" customFormat="1" ht="10.199999999999999">
      <c r="B167" s="145"/>
      <c r="D167" s="142" t="s">
        <v>171</v>
      </c>
      <c r="E167" s="146" t="s">
        <v>1</v>
      </c>
      <c r="F167" s="147" t="s">
        <v>234</v>
      </c>
      <c r="H167" s="148">
        <v>29</v>
      </c>
      <c r="L167" s="145"/>
      <c r="M167" s="149"/>
      <c r="T167" s="150"/>
      <c r="AT167" s="146" t="s">
        <v>171</v>
      </c>
      <c r="AU167" s="146" t="s">
        <v>84</v>
      </c>
      <c r="AV167" s="12" t="s">
        <v>84</v>
      </c>
      <c r="AW167" s="12" t="s">
        <v>30</v>
      </c>
      <c r="AX167" s="12" t="s">
        <v>82</v>
      </c>
      <c r="AY167" s="146" t="s">
        <v>161</v>
      </c>
    </row>
    <row r="168" spans="2:65" s="1" customFormat="1" ht="16.5" customHeight="1">
      <c r="B168" s="128"/>
      <c r="C168" s="129" t="s">
        <v>235</v>
      </c>
      <c r="D168" s="129" t="s">
        <v>163</v>
      </c>
      <c r="E168" s="130" t="s">
        <v>236</v>
      </c>
      <c r="F168" s="131" t="s">
        <v>237</v>
      </c>
      <c r="G168" s="132" t="s">
        <v>231</v>
      </c>
      <c r="H168" s="133">
        <v>35</v>
      </c>
      <c r="I168" s="134"/>
      <c r="J168" s="134">
        <f>ROUND(I168*H168,2)</f>
        <v>0</v>
      </c>
      <c r="K168" s="135"/>
      <c r="L168" s="27"/>
      <c r="M168" s="136" t="s">
        <v>1</v>
      </c>
      <c r="N168" s="137" t="s">
        <v>39</v>
      </c>
      <c r="O168" s="138">
        <v>0.13300000000000001</v>
      </c>
      <c r="P168" s="138">
        <f>O168*H168</f>
        <v>4.6550000000000002</v>
      </c>
      <c r="Q168" s="138">
        <v>0</v>
      </c>
      <c r="R168" s="138">
        <f>Q168*H168</f>
        <v>0</v>
      </c>
      <c r="S168" s="138">
        <v>0.20499999999999999</v>
      </c>
      <c r="T168" s="139">
        <f>S168*H168</f>
        <v>7.1749999999999998</v>
      </c>
      <c r="AR168" s="140" t="s">
        <v>167</v>
      </c>
      <c r="AT168" s="140" t="s">
        <v>163</v>
      </c>
      <c r="AU168" s="140" t="s">
        <v>84</v>
      </c>
      <c r="AY168" s="15" t="s">
        <v>161</v>
      </c>
      <c r="BE168" s="141">
        <f>IF(N168="základní",J168,0)</f>
        <v>0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5" t="s">
        <v>82</v>
      </c>
      <c r="BK168" s="141">
        <f>ROUND(I168*H168,2)</f>
        <v>0</v>
      </c>
      <c r="BL168" s="15" t="s">
        <v>167</v>
      </c>
      <c r="BM168" s="140" t="s">
        <v>238</v>
      </c>
    </row>
    <row r="169" spans="2:65" s="1" customFormat="1" ht="28.8">
      <c r="B169" s="27"/>
      <c r="D169" s="142" t="s">
        <v>169</v>
      </c>
      <c r="F169" s="143" t="s">
        <v>239</v>
      </c>
      <c r="L169" s="27"/>
      <c r="M169" s="144"/>
      <c r="T169" s="51"/>
      <c r="AT169" s="15" t="s">
        <v>169</v>
      </c>
      <c r="AU169" s="15" t="s">
        <v>84</v>
      </c>
    </row>
    <row r="170" spans="2:65" s="12" customFormat="1" ht="10.199999999999999">
      <c r="B170" s="145"/>
      <c r="D170" s="142" t="s">
        <v>171</v>
      </c>
      <c r="E170" s="146" t="s">
        <v>1</v>
      </c>
      <c r="F170" s="147" t="s">
        <v>240</v>
      </c>
      <c r="H170" s="148">
        <v>35</v>
      </c>
      <c r="L170" s="145"/>
      <c r="M170" s="149"/>
      <c r="T170" s="150"/>
      <c r="AT170" s="146" t="s">
        <v>171</v>
      </c>
      <c r="AU170" s="146" t="s">
        <v>84</v>
      </c>
      <c r="AV170" s="12" t="s">
        <v>84</v>
      </c>
      <c r="AW170" s="12" t="s">
        <v>30</v>
      </c>
      <c r="AX170" s="12" t="s">
        <v>82</v>
      </c>
      <c r="AY170" s="146" t="s">
        <v>161</v>
      </c>
    </row>
    <row r="171" spans="2:65" s="1" customFormat="1" ht="33" customHeight="1">
      <c r="B171" s="128"/>
      <c r="C171" s="129" t="s">
        <v>241</v>
      </c>
      <c r="D171" s="129" t="s">
        <v>163</v>
      </c>
      <c r="E171" s="130" t="s">
        <v>242</v>
      </c>
      <c r="F171" s="131" t="s">
        <v>243</v>
      </c>
      <c r="G171" s="132" t="s">
        <v>244</v>
      </c>
      <c r="H171" s="133">
        <v>1131.97</v>
      </c>
      <c r="I171" s="134"/>
      <c r="J171" s="134">
        <f>ROUND(I171*H171,2)</f>
        <v>0</v>
      </c>
      <c r="K171" s="135"/>
      <c r="L171" s="27"/>
      <c r="M171" s="136" t="s">
        <v>1</v>
      </c>
      <c r="N171" s="137" t="s">
        <v>39</v>
      </c>
      <c r="O171" s="138">
        <v>8.5999999999999993E-2</v>
      </c>
      <c r="P171" s="138">
        <f>O171*H171</f>
        <v>97.349419999999995</v>
      </c>
      <c r="Q171" s="138">
        <v>0</v>
      </c>
      <c r="R171" s="138">
        <f>Q171*H171</f>
        <v>0</v>
      </c>
      <c r="S171" s="138">
        <v>0</v>
      </c>
      <c r="T171" s="139">
        <f>S171*H171</f>
        <v>0</v>
      </c>
      <c r="AR171" s="140" t="s">
        <v>167</v>
      </c>
      <c r="AT171" s="140" t="s">
        <v>163</v>
      </c>
      <c r="AU171" s="140" t="s">
        <v>84</v>
      </c>
      <c r="AY171" s="15" t="s">
        <v>161</v>
      </c>
      <c r="BE171" s="141">
        <f>IF(N171="základní",J171,0)</f>
        <v>0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5" t="s">
        <v>82</v>
      </c>
      <c r="BK171" s="141">
        <f>ROUND(I171*H171,2)</f>
        <v>0</v>
      </c>
      <c r="BL171" s="15" t="s">
        <v>167</v>
      </c>
      <c r="BM171" s="140" t="s">
        <v>245</v>
      </c>
    </row>
    <row r="172" spans="2:65" s="1" customFormat="1" ht="19.2">
      <c r="B172" s="27"/>
      <c r="D172" s="142" t="s">
        <v>169</v>
      </c>
      <c r="F172" s="143" t="s">
        <v>246</v>
      </c>
      <c r="L172" s="27"/>
      <c r="M172" s="144"/>
      <c r="T172" s="51"/>
      <c r="AT172" s="15" t="s">
        <v>169</v>
      </c>
      <c r="AU172" s="15" t="s">
        <v>84</v>
      </c>
    </row>
    <row r="173" spans="2:65" s="12" customFormat="1" ht="10.199999999999999">
      <c r="B173" s="145"/>
      <c r="D173" s="142" t="s">
        <v>171</v>
      </c>
      <c r="E173" s="146" t="s">
        <v>1</v>
      </c>
      <c r="F173" s="147" t="s">
        <v>247</v>
      </c>
      <c r="H173" s="148">
        <v>969</v>
      </c>
      <c r="L173" s="145"/>
      <c r="M173" s="149"/>
      <c r="T173" s="150"/>
      <c r="AT173" s="146" t="s">
        <v>171</v>
      </c>
      <c r="AU173" s="146" t="s">
        <v>84</v>
      </c>
      <c r="AV173" s="12" t="s">
        <v>84</v>
      </c>
      <c r="AW173" s="12" t="s">
        <v>30</v>
      </c>
      <c r="AX173" s="12" t="s">
        <v>74</v>
      </c>
      <c r="AY173" s="146" t="s">
        <v>161</v>
      </c>
    </row>
    <row r="174" spans="2:65" s="12" customFormat="1" ht="20.399999999999999">
      <c r="B174" s="145"/>
      <c r="D174" s="142" t="s">
        <v>171</v>
      </c>
      <c r="E174" s="146" t="s">
        <v>1</v>
      </c>
      <c r="F174" s="147" t="s">
        <v>248</v>
      </c>
      <c r="H174" s="148">
        <v>-555</v>
      </c>
      <c r="L174" s="145"/>
      <c r="M174" s="149"/>
      <c r="T174" s="150"/>
      <c r="AT174" s="146" t="s">
        <v>171</v>
      </c>
      <c r="AU174" s="146" t="s">
        <v>84</v>
      </c>
      <c r="AV174" s="12" t="s">
        <v>84</v>
      </c>
      <c r="AW174" s="12" t="s">
        <v>30</v>
      </c>
      <c r="AX174" s="12" t="s">
        <v>74</v>
      </c>
      <c r="AY174" s="146" t="s">
        <v>161</v>
      </c>
    </row>
    <row r="175" spans="2:65" s="12" customFormat="1" ht="20.399999999999999">
      <c r="B175" s="145"/>
      <c r="D175" s="142" t="s">
        <v>171</v>
      </c>
      <c r="E175" s="146" t="s">
        <v>1</v>
      </c>
      <c r="F175" s="147" t="s">
        <v>249</v>
      </c>
      <c r="H175" s="148">
        <v>717.97</v>
      </c>
      <c r="L175" s="145"/>
      <c r="M175" s="149"/>
      <c r="T175" s="150"/>
      <c r="AT175" s="146" t="s">
        <v>171</v>
      </c>
      <c r="AU175" s="146" t="s">
        <v>84</v>
      </c>
      <c r="AV175" s="12" t="s">
        <v>84</v>
      </c>
      <c r="AW175" s="12" t="s">
        <v>30</v>
      </c>
      <c r="AX175" s="12" t="s">
        <v>74</v>
      </c>
      <c r="AY175" s="146" t="s">
        <v>161</v>
      </c>
    </row>
    <row r="176" spans="2:65" s="13" customFormat="1" ht="10.199999999999999">
      <c r="B176" s="151"/>
      <c r="D176" s="142" t="s">
        <v>171</v>
      </c>
      <c r="E176" s="152" t="s">
        <v>90</v>
      </c>
      <c r="F176" s="153" t="s">
        <v>206</v>
      </c>
      <c r="H176" s="154">
        <v>1131.97</v>
      </c>
      <c r="L176" s="151"/>
      <c r="M176" s="155"/>
      <c r="T176" s="156"/>
      <c r="AT176" s="152" t="s">
        <v>171</v>
      </c>
      <c r="AU176" s="152" t="s">
        <v>84</v>
      </c>
      <c r="AV176" s="13" t="s">
        <v>167</v>
      </c>
      <c r="AW176" s="13" t="s">
        <v>30</v>
      </c>
      <c r="AX176" s="13" t="s">
        <v>82</v>
      </c>
      <c r="AY176" s="152" t="s">
        <v>161</v>
      </c>
    </row>
    <row r="177" spans="2:65" s="1" customFormat="1" ht="33" customHeight="1">
      <c r="B177" s="128"/>
      <c r="C177" s="129" t="s">
        <v>250</v>
      </c>
      <c r="D177" s="129" t="s">
        <v>163</v>
      </c>
      <c r="E177" s="130" t="s">
        <v>251</v>
      </c>
      <c r="F177" s="131" t="s">
        <v>252</v>
      </c>
      <c r="G177" s="132" t="s">
        <v>244</v>
      </c>
      <c r="H177" s="133">
        <v>330.11</v>
      </c>
      <c r="I177" s="134"/>
      <c r="J177" s="134">
        <f>ROUND(I177*H177,2)</f>
        <v>0</v>
      </c>
      <c r="K177" s="135"/>
      <c r="L177" s="27"/>
      <c r="M177" s="136" t="s">
        <v>1</v>
      </c>
      <c r="N177" s="137" t="s">
        <v>39</v>
      </c>
      <c r="O177" s="138">
        <v>0.72</v>
      </c>
      <c r="P177" s="138">
        <f>O177*H177</f>
        <v>237.67920000000001</v>
      </c>
      <c r="Q177" s="138">
        <v>0</v>
      </c>
      <c r="R177" s="138">
        <f>Q177*H177</f>
        <v>0</v>
      </c>
      <c r="S177" s="138">
        <v>0</v>
      </c>
      <c r="T177" s="139">
        <f>S177*H177</f>
        <v>0</v>
      </c>
      <c r="AR177" s="140" t="s">
        <v>167</v>
      </c>
      <c r="AT177" s="140" t="s">
        <v>163</v>
      </c>
      <c r="AU177" s="140" t="s">
        <v>84</v>
      </c>
      <c r="AY177" s="15" t="s">
        <v>161</v>
      </c>
      <c r="BE177" s="141">
        <f>IF(N177="základní",J177,0)</f>
        <v>0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5" t="s">
        <v>82</v>
      </c>
      <c r="BK177" s="141">
        <f>ROUND(I177*H177,2)</f>
        <v>0</v>
      </c>
      <c r="BL177" s="15" t="s">
        <v>167</v>
      </c>
      <c r="BM177" s="140" t="s">
        <v>253</v>
      </c>
    </row>
    <row r="178" spans="2:65" s="1" customFormat="1" ht="28.8">
      <c r="B178" s="27"/>
      <c r="D178" s="142" t="s">
        <v>169</v>
      </c>
      <c r="F178" s="143" t="s">
        <v>254</v>
      </c>
      <c r="L178" s="27"/>
      <c r="M178" s="144"/>
      <c r="T178" s="51"/>
      <c r="AT178" s="15" t="s">
        <v>169</v>
      </c>
      <c r="AU178" s="15" t="s">
        <v>84</v>
      </c>
    </row>
    <row r="179" spans="2:65" s="12" customFormat="1" ht="10.199999999999999">
      <c r="B179" s="145"/>
      <c r="D179" s="142" t="s">
        <v>171</v>
      </c>
      <c r="E179" s="146" t="s">
        <v>123</v>
      </c>
      <c r="F179" s="147" t="s">
        <v>255</v>
      </c>
      <c r="H179" s="148">
        <v>1.1000000000000001</v>
      </c>
      <c r="L179" s="145"/>
      <c r="M179" s="149"/>
      <c r="T179" s="150"/>
      <c r="AT179" s="146" t="s">
        <v>171</v>
      </c>
      <c r="AU179" s="146" t="s">
        <v>84</v>
      </c>
      <c r="AV179" s="12" t="s">
        <v>84</v>
      </c>
      <c r="AW179" s="12" t="s">
        <v>30</v>
      </c>
      <c r="AX179" s="12" t="s">
        <v>74</v>
      </c>
      <c r="AY179" s="146" t="s">
        <v>161</v>
      </c>
    </row>
    <row r="180" spans="2:65" s="12" customFormat="1" ht="10.199999999999999">
      <c r="B180" s="145"/>
      <c r="D180" s="142" t="s">
        <v>171</v>
      </c>
      <c r="E180" s="146" t="s">
        <v>125</v>
      </c>
      <c r="F180" s="147" t="s">
        <v>256</v>
      </c>
      <c r="H180" s="148">
        <v>1.2</v>
      </c>
      <c r="L180" s="145"/>
      <c r="M180" s="149"/>
      <c r="T180" s="150"/>
      <c r="AT180" s="146" t="s">
        <v>171</v>
      </c>
      <c r="AU180" s="146" t="s">
        <v>84</v>
      </c>
      <c r="AV180" s="12" t="s">
        <v>84</v>
      </c>
      <c r="AW180" s="12" t="s">
        <v>30</v>
      </c>
      <c r="AX180" s="12" t="s">
        <v>74</v>
      </c>
      <c r="AY180" s="146" t="s">
        <v>161</v>
      </c>
    </row>
    <row r="181" spans="2:65" s="12" customFormat="1" ht="10.199999999999999">
      <c r="B181" s="145"/>
      <c r="D181" s="142" t="s">
        <v>171</v>
      </c>
      <c r="E181" s="146" t="s">
        <v>127</v>
      </c>
      <c r="F181" s="147" t="s">
        <v>257</v>
      </c>
      <c r="H181" s="148">
        <v>2.1</v>
      </c>
      <c r="L181" s="145"/>
      <c r="M181" s="149"/>
      <c r="T181" s="150"/>
      <c r="AT181" s="146" t="s">
        <v>171</v>
      </c>
      <c r="AU181" s="146" t="s">
        <v>84</v>
      </c>
      <c r="AV181" s="12" t="s">
        <v>84</v>
      </c>
      <c r="AW181" s="12" t="s">
        <v>30</v>
      </c>
      <c r="AX181" s="12" t="s">
        <v>74</v>
      </c>
      <c r="AY181" s="146" t="s">
        <v>161</v>
      </c>
    </row>
    <row r="182" spans="2:65" s="12" customFormat="1" ht="30.6">
      <c r="B182" s="145"/>
      <c r="D182" s="142" t="s">
        <v>171</v>
      </c>
      <c r="E182" s="146" t="s">
        <v>129</v>
      </c>
      <c r="F182" s="147" t="s">
        <v>258</v>
      </c>
      <c r="H182" s="148">
        <v>330.11</v>
      </c>
      <c r="L182" s="145"/>
      <c r="M182" s="149"/>
      <c r="T182" s="150"/>
      <c r="AT182" s="146" t="s">
        <v>171</v>
      </c>
      <c r="AU182" s="146" t="s">
        <v>84</v>
      </c>
      <c r="AV182" s="12" t="s">
        <v>84</v>
      </c>
      <c r="AW182" s="12" t="s">
        <v>30</v>
      </c>
      <c r="AX182" s="12" t="s">
        <v>82</v>
      </c>
      <c r="AY182" s="146" t="s">
        <v>161</v>
      </c>
    </row>
    <row r="183" spans="2:65" s="1" customFormat="1" ht="21.75" customHeight="1">
      <c r="B183" s="128"/>
      <c r="C183" s="129" t="s">
        <v>259</v>
      </c>
      <c r="D183" s="129" t="s">
        <v>163</v>
      </c>
      <c r="E183" s="130" t="s">
        <v>260</v>
      </c>
      <c r="F183" s="131" t="s">
        <v>261</v>
      </c>
      <c r="G183" s="132" t="s">
        <v>166</v>
      </c>
      <c r="H183" s="133">
        <v>840</v>
      </c>
      <c r="I183" s="134"/>
      <c r="J183" s="134">
        <f>ROUND(I183*H183,2)</f>
        <v>0</v>
      </c>
      <c r="K183" s="135"/>
      <c r="L183" s="27"/>
      <c r="M183" s="136" t="s">
        <v>1</v>
      </c>
      <c r="N183" s="137" t="s">
        <v>39</v>
      </c>
      <c r="O183" s="138">
        <v>0.23599999999999999</v>
      </c>
      <c r="P183" s="138">
        <f>O183*H183</f>
        <v>198.23999999999998</v>
      </c>
      <c r="Q183" s="138">
        <v>8.4000000000000003E-4</v>
      </c>
      <c r="R183" s="138">
        <f>Q183*H183</f>
        <v>0.7056</v>
      </c>
      <c r="S183" s="138">
        <v>0</v>
      </c>
      <c r="T183" s="139">
        <f>S183*H183</f>
        <v>0</v>
      </c>
      <c r="AR183" s="140" t="s">
        <v>167</v>
      </c>
      <c r="AT183" s="140" t="s">
        <v>163</v>
      </c>
      <c r="AU183" s="140" t="s">
        <v>84</v>
      </c>
      <c r="AY183" s="15" t="s">
        <v>161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5" t="s">
        <v>82</v>
      </c>
      <c r="BK183" s="141">
        <f>ROUND(I183*H183,2)</f>
        <v>0</v>
      </c>
      <c r="BL183" s="15" t="s">
        <v>167</v>
      </c>
      <c r="BM183" s="140" t="s">
        <v>262</v>
      </c>
    </row>
    <row r="184" spans="2:65" s="1" customFormat="1" ht="19.2">
      <c r="B184" s="27"/>
      <c r="D184" s="142" t="s">
        <v>169</v>
      </c>
      <c r="F184" s="143" t="s">
        <v>263</v>
      </c>
      <c r="L184" s="27"/>
      <c r="M184" s="144"/>
      <c r="T184" s="51"/>
      <c r="AT184" s="15" t="s">
        <v>169</v>
      </c>
      <c r="AU184" s="15" t="s">
        <v>84</v>
      </c>
    </row>
    <row r="185" spans="2:65" s="12" customFormat="1" ht="10.199999999999999">
      <c r="B185" s="145"/>
      <c r="D185" s="142" t="s">
        <v>171</v>
      </c>
      <c r="E185" s="146" t="s">
        <v>1</v>
      </c>
      <c r="F185" s="147" t="s">
        <v>264</v>
      </c>
      <c r="H185" s="148">
        <v>840</v>
      </c>
      <c r="L185" s="145"/>
      <c r="M185" s="149"/>
      <c r="T185" s="150"/>
      <c r="AT185" s="146" t="s">
        <v>171</v>
      </c>
      <c r="AU185" s="146" t="s">
        <v>84</v>
      </c>
      <c r="AV185" s="12" t="s">
        <v>84</v>
      </c>
      <c r="AW185" s="12" t="s">
        <v>30</v>
      </c>
      <c r="AX185" s="12" t="s">
        <v>82</v>
      </c>
      <c r="AY185" s="146" t="s">
        <v>161</v>
      </c>
    </row>
    <row r="186" spans="2:65" s="1" customFormat="1" ht="24.15" customHeight="1">
      <c r="B186" s="128"/>
      <c r="C186" s="129" t="s">
        <v>265</v>
      </c>
      <c r="D186" s="129" t="s">
        <v>163</v>
      </c>
      <c r="E186" s="130" t="s">
        <v>266</v>
      </c>
      <c r="F186" s="131" t="s">
        <v>267</v>
      </c>
      <c r="G186" s="132" t="s">
        <v>166</v>
      </c>
      <c r="H186" s="133">
        <v>840</v>
      </c>
      <c r="I186" s="134"/>
      <c r="J186" s="134">
        <f>ROUND(I186*H186,2)</f>
        <v>0</v>
      </c>
      <c r="K186" s="135"/>
      <c r="L186" s="27"/>
      <c r="M186" s="136" t="s">
        <v>1</v>
      </c>
      <c r="N186" s="137" t="s">
        <v>39</v>
      </c>
      <c r="O186" s="138">
        <v>0.216</v>
      </c>
      <c r="P186" s="138">
        <f>O186*H186</f>
        <v>181.44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167</v>
      </c>
      <c r="AT186" s="140" t="s">
        <v>163</v>
      </c>
      <c r="AU186" s="140" t="s">
        <v>84</v>
      </c>
      <c r="AY186" s="15" t="s">
        <v>161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5" t="s">
        <v>82</v>
      </c>
      <c r="BK186" s="141">
        <f>ROUND(I186*H186,2)</f>
        <v>0</v>
      </c>
      <c r="BL186" s="15" t="s">
        <v>167</v>
      </c>
      <c r="BM186" s="140" t="s">
        <v>268</v>
      </c>
    </row>
    <row r="187" spans="2:65" s="1" customFormat="1" ht="28.8">
      <c r="B187" s="27"/>
      <c r="D187" s="142" t="s">
        <v>169</v>
      </c>
      <c r="F187" s="143" t="s">
        <v>269</v>
      </c>
      <c r="L187" s="27"/>
      <c r="M187" s="144"/>
      <c r="T187" s="51"/>
      <c r="AT187" s="15" t="s">
        <v>169</v>
      </c>
      <c r="AU187" s="15" t="s">
        <v>84</v>
      </c>
    </row>
    <row r="188" spans="2:65" s="1" customFormat="1" ht="37.799999999999997" customHeight="1">
      <c r="B188" s="128"/>
      <c r="C188" s="129" t="s">
        <v>270</v>
      </c>
      <c r="D188" s="129" t="s">
        <v>163</v>
      </c>
      <c r="E188" s="130" t="s">
        <v>271</v>
      </c>
      <c r="F188" s="131" t="s">
        <v>272</v>
      </c>
      <c r="G188" s="132" t="s">
        <v>244</v>
      </c>
      <c r="H188" s="133">
        <v>1462.08</v>
      </c>
      <c r="I188" s="134"/>
      <c r="J188" s="134">
        <f>ROUND(I188*H188,2)</f>
        <v>0</v>
      </c>
      <c r="K188" s="135"/>
      <c r="L188" s="27"/>
      <c r="M188" s="136" t="s">
        <v>1</v>
      </c>
      <c r="N188" s="137" t="s">
        <v>39</v>
      </c>
      <c r="O188" s="138">
        <v>8.6999999999999994E-2</v>
      </c>
      <c r="P188" s="138">
        <f>O188*H188</f>
        <v>127.20095999999998</v>
      </c>
      <c r="Q188" s="138">
        <v>0</v>
      </c>
      <c r="R188" s="138">
        <f>Q188*H188</f>
        <v>0</v>
      </c>
      <c r="S188" s="138">
        <v>0</v>
      </c>
      <c r="T188" s="139">
        <f>S188*H188</f>
        <v>0</v>
      </c>
      <c r="AR188" s="140" t="s">
        <v>167</v>
      </c>
      <c r="AT188" s="140" t="s">
        <v>163</v>
      </c>
      <c r="AU188" s="140" t="s">
        <v>84</v>
      </c>
      <c r="AY188" s="15" t="s">
        <v>161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5" t="s">
        <v>82</v>
      </c>
      <c r="BK188" s="141">
        <f>ROUND(I188*H188,2)</f>
        <v>0</v>
      </c>
      <c r="BL188" s="15" t="s">
        <v>167</v>
      </c>
      <c r="BM188" s="140" t="s">
        <v>273</v>
      </c>
    </row>
    <row r="189" spans="2:65" s="1" customFormat="1" ht="38.4">
      <c r="B189" s="27"/>
      <c r="D189" s="142" t="s">
        <v>169</v>
      </c>
      <c r="F189" s="143" t="s">
        <v>274</v>
      </c>
      <c r="L189" s="27"/>
      <c r="M189" s="144"/>
      <c r="T189" s="51"/>
      <c r="AT189" s="15" t="s">
        <v>169</v>
      </c>
      <c r="AU189" s="15" t="s">
        <v>84</v>
      </c>
    </row>
    <row r="190" spans="2:65" s="12" customFormat="1" ht="10.199999999999999">
      <c r="B190" s="145"/>
      <c r="D190" s="142" t="s">
        <v>171</v>
      </c>
      <c r="E190" s="146" t="s">
        <v>93</v>
      </c>
      <c r="F190" s="147" t="s">
        <v>275</v>
      </c>
      <c r="H190" s="148">
        <v>1462.08</v>
      </c>
      <c r="L190" s="145"/>
      <c r="M190" s="149"/>
      <c r="T190" s="150"/>
      <c r="AT190" s="146" t="s">
        <v>171</v>
      </c>
      <c r="AU190" s="146" t="s">
        <v>84</v>
      </c>
      <c r="AV190" s="12" t="s">
        <v>84</v>
      </c>
      <c r="AW190" s="12" t="s">
        <v>30</v>
      </c>
      <c r="AX190" s="12" t="s">
        <v>82</v>
      </c>
      <c r="AY190" s="146" t="s">
        <v>161</v>
      </c>
    </row>
    <row r="191" spans="2:65" s="1" customFormat="1" ht="37.799999999999997" customHeight="1">
      <c r="B191" s="128"/>
      <c r="C191" s="129" t="s">
        <v>276</v>
      </c>
      <c r="D191" s="129" t="s">
        <v>163</v>
      </c>
      <c r="E191" s="130" t="s">
        <v>277</v>
      </c>
      <c r="F191" s="131" t="s">
        <v>278</v>
      </c>
      <c r="G191" s="132" t="s">
        <v>244</v>
      </c>
      <c r="H191" s="133">
        <v>16082.88</v>
      </c>
      <c r="I191" s="134"/>
      <c r="J191" s="134">
        <f>ROUND(I191*H191,2)</f>
        <v>0</v>
      </c>
      <c r="K191" s="135"/>
      <c r="L191" s="27"/>
      <c r="M191" s="136" t="s">
        <v>1</v>
      </c>
      <c r="N191" s="137" t="s">
        <v>39</v>
      </c>
      <c r="O191" s="138">
        <v>5.0000000000000001E-3</v>
      </c>
      <c r="P191" s="138">
        <f>O191*H191</f>
        <v>80.414400000000001</v>
      </c>
      <c r="Q191" s="138">
        <v>0</v>
      </c>
      <c r="R191" s="138">
        <f>Q191*H191</f>
        <v>0</v>
      </c>
      <c r="S191" s="138">
        <v>0</v>
      </c>
      <c r="T191" s="139">
        <f>S191*H191</f>
        <v>0</v>
      </c>
      <c r="AR191" s="140" t="s">
        <v>167</v>
      </c>
      <c r="AT191" s="140" t="s">
        <v>163</v>
      </c>
      <c r="AU191" s="140" t="s">
        <v>84</v>
      </c>
      <c r="AY191" s="15" t="s">
        <v>161</v>
      </c>
      <c r="BE191" s="141">
        <f>IF(N191="základní",J191,0)</f>
        <v>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5" t="s">
        <v>82</v>
      </c>
      <c r="BK191" s="141">
        <f>ROUND(I191*H191,2)</f>
        <v>0</v>
      </c>
      <c r="BL191" s="15" t="s">
        <v>167</v>
      </c>
      <c r="BM191" s="140" t="s">
        <v>279</v>
      </c>
    </row>
    <row r="192" spans="2:65" s="1" customFormat="1" ht="48">
      <c r="B192" s="27"/>
      <c r="D192" s="142" t="s">
        <v>169</v>
      </c>
      <c r="F192" s="143" t="s">
        <v>280</v>
      </c>
      <c r="L192" s="27"/>
      <c r="M192" s="144"/>
      <c r="T192" s="51"/>
      <c r="AT192" s="15" t="s">
        <v>169</v>
      </c>
      <c r="AU192" s="15" t="s">
        <v>84</v>
      </c>
    </row>
    <row r="193" spans="2:65" s="12" customFormat="1" ht="10.199999999999999">
      <c r="B193" s="145"/>
      <c r="D193" s="142" t="s">
        <v>171</v>
      </c>
      <c r="E193" s="146" t="s">
        <v>1</v>
      </c>
      <c r="F193" s="147" t="s">
        <v>281</v>
      </c>
      <c r="H193" s="148">
        <v>16082.88</v>
      </c>
      <c r="L193" s="145"/>
      <c r="M193" s="149"/>
      <c r="T193" s="150"/>
      <c r="AT193" s="146" t="s">
        <v>171</v>
      </c>
      <c r="AU193" s="146" t="s">
        <v>84</v>
      </c>
      <c r="AV193" s="12" t="s">
        <v>84</v>
      </c>
      <c r="AW193" s="12" t="s">
        <v>30</v>
      </c>
      <c r="AX193" s="12" t="s">
        <v>82</v>
      </c>
      <c r="AY193" s="146" t="s">
        <v>161</v>
      </c>
    </row>
    <row r="194" spans="2:65" s="1" customFormat="1" ht="24.15" customHeight="1">
      <c r="B194" s="128"/>
      <c r="C194" s="129" t="s">
        <v>282</v>
      </c>
      <c r="D194" s="129" t="s">
        <v>163</v>
      </c>
      <c r="E194" s="130" t="s">
        <v>283</v>
      </c>
      <c r="F194" s="131" t="s">
        <v>284</v>
      </c>
      <c r="G194" s="132" t="s">
        <v>285</v>
      </c>
      <c r="H194" s="133">
        <v>2924.16</v>
      </c>
      <c r="I194" s="134"/>
      <c r="J194" s="134">
        <f>ROUND(I194*H194,2)</f>
        <v>0</v>
      </c>
      <c r="K194" s="135"/>
      <c r="L194" s="27"/>
      <c r="M194" s="136" t="s">
        <v>1</v>
      </c>
      <c r="N194" s="137" t="s">
        <v>39</v>
      </c>
      <c r="O194" s="138">
        <v>0</v>
      </c>
      <c r="P194" s="138">
        <f>O194*H194</f>
        <v>0</v>
      </c>
      <c r="Q194" s="138">
        <v>0</v>
      </c>
      <c r="R194" s="138">
        <f>Q194*H194</f>
        <v>0</v>
      </c>
      <c r="S194" s="138">
        <v>0</v>
      </c>
      <c r="T194" s="139">
        <f>S194*H194</f>
        <v>0</v>
      </c>
      <c r="AR194" s="140" t="s">
        <v>167</v>
      </c>
      <c r="AT194" s="140" t="s">
        <v>163</v>
      </c>
      <c r="AU194" s="140" t="s">
        <v>84</v>
      </c>
      <c r="AY194" s="15" t="s">
        <v>161</v>
      </c>
      <c r="BE194" s="141">
        <f>IF(N194="základní",J194,0)</f>
        <v>0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5" t="s">
        <v>82</v>
      </c>
      <c r="BK194" s="141">
        <f>ROUND(I194*H194,2)</f>
        <v>0</v>
      </c>
      <c r="BL194" s="15" t="s">
        <v>167</v>
      </c>
      <c r="BM194" s="140" t="s">
        <v>286</v>
      </c>
    </row>
    <row r="195" spans="2:65" s="1" customFormat="1" ht="19.2">
      <c r="B195" s="27"/>
      <c r="D195" s="142" t="s">
        <v>169</v>
      </c>
      <c r="F195" s="143" t="s">
        <v>287</v>
      </c>
      <c r="L195" s="27"/>
      <c r="M195" s="144"/>
      <c r="T195" s="51"/>
      <c r="AT195" s="15" t="s">
        <v>169</v>
      </c>
      <c r="AU195" s="15" t="s">
        <v>84</v>
      </c>
    </row>
    <row r="196" spans="2:65" s="12" customFormat="1" ht="10.199999999999999">
      <c r="B196" s="145"/>
      <c r="D196" s="142" t="s">
        <v>171</v>
      </c>
      <c r="E196" s="146" t="s">
        <v>1</v>
      </c>
      <c r="F196" s="147" t="s">
        <v>288</v>
      </c>
      <c r="H196" s="148">
        <v>2924.16</v>
      </c>
      <c r="L196" s="145"/>
      <c r="M196" s="149"/>
      <c r="T196" s="150"/>
      <c r="AT196" s="146" t="s">
        <v>171</v>
      </c>
      <c r="AU196" s="146" t="s">
        <v>84</v>
      </c>
      <c r="AV196" s="12" t="s">
        <v>84</v>
      </c>
      <c r="AW196" s="12" t="s">
        <v>30</v>
      </c>
      <c r="AX196" s="12" t="s">
        <v>82</v>
      </c>
      <c r="AY196" s="146" t="s">
        <v>161</v>
      </c>
    </row>
    <row r="197" spans="2:65" s="1" customFormat="1" ht="16.5" customHeight="1">
      <c r="B197" s="128"/>
      <c r="C197" s="129" t="s">
        <v>7</v>
      </c>
      <c r="D197" s="129" t="s">
        <v>163</v>
      </c>
      <c r="E197" s="130" t="s">
        <v>289</v>
      </c>
      <c r="F197" s="131" t="s">
        <v>290</v>
      </c>
      <c r="G197" s="132" t="s">
        <v>244</v>
      </c>
      <c r="H197" s="133">
        <v>1462.08</v>
      </c>
      <c r="I197" s="134"/>
      <c r="J197" s="134">
        <f>ROUND(I197*H197,2)</f>
        <v>0</v>
      </c>
      <c r="K197" s="135"/>
      <c r="L197" s="27"/>
      <c r="M197" s="136" t="s">
        <v>1</v>
      </c>
      <c r="N197" s="137" t="s">
        <v>39</v>
      </c>
      <c r="O197" s="138">
        <v>8.9999999999999993E-3</v>
      </c>
      <c r="P197" s="138">
        <f>O197*H197</f>
        <v>13.158719999999999</v>
      </c>
      <c r="Q197" s="138">
        <v>0</v>
      </c>
      <c r="R197" s="138">
        <f>Q197*H197</f>
        <v>0</v>
      </c>
      <c r="S197" s="138">
        <v>0</v>
      </c>
      <c r="T197" s="139">
        <f>S197*H197</f>
        <v>0</v>
      </c>
      <c r="AR197" s="140" t="s">
        <v>167</v>
      </c>
      <c r="AT197" s="140" t="s">
        <v>163</v>
      </c>
      <c r="AU197" s="140" t="s">
        <v>84</v>
      </c>
      <c r="AY197" s="15" t="s">
        <v>161</v>
      </c>
      <c r="BE197" s="141">
        <f>IF(N197="základní",J197,0)</f>
        <v>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5" t="s">
        <v>82</v>
      </c>
      <c r="BK197" s="141">
        <f>ROUND(I197*H197,2)</f>
        <v>0</v>
      </c>
      <c r="BL197" s="15" t="s">
        <v>167</v>
      </c>
      <c r="BM197" s="140" t="s">
        <v>291</v>
      </c>
    </row>
    <row r="198" spans="2:65" s="1" customFormat="1" ht="19.2">
      <c r="B198" s="27"/>
      <c r="D198" s="142" t="s">
        <v>169</v>
      </c>
      <c r="F198" s="143" t="s">
        <v>292</v>
      </c>
      <c r="L198" s="27"/>
      <c r="M198" s="144"/>
      <c r="T198" s="51"/>
      <c r="AT198" s="15" t="s">
        <v>169</v>
      </c>
      <c r="AU198" s="15" t="s">
        <v>84</v>
      </c>
    </row>
    <row r="199" spans="2:65" s="12" customFormat="1" ht="10.199999999999999">
      <c r="B199" s="145"/>
      <c r="D199" s="142" t="s">
        <v>171</v>
      </c>
      <c r="E199" s="146" t="s">
        <v>1</v>
      </c>
      <c r="F199" s="147" t="s">
        <v>93</v>
      </c>
      <c r="H199" s="148">
        <v>1462.08</v>
      </c>
      <c r="L199" s="145"/>
      <c r="M199" s="149"/>
      <c r="T199" s="150"/>
      <c r="AT199" s="146" t="s">
        <v>171</v>
      </c>
      <c r="AU199" s="146" t="s">
        <v>84</v>
      </c>
      <c r="AV199" s="12" t="s">
        <v>84</v>
      </c>
      <c r="AW199" s="12" t="s">
        <v>30</v>
      </c>
      <c r="AX199" s="12" t="s">
        <v>82</v>
      </c>
      <c r="AY199" s="146" t="s">
        <v>161</v>
      </c>
    </row>
    <row r="200" spans="2:65" s="1" customFormat="1" ht="24.15" customHeight="1">
      <c r="B200" s="128"/>
      <c r="C200" s="129" t="s">
        <v>293</v>
      </c>
      <c r="D200" s="129" t="s">
        <v>163</v>
      </c>
      <c r="E200" s="130" t="s">
        <v>294</v>
      </c>
      <c r="F200" s="131" t="s">
        <v>295</v>
      </c>
      <c r="G200" s="132" t="s">
        <v>244</v>
      </c>
      <c r="H200" s="133">
        <v>163.86500000000001</v>
      </c>
      <c r="I200" s="134"/>
      <c r="J200" s="134">
        <f>ROUND(I200*H200,2)</f>
        <v>0</v>
      </c>
      <c r="K200" s="135"/>
      <c r="L200" s="27"/>
      <c r="M200" s="136" t="s">
        <v>1</v>
      </c>
      <c r="N200" s="137" t="s">
        <v>39</v>
      </c>
      <c r="O200" s="138">
        <v>0.32800000000000001</v>
      </c>
      <c r="P200" s="138">
        <f>O200*H200</f>
        <v>53.747720000000008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167</v>
      </c>
      <c r="AT200" s="140" t="s">
        <v>163</v>
      </c>
      <c r="AU200" s="140" t="s">
        <v>84</v>
      </c>
      <c r="AY200" s="15" t="s">
        <v>161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5" t="s">
        <v>82</v>
      </c>
      <c r="BK200" s="141">
        <f>ROUND(I200*H200,2)</f>
        <v>0</v>
      </c>
      <c r="BL200" s="15" t="s">
        <v>167</v>
      </c>
      <c r="BM200" s="140" t="s">
        <v>296</v>
      </c>
    </row>
    <row r="201" spans="2:65" s="1" customFormat="1" ht="28.8">
      <c r="B201" s="27"/>
      <c r="D201" s="142" t="s">
        <v>169</v>
      </c>
      <c r="F201" s="143" t="s">
        <v>297</v>
      </c>
      <c r="L201" s="27"/>
      <c r="M201" s="144"/>
      <c r="T201" s="51"/>
      <c r="AT201" s="15" t="s">
        <v>169</v>
      </c>
      <c r="AU201" s="15" t="s">
        <v>84</v>
      </c>
    </row>
    <row r="202" spans="2:65" s="12" customFormat="1" ht="10.199999999999999">
      <c r="B202" s="145"/>
      <c r="D202" s="142" t="s">
        <v>171</v>
      </c>
      <c r="E202" s="146" t="s">
        <v>1</v>
      </c>
      <c r="F202" s="147" t="s">
        <v>298</v>
      </c>
      <c r="H202" s="148">
        <v>276.07</v>
      </c>
      <c r="L202" s="145"/>
      <c r="M202" s="149"/>
      <c r="T202" s="150"/>
      <c r="AT202" s="146" t="s">
        <v>171</v>
      </c>
      <c r="AU202" s="146" t="s">
        <v>84</v>
      </c>
      <c r="AV202" s="12" t="s">
        <v>84</v>
      </c>
      <c r="AW202" s="12" t="s">
        <v>30</v>
      </c>
      <c r="AX202" s="12" t="s">
        <v>74</v>
      </c>
      <c r="AY202" s="146" t="s">
        <v>161</v>
      </c>
    </row>
    <row r="203" spans="2:65" s="12" customFormat="1" ht="10.199999999999999">
      <c r="B203" s="145"/>
      <c r="D203" s="142" t="s">
        <v>171</v>
      </c>
      <c r="E203" s="146" t="s">
        <v>1</v>
      </c>
      <c r="F203" s="147" t="s">
        <v>299</v>
      </c>
      <c r="H203" s="148">
        <v>60.006</v>
      </c>
      <c r="L203" s="145"/>
      <c r="M203" s="149"/>
      <c r="T203" s="150"/>
      <c r="AT203" s="146" t="s">
        <v>171</v>
      </c>
      <c r="AU203" s="146" t="s">
        <v>84</v>
      </c>
      <c r="AV203" s="12" t="s">
        <v>84</v>
      </c>
      <c r="AW203" s="12" t="s">
        <v>30</v>
      </c>
      <c r="AX203" s="12" t="s">
        <v>74</v>
      </c>
      <c r="AY203" s="146" t="s">
        <v>161</v>
      </c>
    </row>
    <row r="204" spans="2:65" s="12" customFormat="1" ht="10.199999999999999">
      <c r="B204" s="145"/>
      <c r="D204" s="142" t="s">
        <v>171</v>
      </c>
      <c r="E204" s="146" t="s">
        <v>1</v>
      </c>
      <c r="F204" s="147" t="s">
        <v>300</v>
      </c>
      <c r="H204" s="148">
        <v>-172.21100000000001</v>
      </c>
      <c r="L204" s="145"/>
      <c r="M204" s="149"/>
      <c r="T204" s="150"/>
      <c r="AT204" s="146" t="s">
        <v>171</v>
      </c>
      <c r="AU204" s="146" t="s">
        <v>84</v>
      </c>
      <c r="AV204" s="12" t="s">
        <v>84</v>
      </c>
      <c r="AW204" s="12" t="s">
        <v>30</v>
      </c>
      <c r="AX204" s="12" t="s">
        <v>74</v>
      </c>
      <c r="AY204" s="146" t="s">
        <v>161</v>
      </c>
    </row>
    <row r="205" spans="2:65" s="13" customFormat="1" ht="10.199999999999999">
      <c r="B205" s="151"/>
      <c r="D205" s="142" t="s">
        <v>171</v>
      </c>
      <c r="E205" s="152" t="s">
        <v>1</v>
      </c>
      <c r="F205" s="153" t="s">
        <v>206</v>
      </c>
      <c r="H205" s="154">
        <v>163.86500000000001</v>
      </c>
      <c r="L205" s="151"/>
      <c r="M205" s="155"/>
      <c r="T205" s="156"/>
      <c r="AT205" s="152" t="s">
        <v>171</v>
      </c>
      <c r="AU205" s="152" t="s">
        <v>84</v>
      </c>
      <c r="AV205" s="13" t="s">
        <v>167</v>
      </c>
      <c r="AW205" s="13" t="s">
        <v>30</v>
      </c>
      <c r="AX205" s="13" t="s">
        <v>82</v>
      </c>
      <c r="AY205" s="152" t="s">
        <v>161</v>
      </c>
    </row>
    <row r="206" spans="2:65" s="1" customFormat="1" ht="16.5" customHeight="1">
      <c r="B206" s="128"/>
      <c r="C206" s="157" t="s">
        <v>301</v>
      </c>
      <c r="D206" s="157" t="s">
        <v>302</v>
      </c>
      <c r="E206" s="158" t="s">
        <v>303</v>
      </c>
      <c r="F206" s="159" t="s">
        <v>304</v>
      </c>
      <c r="G206" s="160" t="s">
        <v>285</v>
      </c>
      <c r="H206" s="161">
        <v>327.73</v>
      </c>
      <c r="I206" s="162"/>
      <c r="J206" s="162">
        <f>ROUND(I206*H206,2)</f>
        <v>0</v>
      </c>
      <c r="K206" s="163"/>
      <c r="L206" s="164"/>
      <c r="M206" s="165" t="s">
        <v>1</v>
      </c>
      <c r="N206" s="166" t="s">
        <v>39</v>
      </c>
      <c r="O206" s="138">
        <v>0</v>
      </c>
      <c r="P206" s="138">
        <f>O206*H206</f>
        <v>0</v>
      </c>
      <c r="Q206" s="138">
        <v>1</v>
      </c>
      <c r="R206" s="138">
        <f>Q206*H206</f>
        <v>327.73</v>
      </c>
      <c r="S206" s="138">
        <v>0</v>
      </c>
      <c r="T206" s="139">
        <f>S206*H206</f>
        <v>0</v>
      </c>
      <c r="AR206" s="140" t="s">
        <v>207</v>
      </c>
      <c r="AT206" s="140" t="s">
        <v>302</v>
      </c>
      <c r="AU206" s="140" t="s">
        <v>84</v>
      </c>
      <c r="AY206" s="15" t="s">
        <v>161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5" t="s">
        <v>82</v>
      </c>
      <c r="BK206" s="141">
        <f>ROUND(I206*H206,2)</f>
        <v>0</v>
      </c>
      <c r="BL206" s="15" t="s">
        <v>167</v>
      </c>
      <c r="BM206" s="140" t="s">
        <v>305</v>
      </c>
    </row>
    <row r="207" spans="2:65" s="1" customFormat="1" ht="10.199999999999999">
      <c r="B207" s="27"/>
      <c r="D207" s="142" t="s">
        <v>169</v>
      </c>
      <c r="F207" s="143" t="s">
        <v>304</v>
      </c>
      <c r="L207" s="27"/>
      <c r="M207" s="144"/>
      <c r="T207" s="51"/>
      <c r="AT207" s="15" t="s">
        <v>169</v>
      </c>
      <c r="AU207" s="15" t="s">
        <v>84</v>
      </c>
    </row>
    <row r="208" spans="2:65" s="12" customFormat="1" ht="10.199999999999999">
      <c r="B208" s="145"/>
      <c r="D208" s="142" t="s">
        <v>171</v>
      </c>
      <c r="F208" s="147" t="s">
        <v>306</v>
      </c>
      <c r="H208" s="148">
        <v>327.73</v>
      </c>
      <c r="L208" s="145"/>
      <c r="M208" s="149"/>
      <c r="T208" s="150"/>
      <c r="AT208" s="146" t="s">
        <v>171</v>
      </c>
      <c r="AU208" s="146" t="s">
        <v>84</v>
      </c>
      <c r="AV208" s="12" t="s">
        <v>84</v>
      </c>
      <c r="AW208" s="12" t="s">
        <v>3</v>
      </c>
      <c r="AX208" s="12" t="s">
        <v>82</v>
      </c>
      <c r="AY208" s="146" t="s">
        <v>161</v>
      </c>
    </row>
    <row r="209" spans="2:65" s="1" customFormat="1" ht="24.15" customHeight="1">
      <c r="B209" s="128"/>
      <c r="C209" s="129" t="s">
        <v>307</v>
      </c>
      <c r="D209" s="129" t="s">
        <v>163</v>
      </c>
      <c r="E209" s="130" t="s">
        <v>308</v>
      </c>
      <c r="F209" s="131" t="s">
        <v>309</v>
      </c>
      <c r="G209" s="132" t="s">
        <v>244</v>
      </c>
      <c r="H209" s="133">
        <v>101.746</v>
      </c>
      <c r="I209" s="134"/>
      <c r="J209" s="134">
        <f>ROUND(I209*H209,2)</f>
        <v>0</v>
      </c>
      <c r="K209" s="135"/>
      <c r="L209" s="27"/>
      <c r="M209" s="136" t="s">
        <v>1</v>
      </c>
      <c r="N209" s="137" t="s">
        <v>39</v>
      </c>
      <c r="O209" s="138">
        <v>0.435</v>
      </c>
      <c r="P209" s="138">
        <f>O209*H209</f>
        <v>44.259509999999999</v>
      </c>
      <c r="Q209" s="138">
        <v>0</v>
      </c>
      <c r="R209" s="138">
        <f>Q209*H209</f>
        <v>0</v>
      </c>
      <c r="S209" s="138">
        <v>0</v>
      </c>
      <c r="T209" s="139">
        <f>S209*H209</f>
        <v>0</v>
      </c>
      <c r="AR209" s="140" t="s">
        <v>167</v>
      </c>
      <c r="AT209" s="140" t="s">
        <v>163</v>
      </c>
      <c r="AU209" s="140" t="s">
        <v>84</v>
      </c>
      <c r="AY209" s="15" t="s">
        <v>161</v>
      </c>
      <c r="BE209" s="141">
        <f>IF(N209="základní",J209,0)</f>
        <v>0</v>
      </c>
      <c r="BF209" s="141">
        <f>IF(N209="snížená",J209,0)</f>
        <v>0</v>
      </c>
      <c r="BG209" s="141">
        <f>IF(N209="zákl. přenesená",J209,0)</f>
        <v>0</v>
      </c>
      <c r="BH209" s="141">
        <f>IF(N209="sníž. přenesená",J209,0)</f>
        <v>0</v>
      </c>
      <c r="BI209" s="141">
        <f>IF(N209="nulová",J209,0)</f>
        <v>0</v>
      </c>
      <c r="BJ209" s="15" t="s">
        <v>82</v>
      </c>
      <c r="BK209" s="141">
        <f>ROUND(I209*H209,2)</f>
        <v>0</v>
      </c>
      <c r="BL209" s="15" t="s">
        <v>167</v>
      </c>
      <c r="BM209" s="140" t="s">
        <v>310</v>
      </c>
    </row>
    <row r="210" spans="2:65" s="1" customFormat="1" ht="48">
      <c r="B210" s="27"/>
      <c r="D210" s="142" t="s">
        <v>169</v>
      </c>
      <c r="F210" s="143" t="s">
        <v>311</v>
      </c>
      <c r="L210" s="27"/>
      <c r="M210" s="144"/>
      <c r="T210" s="51"/>
      <c r="AT210" s="15" t="s">
        <v>169</v>
      </c>
      <c r="AU210" s="15" t="s">
        <v>84</v>
      </c>
    </row>
    <row r="211" spans="2:65" s="12" customFormat="1" ht="10.199999999999999">
      <c r="B211" s="145"/>
      <c r="D211" s="142" t="s">
        <v>171</v>
      </c>
      <c r="E211" s="146" t="s">
        <v>1</v>
      </c>
      <c r="F211" s="147" t="s">
        <v>312</v>
      </c>
      <c r="H211" s="148">
        <v>78.045000000000002</v>
      </c>
      <c r="L211" s="145"/>
      <c r="M211" s="149"/>
      <c r="T211" s="150"/>
      <c r="AT211" s="146" t="s">
        <v>171</v>
      </c>
      <c r="AU211" s="146" t="s">
        <v>84</v>
      </c>
      <c r="AV211" s="12" t="s">
        <v>84</v>
      </c>
      <c r="AW211" s="12" t="s">
        <v>30</v>
      </c>
      <c r="AX211" s="12" t="s">
        <v>74</v>
      </c>
      <c r="AY211" s="146" t="s">
        <v>161</v>
      </c>
    </row>
    <row r="212" spans="2:65" s="12" customFormat="1" ht="10.199999999999999">
      <c r="B212" s="145"/>
      <c r="D212" s="142" t="s">
        <v>171</v>
      </c>
      <c r="E212" s="146" t="s">
        <v>1</v>
      </c>
      <c r="F212" s="147" t="s">
        <v>313</v>
      </c>
      <c r="H212" s="148">
        <v>23.701000000000001</v>
      </c>
      <c r="L212" s="145"/>
      <c r="M212" s="149"/>
      <c r="T212" s="150"/>
      <c r="AT212" s="146" t="s">
        <v>171</v>
      </c>
      <c r="AU212" s="146" t="s">
        <v>84</v>
      </c>
      <c r="AV212" s="12" t="s">
        <v>84</v>
      </c>
      <c r="AW212" s="12" t="s">
        <v>30</v>
      </c>
      <c r="AX212" s="12" t="s">
        <v>74</v>
      </c>
      <c r="AY212" s="146" t="s">
        <v>161</v>
      </c>
    </row>
    <row r="213" spans="2:65" s="13" customFormat="1" ht="10.199999999999999">
      <c r="B213" s="151"/>
      <c r="D213" s="142" t="s">
        <v>171</v>
      </c>
      <c r="E213" s="152" t="s">
        <v>1</v>
      </c>
      <c r="F213" s="153" t="s">
        <v>206</v>
      </c>
      <c r="H213" s="154">
        <v>101.746</v>
      </c>
      <c r="L213" s="151"/>
      <c r="M213" s="155"/>
      <c r="T213" s="156"/>
      <c r="AT213" s="152" t="s">
        <v>171</v>
      </c>
      <c r="AU213" s="152" t="s">
        <v>84</v>
      </c>
      <c r="AV213" s="13" t="s">
        <v>167</v>
      </c>
      <c r="AW213" s="13" t="s">
        <v>30</v>
      </c>
      <c r="AX213" s="13" t="s">
        <v>82</v>
      </c>
      <c r="AY213" s="152" t="s">
        <v>161</v>
      </c>
    </row>
    <row r="214" spans="2:65" s="1" customFormat="1" ht="16.5" customHeight="1">
      <c r="B214" s="128"/>
      <c r="C214" s="157" t="s">
        <v>314</v>
      </c>
      <c r="D214" s="157" t="s">
        <v>302</v>
      </c>
      <c r="E214" s="158" t="s">
        <v>315</v>
      </c>
      <c r="F214" s="159" t="s">
        <v>316</v>
      </c>
      <c r="G214" s="160" t="s">
        <v>285</v>
      </c>
      <c r="H214" s="161">
        <v>203.49199999999999</v>
      </c>
      <c r="I214" s="162"/>
      <c r="J214" s="162">
        <f>ROUND(I214*H214,2)</f>
        <v>0</v>
      </c>
      <c r="K214" s="163"/>
      <c r="L214" s="164"/>
      <c r="M214" s="165" t="s">
        <v>1</v>
      </c>
      <c r="N214" s="166" t="s">
        <v>39</v>
      </c>
      <c r="O214" s="138">
        <v>0</v>
      </c>
      <c r="P214" s="138">
        <f>O214*H214</f>
        <v>0</v>
      </c>
      <c r="Q214" s="138">
        <v>1</v>
      </c>
      <c r="R214" s="138">
        <f>Q214*H214</f>
        <v>203.49199999999999</v>
      </c>
      <c r="S214" s="138">
        <v>0</v>
      </c>
      <c r="T214" s="139">
        <f>S214*H214</f>
        <v>0</v>
      </c>
      <c r="AR214" s="140" t="s">
        <v>207</v>
      </c>
      <c r="AT214" s="140" t="s">
        <v>302</v>
      </c>
      <c r="AU214" s="140" t="s">
        <v>84</v>
      </c>
      <c r="AY214" s="15" t="s">
        <v>161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5" t="s">
        <v>82</v>
      </c>
      <c r="BK214" s="141">
        <f>ROUND(I214*H214,2)</f>
        <v>0</v>
      </c>
      <c r="BL214" s="15" t="s">
        <v>167</v>
      </c>
      <c r="BM214" s="140" t="s">
        <v>317</v>
      </c>
    </row>
    <row r="215" spans="2:65" s="1" customFormat="1" ht="10.199999999999999">
      <c r="B215" s="27"/>
      <c r="D215" s="142" t="s">
        <v>169</v>
      </c>
      <c r="F215" s="143" t="s">
        <v>316</v>
      </c>
      <c r="L215" s="27"/>
      <c r="M215" s="144"/>
      <c r="T215" s="51"/>
      <c r="AT215" s="15" t="s">
        <v>169</v>
      </c>
      <c r="AU215" s="15" t="s">
        <v>84</v>
      </c>
    </row>
    <row r="216" spans="2:65" s="12" customFormat="1" ht="10.199999999999999">
      <c r="B216" s="145"/>
      <c r="D216" s="142" t="s">
        <v>171</v>
      </c>
      <c r="F216" s="147" t="s">
        <v>318</v>
      </c>
      <c r="H216" s="148">
        <v>203.49199999999999</v>
      </c>
      <c r="L216" s="145"/>
      <c r="M216" s="149"/>
      <c r="T216" s="150"/>
      <c r="AT216" s="146" t="s">
        <v>171</v>
      </c>
      <c r="AU216" s="146" t="s">
        <v>84</v>
      </c>
      <c r="AV216" s="12" t="s">
        <v>84</v>
      </c>
      <c r="AW216" s="12" t="s">
        <v>3</v>
      </c>
      <c r="AX216" s="12" t="s">
        <v>82</v>
      </c>
      <c r="AY216" s="146" t="s">
        <v>161</v>
      </c>
    </row>
    <row r="217" spans="2:65" s="1" customFormat="1" ht="33" customHeight="1">
      <c r="B217" s="128"/>
      <c r="C217" s="129" t="s">
        <v>319</v>
      </c>
      <c r="D217" s="129" t="s">
        <v>163</v>
      </c>
      <c r="E217" s="130" t="s">
        <v>320</v>
      </c>
      <c r="F217" s="131" t="s">
        <v>321</v>
      </c>
      <c r="G217" s="132" t="s">
        <v>166</v>
      </c>
      <c r="H217" s="133">
        <v>449</v>
      </c>
      <c r="I217" s="134"/>
      <c r="J217" s="134">
        <f>ROUND(I217*H217,2)</f>
        <v>0</v>
      </c>
      <c r="K217" s="135"/>
      <c r="L217" s="27"/>
      <c r="M217" s="136" t="s">
        <v>1</v>
      </c>
      <c r="N217" s="137" t="s">
        <v>39</v>
      </c>
      <c r="O217" s="138">
        <v>4.3999999999999997E-2</v>
      </c>
      <c r="P217" s="138">
        <f>O217*H217</f>
        <v>19.756</v>
      </c>
      <c r="Q217" s="138">
        <v>0</v>
      </c>
      <c r="R217" s="138">
        <f>Q217*H217</f>
        <v>0</v>
      </c>
      <c r="S217" s="138">
        <v>0</v>
      </c>
      <c r="T217" s="139">
        <f>S217*H217</f>
        <v>0</v>
      </c>
      <c r="AR217" s="140" t="s">
        <v>167</v>
      </c>
      <c r="AT217" s="140" t="s">
        <v>163</v>
      </c>
      <c r="AU217" s="140" t="s">
        <v>84</v>
      </c>
      <c r="AY217" s="15" t="s">
        <v>161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5" t="s">
        <v>82</v>
      </c>
      <c r="BK217" s="141">
        <f>ROUND(I217*H217,2)</f>
        <v>0</v>
      </c>
      <c r="BL217" s="15" t="s">
        <v>167</v>
      </c>
      <c r="BM217" s="140" t="s">
        <v>322</v>
      </c>
    </row>
    <row r="218" spans="2:65" s="1" customFormat="1" ht="28.8">
      <c r="B218" s="27"/>
      <c r="D218" s="142" t="s">
        <v>169</v>
      </c>
      <c r="F218" s="143" t="s">
        <v>323</v>
      </c>
      <c r="L218" s="27"/>
      <c r="M218" s="144"/>
      <c r="T218" s="51"/>
      <c r="AT218" s="15" t="s">
        <v>169</v>
      </c>
      <c r="AU218" s="15" t="s">
        <v>84</v>
      </c>
    </row>
    <row r="219" spans="2:65" s="12" customFormat="1" ht="10.199999999999999">
      <c r="B219" s="145"/>
      <c r="D219" s="142" t="s">
        <v>171</v>
      </c>
      <c r="E219" s="146" t="s">
        <v>115</v>
      </c>
      <c r="F219" s="147" t="s">
        <v>324</v>
      </c>
      <c r="H219" s="148">
        <v>449</v>
      </c>
      <c r="L219" s="145"/>
      <c r="M219" s="149"/>
      <c r="T219" s="150"/>
      <c r="AT219" s="146" t="s">
        <v>171</v>
      </c>
      <c r="AU219" s="146" t="s">
        <v>84</v>
      </c>
      <c r="AV219" s="12" t="s">
        <v>84</v>
      </c>
      <c r="AW219" s="12" t="s">
        <v>30</v>
      </c>
      <c r="AX219" s="12" t="s">
        <v>82</v>
      </c>
      <c r="AY219" s="146" t="s">
        <v>161</v>
      </c>
    </row>
    <row r="220" spans="2:65" s="1" customFormat="1" ht="16.5" customHeight="1">
      <c r="B220" s="128"/>
      <c r="C220" s="157" t="s">
        <v>325</v>
      </c>
      <c r="D220" s="157" t="s">
        <v>302</v>
      </c>
      <c r="E220" s="158" t="s">
        <v>326</v>
      </c>
      <c r="F220" s="159" t="s">
        <v>327</v>
      </c>
      <c r="G220" s="160" t="s">
        <v>285</v>
      </c>
      <c r="H220" s="161">
        <v>124.598</v>
      </c>
      <c r="I220" s="162"/>
      <c r="J220" s="162">
        <f>ROUND(I220*H220,2)</f>
        <v>0</v>
      </c>
      <c r="K220" s="163"/>
      <c r="L220" s="164"/>
      <c r="M220" s="165" t="s">
        <v>1</v>
      </c>
      <c r="N220" s="166" t="s">
        <v>39</v>
      </c>
      <c r="O220" s="138">
        <v>0</v>
      </c>
      <c r="P220" s="138">
        <f>O220*H220</f>
        <v>0</v>
      </c>
      <c r="Q220" s="138">
        <v>1</v>
      </c>
      <c r="R220" s="138">
        <f>Q220*H220</f>
        <v>124.598</v>
      </c>
      <c r="S220" s="138">
        <v>0</v>
      </c>
      <c r="T220" s="139">
        <f>S220*H220</f>
        <v>0</v>
      </c>
      <c r="AR220" s="140" t="s">
        <v>207</v>
      </c>
      <c r="AT220" s="140" t="s">
        <v>302</v>
      </c>
      <c r="AU220" s="140" t="s">
        <v>84</v>
      </c>
      <c r="AY220" s="15" t="s">
        <v>161</v>
      </c>
      <c r="BE220" s="141">
        <f>IF(N220="základní",J220,0)</f>
        <v>0</v>
      </c>
      <c r="BF220" s="141">
        <f>IF(N220="snížená",J220,0)</f>
        <v>0</v>
      </c>
      <c r="BG220" s="141">
        <f>IF(N220="zákl. přenesená",J220,0)</f>
        <v>0</v>
      </c>
      <c r="BH220" s="141">
        <f>IF(N220="sníž. přenesená",J220,0)</f>
        <v>0</v>
      </c>
      <c r="BI220" s="141">
        <f>IF(N220="nulová",J220,0)</f>
        <v>0</v>
      </c>
      <c r="BJ220" s="15" t="s">
        <v>82</v>
      </c>
      <c r="BK220" s="141">
        <f>ROUND(I220*H220,2)</f>
        <v>0</v>
      </c>
      <c r="BL220" s="15" t="s">
        <v>167</v>
      </c>
      <c r="BM220" s="140" t="s">
        <v>328</v>
      </c>
    </row>
    <row r="221" spans="2:65" s="1" customFormat="1" ht="10.199999999999999">
      <c r="B221" s="27"/>
      <c r="D221" s="142" t="s">
        <v>169</v>
      </c>
      <c r="F221" s="143" t="s">
        <v>327</v>
      </c>
      <c r="L221" s="27"/>
      <c r="M221" s="144"/>
      <c r="T221" s="51"/>
      <c r="AT221" s="15" t="s">
        <v>169</v>
      </c>
      <c r="AU221" s="15" t="s">
        <v>84</v>
      </c>
    </row>
    <row r="222" spans="2:65" s="12" customFormat="1" ht="10.199999999999999">
      <c r="B222" s="145"/>
      <c r="D222" s="142" t="s">
        <v>171</v>
      </c>
      <c r="E222" s="146" t="s">
        <v>1</v>
      </c>
      <c r="F222" s="147" t="s">
        <v>329</v>
      </c>
      <c r="H222" s="148">
        <v>124.598</v>
      </c>
      <c r="L222" s="145"/>
      <c r="M222" s="149"/>
      <c r="T222" s="150"/>
      <c r="AT222" s="146" t="s">
        <v>171</v>
      </c>
      <c r="AU222" s="146" t="s">
        <v>84</v>
      </c>
      <c r="AV222" s="12" t="s">
        <v>84</v>
      </c>
      <c r="AW222" s="12" t="s">
        <v>30</v>
      </c>
      <c r="AX222" s="12" t="s">
        <v>82</v>
      </c>
      <c r="AY222" s="146" t="s">
        <v>161</v>
      </c>
    </row>
    <row r="223" spans="2:65" s="1" customFormat="1" ht="24.15" customHeight="1">
      <c r="B223" s="128"/>
      <c r="C223" s="129" t="s">
        <v>330</v>
      </c>
      <c r="D223" s="129" t="s">
        <v>163</v>
      </c>
      <c r="E223" s="130" t="s">
        <v>331</v>
      </c>
      <c r="F223" s="131" t="s">
        <v>332</v>
      </c>
      <c r="G223" s="132" t="s">
        <v>166</v>
      </c>
      <c r="H223" s="133">
        <v>449</v>
      </c>
      <c r="I223" s="134"/>
      <c r="J223" s="134">
        <f>ROUND(I223*H223,2)</f>
        <v>0</v>
      </c>
      <c r="K223" s="135"/>
      <c r="L223" s="27"/>
      <c r="M223" s="136" t="s">
        <v>1</v>
      </c>
      <c r="N223" s="137" t="s">
        <v>39</v>
      </c>
      <c r="O223" s="138">
        <v>5.8000000000000003E-2</v>
      </c>
      <c r="P223" s="138">
        <f>O223*H223</f>
        <v>26.042000000000002</v>
      </c>
      <c r="Q223" s="138">
        <v>0</v>
      </c>
      <c r="R223" s="138">
        <f>Q223*H223</f>
        <v>0</v>
      </c>
      <c r="S223" s="138">
        <v>0</v>
      </c>
      <c r="T223" s="139">
        <f>S223*H223</f>
        <v>0</v>
      </c>
      <c r="AR223" s="140" t="s">
        <v>167</v>
      </c>
      <c r="AT223" s="140" t="s">
        <v>163</v>
      </c>
      <c r="AU223" s="140" t="s">
        <v>84</v>
      </c>
      <c r="AY223" s="15" t="s">
        <v>161</v>
      </c>
      <c r="BE223" s="141">
        <f>IF(N223="základní",J223,0)</f>
        <v>0</v>
      </c>
      <c r="BF223" s="141">
        <f>IF(N223="snížená",J223,0)</f>
        <v>0</v>
      </c>
      <c r="BG223" s="141">
        <f>IF(N223="zákl. přenesená",J223,0)</f>
        <v>0</v>
      </c>
      <c r="BH223" s="141">
        <f>IF(N223="sníž. přenesená",J223,0)</f>
        <v>0</v>
      </c>
      <c r="BI223" s="141">
        <f>IF(N223="nulová",J223,0)</f>
        <v>0</v>
      </c>
      <c r="BJ223" s="15" t="s">
        <v>82</v>
      </c>
      <c r="BK223" s="141">
        <f>ROUND(I223*H223,2)</f>
        <v>0</v>
      </c>
      <c r="BL223" s="15" t="s">
        <v>167</v>
      </c>
      <c r="BM223" s="140" t="s">
        <v>333</v>
      </c>
    </row>
    <row r="224" spans="2:65" s="1" customFormat="1" ht="28.8">
      <c r="B224" s="27"/>
      <c r="D224" s="142" t="s">
        <v>169</v>
      </c>
      <c r="F224" s="143" t="s">
        <v>334</v>
      </c>
      <c r="L224" s="27"/>
      <c r="M224" s="144"/>
      <c r="T224" s="51"/>
      <c r="AT224" s="15" t="s">
        <v>169</v>
      </c>
      <c r="AU224" s="15" t="s">
        <v>84</v>
      </c>
    </row>
    <row r="225" spans="2:65" s="12" customFormat="1" ht="10.199999999999999">
      <c r="B225" s="145"/>
      <c r="D225" s="142" t="s">
        <v>171</v>
      </c>
      <c r="E225" s="146" t="s">
        <v>1</v>
      </c>
      <c r="F225" s="147" t="s">
        <v>335</v>
      </c>
      <c r="H225" s="148">
        <v>449</v>
      </c>
      <c r="L225" s="145"/>
      <c r="M225" s="149"/>
      <c r="T225" s="150"/>
      <c r="AT225" s="146" t="s">
        <v>171</v>
      </c>
      <c r="AU225" s="146" t="s">
        <v>84</v>
      </c>
      <c r="AV225" s="12" t="s">
        <v>84</v>
      </c>
      <c r="AW225" s="12" t="s">
        <v>30</v>
      </c>
      <c r="AX225" s="12" t="s">
        <v>82</v>
      </c>
      <c r="AY225" s="146" t="s">
        <v>161</v>
      </c>
    </row>
    <row r="226" spans="2:65" s="1" customFormat="1" ht="16.5" customHeight="1">
      <c r="B226" s="128"/>
      <c r="C226" s="157" t="s">
        <v>336</v>
      </c>
      <c r="D226" s="157" t="s">
        <v>302</v>
      </c>
      <c r="E226" s="158" t="s">
        <v>337</v>
      </c>
      <c r="F226" s="159" t="s">
        <v>338</v>
      </c>
      <c r="G226" s="160" t="s">
        <v>339</v>
      </c>
      <c r="H226" s="161">
        <v>13.47</v>
      </c>
      <c r="I226" s="162"/>
      <c r="J226" s="162">
        <f>ROUND(I226*H226,2)</f>
        <v>0</v>
      </c>
      <c r="K226" s="163"/>
      <c r="L226" s="164"/>
      <c r="M226" s="165" t="s">
        <v>1</v>
      </c>
      <c r="N226" s="166" t="s">
        <v>39</v>
      </c>
      <c r="O226" s="138">
        <v>0</v>
      </c>
      <c r="P226" s="138">
        <f>O226*H226</f>
        <v>0</v>
      </c>
      <c r="Q226" s="138">
        <v>1E-3</v>
      </c>
      <c r="R226" s="138">
        <f>Q226*H226</f>
        <v>1.3470000000000001E-2</v>
      </c>
      <c r="S226" s="138">
        <v>0</v>
      </c>
      <c r="T226" s="139">
        <f>S226*H226</f>
        <v>0</v>
      </c>
      <c r="AR226" s="140" t="s">
        <v>207</v>
      </c>
      <c r="AT226" s="140" t="s">
        <v>302</v>
      </c>
      <c r="AU226" s="140" t="s">
        <v>84</v>
      </c>
      <c r="AY226" s="15" t="s">
        <v>161</v>
      </c>
      <c r="BE226" s="141">
        <f>IF(N226="základní",J226,0)</f>
        <v>0</v>
      </c>
      <c r="BF226" s="141">
        <f>IF(N226="snížená",J226,0)</f>
        <v>0</v>
      </c>
      <c r="BG226" s="141">
        <f>IF(N226="zákl. přenesená",J226,0)</f>
        <v>0</v>
      </c>
      <c r="BH226" s="141">
        <f>IF(N226="sníž. přenesená",J226,0)</f>
        <v>0</v>
      </c>
      <c r="BI226" s="141">
        <f>IF(N226="nulová",J226,0)</f>
        <v>0</v>
      </c>
      <c r="BJ226" s="15" t="s">
        <v>82</v>
      </c>
      <c r="BK226" s="141">
        <f>ROUND(I226*H226,2)</f>
        <v>0</v>
      </c>
      <c r="BL226" s="15" t="s">
        <v>167</v>
      </c>
      <c r="BM226" s="140" t="s">
        <v>340</v>
      </c>
    </row>
    <row r="227" spans="2:65" s="1" customFormat="1" ht="10.199999999999999">
      <c r="B227" s="27"/>
      <c r="D227" s="142" t="s">
        <v>169</v>
      </c>
      <c r="F227" s="143" t="s">
        <v>338</v>
      </c>
      <c r="L227" s="27"/>
      <c r="M227" s="144"/>
      <c r="T227" s="51"/>
      <c r="AT227" s="15" t="s">
        <v>169</v>
      </c>
      <c r="AU227" s="15" t="s">
        <v>84</v>
      </c>
    </row>
    <row r="228" spans="2:65" s="12" customFormat="1" ht="10.199999999999999">
      <c r="B228" s="145"/>
      <c r="D228" s="142" t="s">
        <v>171</v>
      </c>
      <c r="E228" s="146" t="s">
        <v>1</v>
      </c>
      <c r="F228" s="147" t="s">
        <v>341</v>
      </c>
      <c r="H228" s="148">
        <v>13.47</v>
      </c>
      <c r="L228" s="145"/>
      <c r="M228" s="149"/>
      <c r="T228" s="150"/>
      <c r="AT228" s="146" t="s">
        <v>171</v>
      </c>
      <c r="AU228" s="146" t="s">
        <v>84</v>
      </c>
      <c r="AV228" s="12" t="s">
        <v>84</v>
      </c>
      <c r="AW228" s="12" t="s">
        <v>30</v>
      </c>
      <c r="AX228" s="12" t="s">
        <v>82</v>
      </c>
      <c r="AY228" s="146" t="s">
        <v>161</v>
      </c>
    </row>
    <row r="229" spans="2:65" s="1" customFormat="1" ht="24.15" customHeight="1">
      <c r="B229" s="128"/>
      <c r="C229" s="129" t="s">
        <v>342</v>
      </c>
      <c r="D229" s="129" t="s">
        <v>163</v>
      </c>
      <c r="E229" s="130" t="s">
        <v>343</v>
      </c>
      <c r="F229" s="131" t="s">
        <v>344</v>
      </c>
      <c r="G229" s="132" t="s">
        <v>166</v>
      </c>
      <c r="H229" s="133">
        <v>2152.85</v>
      </c>
      <c r="I229" s="134"/>
      <c r="J229" s="134">
        <f>ROUND(I229*H229,2)</f>
        <v>0</v>
      </c>
      <c r="K229" s="135"/>
      <c r="L229" s="27"/>
      <c r="M229" s="136" t="s">
        <v>1</v>
      </c>
      <c r="N229" s="137" t="s">
        <v>39</v>
      </c>
      <c r="O229" s="138">
        <v>2.5000000000000001E-2</v>
      </c>
      <c r="P229" s="138">
        <f>O229*H229</f>
        <v>53.821249999999999</v>
      </c>
      <c r="Q229" s="138">
        <v>0</v>
      </c>
      <c r="R229" s="138">
        <f>Q229*H229</f>
        <v>0</v>
      </c>
      <c r="S229" s="138">
        <v>0</v>
      </c>
      <c r="T229" s="139">
        <f>S229*H229</f>
        <v>0</v>
      </c>
      <c r="AR229" s="140" t="s">
        <v>167</v>
      </c>
      <c r="AT229" s="140" t="s">
        <v>163</v>
      </c>
      <c r="AU229" s="140" t="s">
        <v>84</v>
      </c>
      <c r="AY229" s="15" t="s">
        <v>161</v>
      </c>
      <c r="BE229" s="141">
        <f>IF(N229="základní",J229,0)</f>
        <v>0</v>
      </c>
      <c r="BF229" s="141">
        <f>IF(N229="snížená",J229,0)</f>
        <v>0</v>
      </c>
      <c r="BG229" s="141">
        <f>IF(N229="zákl. přenesená",J229,0)</f>
        <v>0</v>
      </c>
      <c r="BH229" s="141">
        <f>IF(N229="sníž. přenesená",J229,0)</f>
        <v>0</v>
      </c>
      <c r="BI229" s="141">
        <f>IF(N229="nulová",J229,0)</f>
        <v>0</v>
      </c>
      <c r="BJ229" s="15" t="s">
        <v>82</v>
      </c>
      <c r="BK229" s="141">
        <f>ROUND(I229*H229,2)</f>
        <v>0</v>
      </c>
      <c r="BL229" s="15" t="s">
        <v>167</v>
      </c>
      <c r="BM229" s="140" t="s">
        <v>345</v>
      </c>
    </row>
    <row r="230" spans="2:65" s="1" customFormat="1" ht="19.2">
      <c r="B230" s="27"/>
      <c r="D230" s="142" t="s">
        <v>169</v>
      </c>
      <c r="F230" s="143" t="s">
        <v>346</v>
      </c>
      <c r="L230" s="27"/>
      <c r="M230" s="144"/>
      <c r="T230" s="51"/>
      <c r="AT230" s="15" t="s">
        <v>169</v>
      </c>
      <c r="AU230" s="15" t="s">
        <v>84</v>
      </c>
    </row>
    <row r="231" spans="2:65" s="12" customFormat="1" ht="10.199999999999999">
      <c r="B231" s="145"/>
      <c r="D231" s="142" t="s">
        <v>171</v>
      </c>
      <c r="E231" s="146" t="s">
        <v>95</v>
      </c>
      <c r="F231" s="147" t="s">
        <v>347</v>
      </c>
      <c r="H231" s="148">
        <v>377.3</v>
      </c>
      <c r="L231" s="145"/>
      <c r="M231" s="149"/>
      <c r="T231" s="150"/>
      <c r="AT231" s="146" t="s">
        <v>171</v>
      </c>
      <c r="AU231" s="146" t="s">
        <v>84</v>
      </c>
      <c r="AV231" s="12" t="s">
        <v>84</v>
      </c>
      <c r="AW231" s="12" t="s">
        <v>30</v>
      </c>
      <c r="AX231" s="12" t="s">
        <v>74</v>
      </c>
      <c r="AY231" s="146" t="s">
        <v>161</v>
      </c>
    </row>
    <row r="232" spans="2:65" s="12" customFormat="1" ht="10.199999999999999">
      <c r="B232" s="145"/>
      <c r="D232" s="142" t="s">
        <v>171</v>
      </c>
      <c r="E232" s="146" t="s">
        <v>97</v>
      </c>
      <c r="F232" s="147" t="s">
        <v>348</v>
      </c>
      <c r="H232" s="148">
        <v>9.5</v>
      </c>
      <c r="L232" s="145"/>
      <c r="M232" s="149"/>
      <c r="T232" s="150"/>
      <c r="AT232" s="146" t="s">
        <v>171</v>
      </c>
      <c r="AU232" s="146" t="s">
        <v>84</v>
      </c>
      <c r="AV232" s="12" t="s">
        <v>84</v>
      </c>
      <c r="AW232" s="12" t="s">
        <v>30</v>
      </c>
      <c r="AX232" s="12" t="s">
        <v>74</v>
      </c>
      <c r="AY232" s="146" t="s">
        <v>161</v>
      </c>
    </row>
    <row r="233" spans="2:65" s="12" customFormat="1" ht="10.199999999999999">
      <c r="B233" s="145"/>
      <c r="D233" s="142" t="s">
        <v>171</v>
      </c>
      <c r="E233" s="146" t="s">
        <v>99</v>
      </c>
      <c r="F233" s="147" t="s">
        <v>349</v>
      </c>
      <c r="H233" s="148">
        <v>47.1</v>
      </c>
      <c r="L233" s="145"/>
      <c r="M233" s="149"/>
      <c r="T233" s="150"/>
      <c r="AT233" s="146" t="s">
        <v>171</v>
      </c>
      <c r="AU233" s="146" t="s">
        <v>84</v>
      </c>
      <c r="AV233" s="12" t="s">
        <v>84</v>
      </c>
      <c r="AW233" s="12" t="s">
        <v>30</v>
      </c>
      <c r="AX233" s="12" t="s">
        <v>74</v>
      </c>
      <c r="AY233" s="146" t="s">
        <v>161</v>
      </c>
    </row>
    <row r="234" spans="2:65" s="12" customFormat="1" ht="10.199999999999999">
      <c r="B234" s="145"/>
      <c r="D234" s="142" t="s">
        <v>171</v>
      </c>
      <c r="E234" s="146" t="s">
        <v>102</v>
      </c>
      <c r="F234" s="147" t="s">
        <v>350</v>
      </c>
      <c r="H234" s="148">
        <v>313</v>
      </c>
      <c r="L234" s="145"/>
      <c r="M234" s="149"/>
      <c r="T234" s="150"/>
      <c r="AT234" s="146" t="s">
        <v>171</v>
      </c>
      <c r="AU234" s="146" t="s">
        <v>84</v>
      </c>
      <c r="AV234" s="12" t="s">
        <v>84</v>
      </c>
      <c r="AW234" s="12" t="s">
        <v>30</v>
      </c>
      <c r="AX234" s="12" t="s">
        <v>74</v>
      </c>
      <c r="AY234" s="146" t="s">
        <v>161</v>
      </c>
    </row>
    <row r="235" spans="2:65" s="12" customFormat="1" ht="20.399999999999999">
      <c r="B235" s="145"/>
      <c r="D235" s="142" t="s">
        <v>171</v>
      </c>
      <c r="E235" s="146" t="s">
        <v>105</v>
      </c>
      <c r="F235" s="147" t="s">
        <v>351</v>
      </c>
      <c r="H235" s="148">
        <v>1091.2</v>
      </c>
      <c r="L235" s="145"/>
      <c r="M235" s="149"/>
      <c r="T235" s="150"/>
      <c r="AT235" s="146" t="s">
        <v>171</v>
      </c>
      <c r="AU235" s="146" t="s">
        <v>84</v>
      </c>
      <c r="AV235" s="12" t="s">
        <v>84</v>
      </c>
      <c r="AW235" s="12" t="s">
        <v>30</v>
      </c>
      <c r="AX235" s="12" t="s">
        <v>74</v>
      </c>
      <c r="AY235" s="146" t="s">
        <v>161</v>
      </c>
    </row>
    <row r="236" spans="2:65" s="12" customFormat="1" ht="20.399999999999999">
      <c r="B236" s="145"/>
      <c r="D236" s="142" t="s">
        <v>171</v>
      </c>
      <c r="E236" s="146" t="s">
        <v>107</v>
      </c>
      <c r="F236" s="147" t="s">
        <v>352</v>
      </c>
      <c r="H236" s="148">
        <v>213</v>
      </c>
      <c r="L236" s="145"/>
      <c r="M236" s="149"/>
      <c r="T236" s="150"/>
      <c r="AT236" s="146" t="s">
        <v>171</v>
      </c>
      <c r="AU236" s="146" t="s">
        <v>84</v>
      </c>
      <c r="AV236" s="12" t="s">
        <v>84</v>
      </c>
      <c r="AW236" s="12" t="s">
        <v>30</v>
      </c>
      <c r="AX236" s="12" t="s">
        <v>74</v>
      </c>
      <c r="AY236" s="146" t="s">
        <v>161</v>
      </c>
    </row>
    <row r="237" spans="2:65" s="12" customFormat="1" ht="10.199999999999999">
      <c r="B237" s="145"/>
      <c r="D237" s="142" t="s">
        <v>171</v>
      </c>
      <c r="E237" s="146" t="s">
        <v>109</v>
      </c>
      <c r="F237" s="147" t="s">
        <v>353</v>
      </c>
      <c r="H237" s="148">
        <v>60.7</v>
      </c>
      <c r="L237" s="145"/>
      <c r="M237" s="149"/>
      <c r="T237" s="150"/>
      <c r="AT237" s="146" t="s">
        <v>171</v>
      </c>
      <c r="AU237" s="146" t="s">
        <v>84</v>
      </c>
      <c r="AV237" s="12" t="s">
        <v>84</v>
      </c>
      <c r="AW237" s="12" t="s">
        <v>30</v>
      </c>
      <c r="AX237" s="12" t="s">
        <v>74</v>
      </c>
      <c r="AY237" s="146" t="s">
        <v>161</v>
      </c>
    </row>
    <row r="238" spans="2:65" s="12" customFormat="1" ht="20.399999999999999">
      <c r="B238" s="145"/>
      <c r="D238" s="142" t="s">
        <v>171</v>
      </c>
      <c r="E238" s="146" t="s">
        <v>111</v>
      </c>
      <c r="F238" s="147" t="s">
        <v>354</v>
      </c>
      <c r="H238" s="148">
        <v>6.4</v>
      </c>
      <c r="L238" s="145"/>
      <c r="M238" s="149"/>
      <c r="T238" s="150"/>
      <c r="AT238" s="146" t="s">
        <v>171</v>
      </c>
      <c r="AU238" s="146" t="s">
        <v>84</v>
      </c>
      <c r="AV238" s="12" t="s">
        <v>84</v>
      </c>
      <c r="AW238" s="12" t="s">
        <v>30</v>
      </c>
      <c r="AX238" s="12" t="s">
        <v>74</v>
      </c>
      <c r="AY238" s="146" t="s">
        <v>161</v>
      </c>
    </row>
    <row r="239" spans="2:65" s="12" customFormat="1" ht="20.399999999999999">
      <c r="B239" s="145"/>
      <c r="D239" s="142" t="s">
        <v>171</v>
      </c>
      <c r="E239" s="146" t="s">
        <v>113</v>
      </c>
      <c r="F239" s="147" t="s">
        <v>355</v>
      </c>
      <c r="H239" s="148">
        <v>5.25</v>
      </c>
      <c r="L239" s="145"/>
      <c r="M239" s="149"/>
      <c r="T239" s="150"/>
      <c r="AT239" s="146" t="s">
        <v>171</v>
      </c>
      <c r="AU239" s="146" t="s">
        <v>84</v>
      </c>
      <c r="AV239" s="12" t="s">
        <v>84</v>
      </c>
      <c r="AW239" s="12" t="s">
        <v>30</v>
      </c>
      <c r="AX239" s="12" t="s">
        <v>74</v>
      </c>
      <c r="AY239" s="146" t="s">
        <v>161</v>
      </c>
    </row>
    <row r="240" spans="2:65" s="12" customFormat="1" ht="10.199999999999999">
      <c r="B240" s="145"/>
      <c r="D240" s="142" t="s">
        <v>171</v>
      </c>
      <c r="E240" s="146" t="s">
        <v>117</v>
      </c>
      <c r="F240" s="147" t="s">
        <v>356</v>
      </c>
      <c r="H240" s="148">
        <v>29.4</v>
      </c>
      <c r="L240" s="145"/>
      <c r="M240" s="149"/>
      <c r="T240" s="150"/>
      <c r="AT240" s="146" t="s">
        <v>171</v>
      </c>
      <c r="AU240" s="146" t="s">
        <v>84</v>
      </c>
      <c r="AV240" s="12" t="s">
        <v>84</v>
      </c>
      <c r="AW240" s="12" t="s">
        <v>30</v>
      </c>
      <c r="AX240" s="12" t="s">
        <v>74</v>
      </c>
      <c r="AY240" s="146" t="s">
        <v>161</v>
      </c>
    </row>
    <row r="241" spans="2:65" s="13" customFormat="1" ht="10.199999999999999">
      <c r="B241" s="151"/>
      <c r="D241" s="142" t="s">
        <v>171</v>
      </c>
      <c r="E241" s="152" t="s">
        <v>1</v>
      </c>
      <c r="F241" s="153" t="s">
        <v>206</v>
      </c>
      <c r="H241" s="154">
        <v>2152.8500000000004</v>
      </c>
      <c r="L241" s="151"/>
      <c r="M241" s="155"/>
      <c r="T241" s="156"/>
      <c r="AT241" s="152" t="s">
        <v>171</v>
      </c>
      <c r="AU241" s="152" t="s">
        <v>84</v>
      </c>
      <c r="AV241" s="13" t="s">
        <v>167</v>
      </c>
      <c r="AW241" s="13" t="s">
        <v>30</v>
      </c>
      <c r="AX241" s="13" t="s">
        <v>82</v>
      </c>
      <c r="AY241" s="152" t="s">
        <v>161</v>
      </c>
    </row>
    <row r="242" spans="2:65" s="1" customFormat="1" ht="33" customHeight="1">
      <c r="B242" s="128"/>
      <c r="C242" s="129" t="s">
        <v>357</v>
      </c>
      <c r="D242" s="129" t="s">
        <v>163</v>
      </c>
      <c r="E242" s="130" t="s">
        <v>358</v>
      </c>
      <c r="F242" s="131" t="s">
        <v>359</v>
      </c>
      <c r="G242" s="132" t="s">
        <v>166</v>
      </c>
      <c r="H242" s="133">
        <v>449</v>
      </c>
      <c r="I242" s="134"/>
      <c r="J242" s="134">
        <f>ROUND(I242*H242,2)</f>
        <v>0</v>
      </c>
      <c r="K242" s="135"/>
      <c r="L242" s="27"/>
      <c r="M242" s="136" t="s">
        <v>1</v>
      </c>
      <c r="N242" s="137" t="s">
        <v>39</v>
      </c>
      <c r="O242" s="138">
        <v>5.0000000000000001E-3</v>
      </c>
      <c r="P242" s="138">
        <f>O242*H242</f>
        <v>2.2450000000000001</v>
      </c>
      <c r="Q242" s="138">
        <v>0</v>
      </c>
      <c r="R242" s="138">
        <f>Q242*H242</f>
        <v>0</v>
      </c>
      <c r="S242" s="138">
        <v>0</v>
      </c>
      <c r="T242" s="139">
        <f>S242*H242</f>
        <v>0</v>
      </c>
      <c r="AR242" s="140" t="s">
        <v>167</v>
      </c>
      <c r="AT242" s="140" t="s">
        <v>163</v>
      </c>
      <c r="AU242" s="140" t="s">
        <v>84</v>
      </c>
      <c r="AY242" s="15" t="s">
        <v>161</v>
      </c>
      <c r="BE242" s="141">
        <f>IF(N242="základní",J242,0)</f>
        <v>0</v>
      </c>
      <c r="BF242" s="141">
        <f>IF(N242="snížená",J242,0)</f>
        <v>0</v>
      </c>
      <c r="BG242" s="141">
        <f>IF(N242="zákl. přenesená",J242,0)</f>
        <v>0</v>
      </c>
      <c r="BH242" s="141">
        <f>IF(N242="sníž. přenesená",J242,0)</f>
        <v>0</v>
      </c>
      <c r="BI242" s="141">
        <f>IF(N242="nulová",J242,0)</f>
        <v>0</v>
      </c>
      <c r="BJ242" s="15" t="s">
        <v>82</v>
      </c>
      <c r="BK242" s="141">
        <f>ROUND(I242*H242,2)</f>
        <v>0</v>
      </c>
      <c r="BL242" s="15" t="s">
        <v>167</v>
      </c>
      <c r="BM242" s="140" t="s">
        <v>360</v>
      </c>
    </row>
    <row r="243" spans="2:65" s="1" customFormat="1" ht="28.8">
      <c r="B243" s="27"/>
      <c r="D243" s="142" t="s">
        <v>169</v>
      </c>
      <c r="F243" s="143" t="s">
        <v>361</v>
      </c>
      <c r="L243" s="27"/>
      <c r="M243" s="144"/>
      <c r="T243" s="51"/>
      <c r="AT243" s="15" t="s">
        <v>169</v>
      </c>
      <c r="AU243" s="15" t="s">
        <v>84</v>
      </c>
    </row>
    <row r="244" spans="2:65" s="12" customFormat="1" ht="10.199999999999999">
      <c r="B244" s="145"/>
      <c r="D244" s="142" t="s">
        <v>171</v>
      </c>
      <c r="E244" s="146" t="s">
        <v>1</v>
      </c>
      <c r="F244" s="147" t="s">
        <v>335</v>
      </c>
      <c r="H244" s="148">
        <v>449</v>
      </c>
      <c r="L244" s="145"/>
      <c r="M244" s="149"/>
      <c r="T244" s="150"/>
      <c r="AT244" s="146" t="s">
        <v>171</v>
      </c>
      <c r="AU244" s="146" t="s">
        <v>84</v>
      </c>
      <c r="AV244" s="12" t="s">
        <v>84</v>
      </c>
      <c r="AW244" s="12" t="s">
        <v>30</v>
      </c>
      <c r="AX244" s="12" t="s">
        <v>82</v>
      </c>
      <c r="AY244" s="146" t="s">
        <v>161</v>
      </c>
    </row>
    <row r="245" spans="2:65" s="1" customFormat="1" ht="16.5" customHeight="1">
      <c r="B245" s="128"/>
      <c r="C245" s="129" t="s">
        <v>362</v>
      </c>
      <c r="D245" s="129" t="s">
        <v>163</v>
      </c>
      <c r="E245" s="130" t="s">
        <v>363</v>
      </c>
      <c r="F245" s="131" t="s">
        <v>364</v>
      </c>
      <c r="G245" s="132" t="s">
        <v>244</v>
      </c>
      <c r="H245" s="133">
        <v>2.2450000000000001</v>
      </c>
      <c r="I245" s="134"/>
      <c r="J245" s="134">
        <f>ROUND(I245*H245,2)</f>
        <v>0</v>
      </c>
      <c r="K245" s="135"/>
      <c r="L245" s="27"/>
      <c r="M245" s="136" t="s">
        <v>1</v>
      </c>
      <c r="N245" s="137" t="s">
        <v>39</v>
      </c>
      <c r="O245" s="138">
        <v>0.86099999999999999</v>
      </c>
      <c r="P245" s="138">
        <f>O245*H245</f>
        <v>1.9329450000000001</v>
      </c>
      <c r="Q245" s="138">
        <v>0</v>
      </c>
      <c r="R245" s="138">
        <f>Q245*H245</f>
        <v>0</v>
      </c>
      <c r="S245" s="138">
        <v>0</v>
      </c>
      <c r="T245" s="139">
        <f>S245*H245</f>
        <v>0</v>
      </c>
      <c r="AR245" s="140" t="s">
        <v>167</v>
      </c>
      <c r="AT245" s="140" t="s">
        <v>163</v>
      </c>
      <c r="AU245" s="140" t="s">
        <v>84</v>
      </c>
      <c r="AY245" s="15" t="s">
        <v>161</v>
      </c>
      <c r="BE245" s="141">
        <f>IF(N245="základní",J245,0)</f>
        <v>0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5" t="s">
        <v>82</v>
      </c>
      <c r="BK245" s="141">
        <f>ROUND(I245*H245,2)</f>
        <v>0</v>
      </c>
      <c r="BL245" s="15" t="s">
        <v>167</v>
      </c>
      <c r="BM245" s="140" t="s">
        <v>365</v>
      </c>
    </row>
    <row r="246" spans="2:65" s="1" customFormat="1" ht="10.199999999999999">
      <c r="B246" s="27"/>
      <c r="D246" s="142" t="s">
        <v>169</v>
      </c>
      <c r="F246" s="143" t="s">
        <v>366</v>
      </c>
      <c r="L246" s="27"/>
      <c r="M246" s="144"/>
      <c r="T246" s="51"/>
      <c r="AT246" s="15" t="s">
        <v>169</v>
      </c>
      <c r="AU246" s="15" t="s">
        <v>84</v>
      </c>
    </row>
    <row r="247" spans="2:65" s="12" customFormat="1" ht="10.199999999999999">
      <c r="B247" s="145"/>
      <c r="D247" s="142" t="s">
        <v>171</v>
      </c>
      <c r="E247" s="146" t="s">
        <v>1</v>
      </c>
      <c r="F247" s="147" t="s">
        <v>367</v>
      </c>
      <c r="H247" s="148">
        <v>2.2450000000000001</v>
      </c>
      <c r="L247" s="145"/>
      <c r="M247" s="149"/>
      <c r="T247" s="150"/>
      <c r="AT247" s="146" t="s">
        <v>171</v>
      </c>
      <c r="AU247" s="146" t="s">
        <v>84</v>
      </c>
      <c r="AV247" s="12" t="s">
        <v>84</v>
      </c>
      <c r="AW247" s="12" t="s">
        <v>30</v>
      </c>
      <c r="AX247" s="12" t="s">
        <v>82</v>
      </c>
      <c r="AY247" s="146" t="s">
        <v>161</v>
      </c>
    </row>
    <row r="248" spans="2:65" s="1" customFormat="1" ht="21.75" customHeight="1">
      <c r="B248" s="128"/>
      <c r="C248" s="129" t="s">
        <v>368</v>
      </c>
      <c r="D248" s="129" t="s">
        <v>163</v>
      </c>
      <c r="E248" s="130" t="s">
        <v>369</v>
      </c>
      <c r="F248" s="131" t="s">
        <v>370</v>
      </c>
      <c r="G248" s="132" t="s">
        <v>244</v>
      </c>
      <c r="H248" s="133">
        <v>2.2450000000000001</v>
      </c>
      <c r="I248" s="134"/>
      <c r="J248" s="134">
        <f>ROUND(I248*H248,2)</f>
        <v>0</v>
      </c>
      <c r="K248" s="135"/>
      <c r="L248" s="27"/>
      <c r="M248" s="136" t="s">
        <v>1</v>
      </c>
      <c r="N248" s="137" t="s">
        <v>39</v>
      </c>
      <c r="O248" s="138">
        <v>0.45200000000000001</v>
      </c>
      <c r="P248" s="138">
        <f>O248*H248</f>
        <v>1.01474</v>
      </c>
      <c r="Q248" s="138">
        <v>0</v>
      </c>
      <c r="R248" s="138">
        <f>Q248*H248</f>
        <v>0</v>
      </c>
      <c r="S248" s="138">
        <v>0</v>
      </c>
      <c r="T248" s="139">
        <f>S248*H248</f>
        <v>0</v>
      </c>
      <c r="AR248" s="140" t="s">
        <v>167</v>
      </c>
      <c r="AT248" s="140" t="s">
        <v>163</v>
      </c>
      <c r="AU248" s="140" t="s">
        <v>84</v>
      </c>
      <c r="AY248" s="15" t="s">
        <v>161</v>
      </c>
      <c r="BE248" s="141">
        <f>IF(N248="základní",J248,0)</f>
        <v>0</v>
      </c>
      <c r="BF248" s="141">
        <f>IF(N248="snížená",J248,0)</f>
        <v>0</v>
      </c>
      <c r="BG248" s="141">
        <f>IF(N248="zákl. přenesená",J248,0)</f>
        <v>0</v>
      </c>
      <c r="BH248" s="141">
        <f>IF(N248="sníž. přenesená",J248,0)</f>
        <v>0</v>
      </c>
      <c r="BI248" s="141">
        <f>IF(N248="nulová",J248,0)</f>
        <v>0</v>
      </c>
      <c r="BJ248" s="15" t="s">
        <v>82</v>
      </c>
      <c r="BK248" s="141">
        <f>ROUND(I248*H248,2)</f>
        <v>0</v>
      </c>
      <c r="BL248" s="15" t="s">
        <v>167</v>
      </c>
      <c r="BM248" s="140" t="s">
        <v>371</v>
      </c>
    </row>
    <row r="249" spans="2:65" s="1" customFormat="1" ht="10.199999999999999">
      <c r="B249" s="27"/>
      <c r="D249" s="142" t="s">
        <v>169</v>
      </c>
      <c r="F249" s="143" t="s">
        <v>372</v>
      </c>
      <c r="L249" s="27"/>
      <c r="M249" s="144"/>
      <c r="T249" s="51"/>
      <c r="AT249" s="15" t="s">
        <v>169</v>
      </c>
      <c r="AU249" s="15" t="s">
        <v>84</v>
      </c>
    </row>
    <row r="250" spans="2:65" s="12" customFormat="1" ht="10.199999999999999">
      <c r="B250" s="145"/>
      <c r="D250" s="142" t="s">
        <v>171</v>
      </c>
      <c r="E250" s="146" t="s">
        <v>1</v>
      </c>
      <c r="F250" s="147" t="s">
        <v>367</v>
      </c>
      <c r="H250" s="148">
        <v>2.2450000000000001</v>
      </c>
      <c r="L250" s="145"/>
      <c r="M250" s="149"/>
      <c r="T250" s="150"/>
      <c r="AT250" s="146" t="s">
        <v>171</v>
      </c>
      <c r="AU250" s="146" t="s">
        <v>84</v>
      </c>
      <c r="AV250" s="12" t="s">
        <v>84</v>
      </c>
      <c r="AW250" s="12" t="s">
        <v>30</v>
      </c>
      <c r="AX250" s="12" t="s">
        <v>82</v>
      </c>
      <c r="AY250" s="146" t="s">
        <v>161</v>
      </c>
    </row>
    <row r="251" spans="2:65" s="1" customFormat="1" ht="24.15" customHeight="1">
      <c r="B251" s="128"/>
      <c r="C251" s="129" t="s">
        <v>373</v>
      </c>
      <c r="D251" s="129" t="s">
        <v>163</v>
      </c>
      <c r="E251" s="130" t="s">
        <v>374</v>
      </c>
      <c r="F251" s="131" t="s">
        <v>375</v>
      </c>
      <c r="G251" s="132" t="s">
        <v>244</v>
      </c>
      <c r="H251" s="133">
        <v>11.225</v>
      </c>
      <c r="I251" s="134"/>
      <c r="J251" s="134">
        <f>ROUND(I251*H251,2)</f>
        <v>0</v>
      </c>
      <c r="K251" s="135"/>
      <c r="L251" s="27"/>
      <c r="M251" s="136" t="s">
        <v>1</v>
      </c>
      <c r="N251" s="137" t="s">
        <v>39</v>
      </c>
      <c r="O251" s="138">
        <v>2.8000000000000001E-2</v>
      </c>
      <c r="P251" s="138">
        <f>O251*H251</f>
        <v>0.31430000000000002</v>
      </c>
      <c r="Q251" s="138">
        <v>0</v>
      </c>
      <c r="R251" s="138">
        <f>Q251*H251</f>
        <v>0</v>
      </c>
      <c r="S251" s="138">
        <v>0</v>
      </c>
      <c r="T251" s="139">
        <f>S251*H251</f>
        <v>0</v>
      </c>
      <c r="AR251" s="140" t="s">
        <v>167</v>
      </c>
      <c r="AT251" s="140" t="s">
        <v>163</v>
      </c>
      <c r="AU251" s="140" t="s">
        <v>84</v>
      </c>
      <c r="AY251" s="15" t="s">
        <v>161</v>
      </c>
      <c r="BE251" s="141">
        <f>IF(N251="základní",J251,0)</f>
        <v>0</v>
      </c>
      <c r="BF251" s="141">
        <f>IF(N251="snížená",J251,0)</f>
        <v>0</v>
      </c>
      <c r="BG251" s="141">
        <f>IF(N251="zákl. přenesená",J251,0)</f>
        <v>0</v>
      </c>
      <c r="BH251" s="141">
        <f>IF(N251="sníž. přenesená",J251,0)</f>
        <v>0</v>
      </c>
      <c r="BI251" s="141">
        <f>IF(N251="nulová",J251,0)</f>
        <v>0</v>
      </c>
      <c r="BJ251" s="15" t="s">
        <v>82</v>
      </c>
      <c r="BK251" s="141">
        <f>ROUND(I251*H251,2)</f>
        <v>0</v>
      </c>
      <c r="BL251" s="15" t="s">
        <v>167</v>
      </c>
      <c r="BM251" s="140" t="s">
        <v>376</v>
      </c>
    </row>
    <row r="252" spans="2:65" s="1" customFormat="1" ht="19.2">
      <c r="B252" s="27"/>
      <c r="D252" s="142" t="s">
        <v>169</v>
      </c>
      <c r="F252" s="143" t="s">
        <v>377</v>
      </c>
      <c r="L252" s="27"/>
      <c r="M252" s="144"/>
      <c r="T252" s="51"/>
      <c r="AT252" s="15" t="s">
        <v>169</v>
      </c>
      <c r="AU252" s="15" t="s">
        <v>84</v>
      </c>
    </row>
    <row r="253" spans="2:65" s="12" customFormat="1" ht="10.199999999999999">
      <c r="B253" s="145"/>
      <c r="D253" s="142" t="s">
        <v>171</v>
      </c>
      <c r="E253" s="146" t="s">
        <v>1</v>
      </c>
      <c r="F253" s="147" t="s">
        <v>378</v>
      </c>
      <c r="H253" s="148">
        <v>11.225</v>
      </c>
      <c r="L253" s="145"/>
      <c r="M253" s="149"/>
      <c r="T253" s="150"/>
      <c r="AT253" s="146" t="s">
        <v>171</v>
      </c>
      <c r="AU253" s="146" t="s">
        <v>84</v>
      </c>
      <c r="AV253" s="12" t="s">
        <v>84</v>
      </c>
      <c r="AW253" s="12" t="s">
        <v>30</v>
      </c>
      <c r="AX253" s="12" t="s">
        <v>82</v>
      </c>
      <c r="AY253" s="146" t="s">
        <v>161</v>
      </c>
    </row>
    <row r="254" spans="2:65" s="11" customFormat="1" ht="22.8" customHeight="1">
      <c r="B254" s="117"/>
      <c r="D254" s="118" t="s">
        <v>73</v>
      </c>
      <c r="E254" s="126" t="s">
        <v>84</v>
      </c>
      <c r="F254" s="126" t="s">
        <v>379</v>
      </c>
      <c r="J254" s="127">
        <f>BK254</f>
        <v>0</v>
      </c>
      <c r="L254" s="117"/>
      <c r="M254" s="121"/>
      <c r="P254" s="122">
        <f>SUM(P255:P257)</f>
        <v>82</v>
      </c>
      <c r="R254" s="122">
        <f>SUM(R255:R257)</f>
        <v>40.898000000000003</v>
      </c>
      <c r="T254" s="123">
        <f>SUM(T255:T257)</f>
        <v>0</v>
      </c>
      <c r="AR254" s="118" t="s">
        <v>82</v>
      </c>
      <c r="AT254" s="124" t="s">
        <v>73</v>
      </c>
      <c r="AU254" s="124" t="s">
        <v>82</v>
      </c>
      <c r="AY254" s="118" t="s">
        <v>161</v>
      </c>
      <c r="BK254" s="125">
        <f>SUM(BK255:BK257)</f>
        <v>0</v>
      </c>
    </row>
    <row r="255" spans="2:65" s="1" customFormat="1" ht="37.799999999999997" customHeight="1">
      <c r="B255" s="128"/>
      <c r="C255" s="129" t="s">
        <v>380</v>
      </c>
      <c r="D255" s="129" t="s">
        <v>163</v>
      </c>
      <c r="E255" s="130" t="s">
        <v>381</v>
      </c>
      <c r="F255" s="131" t="s">
        <v>382</v>
      </c>
      <c r="G255" s="132" t="s">
        <v>231</v>
      </c>
      <c r="H255" s="133">
        <v>200</v>
      </c>
      <c r="I255" s="134"/>
      <c r="J255" s="134">
        <f>ROUND(I255*H255,2)</f>
        <v>0</v>
      </c>
      <c r="K255" s="135"/>
      <c r="L255" s="27"/>
      <c r="M255" s="136" t="s">
        <v>1</v>
      </c>
      <c r="N255" s="137" t="s">
        <v>39</v>
      </c>
      <c r="O255" s="138">
        <v>0.41</v>
      </c>
      <c r="P255" s="138">
        <f>O255*H255</f>
        <v>82</v>
      </c>
      <c r="Q255" s="138">
        <v>0.20449000000000001</v>
      </c>
      <c r="R255" s="138">
        <f>Q255*H255</f>
        <v>40.898000000000003</v>
      </c>
      <c r="S255" s="138">
        <v>0</v>
      </c>
      <c r="T255" s="139">
        <f>S255*H255</f>
        <v>0</v>
      </c>
      <c r="AR255" s="140" t="s">
        <v>167</v>
      </c>
      <c r="AT255" s="140" t="s">
        <v>163</v>
      </c>
      <c r="AU255" s="140" t="s">
        <v>84</v>
      </c>
      <c r="AY255" s="15" t="s">
        <v>161</v>
      </c>
      <c r="BE255" s="141">
        <f>IF(N255="základní",J255,0)</f>
        <v>0</v>
      </c>
      <c r="BF255" s="141">
        <f>IF(N255="snížená",J255,0)</f>
        <v>0</v>
      </c>
      <c r="BG255" s="141">
        <f>IF(N255="zákl. přenesená",J255,0)</f>
        <v>0</v>
      </c>
      <c r="BH255" s="141">
        <f>IF(N255="sníž. přenesená",J255,0)</f>
        <v>0</v>
      </c>
      <c r="BI255" s="141">
        <f>IF(N255="nulová",J255,0)</f>
        <v>0</v>
      </c>
      <c r="BJ255" s="15" t="s">
        <v>82</v>
      </c>
      <c r="BK255" s="141">
        <f>ROUND(I255*H255,2)</f>
        <v>0</v>
      </c>
      <c r="BL255" s="15" t="s">
        <v>167</v>
      </c>
      <c r="BM255" s="140" t="s">
        <v>383</v>
      </c>
    </row>
    <row r="256" spans="2:65" s="1" customFormat="1" ht="38.4">
      <c r="B256" s="27"/>
      <c r="D256" s="142" t="s">
        <v>169</v>
      </c>
      <c r="F256" s="143" t="s">
        <v>384</v>
      </c>
      <c r="L256" s="27"/>
      <c r="M256" s="144"/>
      <c r="T256" s="51"/>
      <c r="AT256" s="15" t="s">
        <v>169</v>
      </c>
      <c r="AU256" s="15" t="s">
        <v>84</v>
      </c>
    </row>
    <row r="257" spans="2:65" s="12" customFormat="1" ht="10.199999999999999">
      <c r="B257" s="145"/>
      <c r="D257" s="142" t="s">
        <v>171</v>
      </c>
      <c r="E257" s="146" t="s">
        <v>1</v>
      </c>
      <c r="F257" s="147" t="s">
        <v>385</v>
      </c>
      <c r="H257" s="148">
        <v>200</v>
      </c>
      <c r="L257" s="145"/>
      <c r="M257" s="149"/>
      <c r="T257" s="150"/>
      <c r="AT257" s="146" t="s">
        <v>171</v>
      </c>
      <c r="AU257" s="146" t="s">
        <v>84</v>
      </c>
      <c r="AV257" s="12" t="s">
        <v>84</v>
      </c>
      <c r="AW257" s="12" t="s">
        <v>30</v>
      </c>
      <c r="AX257" s="12" t="s">
        <v>82</v>
      </c>
      <c r="AY257" s="146" t="s">
        <v>161</v>
      </c>
    </row>
    <row r="258" spans="2:65" s="11" customFormat="1" ht="22.8" customHeight="1">
      <c r="B258" s="117"/>
      <c r="D258" s="118" t="s">
        <v>73</v>
      </c>
      <c r="E258" s="126" t="s">
        <v>178</v>
      </c>
      <c r="F258" s="126" t="s">
        <v>386</v>
      </c>
      <c r="J258" s="127">
        <f>BK258</f>
        <v>0</v>
      </c>
      <c r="L258" s="117"/>
      <c r="M258" s="121"/>
      <c r="P258" s="122">
        <f>SUM(P259:P264)</f>
        <v>6.45</v>
      </c>
      <c r="R258" s="122">
        <f>SUM(R259:R264)</f>
        <v>2.2062999999999997</v>
      </c>
      <c r="T258" s="123">
        <f>SUM(T259:T264)</f>
        <v>0</v>
      </c>
      <c r="AR258" s="118" t="s">
        <v>82</v>
      </c>
      <c r="AT258" s="124" t="s">
        <v>73</v>
      </c>
      <c r="AU258" s="124" t="s">
        <v>82</v>
      </c>
      <c r="AY258" s="118" t="s">
        <v>161</v>
      </c>
      <c r="BK258" s="125">
        <f>SUM(BK259:BK264)</f>
        <v>0</v>
      </c>
    </row>
    <row r="259" spans="2:65" s="1" customFormat="1" ht="24.15" customHeight="1">
      <c r="B259" s="128"/>
      <c r="C259" s="129" t="s">
        <v>387</v>
      </c>
      <c r="D259" s="129" t="s">
        <v>163</v>
      </c>
      <c r="E259" s="130" t="s">
        <v>388</v>
      </c>
      <c r="F259" s="131" t="s">
        <v>389</v>
      </c>
      <c r="G259" s="132" t="s">
        <v>231</v>
      </c>
      <c r="H259" s="133">
        <v>10</v>
      </c>
      <c r="I259" s="134"/>
      <c r="J259" s="134">
        <f>ROUND(I259*H259,2)</f>
        <v>0</v>
      </c>
      <c r="K259" s="135"/>
      <c r="L259" s="27"/>
      <c r="M259" s="136" t="s">
        <v>1</v>
      </c>
      <c r="N259" s="137" t="s">
        <v>39</v>
      </c>
      <c r="O259" s="138">
        <v>0.64500000000000002</v>
      </c>
      <c r="P259" s="138">
        <f>O259*H259</f>
        <v>6.45</v>
      </c>
      <c r="Q259" s="138">
        <v>0.12064</v>
      </c>
      <c r="R259" s="138">
        <f>Q259*H259</f>
        <v>1.2063999999999999</v>
      </c>
      <c r="S259" s="138">
        <v>0</v>
      </c>
      <c r="T259" s="139">
        <f>S259*H259</f>
        <v>0</v>
      </c>
      <c r="AR259" s="140" t="s">
        <v>167</v>
      </c>
      <c r="AT259" s="140" t="s">
        <v>163</v>
      </c>
      <c r="AU259" s="140" t="s">
        <v>84</v>
      </c>
      <c r="AY259" s="15" t="s">
        <v>161</v>
      </c>
      <c r="BE259" s="141">
        <f>IF(N259="základní",J259,0)</f>
        <v>0</v>
      </c>
      <c r="BF259" s="141">
        <f>IF(N259="snížená",J259,0)</f>
        <v>0</v>
      </c>
      <c r="BG259" s="141">
        <f>IF(N259="zákl. přenesená",J259,0)</f>
        <v>0</v>
      </c>
      <c r="BH259" s="141">
        <f>IF(N259="sníž. přenesená",J259,0)</f>
        <v>0</v>
      </c>
      <c r="BI259" s="141">
        <f>IF(N259="nulová",J259,0)</f>
        <v>0</v>
      </c>
      <c r="BJ259" s="15" t="s">
        <v>82</v>
      </c>
      <c r="BK259" s="141">
        <f>ROUND(I259*H259,2)</f>
        <v>0</v>
      </c>
      <c r="BL259" s="15" t="s">
        <v>167</v>
      </c>
      <c r="BM259" s="140" t="s">
        <v>390</v>
      </c>
    </row>
    <row r="260" spans="2:65" s="1" customFormat="1" ht="19.2">
      <c r="B260" s="27"/>
      <c r="D260" s="142" t="s">
        <v>169</v>
      </c>
      <c r="F260" s="143" t="s">
        <v>391</v>
      </c>
      <c r="L260" s="27"/>
      <c r="M260" s="144"/>
      <c r="T260" s="51"/>
      <c r="AT260" s="15" t="s">
        <v>169</v>
      </c>
      <c r="AU260" s="15" t="s">
        <v>84</v>
      </c>
    </row>
    <row r="261" spans="2:65" s="12" customFormat="1" ht="10.199999999999999">
      <c r="B261" s="145"/>
      <c r="D261" s="142" t="s">
        <v>171</v>
      </c>
      <c r="E261" s="146" t="s">
        <v>1</v>
      </c>
      <c r="F261" s="147" t="s">
        <v>392</v>
      </c>
      <c r="H261" s="148">
        <v>10</v>
      </c>
      <c r="L261" s="145"/>
      <c r="M261" s="149"/>
      <c r="T261" s="150"/>
      <c r="AT261" s="146" t="s">
        <v>171</v>
      </c>
      <c r="AU261" s="146" t="s">
        <v>84</v>
      </c>
      <c r="AV261" s="12" t="s">
        <v>84</v>
      </c>
      <c r="AW261" s="12" t="s">
        <v>30</v>
      </c>
      <c r="AX261" s="12" t="s">
        <v>82</v>
      </c>
      <c r="AY261" s="146" t="s">
        <v>161</v>
      </c>
    </row>
    <row r="262" spans="2:65" s="1" customFormat="1" ht="24.15" customHeight="1">
      <c r="B262" s="128"/>
      <c r="C262" s="157" t="s">
        <v>393</v>
      </c>
      <c r="D262" s="157" t="s">
        <v>302</v>
      </c>
      <c r="E262" s="158" t="s">
        <v>394</v>
      </c>
      <c r="F262" s="159" t="s">
        <v>395</v>
      </c>
      <c r="G262" s="160" t="s">
        <v>396</v>
      </c>
      <c r="H262" s="161">
        <v>90.9</v>
      </c>
      <c r="I262" s="162"/>
      <c r="J262" s="162">
        <f>ROUND(I262*H262,2)</f>
        <v>0</v>
      </c>
      <c r="K262" s="163"/>
      <c r="L262" s="164"/>
      <c r="M262" s="165" t="s">
        <v>1</v>
      </c>
      <c r="N262" s="166" t="s">
        <v>39</v>
      </c>
      <c r="O262" s="138">
        <v>0</v>
      </c>
      <c r="P262" s="138">
        <f>O262*H262</f>
        <v>0</v>
      </c>
      <c r="Q262" s="138">
        <v>1.0999999999999999E-2</v>
      </c>
      <c r="R262" s="138">
        <f>Q262*H262</f>
        <v>0.99990000000000001</v>
      </c>
      <c r="S262" s="138">
        <v>0</v>
      </c>
      <c r="T262" s="139">
        <f>S262*H262</f>
        <v>0</v>
      </c>
      <c r="AR262" s="140" t="s">
        <v>207</v>
      </c>
      <c r="AT262" s="140" t="s">
        <v>302</v>
      </c>
      <c r="AU262" s="140" t="s">
        <v>84</v>
      </c>
      <c r="AY262" s="15" t="s">
        <v>161</v>
      </c>
      <c r="BE262" s="141">
        <f>IF(N262="základní",J262,0)</f>
        <v>0</v>
      </c>
      <c r="BF262" s="141">
        <f>IF(N262="snížená",J262,0)</f>
        <v>0</v>
      </c>
      <c r="BG262" s="141">
        <f>IF(N262="zákl. přenesená",J262,0)</f>
        <v>0</v>
      </c>
      <c r="BH262" s="141">
        <f>IF(N262="sníž. přenesená",J262,0)</f>
        <v>0</v>
      </c>
      <c r="BI262" s="141">
        <f>IF(N262="nulová",J262,0)</f>
        <v>0</v>
      </c>
      <c r="BJ262" s="15" t="s">
        <v>82</v>
      </c>
      <c r="BK262" s="141">
        <f>ROUND(I262*H262,2)</f>
        <v>0</v>
      </c>
      <c r="BL262" s="15" t="s">
        <v>167</v>
      </c>
      <c r="BM262" s="140" t="s">
        <v>397</v>
      </c>
    </row>
    <row r="263" spans="2:65" s="1" customFormat="1" ht="19.2">
      <c r="B263" s="27"/>
      <c r="D263" s="142" t="s">
        <v>169</v>
      </c>
      <c r="F263" s="143" t="s">
        <v>395</v>
      </c>
      <c r="L263" s="27"/>
      <c r="M263" s="144"/>
      <c r="T263" s="51"/>
      <c r="AT263" s="15" t="s">
        <v>169</v>
      </c>
      <c r="AU263" s="15" t="s">
        <v>84</v>
      </c>
    </row>
    <row r="264" spans="2:65" s="12" customFormat="1" ht="10.199999999999999">
      <c r="B264" s="145"/>
      <c r="D264" s="142" t="s">
        <v>171</v>
      </c>
      <c r="F264" s="147" t="s">
        <v>398</v>
      </c>
      <c r="H264" s="148">
        <v>90.9</v>
      </c>
      <c r="L264" s="145"/>
      <c r="M264" s="149"/>
      <c r="T264" s="150"/>
      <c r="AT264" s="146" t="s">
        <v>171</v>
      </c>
      <c r="AU264" s="146" t="s">
        <v>84</v>
      </c>
      <c r="AV264" s="12" t="s">
        <v>84</v>
      </c>
      <c r="AW264" s="12" t="s">
        <v>3</v>
      </c>
      <c r="AX264" s="12" t="s">
        <v>82</v>
      </c>
      <c r="AY264" s="146" t="s">
        <v>161</v>
      </c>
    </row>
    <row r="265" spans="2:65" s="11" customFormat="1" ht="22.8" customHeight="1">
      <c r="B265" s="117"/>
      <c r="D265" s="118" t="s">
        <v>73</v>
      </c>
      <c r="E265" s="126" t="s">
        <v>167</v>
      </c>
      <c r="F265" s="126" t="s">
        <v>399</v>
      </c>
      <c r="J265" s="127">
        <f>BK265</f>
        <v>0</v>
      </c>
      <c r="L265" s="117"/>
      <c r="M265" s="121"/>
      <c r="P265" s="122">
        <f>SUM(P266:P281)</f>
        <v>43.867143999999996</v>
      </c>
      <c r="R265" s="122">
        <f>SUM(R266:R281)</f>
        <v>0.68652000000000002</v>
      </c>
      <c r="T265" s="123">
        <f>SUM(T266:T281)</f>
        <v>0</v>
      </c>
      <c r="AR265" s="118" t="s">
        <v>82</v>
      </c>
      <c r="AT265" s="124" t="s">
        <v>73</v>
      </c>
      <c r="AU265" s="124" t="s">
        <v>82</v>
      </c>
      <c r="AY265" s="118" t="s">
        <v>161</v>
      </c>
      <c r="BK265" s="125">
        <f>SUM(BK266:BK281)</f>
        <v>0</v>
      </c>
    </row>
    <row r="266" spans="2:65" s="1" customFormat="1" ht="16.5" customHeight="1">
      <c r="B266" s="128"/>
      <c r="C266" s="129" t="s">
        <v>400</v>
      </c>
      <c r="D266" s="129" t="s">
        <v>163</v>
      </c>
      <c r="E266" s="130" t="s">
        <v>401</v>
      </c>
      <c r="F266" s="131" t="s">
        <v>402</v>
      </c>
      <c r="G266" s="132" t="s">
        <v>244</v>
      </c>
      <c r="H266" s="133">
        <v>27.052</v>
      </c>
      <c r="I266" s="134"/>
      <c r="J266" s="134">
        <f>ROUND(I266*H266,2)</f>
        <v>0</v>
      </c>
      <c r="K266" s="135"/>
      <c r="L266" s="27"/>
      <c r="M266" s="136" t="s">
        <v>1</v>
      </c>
      <c r="N266" s="137" t="s">
        <v>39</v>
      </c>
      <c r="O266" s="138">
        <v>1.3169999999999999</v>
      </c>
      <c r="P266" s="138">
        <f>O266*H266</f>
        <v>35.627483999999995</v>
      </c>
      <c r="Q266" s="138">
        <v>0</v>
      </c>
      <c r="R266" s="138">
        <f>Q266*H266</f>
        <v>0</v>
      </c>
      <c r="S266" s="138">
        <v>0</v>
      </c>
      <c r="T266" s="139">
        <f>S266*H266</f>
        <v>0</v>
      </c>
      <c r="AR266" s="140" t="s">
        <v>167</v>
      </c>
      <c r="AT266" s="140" t="s">
        <v>163</v>
      </c>
      <c r="AU266" s="140" t="s">
        <v>84</v>
      </c>
      <c r="AY266" s="15" t="s">
        <v>161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5" t="s">
        <v>82</v>
      </c>
      <c r="BK266" s="141">
        <f>ROUND(I266*H266,2)</f>
        <v>0</v>
      </c>
      <c r="BL266" s="15" t="s">
        <v>167</v>
      </c>
      <c r="BM266" s="140" t="s">
        <v>403</v>
      </c>
    </row>
    <row r="267" spans="2:65" s="1" customFormat="1" ht="19.2">
      <c r="B267" s="27"/>
      <c r="D267" s="142" t="s">
        <v>169</v>
      </c>
      <c r="F267" s="143" t="s">
        <v>404</v>
      </c>
      <c r="L267" s="27"/>
      <c r="M267" s="144"/>
      <c r="T267" s="51"/>
      <c r="AT267" s="15" t="s">
        <v>169</v>
      </c>
      <c r="AU267" s="15" t="s">
        <v>84</v>
      </c>
    </row>
    <row r="268" spans="2:65" s="12" customFormat="1" ht="10.199999999999999">
      <c r="B268" s="145"/>
      <c r="D268" s="142" t="s">
        <v>171</v>
      </c>
      <c r="E268" s="146" t="s">
        <v>1</v>
      </c>
      <c r="F268" s="147" t="s">
        <v>405</v>
      </c>
      <c r="H268" s="148">
        <v>20.683</v>
      </c>
      <c r="L268" s="145"/>
      <c r="M268" s="149"/>
      <c r="T268" s="150"/>
      <c r="AT268" s="146" t="s">
        <v>171</v>
      </c>
      <c r="AU268" s="146" t="s">
        <v>84</v>
      </c>
      <c r="AV268" s="12" t="s">
        <v>84</v>
      </c>
      <c r="AW268" s="12" t="s">
        <v>30</v>
      </c>
      <c r="AX268" s="12" t="s">
        <v>74</v>
      </c>
      <c r="AY268" s="146" t="s">
        <v>161</v>
      </c>
    </row>
    <row r="269" spans="2:65" s="12" customFormat="1" ht="10.199999999999999">
      <c r="B269" s="145"/>
      <c r="D269" s="142" t="s">
        <v>171</v>
      </c>
      <c r="E269" s="146" t="s">
        <v>1</v>
      </c>
      <c r="F269" s="147" t="s">
        <v>406</v>
      </c>
      <c r="H269" s="148">
        <v>5.694</v>
      </c>
      <c r="L269" s="145"/>
      <c r="M269" s="149"/>
      <c r="T269" s="150"/>
      <c r="AT269" s="146" t="s">
        <v>171</v>
      </c>
      <c r="AU269" s="146" t="s">
        <v>84</v>
      </c>
      <c r="AV269" s="12" t="s">
        <v>84</v>
      </c>
      <c r="AW269" s="12" t="s">
        <v>30</v>
      </c>
      <c r="AX269" s="12" t="s">
        <v>74</v>
      </c>
      <c r="AY269" s="146" t="s">
        <v>161</v>
      </c>
    </row>
    <row r="270" spans="2:65" s="12" customFormat="1" ht="10.199999999999999">
      <c r="B270" s="145"/>
      <c r="D270" s="142" t="s">
        <v>171</v>
      </c>
      <c r="E270" s="146" t="s">
        <v>1</v>
      </c>
      <c r="F270" s="147" t="s">
        <v>407</v>
      </c>
      <c r="H270" s="148">
        <v>0.67500000000000004</v>
      </c>
      <c r="L270" s="145"/>
      <c r="M270" s="149"/>
      <c r="T270" s="150"/>
      <c r="AT270" s="146" t="s">
        <v>171</v>
      </c>
      <c r="AU270" s="146" t="s">
        <v>84</v>
      </c>
      <c r="AV270" s="12" t="s">
        <v>84</v>
      </c>
      <c r="AW270" s="12" t="s">
        <v>30</v>
      </c>
      <c r="AX270" s="12" t="s">
        <v>74</v>
      </c>
      <c r="AY270" s="146" t="s">
        <v>161</v>
      </c>
    </row>
    <row r="271" spans="2:65" s="13" customFormat="1" ht="10.199999999999999">
      <c r="B271" s="151"/>
      <c r="D271" s="142" t="s">
        <v>171</v>
      </c>
      <c r="E271" s="152" t="s">
        <v>1</v>
      </c>
      <c r="F271" s="153" t="s">
        <v>206</v>
      </c>
      <c r="H271" s="154">
        <v>27.052</v>
      </c>
      <c r="L271" s="151"/>
      <c r="M271" s="155"/>
      <c r="T271" s="156"/>
      <c r="AT271" s="152" t="s">
        <v>171</v>
      </c>
      <c r="AU271" s="152" t="s">
        <v>84</v>
      </c>
      <c r="AV271" s="13" t="s">
        <v>167</v>
      </c>
      <c r="AW271" s="13" t="s">
        <v>30</v>
      </c>
      <c r="AX271" s="13" t="s">
        <v>82</v>
      </c>
      <c r="AY271" s="152" t="s">
        <v>161</v>
      </c>
    </row>
    <row r="272" spans="2:65" s="1" customFormat="1" ht="24.15" customHeight="1">
      <c r="B272" s="128"/>
      <c r="C272" s="129" t="s">
        <v>408</v>
      </c>
      <c r="D272" s="129" t="s">
        <v>163</v>
      </c>
      <c r="E272" s="130" t="s">
        <v>409</v>
      </c>
      <c r="F272" s="131" t="s">
        <v>410</v>
      </c>
      <c r="G272" s="132" t="s">
        <v>396</v>
      </c>
      <c r="H272" s="133">
        <v>6</v>
      </c>
      <c r="I272" s="134"/>
      <c r="J272" s="134">
        <f>ROUND(I272*H272,2)</f>
        <v>0</v>
      </c>
      <c r="K272" s="135"/>
      <c r="L272" s="27"/>
      <c r="M272" s="136" t="s">
        <v>1</v>
      </c>
      <c r="N272" s="137" t="s">
        <v>39</v>
      </c>
      <c r="O272" s="138">
        <v>1.05</v>
      </c>
      <c r="P272" s="138">
        <f>O272*H272</f>
        <v>6.3000000000000007</v>
      </c>
      <c r="Q272" s="138">
        <v>8.7419999999999998E-2</v>
      </c>
      <c r="R272" s="138">
        <f>Q272*H272</f>
        <v>0.52451999999999999</v>
      </c>
      <c r="S272" s="138">
        <v>0</v>
      </c>
      <c r="T272" s="139">
        <f>S272*H272</f>
        <v>0</v>
      </c>
      <c r="AR272" s="140" t="s">
        <v>167</v>
      </c>
      <c r="AT272" s="140" t="s">
        <v>163</v>
      </c>
      <c r="AU272" s="140" t="s">
        <v>84</v>
      </c>
      <c r="AY272" s="15" t="s">
        <v>161</v>
      </c>
      <c r="BE272" s="141">
        <f>IF(N272="základní",J272,0)</f>
        <v>0</v>
      </c>
      <c r="BF272" s="141">
        <f>IF(N272="snížená",J272,0)</f>
        <v>0</v>
      </c>
      <c r="BG272" s="141">
        <f>IF(N272="zákl. přenesená",J272,0)</f>
        <v>0</v>
      </c>
      <c r="BH272" s="141">
        <f>IF(N272="sníž. přenesená",J272,0)</f>
        <v>0</v>
      </c>
      <c r="BI272" s="141">
        <f>IF(N272="nulová",J272,0)</f>
        <v>0</v>
      </c>
      <c r="BJ272" s="15" t="s">
        <v>82</v>
      </c>
      <c r="BK272" s="141">
        <f>ROUND(I272*H272,2)</f>
        <v>0</v>
      </c>
      <c r="BL272" s="15" t="s">
        <v>167</v>
      </c>
      <c r="BM272" s="140" t="s">
        <v>411</v>
      </c>
    </row>
    <row r="273" spans="2:65" s="1" customFormat="1" ht="19.2">
      <c r="B273" s="27"/>
      <c r="D273" s="142" t="s">
        <v>169</v>
      </c>
      <c r="F273" s="143" t="s">
        <v>412</v>
      </c>
      <c r="L273" s="27"/>
      <c r="M273" s="144"/>
      <c r="T273" s="51"/>
      <c r="AT273" s="15" t="s">
        <v>169</v>
      </c>
      <c r="AU273" s="15" t="s">
        <v>84</v>
      </c>
    </row>
    <row r="274" spans="2:65" s="12" customFormat="1" ht="10.199999999999999">
      <c r="B274" s="145"/>
      <c r="D274" s="142" t="s">
        <v>171</v>
      </c>
      <c r="E274" s="146" t="s">
        <v>1</v>
      </c>
      <c r="F274" s="147" t="s">
        <v>413</v>
      </c>
      <c r="H274" s="148">
        <v>6</v>
      </c>
      <c r="L274" s="145"/>
      <c r="M274" s="149"/>
      <c r="T274" s="150"/>
      <c r="AT274" s="146" t="s">
        <v>171</v>
      </c>
      <c r="AU274" s="146" t="s">
        <v>84</v>
      </c>
      <c r="AV274" s="12" t="s">
        <v>84</v>
      </c>
      <c r="AW274" s="12" t="s">
        <v>30</v>
      </c>
      <c r="AX274" s="12" t="s">
        <v>82</v>
      </c>
      <c r="AY274" s="146" t="s">
        <v>161</v>
      </c>
    </row>
    <row r="275" spans="2:65" s="1" customFormat="1" ht="24.15" customHeight="1">
      <c r="B275" s="128"/>
      <c r="C275" s="157" t="s">
        <v>414</v>
      </c>
      <c r="D275" s="157" t="s">
        <v>302</v>
      </c>
      <c r="E275" s="158" t="s">
        <v>415</v>
      </c>
      <c r="F275" s="159" t="s">
        <v>416</v>
      </c>
      <c r="G275" s="160" t="s">
        <v>396</v>
      </c>
      <c r="H275" s="161">
        <v>6</v>
      </c>
      <c r="I275" s="162"/>
      <c r="J275" s="162">
        <f>ROUND(I275*H275,2)</f>
        <v>0</v>
      </c>
      <c r="K275" s="163"/>
      <c r="L275" s="164"/>
      <c r="M275" s="165" t="s">
        <v>1</v>
      </c>
      <c r="N275" s="166" t="s">
        <v>39</v>
      </c>
      <c r="O275" s="138">
        <v>0</v>
      </c>
      <c r="P275" s="138">
        <f>O275*H275</f>
        <v>0</v>
      </c>
      <c r="Q275" s="138">
        <v>2.7E-2</v>
      </c>
      <c r="R275" s="138">
        <f>Q275*H275</f>
        <v>0.16200000000000001</v>
      </c>
      <c r="S275" s="138">
        <v>0</v>
      </c>
      <c r="T275" s="139">
        <f>S275*H275</f>
        <v>0</v>
      </c>
      <c r="AR275" s="140" t="s">
        <v>207</v>
      </c>
      <c r="AT275" s="140" t="s">
        <v>302</v>
      </c>
      <c r="AU275" s="140" t="s">
        <v>84</v>
      </c>
      <c r="AY275" s="15" t="s">
        <v>161</v>
      </c>
      <c r="BE275" s="141">
        <f>IF(N275="základní",J275,0)</f>
        <v>0</v>
      </c>
      <c r="BF275" s="141">
        <f>IF(N275="snížená",J275,0)</f>
        <v>0</v>
      </c>
      <c r="BG275" s="141">
        <f>IF(N275="zákl. přenesená",J275,0)</f>
        <v>0</v>
      </c>
      <c r="BH275" s="141">
        <f>IF(N275="sníž. přenesená",J275,0)</f>
        <v>0</v>
      </c>
      <c r="BI275" s="141">
        <f>IF(N275="nulová",J275,0)</f>
        <v>0</v>
      </c>
      <c r="BJ275" s="15" t="s">
        <v>82</v>
      </c>
      <c r="BK275" s="141">
        <f>ROUND(I275*H275,2)</f>
        <v>0</v>
      </c>
      <c r="BL275" s="15" t="s">
        <v>167</v>
      </c>
      <c r="BM275" s="140" t="s">
        <v>417</v>
      </c>
    </row>
    <row r="276" spans="2:65" s="1" customFormat="1" ht="19.2">
      <c r="B276" s="27"/>
      <c r="D276" s="142" t="s">
        <v>169</v>
      </c>
      <c r="F276" s="143" t="s">
        <v>416</v>
      </c>
      <c r="L276" s="27"/>
      <c r="M276" s="144"/>
      <c r="T276" s="51"/>
      <c r="AT276" s="15" t="s">
        <v>169</v>
      </c>
      <c r="AU276" s="15" t="s">
        <v>84</v>
      </c>
    </row>
    <row r="277" spans="2:65" s="1" customFormat="1" ht="33" customHeight="1">
      <c r="B277" s="128"/>
      <c r="C277" s="129" t="s">
        <v>418</v>
      </c>
      <c r="D277" s="129" t="s">
        <v>163</v>
      </c>
      <c r="E277" s="130" t="s">
        <v>419</v>
      </c>
      <c r="F277" s="131" t="s">
        <v>420</v>
      </c>
      <c r="G277" s="132" t="s">
        <v>244</v>
      </c>
      <c r="H277" s="133">
        <v>1.3240000000000001</v>
      </c>
      <c r="I277" s="134"/>
      <c r="J277" s="134">
        <f>ROUND(I277*H277,2)</f>
        <v>0</v>
      </c>
      <c r="K277" s="135"/>
      <c r="L277" s="27"/>
      <c r="M277" s="136" t="s">
        <v>1</v>
      </c>
      <c r="N277" s="137" t="s">
        <v>39</v>
      </c>
      <c r="O277" s="138">
        <v>1.4650000000000001</v>
      </c>
      <c r="P277" s="138">
        <f>O277*H277</f>
        <v>1.9396600000000002</v>
      </c>
      <c r="Q277" s="138">
        <v>0</v>
      </c>
      <c r="R277" s="138">
        <f>Q277*H277</f>
        <v>0</v>
      </c>
      <c r="S277" s="138">
        <v>0</v>
      </c>
      <c r="T277" s="139">
        <f>S277*H277</f>
        <v>0</v>
      </c>
      <c r="AR277" s="140" t="s">
        <v>167</v>
      </c>
      <c r="AT277" s="140" t="s">
        <v>163</v>
      </c>
      <c r="AU277" s="140" t="s">
        <v>84</v>
      </c>
      <c r="AY277" s="15" t="s">
        <v>161</v>
      </c>
      <c r="BE277" s="141">
        <f>IF(N277="základní",J277,0)</f>
        <v>0</v>
      </c>
      <c r="BF277" s="141">
        <f>IF(N277="snížená",J277,0)</f>
        <v>0</v>
      </c>
      <c r="BG277" s="141">
        <f>IF(N277="zákl. přenesená",J277,0)</f>
        <v>0</v>
      </c>
      <c r="BH277" s="141">
        <f>IF(N277="sníž. přenesená",J277,0)</f>
        <v>0</v>
      </c>
      <c r="BI277" s="141">
        <f>IF(N277="nulová",J277,0)</f>
        <v>0</v>
      </c>
      <c r="BJ277" s="15" t="s">
        <v>82</v>
      </c>
      <c r="BK277" s="141">
        <f>ROUND(I277*H277,2)</f>
        <v>0</v>
      </c>
      <c r="BL277" s="15" t="s">
        <v>167</v>
      </c>
      <c r="BM277" s="140" t="s">
        <v>421</v>
      </c>
    </row>
    <row r="278" spans="2:65" s="1" customFormat="1" ht="28.8">
      <c r="B278" s="27"/>
      <c r="D278" s="142" t="s">
        <v>169</v>
      </c>
      <c r="F278" s="143" t="s">
        <v>422</v>
      </c>
      <c r="L278" s="27"/>
      <c r="M278" s="144"/>
      <c r="T278" s="51"/>
      <c r="AT278" s="15" t="s">
        <v>169</v>
      </c>
      <c r="AU278" s="15" t="s">
        <v>84</v>
      </c>
    </row>
    <row r="279" spans="2:65" s="12" customFormat="1" ht="10.199999999999999">
      <c r="B279" s="145"/>
      <c r="D279" s="142" t="s">
        <v>171</v>
      </c>
      <c r="E279" s="146" t="s">
        <v>1</v>
      </c>
      <c r="F279" s="147" t="s">
        <v>423</v>
      </c>
      <c r="H279" s="148">
        <v>0.32400000000000001</v>
      </c>
      <c r="L279" s="145"/>
      <c r="M279" s="149"/>
      <c r="T279" s="150"/>
      <c r="AT279" s="146" t="s">
        <v>171</v>
      </c>
      <c r="AU279" s="146" t="s">
        <v>84</v>
      </c>
      <c r="AV279" s="12" t="s">
        <v>84</v>
      </c>
      <c r="AW279" s="12" t="s">
        <v>30</v>
      </c>
      <c r="AX279" s="12" t="s">
        <v>74</v>
      </c>
      <c r="AY279" s="146" t="s">
        <v>161</v>
      </c>
    </row>
    <row r="280" spans="2:65" s="12" customFormat="1" ht="10.199999999999999">
      <c r="B280" s="145"/>
      <c r="D280" s="142" t="s">
        <v>171</v>
      </c>
      <c r="E280" s="146" t="s">
        <v>1</v>
      </c>
      <c r="F280" s="147" t="s">
        <v>424</v>
      </c>
      <c r="H280" s="148">
        <v>1</v>
      </c>
      <c r="L280" s="145"/>
      <c r="M280" s="149"/>
      <c r="T280" s="150"/>
      <c r="AT280" s="146" t="s">
        <v>171</v>
      </c>
      <c r="AU280" s="146" t="s">
        <v>84</v>
      </c>
      <c r="AV280" s="12" t="s">
        <v>84</v>
      </c>
      <c r="AW280" s="12" t="s">
        <v>30</v>
      </c>
      <c r="AX280" s="12" t="s">
        <v>74</v>
      </c>
      <c r="AY280" s="146" t="s">
        <v>161</v>
      </c>
    </row>
    <row r="281" spans="2:65" s="13" customFormat="1" ht="10.199999999999999">
      <c r="B281" s="151"/>
      <c r="D281" s="142" t="s">
        <v>171</v>
      </c>
      <c r="E281" s="152" t="s">
        <v>1</v>
      </c>
      <c r="F281" s="153" t="s">
        <v>206</v>
      </c>
      <c r="H281" s="154">
        <v>1.3240000000000001</v>
      </c>
      <c r="L281" s="151"/>
      <c r="M281" s="155"/>
      <c r="T281" s="156"/>
      <c r="AT281" s="152" t="s">
        <v>171</v>
      </c>
      <c r="AU281" s="152" t="s">
        <v>84</v>
      </c>
      <c r="AV281" s="13" t="s">
        <v>167</v>
      </c>
      <c r="AW281" s="13" t="s">
        <v>30</v>
      </c>
      <c r="AX281" s="13" t="s">
        <v>82</v>
      </c>
      <c r="AY281" s="152" t="s">
        <v>161</v>
      </c>
    </row>
    <row r="282" spans="2:65" s="11" customFormat="1" ht="22.8" customHeight="1">
      <c r="B282" s="117"/>
      <c r="D282" s="118" t="s">
        <v>73</v>
      </c>
      <c r="E282" s="126" t="s">
        <v>188</v>
      </c>
      <c r="F282" s="126" t="s">
        <v>425</v>
      </c>
      <c r="J282" s="127">
        <f>BK282</f>
        <v>0</v>
      </c>
      <c r="L282" s="117"/>
      <c r="M282" s="121"/>
      <c r="P282" s="122">
        <f>SUM(P283:P404)</f>
        <v>1264.1424349999998</v>
      </c>
      <c r="R282" s="122">
        <f>SUM(R283:R404)</f>
        <v>547.79123900000002</v>
      </c>
      <c r="T282" s="123">
        <f>SUM(T283:T404)</f>
        <v>0</v>
      </c>
      <c r="AR282" s="118" t="s">
        <v>82</v>
      </c>
      <c r="AT282" s="124" t="s">
        <v>73</v>
      </c>
      <c r="AU282" s="124" t="s">
        <v>82</v>
      </c>
      <c r="AY282" s="118" t="s">
        <v>161</v>
      </c>
      <c r="BK282" s="125">
        <f>SUM(BK283:BK404)</f>
        <v>0</v>
      </c>
    </row>
    <row r="283" spans="2:65" s="1" customFormat="1" ht="21.75" customHeight="1">
      <c r="B283" s="128"/>
      <c r="C283" s="129" t="s">
        <v>426</v>
      </c>
      <c r="D283" s="129" t="s">
        <v>163</v>
      </c>
      <c r="E283" s="130" t="s">
        <v>427</v>
      </c>
      <c r="F283" s="131" t="s">
        <v>428</v>
      </c>
      <c r="G283" s="132" t="s">
        <v>166</v>
      </c>
      <c r="H283" s="133">
        <v>71.349999999999994</v>
      </c>
      <c r="I283" s="134"/>
      <c r="J283" s="134">
        <f>ROUND(I283*H283,2)</f>
        <v>0</v>
      </c>
      <c r="K283" s="135"/>
      <c r="L283" s="27"/>
      <c r="M283" s="136" t="s">
        <v>1</v>
      </c>
      <c r="N283" s="137" t="s">
        <v>39</v>
      </c>
      <c r="O283" s="138">
        <v>9.4E-2</v>
      </c>
      <c r="P283" s="138">
        <f>O283*H283</f>
        <v>6.7068999999999992</v>
      </c>
      <c r="Q283" s="138">
        <v>0</v>
      </c>
      <c r="R283" s="138">
        <f>Q283*H283</f>
        <v>0</v>
      </c>
      <c r="S283" s="138">
        <v>0</v>
      </c>
      <c r="T283" s="139">
        <f>S283*H283</f>
        <v>0</v>
      </c>
      <c r="AR283" s="140" t="s">
        <v>167</v>
      </c>
      <c r="AT283" s="140" t="s">
        <v>163</v>
      </c>
      <c r="AU283" s="140" t="s">
        <v>84</v>
      </c>
      <c r="AY283" s="15" t="s">
        <v>161</v>
      </c>
      <c r="BE283" s="141">
        <f>IF(N283="základní",J283,0)</f>
        <v>0</v>
      </c>
      <c r="BF283" s="141">
        <f>IF(N283="snížená",J283,0)</f>
        <v>0</v>
      </c>
      <c r="BG283" s="141">
        <f>IF(N283="zákl. přenesená",J283,0)</f>
        <v>0</v>
      </c>
      <c r="BH283" s="141">
        <f>IF(N283="sníž. přenesená",J283,0)</f>
        <v>0</v>
      </c>
      <c r="BI283" s="141">
        <f>IF(N283="nulová",J283,0)</f>
        <v>0</v>
      </c>
      <c r="BJ283" s="15" t="s">
        <v>82</v>
      </c>
      <c r="BK283" s="141">
        <f>ROUND(I283*H283,2)</f>
        <v>0</v>
      </c>
      <c r="BL283" s="15" t="s">
        <v>167</v>
      </c>
      <c r="BM283" s="140" t="s">
        <v>429</v>
      </c>
    </row>
    <row r="284" spans="2:65" s="1" customFormat="1" ht="19.2">
      <c r="B284" s="27"/>
      <c r="D284" s="142" t="s">
        <v>169</v>
      </c>
      <c r="F284" s="143" t="s">
        <v>430</v>
      </c>
      <c r="L284" s="27"/>
      <c r="M284" s="144"/>
      <c r="T284" s="51"/>
      <c r="AT284" s="15" t="s">
        <v>169</v>
      </c>
      <c r="AU284" s="15" t="s">
        <v>84</v>
      </c>
    </row>
    <row r="285" spans="2:65" s="12" customFormat="1" ht="10.199999999999999">
      <c r="B285" s="145"/>
      <c r="D285" s="142" t="s">
        <v>171</v>
      </c>
      <c r="E285" s="146" t="s">
        <v>1</v>
      </c>
      <c r="F285" s="147" t="s">
        <v>431</v>
      </c>
      <c r="H285" s="148">
        <v>47.1</v>
      </c>
      <c r="L285" s="145"/>
      <c r="M285" s="149"/>
      <c r="T285" s="150"/>
      <c r="AT285" s="146" t="s">
        <v>171</v>
      </c>
      <c r="AU285" s="146" t="s">
        <v>84</v>
      </c>
      <c r="AV285" s="12" t="s">
        <v>84</v>
      </c>
      <c r="AW285" s="12" t="s">
        <v>30</v>
      </c>
      <c r="AX285" s="12" t="s">
        <v>74</v>
      </c>
      <c r="AY285" s="146" t="s">
        <v>161</v>
      </c>
    </row>
    <row r="286" spans="2:65" s="12" customFormat="1" ht="20.399999999999999">
      <c r="B286" s="145"/>
      <c r="D286" s="142" t="s">
        <v>171</v>
      </c>
      <c r="E286" s="146" t="s">
        <v>1</v>
      </c>
      <c r="F286" s="147" t="s">
        <v>432</v>
      </c>
      <c r="H286" s="148">
        <v>5.25</v>
      </c>
      <c r="L286" s="145"/>
      <c r="M286" s="149"/>
      <c r="T286" s="150"/>
      <c r="AT286" s="146" t="s">
        <v>171</v>
      </c>
      <c r="AU286" s="146" t="s">
        <v>84</v>
      </c>
      <c r="AV286" s="12" t="s">
        <v>84</v>
      </c>
      <c r="AW286" s="12" t="s">
        <v>30</v>
      </c>
      <c r="AX286" s="12" t="s">
        <v>74</v>
      </c>
      <c r="AY286" s="146" t="s">
        <v>161</v>
      </c>
    </row>
    <row r="287" spans="2:65" s="12" customFormat="1" ht="10.199999999999999">
      <c r="B287" s="145"/>
      <c r="D287" s="142" t="s">
        <v>171</v>
      </c>
      <c r="E287" s="146" t="s">
        <v>1</v>
      </c>
      <c r="F287" s="147" t="s">
        <v>433</v>
      </c>
      <c r="H287" s="148">
        <v>19</v>
      </c>
      <c r="L287" s="145"/>
      <c r="M287" s="149"/>
      <c r="T287" s="150"/>
      <c r="AT287" s="146" t="s">
        <v>171</v>
      </c>
      <c r="AU287" s="146" t="s">
        <v>84</v>
      </c>
      <c r="AV287" s="12" t="s">
        <v>84</v>
      </c>
      <c r="AW287" s="12" t="s">
        <v>30</v>
      </c>
      <c r="AX287" s="12" t="s">
        <v>74</v>
      </c>
      <c r="AY287" s="146" t="s">
        <v>161</v>
      </c>
    </row>
    <row r="288" spans="2:65" s="13" customFormat="1" ht="10.199999999999999">
      <c r="B288" s="151"/>
      <c r="D288" s="142" t="s">
        <v>171</v>
      </c>
      <c r="E288" s="152" t="s">
        <v>1</v>
      </c>
      <c r="F288" s="153" t="s">
        <v>206</v>
      </c>
      <c r="H288" s="154">
        <v>71.349999999999994</v>
      </c>
      <c r="L288" s="151"/>
      <c r="M288" s="155"/>
      <c r="T288" s="156"/>
      <c r="AT288" s="152" t="s">
        <v>171</v>
      </c>
      <c r="AU288" s="152" t="s">
        <v>84</v>
      </c>
      <c r="AV288" s="13" t="s">
        <v>167</v>
      </c>
      <c r="AW288" s="13" t="s">
        <v>30</v>
      </c>
      <c r="AX288" s="13" t="s">
        <v>82</v>
      </c>
      <c r="AY288" s="152" t="s">
        <v>161</v>
      </c>
    </row>
    <row r="289" spans="2:65" s="1" customFormat="1" ht="24.15" customHeight="1">
      <c r="B289" s="128"/>
      <c r="C289" s="129" t="s">
        <v>434</v>
      </c>
      <c r="D289" s="129" t="s">
        <v>163</v>
      </c>
      <c r="E289" s="130" t="s">
        <v>435</v>
      </c>
      <c r="F289" s="131" t="s">
        <v>436</v>
      </c>
      <c r="G289" s="132" t="s">
        <v>166</v>
      </c>
      <c r="H289" s="133">
        <v>1558.6</v>
      </c>
      <c r="I289" s="134"/>
      <c r="J289" s="134">
        <f>ROUND(I289*H289,2)</f>
        <v>0</v>
      </c>
      <c r="K289" s="135"/>
      <c r="L289" s="27"/>
      <c r="M289" s="136" t="s">
        <v>1</v>
      </c>
      <c r="N289" s="137" t="s">
        <v>39</v>
      </c>
      <c r="O289" s="138">
        <v>2.5999999999999999E-2</v>
      </c>
      <c r="P289" s="138">
        <f>O289*H289</f>
        <v>40.523599999999995</v>
      </c>
      <c r="Q289" s="138">
        <v>0</v>
      </c>
      <c r="R289" s="138">
        <f>Q289*H289</f>
        <v>0</v>
      </c>
      <c r="S289" s="138">
        <v>0</v>
      </c>
      <c r="T289" s="139">
        <f>S289*H289</f>
        <v>0</v>
      </c>
      <c r="AR289" s="140" t="s">
        <v>167</v>
      </c>
      <c r="AT289" s="140" t="s">
        <v>163</v>
      </c>
      <c r="AU289" s="140" t="s">
        <v>84</v>
      </c>
      <c r="AY289" s="15" t="s">
        <v>161</v>
      </c>
      <c r="BE289" s="141">
        <f>IF(N289="základní",J289,0)</f>
        <v>0</v>
      </c>
      <c r="BF289" s="141">
        <f>IF(N289="snížená",J289,0)</f>
        <v>0</v>
      </c>
      <c r="BG289" s="141">
        <f>IF(N289="zákl. přenesená",J289,0)</f>
        <v>0</v>
      </c>
      <c r="BH289" s="141">
        <f>IF(N289="sníž. přenesená",J289,0)</f>
        <v>0</v>
      </c>
      <c r="BI289" s="141">
        <f>IF(N289="nulová",J289,0)</f>
        <v>0</v>
      </c>
      <c r="BJ289" s="15" t="s">
        <v>82</v>
      </c>
      <c r="BK289" s="141">
        <f>ROUND(I289*H289,2)</f>
        <v>0</v>
      </c>
      <c r="BL289" s="15" t="s">
        <v>167</v>
      </c>
      <c r="BM289" s="140" t="s">
        <v>437</v>
      </c>
    </row>
    <row r="290" spans="2:65" s="1" customFormat="1" ht="19.2">
      <c r="B290" s="27"/>
      <c r="D290" s="142" t="s">
        <v>169</v>
      </c>
      <c r="F290" s="143" t="s">
        <v>438</v>
      </c>
      <c r="L290" s="27"/>
      <c r="M290" s="144"/>
      <c r="T290" s="51"/>
      <c r="AT290" s="15" t="s">
        <v>169</v>
      </c>
      <c r="AU290" s="15" t="s">
        <v>84</v>
      </c>
    </row>
    <row r="291" spans="2:65" s="12" customFormat="1" ht="20.399999999999999">
      <c r="B291" s="145"/>
      <c r="D291" s="142" t="s">
        <v>171</v>
      </c>
      <c r="E291" s="146" t="s">
        <v>1</v>
      </c>
      <c r="F291" s="147" t="s">
        <v>439</v>
      </c>
      <c r="H291" s="148">
        <v>1091.2</v>
      </c>
      <c r="L291" s="145"/>
      <c r="M291" s="149"/>
      <c r="T291" s="150"/>
      <c r="AT291" s="146" t="s">
        <v>171</v>
      </c>
      <c r="AU291" s="146" t="s">
        <v>84</v>
      </c>
      <c r="AV291" s="12" t="s">
        <v>84</v>
      </c>
      <c r="AW291" s="12" t="s">
        <v>30</v>
      </c>
      <c r="AX291" s="12" t="s">
        <v>74</v>
      </c>
      <c r="AY291" s="146" t="s">
        <v>161</v>
      </c>
    </row>
    <row r="292" spans="2:65" s="12" customFormat="1" ht="10.199999999999999">
      <c r="B292" s="145"/>
      <c r="D292" s="142" t="s">
        <v>171</v>
      </c>
      <c r="E292" s="146" t="s">
        <v>1</v>
      </c>
      <c r="F292" s="147" t="s">
        <v>440</v>
      </c>
      <c r="H292" s="148">
        <v>377.3</v>
      </c>
      <c r="L292" s="145"/>
      <c r="M292" s="149"/>
      <c r="T292" s="150"/>
      <c r="AT292" s="146" t="s">
        <v>171</v>
      </c>
      <c r="AU292" s="146" t="s">
        <v>84</v>
      </c>
      <c r="AV292" s="12" t="s">
        <v>84</v>
      </c>
      <c r="AW292" s="12" t="s">
        <v>30</v>
      </c>
      <c r="AX292" s="12" t="s">
        <v>74</v>
      </c>
      <c r="AY292" s="146" t="s">
        <v>161</v>
      </c>
    </row>
    <row r="293" spans="2:65" s="12" customFormat="1" ht="10.199999999999999">
      <c r="B293" s="145"/>
      <c r="D293" s="142" t="s">
        <v>171</v>
      </c>
      <c r="E293" s="146" t="s">
        <v>1</v>
      </c>
      <c r="F293" s="147" t="s">
        <v>441</v>
      </c>
      <c r="H293" s="148">
        <v>29.4</v>
      </c>
      <c r="L293" s="145"/>
      <c r="M293" s="149"/>
      <c r="T293" s="150"/>
      <c r="AT293" s="146" t="s">
        <v>171</v>
      </c>
      <c r="AU293" s="146" t="s">
        <v>84</v>
      </c>
      <c r="AV293" s="12" t="s">
        <v>84</v>
      </c>
      <c r="AW293" s="12" t="s">
        <v>30</v>
      </c>
      <c r="AX293" s="12" t="s">
        <v>74</v>
      </c>
      <c r="AY293" s="146" t="s">
        <v>161</v>
      </c>
    </row>
    <row r="294" spans="2:65" s="12" customFormat="1" ht="10.199999999999999">
      <c r="B294" s="145"/>
      <c r="D294" s="142" t="s">
        <v>171</v>
      </c>
      <c r="E294" s="146" t="s">
        <v>1</v>
      </c>
      <c r="F294" s="147" t="s">
        <v>442</v>
      </c>
      <c r="H294" s="148">
        <v>60.7</v>
      </c>
      <c r="L294" s="145"/>
      <c r="M294" s="149"/>
      <c r="T294" s="150"/>
      <c r="AT294" s="146" t="s">
        <v>171</v>
      </c>
      <c r="AU294" s="146" t="s">
        <v>84</v>
      </c>
      <c r="AV294" s="12" t="s">
        <v>84</v>
      </c>
      <c r="AW294" s="12" t="s">
        <v>30</v>
      </c>
      <c r="AX294" s="12" t="s">
        <v>74</v>
      </c>
      <c r="AY294" s="146" t="s">
        <v>161</v>
      </c>
    </row>
    <row r="295" spans="2:65" s="13" customFormat="1" ht="10.199999999999999">
      <c r="B295" s="151"/>
      <c r="D295" s="142" t="s">
        <v>171</v>
      </c>
      <c r="E295" s="152" t="s">
        <v>1</v>
      </c>
      <c r="F295" s="153" t="s">
        <v>206</v>
      </c>
      <c r="H295" s="154">
        <v>1558.6</v>
      </c>
      <c r="L295" s="151"/>
      <c r="M295" s="155"/>
      <c r="T295" s="156"/>
      <c r="AT295" s="152" t="s">
        <v>171</v>
      </c>
      <c r="AU295" s="152" t="s">
        <v>84</v>
      </c>
      <c r="AV295" s="13" t="s">
        <v>167</v>
      </c>
      <c r="AW295" s="13" t="s">
        <v>30</v>
      </c>
      <c r="AX295" s="13" t="s">
        <v>82</v>
      </c>
      <c r="AY295" s="152" t="s">
        <v>161</v>
      </c>
    </row>
    <row r="296" spans="2:65" s="1" customFormat="1" ht="24.15" customHeight="1">
      <c r="B296" s="128"/>
      <c r="C296" s="129" t="s">
        <v>443</v>
      </c>
      <c r="D296" s="129" t="s">
        <v>163</v>
      </c>
      <c r="E296" s="130" t="s">
        <v>444</v>
      </c>
      <c r="F296" s="131" t="s">
        <v>445</v>
      </c>
      <c r="G296" s="132" t="s">
        <v>166</v>
      </c>
      <c r="H296" s="133">
        <v>1558.6</v>
      </c>
      <c r="I296" s="134"/>
      <c r="J296" s="134">
        <f>ROUND(I296*H296,2)</f>
        <v>0</v>
      </c>
      <c r="K296" s="135"/>
      <c r="L296" s="27"/>
      <c r="M296" s="136" t="s">
        <v>1</v>
      </c>
      <c r="N296" s="137" t="s">
        <v>39</v>
      </c>
      <c r="O296" s="138">
        <v>2.9000000000000001E-2</v>
      </c>
      <c r="P296" s="138">
        <f>O296*H296</f>
        <v>45.199399999999997</v>
      </c>
      <c r="Q296" s="138">
        <v>0</v>
      </c>
      <c r="R296" s="138">
        <f>Q296*H296</f>
        <v>0</v>
      </c>
      <c r="S296" s="138">
        <v>0</v>
      </c>
      <c r="T296" s="139">
        <f>S296*H296</f>
        <v>0</v>
      </c>
      <c r="AR296" s="140" t="s">
        <v>167</v>
      </c>
      <c r="AT296" s="140" t="s">
        <v>163</v>
      </c>
      <c r="AU296" s="140" t="s">
        <v>84</v>
      </c>
      <c r="AY296" s="15" t="s">
        <v>161</v>
      </c>
      <c r="BE296" s="141">
        <f>IF(N296="základní",J296,0)</f>
        <v>0</v>
      </c>
      <c r="BF296" s="141">
        <f>IF(N296="snížená",J296,0)</f>
        <v>0</v>
      </c>
      <c r="BG296" s="141">
        <f>IF(N296="zákl. přenesená",J296,0)</f>
        <v>0</v>
      </c>
      <c r="BH296" s="141">
        <f>IF(N296="sníž. přenesená",J296,0)</f>
        <v>0</v>
      </c>
      <c r="BI296" s="141">
        <f>IF(N296="nulová",J296,0)</f>
        <v>0</v>
      </c>
      <c r="BJ296" s="15" t="s">
        <v>82</v>
      </c>
      <c r="BK296" s="141">
        <f>ROUND(I296*H296,2)</f>
        <v>0</v>
      </c>
      <c r="BL296" s="15" t="s">
        <v>167</v>
      </c>
      <c r="BM296" s="140" t="s">
        <v>446</v>
      </c>
    </row>
    <row r="297" spans="2:65" s="1" customFormat="1" ht="19.2">
      <c r="B297" s="27"/>
      <c r="D297" s="142" t="s">
        <v>169</v>
      </c>
      <c r="F297" s="143" t="s">
        <v>447</v>
      </c>
      <c r="L297" s="27"/>
      <c r="M297" s="144"/>
      <c r="T297" s="51"/>
      <c r="AT297" s="15" t="s">
        <v>169</v>
      </c>
      <c r="AU297" s="15" t="s">
        <v>84</v>
      </c>
    </row>
    <row r="298" spans="2:65" s="12" customFormat="1" ht="20.399999999999999">
      <c r="B298" s="145"/>
      <c r="D298" s="142" t="s">
        <v>171</v>
      </c>
      <c r="E298" s="146" t="s">
        <v>1</v>
      </c>
      <c r="F298" s="147" t="s">
        <v>439</v>
      </c>
      <c r="H298" s="148">
        <v>1091.2</v>
      </c>
      <c r="L298" s="145"/>
      <c r="M298" s="149"/>
      <c r="T298" s="150"/>
      <c r="AT298" s="146" t="s">
        <v>171</v>
      </c>
      <c r="AU298" s="146" t="s">
        <v>84</v>
      </c>
      <c r="AV298" s="12" t="s">
        <v>84</v>
      </c>
      <c r="AW298" s="12" t="s">
        <v>30</v>
      </c>
      <c r="AX298" s="12" t="s">
        <v>74</v>
      </c>
      <c r="AY298" s="146" t="s">
        <v>161</v>
      </c>
    </row>
    <row r="299" spans="2:65" s="12" customFormat="1" ht="10.199999999999999">
      <c r="B299" s="145"/>
      <c r="D299" s="142" t="s">
        <v>171</v>
      </c>
      <c r="E299" s="146" t="s">
        <v>1</v>
      </c>
      <c r="F299" s="147" t="s">
        <v>440</v>
      </c>
      <c r="H299" s="148">
        <v>377.3</v>
      </c>
      <c r="L299" s="145"/>
      <c r="M299" s="149"/>
      <c r="T299" s="150"/>
      <c r="AT299" s="146" t="s">
        <v>171</v>
      </c>
      <c r="AU299" s="146" t="s">
        <v>84</v>
      </c>
      <c r="AV299" s="12" t="s">
        <v>84</v>
      </c>
      <c r="AW299" s="12" t="s">
        <v>30</v>
      </c>
      <c r="AX299" s="12" t="s">
        <v>74</v>
      </c>
      <c r="AY299" s="146" t="s">
        <v>161</v>
      </c>
    </row>
    <row r="300" spans="2:65" s="12" customFormat="1" ht="10.199999999999999">
      <c r="B300" s="145"/>
      <c r="D300" s="142" t="s">
        <v>171</v>
      </c>
      <c r="E300" s="146" t="s">
        <v>1</v>
      </c>
      <c r="F300" s="147" t="s">
        <v>441</v>
      </c>
      <c r="H300" s="148">
        <v>29.4</v>
      </c>
      <c r="L300" s="145"/>
      <c r="M300" s="149"/>
      <c r="T300" s="150"/>
      <c r="AT300" s="146" t="s">
        <v>171</v>
      </c>
      <c r="AU300" s="146" t="s">
        <v>84</v>
      </c>
      <c r="AV300" s="12" t="s">
        <v>84</v>
      </c>
      <c r="AW300" s="12" t="s">
        <v>30</v>
      </c>
      <c r="AX300" s="12" t="s">
        <v>74</v>
      </c>
      <c r="AY300" s="146" t="s">
        <v>161</v>
      </c>
    </row>
    <row r="301" spans="2:65" s="12" customFormat="1" ht="10.199999999999999">
      <c r="B301" s="145"/>
      <c r="D301" s="142" t="s">
        <v>171</v>
      </c>
      <c r="E301" s="146" t="s">
        <v>1</v>
      </c>
      <c r="F301" s="147" t="s">
        <v>442</v>
      </c>
      <c r="H301" s="148">
        <v>60.7</v>
      </c>
      <c r="L301" s="145"/>
      <c r="M301" s="149"/>
      <c r="T301" s="150"/>
      <c r="AT301" s="146" t="s">
        <v>171</v>
      </c>
      <c r="AU301" s="146" t="s">
        <v>84</v>
      </c>
      <c r="AV301" s="12" t="s">
        <v>84</v>
      </c>
      <c r="AW301" s="12" t="s">
        <v>30</v>
      </c>
      <c r="AX301" s="12" t="s">
        <v>74</v>
      </c>
      <c r="AY301" s="146" t="s">
        <v>161</v>
      </c>
    </row>
    <row r="302" spans="2:65" s="13" customFormat="1" ht="10.199999999999999">
      <c r="B302" s="151"/>
      <c r="D302" s="142" t="s">
        <v>171</v>
      </c>
      <c r="E302" s="152" t="s">
        <v>1</v>
      </c>
      <c r="F302" s="153" t="s">
        <v>206</v>
      </c>
      <c r="H302" s="154">
        <v>1558.6</v>
      </c>
      <c r="L302" s="151"/>
      <c r="M302" s="155"/>
      <c r="T302" s="156"/>
      <c r="AT302" s="152" t="s">
        <v>171</v>
      </c>
      <c r="AU302" s="152" t="s">
        <v>84</v>
      </c>
      <c r="AV302" s="13" t="s">
        <v>167</v>
      </c>
      <c r="AW302" s="13" t="s">
        <v>30</v>
      </c>
      <c r="AX302" s="13" t="s">
        <v>82</v>
      </c>
      <c r="AY302" s="152" t="s">
        <v>161</v>
      </c>
    </row>
    <row r="303" spans="2:65" s="1" customFormat="1" ht="24.15" customHeight="1">
      <c r="B303" s="128"/>
      <c r="C303" s="129" t="s">
        <v>448</v>
      </c>
      <c r="D303" s="129" t="s">
        <v>163</v>
      </c>
      <c r="E303" s="130" t="s">
        <v>449</v>
      </c>
      <c r="F303" s="131" t="s">
        <v>450</v>
      </c>
      <c r="G303" s="132" t="s">
        <v>166</v>
      </c>
      <c r="H303" s="133">
        <v>1287</v>
      </c>
      <c r="I303" s="134"/>
      <c r="J303" s="134">
        <f>ROUND(I303*H303,2)</f>
        <v>0</v>
      </c>
      <c r="K303" s="135"/>
      <c r="L303" s="27"/>
      <c r="M303" s="136" t="s">
        <v>1</v>
      </c>
      <c r="N303" s="137" t="s">
        <v>39</v>
      </c>
      <c r="O303" s="138">
        <v>3.1E-2</v>
      </c>
      <c r="P303" s="138">
        <f>O303*H303</f>
        <v>39.896999999999998</v>
      </c>
      <c r="Q303" s="138">
        <v>0</v>
      </c>
      <c r="R303" s="138">
        <f>Q303*H303</f>
        <v>0</v>
      </c>
      <c r="S303" s="138">
        <v>0</v>
      </c>
      <c r="T303" s="139">
        <f>S303*H303</f>
        <v>0</v>
      </c>
      <c r="AR303" s="140" t="s">
        <v>167</v>
      </c>
      <c r="AT303" s="140" t="s">
        <v>163</v>
      </c>
      <c r="AU303" s="140" t="s">
        <v>84</v>
      </c>
      <c r="AY303" s="15" t="s">
        <v>161</v>
      </c>
      <c r="BE303" s="141">
        <f>IF(N303="základní",J303,0)</f>
        <v>0</v>
      </c>
      <c r="BF303" s="141">
        <f>IF(N303="snížená",J303,0)</f>
        <v>0</v>
      </c>
      <c r="BG303" s="141">
        <f>IF(N303="zákl. přenesená",J303,0)</f>
        <v>0</v>
      </c>
      <c r="BH303" s="141">
        <f>IF(N303="sníž. přenesená",J303,0)</f>
        <v>0</v>
      </c>
      <c r="BI303" s="141">
        <f>IF(N303="nulová",J303,0)</f>
        <v>0</v>
      </c>
      <c r="BJ303" s="15" t="s">
        <v>82</v>
      </c>
      <c r="BK303" s="141">
        <f>ROUND(I303*H303,2)</f>
        <v>0</v>
      </c>
      <c r="BL303" s="15" t="s">
        <v>167</v>
      </c>
      <c r="BM303" s="140" t="s">
        <v>451</v>
      </c>
    </row>
    <row r="304" spans="2:65" s="1" customFormat="1" ht="19.2">
      <c r="B304" s="27"/>
      <c r="D304" s="142" t="s">
        <v>169</v>
      </c>
      <c r="F304" s="143" t="s">
        <v>452</v>
      </c>
      <c r="L304" s="27"/>
      <c r="M304" s="144"/>
      <c r="T304" s="51"/>
      <c r="AT304" s="15" t="s">
        <v>169</v>
      </c>
      <c r="AU304" s="15" t="s">
        <v>84</v>
      </c>
    </row>
    <row r="305" spans="2:65" s="12" customFormat="1" ht="20.399999999999999">
      <c r="B305" s="145"/>
      <c r="D305" s="142" t="s">
        <v>171</v>
      </c>
      <c r="E305" s="146" t="s">
        <v>1</v>
      </c>
      <c r="F305" s="147" t="s">
        <v>453</v>
      </c>
      <c r="H305" s="148">
        <v>754.6</v>
      </c>
      <c r="L305" s="145"/>
      <c r="M305" s="149"/>
      <c r="T305" s="150"/>
      <c r="AT305" s="146" t="s">
        <v>171</v>
      </c>
      <c r="AU305" s="146" t="s">
        <v>84</v>
      </c>
      <c r="AV305" s="12" t="s">
        <v>84</v>
      </c>
      <c r="AW305" s="12" t="s">
        <v>30</v>
      </c>
      <c r="AX305" s="12" t="s">
        <v>74</v>
      </c>
      <c r="AY305" s="146" t="s">
        <v>161</v>
      </c>
    </row>
    <row r="306" spans="2:65" s="12" customFormat="1" ht="10.199999999999999">
      <c r="B306" s="145"/>
      <c r="D306" s="142" t="s">
        <v>171</v>
      </c>
      <c r="E306" s="146" t="s">
        <v>1</v>
      </c>
      <c r="F306" s="147" t="s">
        <v>454</v>
      </c>
      <c r="H306" s="148">
        <v>313</v>
      </c>
      <c r="L306" s="145"/>
      <c r="M306" s="149"/>
      <c r="T306" s="150"/>
      <c r="AT306" s="146" t="s">
        <v>171</v>
      </c>
      <c r="AU306" s="146" t="s">
        <v>84</v>
      </c>
      <c r="AV306" s="12" t="s">
        <v>84</v>
      </c>
      <c r="AW306" s="12" t="s">
        <v>30</v>
      </c>
      <c r="AX306" s="12" t="s">
        <v>74</v>
      </c>
      <c r="AY306" s="146" t="s">
        <v>161</v>
      </c>
    </row>
    <row r="307" spans="2:65" s="12" customFormat="1" ht="20.399999999999999">
      <c r="B307" s="145"/>
      <c r="D307" s="142" t="s">
        <v>171</v>
      </c>
      <c r="E307" s="146" t="s">
        <v>1</v>
      </c>
      <c r="F307" s="147" t="s">
        <v>455</v>
      </c>
      <c r="H307" s="148">
        <v>213</v>
      </c>
      <c r="L307" s="145"/>
      <c r="M307" s="149"/>
      <c r="T307" s="150"/>
      <c r="AT307" s="146" t="s">
        <v>171</v>
      </c>
      <c r="AU307" s="146" t="s">
        <v>84</v>
      </c>
      <c r="AV307" s="12" t="s">
        <v>84</v>
      </c>
      <c r="AW307" s="12" t="s">
        <v>30</v>
      </c>
      <c r="AX307" s="12" t="s">
        <v>74</v>
      </c>
      <c r="AY307" s="146" t="s">
        <v>161</v>
      </c>
    </row>
    <row r="308" spans="2:65" s="12" customFormat="1" ht="20.399999999999999">
      <c r="B308" s="145"/>
      <c r="D308" s="142" t="s">
        <v>171</v>
      </c>
      <c r="E308" s="146" t="s">
        <v>1</v>
      </c>
      <c r="F308" s="147" t="s">
        <v>456</v>
      </c>
      <c r="H308" s="148">
        <v>6.4</v>
      </c>
      <c r="L308" s="145"/>
      <c r="M308" s="149"/>
      <c r="T308" s="150"/>
      <c r="AT308" s="146" t="s">
        <v>171</v>
      </c>
      <c r="AU308" s="146" t="s">
        <v>84</v>
      </c>
      <c r="AV308" s="12" t="s">
        <v>84</v>
      </c>
      <c r="AW308" s="12" t="s">
        <v>30</v>
      </c>
      <c r="AX308" s="12" t="s">
        <v>74</v>
      </c>
      <c r="AY308" s="146" t="s">
        <v>161</v>
      </c>
    </row>
    <row r="309" spans="2:65" s="13" customFormat="1" ht="10.199999999999999">
      <c r="B309" s="151"/>
      <c r="D309" s="142" t="s">
        <v>171</v>
      </c>
      <c r="E309" s="152" t="s">
        <v>1</v>
      </c>
      <c r="F309" s="153" t="s">
        <v>206</v>
      </c>
      <c r="H309" s="154">
        <v>1287</v>
      </c>
      <c r="L309" s="151"/>
      <c r="M309" s="155"/>
      <c r="T309" s="156"/>
      <c r="AT309" s="152" t="s">
        <v>171</v>
      </c>
      <c r="AU309" s="152" t="s">
        <v>84</v>
      </c>
      <c r="AV309" s="13" t="s">
        <v>167</v>
      </c>
      <c r="AW309" s="13" t="s">
        <v>30</v>
      </c>
      <c r="AX309" s="13" t="s">
        <v>82</v>
      </c>
      <c r="AY309" s="152" t="s">
        <v>161</v>
      </c>
    </row>
    <row r="310" spans="2:65" s="1" customFormat="1" ht="24.15" customHeight="1">
      <c r="B310" s="128"/>
      <c r="C310" s="129" t="s">
        <v>457</v>
      </c>
      <c r="D310" s="129" t="s">
        <v>163</v>
      </c>
      <c r="E310" s="130" t="s">
        <v>458</v>
      </c>
      <c r="F310" s="131" t="s">
        <v>459</v>
      </c>
      <c r="G310" s="132" t="s">
        <v>166</v>
      </c>
      <c r="H310" s="133">
        <v>1747.9349999999999</v>
      </c>
      <c r="I310" s="134"/>
      <c r="J310" s="134">
        <f>ROUND(I310*H310,2)</f>
        <v>0</v>
      </c>
      <c r="K310" s="135"/>
      <c r="L310" s="27"/>
      <c r="M310" s="136" t="s">
        <v>1</v>
      </c>
      <c r="N310" s="137" t="s">
        <v>39</v>
      </c>
      <c r="O310" s="138">
        <v>4.1000000000000002E-2</v>
      </c>
      <c r="P310" s="138">
        <f>O310*H310</f>
        <v>71.665334999999999</v>
      </c>
      <c r="Q310" s="138">
        <v>0</v>
      </c>
      <c r="R310" s="138">
        <f>Q310*H310</f>
        <v>0</v>
      </c>
      <c r="S310" s="138">
        <v>0</v>
      </c>
      <c r="T310" s="139">
        <f>S310*H310</f>
        <v>0</v>
      </c>
      <c r="AR310" s="140" t="s">
        <v>167</v>
      </c>
      <c r="AT310" s="140" t="s">
        <v>163</v>
      </c>
      <c r="AU310" s="140" t="s">
        <v>84</v>
      </c>
      <c r="AY310" s="15" t="s">
        <v>161</v>
      </c>
      <c r="BE310" s="141">
        <f>IF(N310="základní",J310,0)</f>
        <v>0</v>
      </c>
      <c r="BF310" s="141">
        <f>IF(N310="snížená",J310,0)</f>
        <v>0</v>
      </c>
      <c r="BG310" s="141">
        <f>IF(N310="zákl. přenesená",J310,0)</f>
        <v>0</v>
      </c>
      <c r="BH310" s="141">
        <f>IF(N310="sníž. přenesená",J310,0)</f>
        <v>0</v>
      </c>
      <c r="BI310" s="141">
        <f>IF(N310="nulová",J310,0)</f>
        <v>0</v>
      </c>
      <c r="BJ310" s="15" t="s">
        <v>82</v>
      </c>
      <c r="BK310" s="141">
        <f>ROUND(I310*H310,2)</f>
        <v>0</v>
      </c>
      <c r="BL310" s="15" t="s">
        <v>167</v>
      </c>
      <c r="BM310" s="140" t="s">
        <v>460</v>
      </c>
    </row>
    <row r="311" spans="2:65" s="1" customFormat="1" ht="19.2">
      <c r="B311" s="27"/>
      <c r="D311" s="142" t="s">
        <v>169</v>
      </c>
      <c r="F311" s="143" t="s">
        <v>461</v>
      </c>
      <c r="L311" s="27"/>
      <c r="M311" s="144"/>
      <c r="T311" s="51"/>
      <c r="AT311" s="15" t="s">
        <v>169</v>
      </c>
      <c r="AU311" s="15" t="s">
        <v>84</v>
      </c>
    </row>
    <row r="312" spans="2:65" s="12" customFormat="1" ht="20.399999999999999">
      <c r="B312" s="145"/>
      <c r="D312" s="142" t="s">
        <v>171</v>
      </c>
      <c r="E312" s="146" t="s">
        <v>1</v>
      </c>
      <c r="F312" s="147" t="s">
        <v>462</v>
      </c>
      <c r="H312" s="148">
        <v>1747.9349999999999</v>
      </c>
      <c r="L312" s="145"/>
      <c r="M312" s="149"/>
      <c r="T312" s="150"/>
      <c r="AT312" s="146" t="s">
        <v>171</v>
      </c>
      <c r="AU312" s="146" t="s">
        <v>84</v>
      </c>
      <c r="AV312" s="12" t="s">
        <v>84</v>
      </c>
      <c r="AW312" s="12" t="s">
        <v>30</v>
      </c>
      <c r="AX312" s="12" t="s">
        <v>82</v>
      </c>
      <c r="AY312" s="146" t="s">
        <v>161</v>
      </c>
    </row>
    <row r="313" spans="2:65" s="1" customFormat="1" ht="24.15" customHeight="1">
      <c r="B313" s="128"/>
      <c r="C313" s="129" t="s">
        <v>463</v>
      </c>
      <c r="D313" s="129" t="s">
        <v>163</v>
      </c>
      <c r="E313" s="130" t="s">
        <v>464</v>
      </c>
      <c r="F313" s="131" t="s">
        <v>465</v>
      </c>
      <c r="G313" s="132" t="s">
        <v>166</v>
      </c>
      <c r="H313" s="133">
        <v>9.5</v>
      </c>
      <c r="I313" s="134"/>
      <c r="J313" s="134">
        <f>ROUND(I313*H313,2)</f>
        <v>0</v>
      </c>
      <c r="K313" s="135"/>
      <c r="L313" s="27"/>
      <c r="M313" s="136" t="s">
        <v>1</v>
      </c>
      <c r="N313" s="137" t="s">
        <v>39</v>
      </c>
      <c r="O313" s="138">
        <v>4.8000000000000001E-2</v>
      </c>
      <c r="P313" s="138">
        <f>O313*H313</f>
        <v>0.45600000000000002</v>
      </c>
      <c r="Q313" s="138">
        <v>0</v>
      </c>
      <c r="R313" s="138">
        <f>Q313*H313</f>
        <v>0</v>
      </c>
      <c r="S313" s="138">
        <v>0</v>
      </c>
      <c r="T313" s="139">
        <f>S313*H313</f>
        <v>0</v>
      </c>
      <c r="AR313" s="140" t="s">
        <v>167</v>
      </c>
      <c r="AT313" s="140" t="s">
        <v>163</v>
      </c>
      <c r="AU313" s="140" t="s">
        <v>84</v>
      </c>
      <c r="AY313" s="15" t="s">
        <v>161</v>
      </c>
      <c r="BE313" s="141">
        <f>IF(N313="základní",J313,0)</f>
        <v>0</v>
      </c>
      <c r="BF313" s="141">
        <f>IF(N313="snížená",J313,0)</f>
        <v>0</v>
      </c>
      <c r="BG313" s="141">
        <f>IF(N313="zákl. přenesená",J313,0)</f>
        <v>0</v>
      </c>
      <c r="BH313" s="141">
        <f>IF(N313="sníž. přenesená",J313,0)</f>
        <v>0</v>
      </c>
      <c r="BI313" s="141">
        <f>IF(N313="nulová",J313,0)</f>
        <v>0</v>
      </c>
      <c r="BJ313" s="15" t="s">
        <v>82</v>
      </c>
      <c r="BK313" s="141">
        <f>ROUND(I313*H313,2)</f>
        <v>0</v>
      </c>
      <c r="BL313" s="15" t="s">
        <v>167</v>
      </c>
      <c r="BM313" s="140" t="s">
        <v>466</v>
      </c>
    </row>
    <row r="314" spans="2:65" s="1" customFormat="1" ht="28.8">
      <c r="B314" s="27"/>
      <c r="D314" s="142" t="s">
        <v>169</v>
      </c>
      <c r="F314" s="143" t="s">
        <v>467</v>
      </c>
      <c r="L314" s="27"/>
      <c r="M314" s="144"/>
      <c r="T314" s="51"/>
      <c r="AT314" s="15" t="s">
        <v>169</v>
      </c>
      <c r="AU314" s="15" t="s">
        <v>84</v>
      </c>
    </row>
    <row r="315" spans="2:65" s="12" customFormat="1" ht="10.199999999999999">
      <c r="B315" s="145"/>
      <c r="D315" s="142" t="s">
        <v>171</v>
      </c>
      <c r="E315" s="146" t="s">
        <v>1</v>
      </c>
      <c r="F315" s="147" t="s">
        <v>468</v>
      </c>
      <c r="H315" s="148">
        <v>9.5</v>
      </c>
      <c r="L315" s="145"/>
      <c r="M315" s="149"/>
      <c r="T315" s="150"/>
      <c r="AT315" s="146" t="s">
        <v>171</v>
      </c>
      <c r="AU315" s="146" t="s">
        <v>84</v>
      </c>
      <c r="AV315" s="12" t="s">
        <v>84</v>
      </c>
      <c r="AW315" s="12" t="s">
        <v>30</v>
      </c>
      <c r="AX315" s="12" t="s">
        <v>82</v>
      </c>
      <c r="AY315" s="146" t="s">
        <v>161</v>
      </c>
    </row>
    <row r="316" spans="2:65" s="1" customFormat="1" ht="24.15" customHeight="1">
      <c r="B316" s="128"/>
      <c r="C316" s="129" t="s">
        <v>469</v>
      </c>
      <c r="D316" s="129" t="s">
        <v>163</v>
      </c>
      <c r="E316" s="130" t="s">
        <v>470</v>
      </c>
      <c r="F316" s="131" t="s">
        <v>471</v>
      </c>
      <c r="G316" s="132" t="s">
        <v>166</v>
      </c>
      <c r="H316" s="133">
        <v>377.3</v>
      </c>
      <c r="I316" s="134"/>
      <c r="J316" s="134">
        <f>ROUND(I316*H316,2)</f>
        <v>0</v>
      </c>
      <c r="K316" s="135"/>
      <c r="L316" s="27"/>
      <c r="M316" s="136" t="s">
        <v>1</v>
      </c>
      <c r="N316" s="137" t="s">
        <v>39</v>
      </c>
      <c r="O316" s="138">
        <v>2.8000000000000001E-2</v>
      </c>
      <c r="P316" s="138">
        <f>O316*H316</f>
        <v>10.564400000000001</v>
      </c>
      <c r="Q316" s="138">
        <v>0</v>
      </c>
      <c r="R316" s="138">
        <f>Q316*H316</f>
        <v>0</v>
      </c>
      <c r="S316" s="138">
        <v>0</v>
      </c>
      <c r="T316" s="139">
        <f>S316*H316</f>
        <v>0</v>
      </c>
      <c r="AR316" s="140" t="s">
        <v>167</v>
      </c>
      <c r="AT316" s="140" t="s">
        <v>163</v>
      </c>
      <c r="AU316" s="140" t="s">
        <v>84</v>
      </c>
      <c r="AY316" s="15" t="s">
        <v>161</v>
      </c>
      <c r="BE316" s="141">
        <f>IF(N316="základní",J316,0)</f>
        <v>0</v>
      </c>
      <c r="BF316" s="141">
        <f>IF(N316="snížená",J316,0)</f>
        <v>0</v>
      </c>
      <c r="BG316" s="141">
        <f>IF(N316="zákl. přenesená",J316,0)</f>
        <v>0</v>
      </c>
      <c r="BH316" s="141">
        <f>IF(N316="sníž. přenesená",J316,0)</f>
        <v>0</v>
      </c>
      <c r="BI316" s="141">
        <f>IF(N316="nulová",J316,0)</f>
        <v>0</v>
      </c>
      <c r="BJ316" s="15" t="s">
        <v>82</v>
      </c>
      <c r="BK316" s="141">
        <f>ROUND(I316*H316,2)</f>
        <v>0</v>
      </c>
      <c r="BL316" s="15" t="s">
        <v>167</v>
      </c>
      <c r="BM316" s="140" t="s">
        <v>472</v>
      </c>
    </row>
    <row r="317" spans="2:65" s="1" customFormat="1" ht="28.8">
      <c r="B317" s="27"/>
      <c r="D317" s="142" t="s">
        <v>169</v>
      </c>
      <c r="F317" s="143" t="s">
        <v>473</v>
      </c>
      <c r="L317" s="27"/>
      <c r="M317" s="144"/>
      <c r="T317" s="51"/>
      <c r="AT317" s="15" t="s">
        <v>169</v>
      </c>
      <c r="AU317" s="15" t="s">
        <v>84</v>
      </c>
    </row>
    <row r="318" spans="2:65" s="12" customFormat="1" ht="10.199999999999999">
      <c r="B318" s="145"/>
      <c r="D318" s="142" t="s">
        <v>171</v>
      </c>
      <c r="E318" s="146" t="s">
        <v>1</v>
      </c>
      <c r="F318" s="147" t="s">
        <v>440</v>
      </c>
      <c r="H318" s="148">
        <v>377.3</v>
      </c>
      <c r="L318" s="145"/>
      <c r="M318" s="149"/>
      <c r="T318" s="150"/>
      <c r="AT318" s="146" t="s">
        <v>171</v>
      </c>
      <c r="AU318" s="146" t="s">
        <v>84</v>
      </c>
      <c r="AV318" s="12" t="s">
        <v>84</v>
      </c>
      <c r="AW318" s="12" t="s">
        <v>30</v>
      </c>
      <c r="AX318" s="12" t="s">
        <v>82</v>
      </c>
      <c r="AY318" s="146" t="s">
        <v>161</v>
      </c>
    </row>
    <row r="319" spans="2:65" s="1" customFormat="1" ht="37.799999999999997" customHeight="1">
      <c r="B319" s="128"/>
      <c r="C319" s="129" t="s">
        <v>474</v>
      </c>
      <c r="D319" s="129" t="s">
        <v>163</v>
      </c>
      <c r="E319" s="130" t="s">
        <v>475</v>
      </c>
      <c r="F319" s="131" t="s">
        <v>476</v>
      </c>
      <c r="G319" s="132" t="s">
        <v>166</v>
      </c>
      <c r="H319" s="133">
        <v>9.9</v>
      </c>
      <c r="I319" s="134"/>
      <c r="J319" s="134">
        <f>ROUND(I319*H319,2)</f>
        <v>0</v>
      </c>
      <c r="K319" s="135"/>
      <c r="L319" s="27"/>
      <c r="M319" s="136" t="s">
        <v>1</v>
      </c>
      <c r="N319" s="137" t="s">
        <v>39</v>
      </c>
      <c r="O319" s="138">
        <v>0.374</v>
      </c>
      <c r="P319" s="138">
        <f>O319*H319</f>
        <v>3.7026000000000003</v>
      </c>
      <c r="Q319" s="138">
        <v>0.26379999999999998</v>
      </c>
      <c r="R319" s="138">
        <f>Q319*H319</f>
        <v>2.6116199999999998</v>
      </c>
      <c r="S319" s="138">
        <v>0</v>
      </c>
      <c r="T319" s="139">
        <f>S319*H319</f>
        <v>0</v>
      </c>
      <c r="AR319" s="140" t="s">
        <v>167</v>
      </c>
      <c r="AT319" s="140" t="s">
        <v>163</v>
      </c>
      <c r="AU319" s="140" t="s">
        <v>84</v>
      </c>
      <c r="AY319" s="15" t="s">
        <v>161</v>
      </c>
      <c r="BE319" s="141">
        <f>IF(N319="základní",J319,0)</f>
        <v>0</v>
      </c>
      <c r="BF319" s="141">
        <f>IF(N319="snížená",J319,0)</f>
        <v>0</v>
      </c>
      <c r="BG319" s="141">
        <f>IF(N319="zákl. přenesená",J319,0)</f>
        <v>0</v>
      </c>
      <c r="BH319" s="141">
        <f>IF(N319="sníž. přenesená",J319,0)</f>
        <v>0</v>
      </c>
      <c r="BI319" s="141">
        <f>IF(N319="nulová",J319,0)</f>
        <v>0</v>
      </c>
      <c r="BJ319" s="15" t="s">
        <v>82</v>
      </c>
      <c r="BK319" s="141">
        <f>ROUND(I319*H319,2)</f>
        <v>0</v>
      </c>
      <c r="BL319" s="15" t="s">
        <v>167</v>
      </c>
      <c r="BM319" s="140" t="s">
        <v>477</v>
      </c>
    </row>
    <row r="320" spans="2:65" s="1" customFormat="1" ht="28.8">
      <c r="B320" s="27"/>
      <c r="D320" s="142" t="s">
        <v>169</v>
      </c>
      <c r="F320" s="143" t="s">
        <v>478</v>
      </c>
      <c r="L320" s="27"/>
      <c r="M320" s="144"/>
      <c r="T320" s="51"/>
      <c r="AT320" s="15" t="s">
        <v>169</v>
      </c>
      <c r="AU320" s="15" t="s">
        <v>84</v>
      </c>
    </row>
    <row r="321" spans="2:65" s="12" customFormat="1" ht="20.399999999999999">
      <c r="B321" s="145"/>
      <c r="D321" s="142" t="s">
        <v>171</v>
      </c>
      <c r="E321" s="146" t="s">
        <v>1</v>
      </c>
      <c r="F321" s="147" t="s">
        <v>228</v>
      </c>
      <c r="H321" s="148">
        <v>9.9</v>
      </c>
      <c r="L321" s="145"/>
      <c r="M321" s="149"/>
      <c r="T321" s="150"/>
      <c r="AT321" s="146" t="s">
        <v>171</v>
      </c>
      <c r="AU321" s="146" t="s">
        <v>84</v>
      </c>
      <c r="AV321" s="12" t="s">
        <v>84</v>
      </c>
      <c r="AW321" s="12" t="s">
        <v>30</v>
      </c>
      <c r="AX321" s="12" t="s">
        <v>82</v>
      </c>
      <c r="AY321" s="146" t="s">
        <v>161</v>
      </c>
    </row>
    <row r="322" spans="2:65" s="1" customFormat="1" ht="24.15" customHeight="1">
      <c r="B322" s="128"/>
      <c r="C322" s="129" t="s">
        <v>479</v>
      </c>
      <c r="D322" s="129" t="s">
        <v>163</v>
      </c>
      <c r="E322" s="130" t="s">
        <v>480</v>
      </c>
      <c r="F322" s="131" t="s">
        <v>481</v>
      </c>
      <c r="G322" s="132" t="s">
        <v>166</v>
      </c>
      <c r="H322" s="133">
        <v>24.3</v>
      </c>
      <c r="I322" s="134"/>
      <c r="J322" s="134">
        <f>ROUND(I322*H322,2)</f>
        <v>0</v>
      </c>
      <c r="K322" s="135"/>
      <c r="L322" s="27"/>
      <c r="M322" s="136" t="s">
        <v>1</v>
      </c>
      <c r="N322" s="137" t="s">
        <v>39</v>
      </c>
      <c r="O322" s="138">
        <v>4.7E-2</v>
      </c>
      <c r="P322" s="138">
        <f>O322*H322</f>
        <v>1.1421000000000001</v>
      </c>
      <c r="Q322" s="138">
        <v>0.61199999999999999</v>
      </c>
      <c r="R322" s="138">
        <f>Q322*H322</f>
        <v>14.871600000000001</v>
      </c>
      <c r="S322" s="138">
        <v>0</v>
      </c>
      <c r="T322" s="139">
        <f>S322*H322</f>
        <v>0</v>
      </c>
      <c r="AR322" s="140" t="s">
        <v>167</v>
      </c>
      <c r="AT322" s="140" t="s">
        <v>163</v>
      </c>
      <c r="AU322" s="140" t="s">
        <v>84</v>
      </c>
      <c r="AY322" s="15" t="s">
        <v>161</v>
      </c>
      <c r="BE322" s="141">
        <f>IF(N322="základní",J322,0)</f>
        <v>0</v>
      </c>
      <c r="BF322" s="141">
        <f>IF(N322="snížená",J322,0)</f>
        <v>0</v>
      </c>
      <c r="BG322" s="141">
        <f>IF(N322="zákl. přenesená",J322,0)</f>
        <v>0</v>
      </c>
      <c r="BH322" s="141">
        <f>IF(N322="sníž. přenesená",J322,0)</f>
        <v>0</v>
      </c>
      <c r="BI322" s="141">
        <f>IF(N322="nulová",J322,0)</f>
        <v>0</v>
      </c>
      <c r="BJ322" s="15" t="s">
        <v>82</v>
      </c>
      <c r="BK322" s="141">
        <f>ROUND(I322*H322,2)</f>
        <v>0</v>
      </c>
      <c r="BL322" s="15" t="s">
        <v>167</v>
      </c>
      <c r="BM322" s="140" t="s">
        <v>482</v>
      </c>
    </row>
    <row r="323" spans="2:65" s="1" customFormat="1" ht="19.2">
      <c r="B323" s="27"/>
      <c r="D323" s="142" t="s">
        <v>169</v>
      </c>
      <c r="F323" s="143" t="s">
        <v>483</v>
      </c>
      <c r="L323" s="27"/>
      <c r="M323" s="144"/>
      <c r="T323" s="51"/>
      <c r="AT323" s="15" t="s">
        <v>169</v>
      </c>
      <c r="AU323" s="15" t="s">
        <v>84</v>
      </c>
    </row>
    <row r="324" spans="2:65" s="12" customFormat="1" ht="10.199999999999999">
      <c r="B324" s="145"/>
      <c r="D324" s="142" t="s">
        <v>171</v>
      </c>
      <c r="E324" s="146" t="s">
        <v>1</v>
      </c>
      <c r="F324" s="147" t="s">
        <v>484</v>
      </c>
      <c r="H324" s="148">
        <v>24.3</v>
      </c>
      <c r="L324" s="145"/>
      <c r="M324" s="149"/>
      <c r="T324" s="150"/>
      <c r="AT324" s="146" t="s">
        <v>171</v>
      </c>
      <c r="AU324" s="146" t="s">
        <v>84</v>
      </c>
      <c r="AV324" s="12" t="s">
        <v>84</v>
      </c>
      <c r="AW324" s="12" t="s">
        <v>30</v>
      </c>
      <c r="AX324" s="12" t="s">
        <v>82</v>
      </c>
      <c r="AY324" s="146" t="s">
        <v>161</v>
      </c>
    </row>
    <row r="325" spans="2:65" s="1" customFormat="1" ht="33" customHeight="1">
      <c r="B325" s="128"/>
      <c r="C325" s="129" t="s">
        <v>485</v>
      </c>
      <c r="D325" s="129" t="s">
        <v>163</v>
      </c>
      <c r="E325" s="130" t="s">
        <v>486</v>
      </c>
      <c r="F325" s="131" t="s">
        <v>487</v>
      </c>
      <c r="G325" s="132" t="s">
        <v>166</v>
      </c>
      <c r="H325" s="133">
        <v>19.8</v>
      </c>
      <c r="I325" s="134"/>
      <c r="J325" s="134">
        <f>ROUND(I325*H325,2)</f>
        <v>0</v>
      </c>
      <c r="K325" s="135"/>
      <c r="L325" s="27"/>
      <c r="M325" s="136" t="s">
        <v>1</v>
      </c>
      <c r="N325" s="137" t="s">
        <v>39</v>
      </c>
      <c r="O325" s="138">
        <v>0.42299999999999999</v>
      </c>
      <c r="P325" s="138">
        <f>O325*H325</f>
        <v>8.3754000000000008</v>
      </c>
      <c r="Q325" s="138">
        <v>0.12966</v>
      </c>
      <c r="R325" s="138">
        <f>Q325*H325</f>
        <v>2.5672679999999999</v>
      </c>
      <c r="S325" s="138">
        <v>0</v>
      </c>
      <c r="T325" s="139">
        <f>S325*H325</f>
        <v>0</v>
      </c>
      <c r="AR325" s="140" t="s">
        <v>167</v>
      </c>
      <c r="AT325" s="140" t="s">
        <v>163</v>
      </c>
      <c r="AU325" s="140" t="s">
        <v>84</v>
      </c>
      <c r="AY325" s="15" t="s">
        <v>161</v>
      </c>
      <c r="BE325" s="141">
        <f>IF(N325="základní",J325,0)</f>
        <v>0</v>
      </c>
      <c r="BF325" s="141">
        <f>IF(N325="snížená",J325,0)</f>
        <v>0</v>
      </c>
      <c r="BG325" s="141">
        <f>IF(N325="zákl. přenesená",J325,0)</f>
        <v>0</v>
      </c>
      <c r="BH325" s="141">
        <f>IF(N325="sníž. přenesená",J325,0)</f>
        <v>0</v>
      </c>
      <c r="BI325" s="141">
        <f>IF(N325="nulová",J325,0)</f>
        <v>0</v>
      </c>
      <c r="BJ325" s="15" t="s">
        <v>82</v>
      </c>
      <c r="BK325" s="141">
        <f>ROUND(I325*H325,2)</f>
        <v>0</v>
      </c>
      <c r="BL325" s="15" t="s">
        <v>167</v>
      </c>
      <c r="BM325" s="140" t="s">
        <v>488</v>
      </c>
    </row>
    <row r="326" spans="2:65" s="1" customFormat="1" ht="28.8">
      <c r="B326" s="27"/>
      <c r="D326" s="142" t="s">
        <v>169</v>
      </c>
      <c r="F326" s="143" t="s">
        <v>489</v>
      </c>
      <c r="L326" s="27"/>
      <c r="M326" s="144"/>
      <c r="T326" s="51"/>
      <c r="AT326" s="15" t="s">
        <v>169</v>
      </c>
      <c r="AU326" s="15" t="s">
        <v>84</v>
      </c>
    </row>
    <row r="327" spans="2:65" s="12" customFormat="1" ht="10.199999999999999">
      <c r="B327" s="145"/>
      <c r="D327" s="142" t="s">
        <v>171</v>
      </c>
      <c r="E327" s="146" t="s">
        <v>1</v>
      </c>
      <c r="F327" s="147" t="s">
        <v>490</v>
      </c>
      <c r="H327" s="148">
        <v>19.8</v>
      </c>
      <c r="L327" s="145"/>
      <c r="M327" s="149"/>
      <c r="T327" s="150"/>
      <c r="AT327" s="146" t="s">
        <v>171</v>
      </c>
      <c r="AU327" s="146" t="s">
        <v>84</v>
      </c>
      <c r="AV327" s="12" t="s">
        <v>84</v>
      </c>
      <c r="AW327" s="12" t="s">
        <v>30</v>
      </c>
      <c r="AX327" s="12" t="s">
        <v>82</v>
      </c>
      <c r="AY327" s="146" t="s">
        <v>161</v>
      </c>
    </row>
    <row r="328" spans="2:65" s="1" customFormat="1" ht="21.75" customHeight="1">
      <c r="B328" s="128"/>
      <c r="C328" s="129" t="s">
        <v>491</v>
      </c>
      <c r="D328" s="129" t="s">
        <v>163</v>
      </c>
      <c r="E328" s="130" t="s">
        <v>492</v>
      </c>
      <c r="F328" s="131" t="s">
        <v>493</v>
      </c>
      <c r="G328" s="132" t="s">
        <v>166</v>
      </c>
      <c r="H328" s="133">
        <v>386.8</v>
      </c>
      <c r="I328" s="134"/>
      <c r="J328" s="134">
        <f>ROUND(I328*H328,2)</f>
        <v>0</v>
      </c>
      <c r="K328" s="135"/>
      <c r="L328" s="27"/>
      <c r="M328" s="136" t="s">
        <v>1</v>
      </c>
      <c r="N328" s="137" t="s">
        <v>39</v>
      </c>
      <c r="O328" s="138">
        <v>2E-3</v>
      </c>
      <c r="P328" s="138">
        <f>O328*H328</f>
        <v>0.77360000000000007</v>
      </c>
      <c r="Q328" s="138">
        <v>0</v>
      </c>
      <c r="R328" s="138">
        <f>Q328*H328</f>
        <v>0</v>
      </c>
      <c r="S328" s="138">
        <v>0</v>
      </c>
      <c r="T328" s="139">
        <f>S328*H328</f>
        <v>0</v>
      </c>
      <c r="AR328" s="140" t="s">
        <v>167</v>
      </c>
      <c r="AT328" s="140" t="s">
        <v>163</v>
      </c>
      <c r="AU328" s="140" t="s">
        <v>84</v>
      </c>
      <c r="AY328" s="15" t="s">
        <v>161</v>
      </c>
      <c r="BE328" s="141">
        <f>IF(N328="základní",J328,0)</f>
        <v>0</v>
      </c>
      <c r="BF328" s="141">
        <f>IF(N328="snížená",J328,0)</f>
        <v>0</v>
      </c>
      <c r="BG328" s="141">
        <f>IF(N328="zákl. přenesená",J328,0)</f>
        <v>0</v>
      </c>
      <c r="BH328" s="141">
        <f>IF(N328="sníž. přenesená",J328,0)</f>
        <v>0</v>
      </c>
      <c r="BI328" s="141">
        <f>IF(N328="nulová",J328,0)</f>
        <v>0</v>
      </c>
      <c r="BJ328" s="15" t="s">
        <v>82</v>
      </c>
      <c r="BK328" s="141">
        <f>ROUND(I328*H328,2)</f>
        <v>0</v>
      </c>
      <c r="BL328" s="15" t="s">
        <v>167</v>
      </c>
      <c r="BM328" s="140" t="s">
        <v>494</v>
      </c>
    </row>
    <row r="329" spans="2:65" s="1" customFormat="1" ht="19.2">
      <c r="B329" s="27"/>
      <c r="D329" s="142" t="s">
        <v>169</v>
      </c>
      <c r="F329" s="143" t="s">
        <v>495</v>
      </c>
      <c r="L329" s="27"/>
      <c r="M329" s="144"/>
      <c r="T329" s="51"/>
      <c r="AT329" s="15" t="s">
        <v>169</v>
      </c>
      <c r="AU329" s="15" t="s">
        <v>84</v>
      </c>
    </row>
    <row r="330" spans="2:65" s="12" customFormat="1" ht="10.199999999999999">
      <c r="B330" s="145"/>
      <c r="D330" s="142" t="s">
        <v>171</v>
      </c>
      <c r="E330" s="146" t="s">
        <v>1</v>
      </c>
      <c r="F330" s="147" t="s">
        <v>468</v>
      </c>
      <c r="H330" s="148">
        <v>9.5</v>
      </c>
      <c r="L330" s="145"/>
      <c r="M330" s="149"/>
      <c r="T330" s="150"/>
      <c r="AT330" s="146" t="s">
        <v>171</v>
      </c>
      <c r="AU330" s="146" t="s">
        <v>84</v>
      </c>
      <c r="AV330" s="12" t="s">
        <v>84</v>
      </c>
      <c r="AW330" s="12" t="s">
        <v>30</v>
      </c>
      <c r="AX330" s="12" t="s">
        <v>74</v>
      </c>
      <c r="AY330" s="146" t="s">
        <v>161</v>
      </c>
    </row>
    <row r="331" spans="2:65" s="12" customFormat="1" ht="10.199999999999999">
      <c r="B331" s="145"/>
      <c r="D331" s="142" t="s">
        <v>171</v>
      </c>
      <c r="E331" s="146" t="s">
        <v>1</v>
      </c>
      <c r="F331" s="147" t="s">
        <v>440</v>
      </c>
      <c r="H331" s="148">
        <v>377.3</v>
      </c>
      <c r="L331" s="145"/>
      <c r="M331" s="149"/>
      <c r="T331" s="150"/>
      <c r="AT331" s="146" t="s">
        <v>171</v>
      </c>
      <c r="AU331" s="146" t="s">
        <v>84</v>
      </c>
      <c r="AV331" s="12" t="s">
        <v>84</v>
      </c>
      <c r="AW331" s="12" t="s">
        <v>30</v>
      </c>
      <c r="AX331" s="12" t="s">
        <v>74</v>
      </c>
      <c r="AY331" s="146" t="s">
        <v>161</v>
      </c>
    </row>
    <row r="332" spans="2:65" s="13" customFormat="1" ht="10.199999999999999">
      <c r="B332" s="151"/>
      <c r="D332" s="142" t="s">
        <v>171</v>
      </c>
      <c r="E332" s="152" t="s">
        <v>1</v>
      </c>
      <c r="F332" s="153" t="s">
        <v>206</v>
      </c>
      <c r="H332" s="154">
        <v>386.8</v>
      </c>
      <c r="L332" s="151"/>
      <c r="M332" s="155"/>
      <c r="T332" s="156"/>
      <c r="AT332" s="152" t="s">
        <v>171</v>
      </c>
      <c r="AU332" s="152" t="s">
        <v>84</v>
      </c>
      <c r="AV332" s="13" t="s">
        <v>167</v>
      </c>
      <c r="AW332" s="13" t="s">
        <v>30</v>
      </c>
      <c r="AX332" s="13" t="s">
        <v>82</v>
      </c>
      <c r="AY332" s="152" t="s">
        <v>161</v>
      </c>
    </row>
    <row r="333" spans="2:65" s="1" customFormat="1" ht="24.15" customHeight="1">
      <c r="B333" s="128"/>
      <c r="C333" s="129" t="s">
        <v>496</v>
      </c>
      <c r="D333" s="129" t="s">
        <v>163</v>
      </c>
      <c r="E333" s="130" t="s">
        <v>497</v>
      </c>
      <c r="F333" s="131" t="s">
        <v>498</v>
      </c>
      <c r="G333" s="132" t="s">
        <v>166</v>
      </c>
      <c r="H333" s="133">
        <v>19.8</v>
      </c>
      <c r="I333" s="134"/>
      <c r="J333" s="134">
        <f>ROUND(I333*H333,2)</f>
        <v>0</v>
      </c>
      <c r="K333" s="135"/>
      <c r="L333" s="27"/>
      <c r="M333" s="136" t="s">
        <v>1</v>
      </c>
      <c r="N333" s="137" t="s">
        <v>39</v>
      </c>
      <c r="O333" s="138">
        <v>2E-3</v>
      </c>
      <c r="P333" s="138">
        <f>O333*H333</f>
        <v>3.9600000000000003E-2</v>
      </c>
      <c r="Q333" s="138">
        <v>0</v>
      </c>
      <c r="R333" s="138">
        <f>Q333*H333</f>
        <v>0</v>
      </c>
      <c r="S333" s="138">
        <v>0</v>
      </c>
      <c r="T333" s="139">
        <f>S333*H333</f>
        <v>0</v>
      </c>
      <c r="AR333" s="140" t="s">
        <v>167</v>
      </c>
      <c r="AT333" s="140" t="s">
        <v>163</v>
      </c>
      <c r="AU333" s="140" t="s">
        <v>84</v>
      </c>
      <c r="AY333" s="15" t="s">
        <v>161</v>
      </c>
      <c r="BE333" s="141">
        <f>IF(N333="základní",J333,0)</f>
        <v>0</v>
      </c>
      <c r="BF333" s="141">
        <f>IF(N333="snížená",J333,0)</f>
        <v>0</v>
      </c>
      <c r="BG333" s="141">
        <f>IF(N333="zákl. přenesená",J333,0)</f>
        <v>0</v>
      </c>
      <c r="BH333" s="141">
        <f>IF(N333="sníž. přenesená",J333,0)</f>
        <v>0</v>
      </c>
      <c r="BI333" s="141">
        <f>IF(N333="nulová",J333,0)</f>
        <v>0</v>
      </c>
      <c r="BJ333" s="15" t="s">
        <v>82</v>
      </c>
      <c r="BK333" s="141">
        <f>ROUND(I333*H333,2)</f>
        <v>0</v>
      </c>
      <c r="BL333" s="15" t="s">
        <v>167</v>
      </c>
      <c r="BM333" s="140" t="s">
        <v>499</v>
      </c>
    </row>
    <row r="334" spans="2:65" s="1" customFormat="1" ht="19.2">
      <c r="B334" s="27"/>
      <c r="D334" s="142" t="s">
        <v>169</v>
      </c>
      <c r="F334" s="143" t="s">
        <v>500</v>
      </c>
      <c r="L334" s="27"/>
      <c r="M334" s="144"/>
      <c r="T334" s="51"/>
      <c r="AT334" s="15" t="s">
        <v>169</v>
      </c>
      <c r="AU334" s="15" t="s">
        <v>84</v>
      </c>
    </row>
    <row r="335" spans="2:65" s="12" customFormat="1" ht="10.199999999999999">
      <c r="B335" s="145"/>
      <c r="D335" s="142" t="s">
        <v>171</v>
      </c>
      <c r="E335" s="146" t="s">
        <v>1</v>
      </c>
      <c r="F335" s="147" t="s">
        <v>490</v>
      </c>
      <c r="H335" s="148">
        <v>19.8</v>
      </c>
      <c r="L335" s="145"/>
      <c r="M335" s="149"/>
      <c r="T335" s="150"/>
      <c r="AT335" s="146" t="s">
        <v>171</v>
      </c>
      <c r="AU335" s="146" t="s">
        <v>84</v>
      </c>
      <c r="AV335" s="12" t="s">
        <v>84</v>
      </c>
      <c r="AW335" s="12" t="s">
        <v>30</v>
      </c>
      <c r="AX335" s="12" t="s">
        <v>82</v>
      </c>
      <c r="AY335" s="146" t="s">
        <v>161</v>
      </c>
    </row>
    <row r="336" spans="2:65" s="1" customFormat="1" ht="24.15" customHeight="1">
      <c r="B336" s="128"/>
      <c r="C336" s="129" t="s">
        <v>501</v>
      </c>
      <c r="D336" s="129" t="s">
        <v>163</v>
      </c>
      <c r="E336" s="130" t="s">
        <v>502</v>
      </c>
      <c r="F336" s="131" t="s">
        <v>503</v>
      </c>
      <c r="G336" s="132" t="s">
        <v>166</v>
      </c>
      <c r="H336" s="133">
        <v>9.9</v>
      </c>
      <c r="I336" s="134"/>
      <c r="J336" s="134">
        <f>ROUND(I336*H336,2)</f>
        <v>0</v>
      </c>
      <c r="K336" s="135"/>
      <c r="L336" s="27"/>
      <c r="M336" s="136" t="s">
        <v>1</v>
      </c>
      <c r="N336" s="137" t="s">
        <v>39</v>
      </c>
      <c r="O336" s="138">
        <v>2E-3</v>
      </c>
      <c r="P336" s="138">
        <f>O336*H336</f>
        <v>1.9800000000000002E-2</v>
      </c>
      <c r="Q336" s="138">
        <v>0</v>
      </c>
      <c r="R336" s="138">
        <f>Q336*H336</f>
        <v>0</v>
      </c>
      <c r="S336" s="138">
        <v>0</v>
      </c>
      <c r="T336" s="139">
        <f>S336*H336</f>
        <v>0</v>
      </c>
      <c r="AR336" s="140" t="s">
        <v>167</v>
      </c>
      <c r="AT336" s="140" t="s">
        <v>163</v>
      </c>
      <c r="AU336" s="140" t="s">
        <v>84</v>
      </c>
      <c r="AY336" s="15" t="s">
        <v>161</v>
      </c>
      <c r="BE336" s="141">
        <f>IF(N336="základní",J336,0)</f>
        <v>0</v>
      </c>
      <c r="BF336" s="141">
        <f>IF(N336="snížená",J336,0)</f>
        <v>0</v>
      </c>
      <c r="BG336" s="141">
        <f>IF(N336="zákl. přenesená",J336,0)</f>
        <v>0</v>
      </c>
      <c r="BH336" s="141">
        <f>IF(N336="sníž. přenesená",J336,0)</f>
        <v>0</v>
      </c>
      <c r="BI336" s="141">
        <f>IF(N336="nulová",J336,0)</f>
        <v>0</v>
      </c>
      <c r="BJ336" s="15" t="s">
        <v>82</v>
      </c>
      <c r="BK336" s="141">
        <f>ROUND(I336*H336,2)</f>
        <v>0</v>
      </c>
      <c r="BL336" s="15" t="s">
        <v>167</v>
      </c>
      <c r="BM336" s="140" t="s">
        <v>504</v>
      </c>
    </row>
    <row r="337" spans="2:65" s="1" customFormat="1" ht="19.2">
      <c r="B337" s="27"/>
      <c r="D337" s="142" t="s">
        <v>169</v>
      </c>
      <c r="F337" s="143" t="s">
        <v>505</v>
      </c>
      <c r="L337" s="27"/>
      <c r="M337" s="144"/>
      <c r="T337" s="51"/>
      <c r="AT337" s="15" t="s">
        <v>169</v>
      </c>
      <c r="AU337" s="15" t="s">
        <v>84</v>
      </c>
    </row>
    <row r="338" spans="2:65" s="12" customFormat="1" ht="20.399999999999999">
      <c r="B338" s="145"/>
      <c r="D338" s="142" t="s">
        <v>171</v>
      </c>
      <c r="E338" s="146" t="s">
        <v>1</v>
      </c>
      <c r="F338" s="147" t="s">
        <v>228</v>
      </c>
      <c r="H338" s="148">
        <v>9.9</v>
      </c>
      <c r="L338" s="145"/>
      <c r="M338" s="149"/>
      <c r="T338" s="150"/>
      <c r="AT338" s="146" t="s">
        <v>171</v>
      </c>
      <c r="AU338" s="146" t="s">
        <v>84</v>
      </c>
      <c r="AV338" s="12" t="s">
        <v>84</v>
      </c>
      <c r="AW338" s="12" t="s">
        <v>30</v>
      </c>
      <c r="AX338" s="12" t="s">
        <v>82</v>
      </c>
      <c r="AY338" s="146" t="s">
        <v>161</v>
      </c>
    </row>
    <row r="339" spans="2:65" s="1" customFormat="1" ht="24.15" customHeight="1">
      <c r="B339" s="128"/>
      <c r="C339" s="129" t="s">
        <v>506</v>
      </c>
      <c r="D339" s="129" t="s">
        <v>163</v>
      </c>
      <c r="E339" s="130" t="s">
        <v>507</v>
      </c>
      <c r="F339" s="131" t="s">
        <v>508</v>
      </c>
      <c r="G339" s="132" t="s">
        <v>166</v>
      </c>
      <c r="H339" s="133">
        <v>9.5</v>
      </c>
      <c r="I339" s="134"/>
      <c r="J339" s="134">
        <f>ROUND(I339*H339,2)</f>
        <v>0</v>
      </c>
      <c r="K339" s="135"/>
      <c r="L339" s="27"/>
      <c r="M339" s="136" t="s">
        <v>1</v>
      </c>
      <c r="N339" s="137" t="s">
        <v>39</v>
      </c>
      <c r="O339" s="138">
        <v>6.6000000000000003E-2</v>
      </c>
      <c r="P339" s="138">
        <f>O339*H339</f>
        <v>0.627</v>
      </c>
      <c r="Q339" s="138">
        <v>0</v>
      </c>
      <c r="R339" s="138">
        <f>Q339*H339</f>
        <v>0</v>
      </c>
      <c r="S339" s="138">
        <v>0</v>
      </c>
      <c r="T339" s="139">
        <f>S339*H339</f>
        <v>0</v>
      </c>
      <c r="AR339" s="140" t="s">
        <v>167</v>
      </c>
      <c r="AT339" s="140" t="s">
        <v>163</v>
      </c>
      <c r="AU339" s="140" t="s">
        <v>84</v>
      </c>
      <c r="AY339" s="15" t="s">
        <v>161</v>
      </c>
      <c r="BE339" s="141">
        <f>IF(N339="základní",J339,0)</f>
        <v>0</v>
      </c>
      <c r="BF339" s="141">
        <f>IF(N339="snížená",J339,0)</f>
        <v>0</v>
      </c>
      <c r="BG339" s="141">
        <f>IF(N339="zákl. přenesená",J339,0)</f>
        <v>0</v>
      </c>
      <c r="BH339" s="141">
        <f>IF(N339="sníž. přenesená",J339,0)</f>
        <v>0</v>
      </c>
      <c r="BI339" s="141">
        <f>IF(N339="nulová",J339,0)</f>
        <v>0</v>
      </c>
      <c r="BJ339" s="15" t="s">
        <v>82</v>
      </c>
      <c r="BK339" s="141">
        <f>ROUND(I339*H339,2)</f>
        <v>0</v>
      </c>
      <c r="BL339" s="15" t="s">
        <v>167</v>
      </c>
      <c r="BM339" s="140" t="s">
        <v>509</v>
      </c>
    </row>
    <row r="340" spans="2:65" s="1" customFormat="1" ht="28.8">
      <c r="B340" s="27"/>
      <c r="D340" s="142" t="s">
        <v>169</v>
      </c>
      <c r="F340" s="143" t="s">
        <v>510</v>
      </c>
      <c r="L340" s="27"/>
      <c r="M340" s="144"/>
      <c r="T340" s="51"/>
      <c r="AT340" s="15" t="s">
        <v>169</v>
      </c>
      <c r="AU340" s="15" t="s">
        <v>84</v>
      </c>
    </row>
    <row r="341" spans="2:65" s="12" customFormat="1" ht="10.199999999999999">
      <c r="B341" s="145"/>
      <c r="D341" s="142" t="s">
        <v>171</v>
      </c>
      <c r="E341" s="146" t="s">
        <v>1</v>
      </c>
      <c r="F341" s="147" t="s">
        <v>468</v>
      </c>
      <c r="H341" s="148">
        <v>9.5</v>
      </c>
      <c r="L341" s="145"/>
      <c r="M341" s="149"/>
      <c r="T341" s="150"/>
      <c r="AT341" s="146" t="s">
        <v>171</v>
      </c>
      <c r="AU341" s="146" t="s">
        <v>84</v>
      </c>
      <c r="AV341" s="12" t="s">
        <v>84</v>
      </c>
      <c r="AW341" s="12" t="s">
        <v>30</v>
      </c>
      <c r="AX341" s="12" t="s">
        <v>82</v>
      </c>
      <c r="AY341" s="146" t="s">
        <v>161</v>
      </c>
    </row>
    <row r="342" spans="2:65" s="1" customFormat="1" ht="24.15" customHeight="1">
      <c r="B342" s="128"/>
      <c r="C342" s="129" t="s">
        <v>511</v>
      </c>
      <c r="D342" s="129" t="s">
        <v>163</v>
      </c>
      <c r="E342" s="130" t="s">
        <v>512</v>
      </c>
      <c r="F342" s="131" t="s">
        <v>513</v>
      </c>
      <c r="G342" s="132" t="s">
        <v>166</v>
      </c>
      <c r="H342" s="133">
        <v>377.3</v>
      </c>
      <c r="I342" s="134"/>
      <c r="J342" s="134">
        <f>ROUND(I342*H342,2)</f>
        <v>0</v>
      </c>
      <c r="K342" s="135"/>
      <c r="L342" s="27"/>
      <c r="M342" s="136" t="s">
        <v>1</v>
      </c>
      <c r="N342" s="137" t="s">
        <v>39</v>
      </c>
      <c r="O342" s="138">
        <v>1.2999999999999999E-2</v>
      </c>
      <c r="P342" s="138">
        <f>O342*H342</f>
        <v>4.9048999999999996</v>
      </c>
      <c r="Q342" s="138">
        <v>0</v>
      </c>
      <c r="R342" s="138">
        <f>Q342*H342</f>
        <v>0</v>
      </c>
      <c r="S342" s="138">
        <v>0</v>
      </c>
      <c r="T342" s="139">
        <f>S342*H342</f>
        <v>0</v>
      </c>
      <c r="AR342" s="140" t="s">
        <v>167</v>
      </c>
      <c r="AT342" s="140" t="s">
        <v>163</v>
      </c>
      <c r="AU342" s="140" t="s">
        <v>84</v>
      </c>
      <c r="AY342" s="15" t="s">
        <v>161</v>
      </c>
      <c r="BE342" s="141">
        <f>IF(N342="základní",J342,0)</f>
        <v>0</v>
      </c>
      <c r="BF342" s="141">
        <f>IF(N342="snížená",J342,0)</f>
        <v>0</v>
      </c>
      <c r="BG342" s="141">
        <f>IF(N342="zákl. přenesená",J342,0)</f>
        <v>0</v>
      </c>
      <c r="BH342" s="141">
        <f>IF(N342="sníž. přenesená",J342,0)</f>
        <v>0</v>
      </c>
      <c r="BI342" s="141">
        <f>IF(N342="nulová",J342,0)</f>
        <v>0</v>
      </c>
      <c r="BJ342" s="15" t="s">
        <v>82</v>
      </c>
      <c r="BK342" s="141">
        <f>ROUND(I342*H342,2)</f>
        <v>0</v>
      </c>
      <c r="BL342" s="15" t="s">
        <v>167</v>
      </c>
      <c r="BM342" s="140" t="s">
        <v>514</v>
      </c>
    </row>
    <row r="343" spans="2:65" s="1" customFormat="1" ht="28.8">
      <c r="B343" s="27"/>
      <c r="D343" s="142" t="s">
        <v>169</v>
      </c>
      <c r="F343" s="143" t="s">
        <v>515</v>
      </c>
      <c r="L343" s="27"/>
      <c r="M343" s="144"/>
      <c r="T343" s="51"/>
      <c r="AT343" s="15" t="s">
        <v>169</v>
      </c>
      <c r="AU343" s="15" t="s">
        <v>84</v>
      </c>
    </row>
    <row r="344" spans="2:65" s="12" customFormat="1" ht="10.199999999999999">
      <c r="B344" s="145"/>
      <c r="D344" s="142" t="s">
        <v>171</v>
      </c>
      <c r="E344" s="146" t="s">
        <v>1</v>
      </c>
      <c r="F344" s="147" t="s">
        <v>440</v>
      </c>
      <c r="H344" s="148">
        <v>377.3</v>
      </c>
      <c r="L344" s="145"/>
      <c r="M344" s="149"/>
      <c r="T344" s="150"/>
      <c r="AT344" s="146" t="s">
        <v>171</v>
      </c>
      <c r="AU344" s="146" t="s">
        <v>84</v>
      </c>
      <c r="AV344" s="12" t="s">
        <v>84</v>
      </c>
      <c r="AW344" s="12" t="s">
        <v>30</v>
      </c>
      <c r="AX344" s="12" t="s">
        <v>82</v>
      </c>
      <c r="AY344" s="146" t="s">
        <v>161</v>
      </c>
    </row>
    <row r="345" spans="2:65" s="1" customFormat="1" ht="24.15" customHeight="1">
      <c r="B345" s="128"/>
      <c r="C345" s="129" t="s">
        <v>516</v>
      </c>
      <c r="D345" s="129" t="s">
        <v>163</v>
      </c>
      <c r="E345" s="130" t="s">
        <v>517</v>
      </c>
      <c r="F345" s="131" t="s">
        <v>518</v>
      </c>
      <c r="G345" s="132" t="s">
        <v>166</v>
      </c>
      <c r="H345" s="133">
        <v>52.35</v>
      </c>
      <c r="I345" s="134"/>
      <c r="J345" s="134">
        <f>ROUND(I345*H345,2)</f>
        <v>0</v>
      </c>
      <c r="K345" s="135"/>
      <c r="L345" s="27"/>
      <c r="M345" s="136" t="s">
        <v>1</v>
      </c>
      <c r="N345" s="137" t="s">
        <v>39</v>
      </c>
      <c r="O345" s="138">
        <v>0.72</v>
      </c>
      <c r="P345" s="138">
        <f>O345*H345</f>
        <v>37.692</v>
      </c>
      <c r="Q345" s="138">
        <v>8.9219999999999994E-2</v>
      </c>
      <c r="R345" s="138">
        <f>Q345*H345</f>
        <v>4.6706669999999999</v>
      </c>
      <c r="S345" s="138">
        <v>0</v>
      </c>
      <c r="T345" s="139">
        <f>S345*H345</f>
        <v>0</v>
      </c>
      <c r="AR345" s="140" t="s">
        <v>167</v>
      </c>
      <c r="AT345" s="140" t="s">
        <v>163</v>
      </c>
      <c r="AU345" s="140" t="s">
        <v>84</v>
      </c>
      <c r="AY345" s="15" t="s">
        <v>161</v>
      </c>
      <c r="BE345" s="141">
        <f>IF(N345="základní",J345,0)</f>
        <v>0</v>
      </c>
      <c r="BF345" s="141">
        <f>IF(N345="snížená",J345,0)</f>
        <v>0</v>
      </c>
      <c r="BG345" s="141">
        <f>IF(N345="zákl. přenesená",J345,0)</f>
        <v>0</v>
      </c>
      <c r="BH345" s="141">
        <f>IF(N345="sníž. přenesená",J345,0)</f>
        <v>0</v>
      </c>
      <c r="BI345" s="141">
        <f>IF(N345="nulová",J345,0)</f>
        <v>0</v>
      </c>
      <c r="BJ345" s="15" t="s">
        <v>82</v>
      </c>
      <c r="BK345" s="141">
        <f>ROUND(I345*H345,2)</f>
        <v>0</v>
      </c>
      <c r="BL345" s="15" t="s">
        <v>167</v>
      </c>
      <c r="BM345" s="140" t="s">
        <v>519</v>
      </c>
    </row>
    <row r="346" spans="2:65" s="1" customFormat="1" ht="48">
      <c r="B346" s="27"/>
      <c r="D346" s="142" t="s">
        <v>169</v>
      </c>
      <c r="F346" s="143" t="s">
        <v>520</v>
      </c>
      <c r="L346" s="27"/>
      <c r="M346" s="144"/>
      <c r="T346" s="51"/>
      <c r="AT346" s="15" t="s">
        <v>169</v>
      </c>
      <c r="AU346" s="15" t="s">
        <v>84</v>
      </c>
    </row>
    <row r="347" spans="2:65" s="12" customFormat="1" ht="10.199999999999999">
      <c r="B347" s="145"/>
      <c r="D347" s="142" t="s">
        <v>171</v>
      </c>
      <c r="E347" s="146" t="s">
        <v>1</v>
      </c>
      <c r="F347" s="147" t="s">
        <v>431</v>
      </c>
      <c r="H347" s="148">
        <v>47.1</v>
      </c>
      <c r="L347" s="145"/>
      <c r="M347" s="149"/>
      <c r="T347" s="150"/>
      <c r="AT347" s="146" t="s">
        <v>171</v>
      </c>
      <c r="AU347" s="146" t="s">
        <v>84</v>
      </c>
      <c r="AV347" s="12" t="s">
        <v>84</v>
      </c>
      <c r="AW347" s="12" t="s">
        <v>30</v>
      </c>
      <c r="AX347" s="12" t="s">
        <v>74</v>
      </c>
      <c r="AY347" s="146" t="s">
        <v>161</v>
      </c>
    </row>
    <row r="348" spans="2:65" s="12" customFormat="1" ht="20.399999999999999">
      <c r="B348" s="145"/>
      <c r="D348" s="142" t="s">
        <v>171</v>
      </c>
      <c r="E348" s="146" t="s">
        <v>1</v>
      </c>
      <c r="F348" s="147" t="s">
        <v>432</v>
      </c>
      <c r="H348" s="148">
        <v>5.25</v>
      </c>
      <c r="L348" s="145"/>
      <c r="M348" s="149"/>
      <c r="T348" s="150"/>
      <c r="AT348" s="146" t="s">
        <v>171</v>
      </c>
      <c r="AU348" s="146" t="s">
        <v>84</v>
      </c>
      <c r="AV348" s="12" t="s">
        <v>84</v>
      </c>
      <c r="AW348" s="12" t="s">
        <v>30</v>
      </c>
      <c r="AX348" s="12" t="s">
        <v>74</v>
      </c>
      <c r="AY348" s="146" t="s">
        <v>161</v>
      </c>
    </row>
    <row r="349" spans="2:65" s="13" customFormat="1" ht="10.199999999999999">
      <c r="B349" s="151"/>
      <c r="D349" s="142" t="s">
        <v>171</v>
      </c>
      <c r="E349" s="152" t="s">
        <v>1</v>
      </c>
      <c r="F349" s="153" t="s">
        <v>206</v>
      </c>
      <c r="H349" s="154">
        <v>52.35</v>
      </c>
      <c r="L349" s="151"/>
      <c r="M349" s="155"/>
      <c r="T349" s="156"/>
      <c r="AT349" s="152" t="s">
        <v>171</v>
      </c>
      <c r="AU349" s="152" t="s">
        <v>84</v>
      </c>
      <c r="AV349" s="13" t="s">
        <v>167</v>
      </c>
      <c r="AW349" s="13" t="s">
        <v>30</v>
      </c>
      <c r="AX349" s="13" t="s">
        <v>82</v>
      </c>
      <c r="AY349" s="152" t="s">
        <v>161</v>
      </c>
    </row>
    <row r="350" spans="2:65" s="1" customFormat="1" ht="24.15" customHeight="1">
      <c r="B350" s="128"/>
      <c r="C350" s="157" t="s">
        <v>521</v>
      </c>
      <c r="D350" s="157" t="s">
        <v>302</v>
      </c>
      <c r="E350" s="158" t="s">
        <v>522</v>
      </c>
      <c r="F350" s="159" t="s">
        <v>523</v>
      </c>
      <c r="G350" s="160" t="s">
        <v>166</v>
      </c>
      <c r="H350" s="161">
        <v>48.512999999999998</v>
      </c>
      <c r="I350" s="162"/>
      <c r="J350" s="162">
        <f>ROUND(I350*H350,2)</f>
        <v>0</v>
      </c>
      <c r="K350" s="163"/>
      <c r="L350" s="164"/>
      <c r="M350" s="165" t="s">
        <v>1</v>
      </c>
      <c r="N350" s="166" t="s">
        <v>39</v>
      </c>
      <c r="O350" s="138">
        <v>0</v>
      </c>
      <c r="P350" s="138">
        <f>O350*H350</f>
        <v>0</v>
      </c>
      <c r="Q350" s="138">
        <v>0.13200000000000001</v>
      </c>
      <c r="R350" s="138">
        <f>Q350*H350</f>
        <v>6.4037160000000002</v>
      </c>
      <c r="S350" s="138">
        <v>0</v>
      </c>
      <c r="T350" s="139">
        <f>S350*H350</f>
        <v>0</v>
      </c>
      <c r="AR350" s="140" t="s">
        <v>207</v>
      </c>
      <c r="AT350" s="140" t="s">
        <v>302</v>
      </c>
      <c r="AU350" s="140" t="s">
        <v>84</v>
      </c>
      <c r="AY350" s="15" t="s">
        <v>161</v>
      </c>
      <c r="BE350" s="141">
        <f>IF(N350="základní",J350,0)</f>
        <v>0</v>
      </c>
      <c r="BF350" s="141">
        <f>IF(N350="snížená",J350,0)</f>
        <v>0</v>
      </c>
      <c r="BG350" s="141">
        <f>IF(N350="zákl. přenesená",J350,0)</f>
        <v>0</v>
      </c>
      <c r="BH350" s="141">
        <f>IF(N350="sníž. přenesená",J350,0)</f>
        <v>0</v>
      </c>
      <c r="BI350" s="141">
        <f>IF(N350="nulová",J350,0)</f>
        <v>0</v>
      </c>
      <c r="BJ350" s="15" t="s">
        <v>82</v>
      </c>
      <c r="BK350" s="141">
        <f>ROUND(I350*H350,2)</f>
        <v>0</v>
      </c>
      <c r="BL350" s="15" t="s">
        <v>167</v>
      </c>
      <c r="BM350" s="140" t="s">
        <v>524</v>
      </c>
    </row>
    <row r="351" spans="2:65" s="1" customFormat="1" ht="10.199999999999999">
      <c r="B351" s="27"/>
      <c r="D351" s="142" t="s">
        <v>169</v>
      </c>
      <c r="F351" s="143" t="s">
        <v>523</v>
      </c>
      <c r="L351" s="27"/>
      <c r="M351" s="144"/>
      <c r="T351" s="51"/>
      <c r="AT351" s="15" t="s">
        <v>169</v>
      </c>
      <c r="AU351" s="15" t="s">
        <v>84</v>
      </c>
    </row>
    <row r="352" spans="2:65" s="12" customFormat="1" ht="10.199999999999999">
      <c r="B352" s="145"/>
      <c r="D352" s="142" t="s">
        <v>171</v>
      </c>
      <c r="E352" s="146" t="s">
        <v>1</v>
      </c>
      <c r="F352" s="147" t="s">
        <v>431</v>
      </c>
      <c r="H352" s="148">
        <v>47.1</v>
      </c>
      <c r="L352" s="145"/>
      <c r="M352" s="149"/>
      <c r="T352" s="150"/>
      <c r="AT352" s="146" t="s">
        <v>171</v>
      </c>
      <c r="AU352" s="146" t="s">
        <v>84</v>
      </c>
      <c r="AV352" s="12" t="s">
        <v>84</v>
      </c>
      <c r="AW352" s="12" t="s">
        <v>30</v>
      </c>
      <c r="AX352" s="12" t="s">
        <v>82</v>
      </c>
      <c r="AY352" s="146" t="s">
        <v>161</v>
      </c>
    </row>
    <row r="353" spans="2:65" s="12" customFormat="1" ht="10.199999999999999">
      <c r="B353" s="145"/>
      <c r="D353" s="142" t="s">
        <v>171</v>
      </c>
      <c r="F353" s="147" t="s">
        <v>525</v>
      </c>
      <c r="H353" s="148">
        <v>48.512999999999998</v>
      </c>
      <c r="L353" s="145"/>
      <c r="M353" s="149"/>
      <c r="T353" s="150"/>
      <c r="AT353" s="146" t="s">
        <v>171</v>
      </c>
      <c r="AU353" s="146" t="s">
        <v>84</v>
      </c>
      <c r="AV353" s="12" t="s">
        <v>84</v>
      </c>
      <c r="AW353" s="12" t="s">
        <v>3</v>
      </c>
      <c r="AX353" s="12" t="s">
        <v>82</v>
      </c>
      <c r="AY353" s="146" t="s">
        <v>161</v>
      </c>
    </row>
    <row r="354" spans="2:65" s="1" customFormat="1" ht="24.15" customHeight="1">
      <c r="B354" s="128"/>
      <c r="C354" s="157" t="s">
        <v>526</v>
      </c>
      <c r="D354" s="157" t="s">
        <v>302</v>
      </c>
      <c r="E354" s="158" t="s">
        <v>527</v>
      </c>
      <c r="F354" s="159" t="s">
        <v>528</v>
      </c>
      <c r="G354" s="160" t="s">
        <v>166</v>
      </c>
      <c r="H354" s="161">
        <v>5.4080000000000004</v>
      </c>
      <c r="I354" s="162"/>
      <c r="J354" s="162">
        <f>ROUND(I354*H354,2)</f>
        <v>0</v>
      </c>
      <c r="K354" s="163"/>
      <c r="L354" s="164"/>
      <c r="M354" s="165" t="s">
        <v>1</v>
      </c>
      <c r="N354" s="166" t="s">
        <v>39</v>
      </c>
      <c r="O354" s="138">
        <v>0</v>
      </c>
      <c r="P354" s="138">
        <f>O354*H354</f>
        <v>0</v>
      </c>
      <c r="Q354" s="138">
        <v>0.13100000000000001</v>
      </c>
      <c r="R354" s="138">
        <f>Q354*H354</f>
        <v>0.70844800000000008</v>
      </c>
      <c r="S354" s="138">
        <v>0</v>
      </c>
      <c r="T354" s="139">
        <f>S354*H354</f>
        <v>0</v>
      </c>
      <c r="AR354" s="140" t="s">
        <v>207</v>
      </c>
      <c r="AT354" s="140" t="s">
        <v>302</v>
      </c>
      <c r="AU354" s="140" t="s">
        <v>84</v>
      </c>
      <c r="AY354" s="15" t="s">
        <v>161</v>
      </c>
      <c r="BE354" s="141">
        <f>IF(N354="základní",J354,0)</f>
        <v>0</v>
      </c>
      <c r="BF354" s="141">
        <f>IF(N354="snížená",J354,0)</f>
        <v>0</v>
      </c>
      <c r="BG354" s="141">
        <f>IF(N354="zákl. přenesená",J354,0)</f>
        <v>0</v>
      </c>
      <c r="BH354" s="141">
        <f>IF(N354="sníž. přenesená",J354,0)</f>
        <v>0</v>
      </c>
      <c r="BI354" s="141">
        <f>IF(N354="nulová",J354,0)</f>
        <v>0</v>
      </c>
      <c r="BJ354" s="15" t="s">
        <v>82</v>
      </c>
      <c r="BK354" s="141">
        <f>ROUND(I354*H354,2)</f>
        <v>0</v>
      </c>
      <c r="BL354" s="15" t="s">
        <v>167</v>
      </c>
      <c r="BM354" s="140" t="s">
        <v>529</v>
      </c>
    </row>
    <row r="355" spans="2:65" s="1" customFormat="1" ht="10.199999999999999">
      <c r="B355" s="27"/>
      <c r="D355" s="142" t="s">
        <v>169</v>
      </c>
      <c r="F355" s="143" t="s">
        <v>528</v>
      </c>
      <c r="L355" s="27"/>
      <c r="M355" s="144"/>
      <c r="T355" s="51"/>
      <c r="AT355" s="15" t="s">
        <v>169</v>
      </c>
      <c r="AU355" s="15" t="s">
        <v>84</v>
      </c>
    </row>
    <row r="356" spans="2:65" s="12" customFormat="1" ht="20.399999999999999">
      <c r="B356" s="145"/>
      <c r="D356" s="142" t="s">
        <v>171</v>
      </c>
      <c r="E356" s="146" t="s">
        <v>1</v>
      </c>
      <c r="F356" s="147" t="s">
        <v>432</v>
      </c>
      <c r="H356" s="148">
        <v>5.25</v>
      </c>
      <c r="L356" s="145"/>
      <c r="M356" s="149"/>
      <c r="T356" s="150"/>
      <c r="AT356" s="146" t="s">
        <v>171</v>
      </c>
      <c r="AU356" s="146" t="s">
        <v>84</v>
      </c>
      <c r="AV356" s="12" t="s">
        <v>84</v>
      </c>
      <c r="AW356" s="12" t="s">
        <v>30</v>
      </c>
      <c r="AX356" s="12" t="s">
        <v>82</v>
      </c>
      <c r="AY356" s="146" t="s">
        <v>161</v>
      </c>
    </row>
    <row r="357" spans="2:65" s="12" customFormat="1" ht="10.199999999999999">
      <c r="B357" s="145"/>
      <c r="D357" s="142" t="s">
        <v>171</v>
      </c>
      <c r="F357" s="147" t="s">
        <v>530</v>
      </c>
      <c r="H357" s="148">
        <v>5.4080000000000004</v>
      </c>
      <c r="L357" s="145"/>
      <c r="M357" s="149"/>
      <c r="T357" s="150"/>
      <c r="AT357" s="146" t="s">
        <v>171</v>
      </c>
      <c r="AU357" s="146" t="s">
        <v>84</v>
      </c>
      <c r="AV357" s="12" t="s">
        <v>84</v>
      </c>
      <c r="AW357" s="12" t="s">
        <v>3</v>
      </c>
      <c r="AX357" s="12" t="s">
        <v>82</v>
      </c>
      <c r="AY357" s="146" t="s">
        <v>161</v>
      </c>
    </row>
    <row r="358" spans="2:65" s="1" customFormat="1" ht="37.799999999999997" customHeight="1">
      <c r="B358" s="128"/>
      <c r="C358" s="129" t="s">
        <v>531</v>
      </c>
      <c r="D358" s="129" t="s">
        <v>163</v>
      </c>
      <c r="E358" s="130" t="s">
        <v>532</v>
      </c>
      <c r="F358" s="131" t="s">
        <v>533</v>
      </c>
      <c r="G358" s="132" t="s">
        <v>166</v>
      </c>
      <c r="H358" s="133">
        <v>5.25</v>
      </c>
      <c r="I358" s="134"/>
      <c r="J358" s="134">
        <f>ROUND(I358*H358,2)</f>
        <v>0</v>
      </c>
      <c r="K358" s="135"/>
      <c r="L358" s="27"/>
      <c r="M358" s="136" t="s">
        <v>1</v>
      </c>
      <c r="N358" s="137" t="s">
        <v>39</v>
      </c>
      <c r="O358" s="138">
        <v>0.06</v>
      </c>
      <c r="P358" s="138">
        <f>O358*H358</f>
        <v>0.315</v>
      </c>
      <c r="Q358" s="138">
        <v>0</v>
      </c>
      <c r="R358" s="138">
        <f>Q358*H358</f>
        <v>0</v>
      </c>
      <c r="S358" s="138">
        <v>0</v>
      </c>
      <c r="T358" s="139">
        <f>S358*H358</f>
        <v>0</v>
      </c>
      <c r="AR358" s="140" t="s">
        <v>167</v>
      </c>
      <c r="AT358" s="140" t="s">
        <v>163</v>
      </c>
      <c r="AU358" s="140" t="s">
        <v>84</v>
      </c>
      <c r="AY358" s="15" t="s">
        <v>161</v>
      </c>
      <c r="BE358" s="141">
        <f>IF(N358="základní",J358,0)</f>
        <v>0</v>
      </c>
      <c r="BF358" s="141">
        <f>IF(N358="snížená",J358,0)</f>
        <v>0</v>
      </c>
      <c r="BG358" s="141">
        <f>IF(N358="zákl. přenesená",J358,0)</f>
        <v>0</v>
      </c>
      <c r="BH358" s="141">
        <f>IF(N358="sníž. přenesená",J358,0)</f>
        <v>0</v>
      </c>
      <c r="BI358" s="141">
        <f>IF(N358="nulová",J358,0)</f>
        <v>0</v>
      </c>
      <c r="BJ358" s="15" t="s">
        <v>82</v>
      </c>
      <c r="BK358" s="141">
        <f>ROUND(I358*H358,2)</f>
        <v>0</v>
      </c>
      <c r="BL358" s="15" t="s">
        <v>167</v>
      </c>
      <c r="BM358" s="140" t="s">
        <v>534</v>
      </c>
    </row>
    <row r="359" spans="2:65" s="1" customFormat="1" ht="57.6">
      <c r="B359" s="27"/>
      <c r="D359" s="142" t="s">
        <v>169</v>
      </c>
      <c r="F359" s="143" t="s">
        <v>535</v>
      </c>
      <c r="L359" s="27"/>
      <c r="M359" s="144"/>
      <c r="T359" s="51"/>
      <c r="AT359" s="15" t="s">
        <v>169</v>
      </c>
      <c r="AU359" s="15" t="s">
        <v>84</v>
      </c>
    </row>
    <row r="360" spans="2:65" s="12" customFormat="1" ht="20.399999999999999">
      <c r="B360" s="145"/>
      <c r="D360" s="142" t="s">
        <v>171</v>
      </c>
      <c r="E360" s="146" t="s">
        <v>1</v>
      </c>
      <c r="F360" s="147" t="s">
        <v>432</v>
      </c>
      <c r="H360" s="148">
        <v>5.25</v>
      </c>
      <c r="L360" s="145"/>
      <c r="M360" s="149"/>
      <c r="T360" s="150"/>
      <c r="AT360" s="146" t="s">
        <v>171</v>
      </c>
      <c r="AU360" s="146" t="s">
        <v>84</v>
      </c>
      <c r="AV360" s="12" t="s">
        <v>84</v>
      </c>
      <c r="AW360" s="12" t="s">
        <v>30</v>
      </c>
      <c r="AX360" s="12" t="s">
        <v>82</v>
      </c>
      <c r="AY360" s="146" t="s">
        <v>161</v>
      </c>
    </row>
    <row r="361" spans="2:65" s="1" customFormat="1" ht="33" customHeight="1">
      <c r="B361" s="128"/>
      <c r="C361" s="129" t="s">
        <v>536</v>
      </c>
      <c r="D361" s="129" t="s">
        <v>163</v>
      </c>
      <c r="E361" s="130" t="s">
        <v>537</v>
      </c>
      <c r="F361" s="131" t="s">
        <v>538</v>
      </c>
      <c r="G361" s="132" t="s">
        <v>166</v>
      </c>
      <c r="H361" s="133">
        <v>532.4</v>
      </c>
      <c r="I361" s="134"/>
      <c r="J361" s="134">
        <f>ROUND(I361*H361,2)</f>
        <v>0</v>
      </c>
      <c r="K361" s="135"/>
      <c r="L361" s="27"/>
      <c r="M361" s="136" t="s">
        <v>1</v>
      </c>
      <c r="N361" s="137" t="s">
        <v>39</v>
      </c>
      <c r="O361" s="138">
        <v>0.56499999999999995</v>
      </c>
      <c r="P361" s="138">
        <f>O361*H361</f>
        <v>300.80599999999998</v>
      </c>
      <c r="Q361" s="138">
        <v>0.11162</v>
      </c>
      <c r="R361" s="138">
        <f>Q361*H361</f>
        <v>59.426487999999999</v>
      </c>
      <c r="S361" s="138">
        <v>0</v>
      </c>
      <c r="T361" s="139">
        <f>S361*H361</f>
        <v>0</v>
      </c>
      <c r="AR361" s="140" t="s">
        <v>167</v>
      </c>
      <c r="AT361" s="140" t="s">
        <v>163</v>
      </c>
      <c r="AU361" s="140" t="s">
        <v>84</v>
      </c>
      <c r="AY361" s="15" t="s">
        <v>161</v>
      </c>
      <c r="BE361" s="141">
        <f>IF(N361="základní",J361,0)</f>
        <v>0</v>
      </c>
      <c r="BF361" s="141">
        <f>IF(N361="snížená",J361,0)</f>
        <v>0</v>
      </c>
      <c r="BG361" s="141">
        <f>IF(N361="zákl. přenesená",J361,0)</f>
        <v>0</v>
      </c>
      <c r="BH361" s="141">
        <f>IF(N361="sníž. přenesená",J361,0)</f>
        <v>0</v>
      </c>
      <c r="BI361" s="141">
        <f>IF(N361="nulová",J361,0)</f>
        <v>0</v>
      </c>
      <c r="BJ361" s="15" t="s">
        <v>82</v>
      </c>
      <c r="BK361" s="141">
        <f>ROUND(I361*H361,2)</f>
        <v>0</v>
      </c>
      <c r="BL361" s="15" t="s">
        <v>167</v>
      </c>
      <c r="BM361" s="140" t="s">
        <v>539</v>
      </c>
    </row>
    <row r="362" spans="2:65" s="1" customFormat="1" ht="48">
      <c r="B362" s="27"/>
      <c r="D362" s="142" t="s">
        <v>169</v>
      </c>
      <c r="F362" s="143" t="s">
        <v>540</v>
      </c>
      <c r="L362" s="27"/>
      <c r="M362" s="144"/>
      <c r="T362" s="51"/>
      <c r="AT362" s="15" t="s">
        <v>169</v>
      </c>
      <c r="AU362" s="15" t="s">
        <v>84</v>
      </c>
    </row>
    <row r="363" spans="2:65" s="12" customFormat="1" ht="10.199999999999999">
      <c r="B363" s="145"/>
      <c r="D363" s="142" t="s">
        <v>171</v>
      </c>
      <c r="E363" s="146" t="s">
        <v>1</v>
      </c>
      <c r="F363" s="147" t="s">
        <v>454</v>
      </c>
      <c r="H363" s="148">
        <v>313</v>
      </c>
      <c r="L363" s="145"/>
      <c r="M363" s="149"/>
      <c r="T363" s="150"/>
      <c r="AT363" s="146" t="s">
        <v>171</v>
      </c>
      <c r="AU363" s="146" t="s">
        <v>84</v>
      </c>
      <c r="AV363" s="12" t="s">
        <v>84</v>
      </c>
      <c r="AW363" s="12" t="s">
        <v>30</v>
      </c>
      <c r="AX363" s="12" t="s">
        <v>74</v>
      </c>
      <c r="AY363" s="146" t="s">
        <v>161</v>
      </c>
    </row>
    <row r="364" spans="2:65" s="12" customFormat="1" ht="20.399999999999999">
      <c r="B364" s="145"/>
      <c r="D364" s="142" t="s">
        <v>171</v>
      </c>
      <c r="E364" s="146" t="s">
        <v>1</v>
      </c>
      <c r="F364" s="147" t="s">
        <v>455</v>
      </c>
      <c r="H364" s="148">
        <v>213</v>
      </c>
      <c r="L364" s="145"/>
      <c r="M364" s="149"/>
      <c r="T364" s="150"/>
      <c r="AT364" s="146" t="s">
        <v>171</v>
      </c>
      <c r="AU364" s="146" t="s">
        <v>84</v>
      </c>
      <c r="AV364" s="12" t="s">
        <v>84</v>
      </c>
      <c r="AW364" s="12" t="s">
        <v>30</v>
      </c>
      <c r="AX364" s="12" t="s">
        <v>74</v>
      </c>
      <c r="AY364" s="146" t="s">
        <v>161</v>
      </c>
    </row>
    <row r="365" spans="2:65" s="12" customFormat="1" ht="20.399999999999999">
      <c r="B365" s="145"/>
      <c r="D365" s="142" t="s">
        <v>171</v>
      </c>
      <c r="E365" s="146" t="s">
        <v>1</v>
      </c>
      <c r="F365" s="147" t="s">
        <v>456</v>
      </c>
      <c r="H365" s="148">
        <v>6.4</v>
      </c>
      <c r="L365" s="145"/>
      <c r="M365" s="149"/>
      <c r="T365" s="150"/>
      <c r="AT365" s="146" t="s">
        <v>171</v>
      </c>
      <c r="AU365" s="146" t="s">
        <v>84</v>
      </c>
      <c r="AV365" s="12" t="s">
        <v>84</v>
      </c>
      <c r="AW365" s="12" t="s">
        <v>30</v>
      </c>
      <c r="AX365" s="12" t="s">
        <v>74</v>
      </c>
      <c r="AY365" s="146" t="s">
        <v>161</v>
      </c>
    </row>
    <row r="366" spans="2:65" s="13" customFormat="1" ht="10.199999999999999">
      <c r="B366" s="151"/>
      <c r="D366" s="142" t="s">
        <v>171</v>
      </c>
      <c r="E366" s="152" t="s">
        <v>1</v>
      </c>
      <c r="F366" s="153" t="s">
        <v>206</v>
      </c>
      <c r="H366" s="154">
        <v>532.4</v>
      </c>
      <c r="L366" s="151"/>
      <c r="M366" s="155"/>
      <c r="T366" s="156"/>
      <c r="AT366" s="152" t="s">
        <v>171</v>
      </c>
      <c r="AU366" s="152" t="s">
        <v>84</v>
      </c>
      <c r="AV366" s="13" t="s">
        <v>167</v>
      </c>
      <c r="AW366" s="13" t="s">
        <v>30</v>
      </c>
      <c r="AX366" s="13" t="s">
        <v>82</v>
      </c>
      <c r="AY366" s="152" t="s">
        <v>161</v>
      </c>
    </row>
    <row r="367" spans="2:65" s="1" customFormat="1" ht="24.15" customHeight="1">
      <c r="B367" s="128"/>
      <c r="C367" s="157" t="s">
        <v>541</v>
      </c>
      <c r="D367" s="157" t="s">
        <v>302</v>
      </c>
      <c r="E367" s="158" t="s">
        <v>542</v>
      </c>
      <c r="F367" s="159" t="s">
        <v>543</v>
      </c>
      <c r="G367" s="160" t="s">
        <v>166</v>
      </c>
      <c r="H367" s="161">
        <v>319.26</v>
      </c>
      <c r="I367" s="162"/>
      <c r="J367" s="162">
        <f>ROUND(I367*H367,2)</f>
        <v>0</v>
      </c>
      <c r="K367" s="163"/>
      <c r="L367" s="164"/>
      <c r="M367" s="165" t="s">
        <v>1</v>
      </c>
      <c r="N367" s="166" t="s">
        <v>39</v>
      </c>
      <c r="O367" s="138">
        <v>0</v>
      </c>
      <c r="P367" s="138">
        <f>O367*H367</f>
        <v>0</v>
      </c>
      <c r="Q367" s="138">
        <v>0.17599999999999999</v>
      </c>
      <c r="R367" s="138">
        <f>Q367*H367</f>
        <v>56.189759999999993</v>
      </c>
      <c r="S367" s="138">
        <v>0</v>
      </c>
      <c r="T367" s="139">
        <f>S367*H367</f>
        <v>0</v>
      </c>
      <c r="AR367" s="140" t="s">
        <v>207</v>
      </c>
      <c r="AT367" s="140" t="s">
        <v>302</v>
      </c>
      <c r="AU367" s="140" t="s">
        <v>84</v>
      </c>
      <c r="AY367" s="15" t="s">
        <v>161</v>
      </c>
      <c r="BE367" s="141">
        <f>IF(N367="základní",J367,0)</f>
        <v>0</v>
      </c>
      <c r="BF367" s="141">
        <f>IF(N367="snížená",J367,0)</f>
        <v>0</v>
      </c>
      <c r="BG367" s="141">
        <f>IF(N367="zákl. přenesená",J367,0)</f>
        <v>0</v>
      </c>
      <c r="BH367" s="141">
        <f>IF(N367="sníž. přenesená",J367,0)</f>
        <v>0</v>
      </c>
      <c r="BI367" s="141">
        <f>IF(N367="nulová",J367,0)</f>
        <v>0</v>
      </c>
      <c r="BJ367" s="15" t="s">
        <v>82</v>
      </c>
      <c r="BK367" s="141">
        <f>ROUND(I367*H367,2)</f>
        <v>0</v>
      </c>
      <c r="BL367" s="15" t="s">
        <v>167</v>
      </c>
      <c r="BM367" s="140" t="s">
        <v>544</v>
      </c>
    </row>
    <row r="368" spans="2:65" s="1" customFormat="1" ht="10.199999999999999">
      <c r="B368" s="27"/>
      <c r="D368" s="142" t="s">
        <v>169</v>
      </c>
      <c r="F368" s="143" t="s">
        <v>543</v>
      </c>
      <c r="L368" s="27"/>
      <c r="M368" s="144"/>
      <c r="T368" s="51"/>
      <c r="AT368" s="15" t="s">
        <v>169</v>
      </c>
      <c r="AU368" s="15" t="s">
        <v>84</v>
      </c>
    </row>
    <row r="369" spans="2:65" s="12" customFormat="1" ht="10.199999999999999">
      <c r="B369" s="145"/>
      <c r="D369" s="142" t="s">
        <v>171</v>
      </c>
      <c r="E369" s="146" t="s">
        <v>1</v>
      </c>
      <c r="F369" s="147" t="s">
        <v>454</v>
      </c>
      <c r="H369" s="148">
        <v>313</v>
      </c>
      <c r="L369" s="145"/>
      <c r="M369" s="149"/>
      <c r="T369" s="150"/>
      <c r="AT369" s="146" t="s">
        <v>171</v>
      </c>
      <c r="AU369" s="146" t="s">
        <v>84</v>
      </c>
      <c r="AV369" s="12" t="s">
        <v>84</v>
      </c>
      <c r="AW369" s="12" t="s">
        <v>30</v>
      </c>
      <c r="AX369" s="12" t="s">
        <v>82</v>
      </c>
      <c r="AY369" s="146" t="s">
        <v>161</v>
      </c>
    </row>
    <row r="370" spans="2:65" s="12" customFormat="1" ht="10.199999999999999">
      <c r="B370" s="145"/>
      <c r="D370" s="142" t="s">
        <v>171</v>
      </c>
      <c r="F370" s="147" t="s">
        <v>545</v>
      </c>
      <c r="H370" s="148">
        <v>319.26</v>
      </c>
      <c r="L370" s="145"/>
      <c r="M370" s="149"/>
      <c r="T370" s="150"/>
      <c r="AT370" s="146" t="s">
        <v>171</v>
      </c>
      <c r="AU370" s="146" t="s">
        <v>84</v>
      </c>
      <c r="AV370" s="12" t="s">
        <v>84</v>
      </c>
      <c r="AW370" s="12" t="s">
        <v>3</v>
      </c>
      <c r="AX370" s="12" t="s">
        <v>82</v>
      </c>
      <c r="AY370" s="146" t="s">
        <v>161</v>
      </c>
    </row>
    <row r="371" spans="2:65" s="1" customFormat="1" ht="24.15" customHeight="1">
      <c r="B371" s="128"/>
      <c r="C371" s="157" t="s">
        <v>546</v>
      </c>
      <c r="D371" s="157" t="s">
        <v>302</v>
      </c>
      <c r="E371" s="158" t="s">
        <v>547</v>
      </c>
      <c r="F371" s="159" t="s">
        <v>548</v>
      </c>
      <c r="G371" s="160" t="s">
        <v>166</v>
      </c>
      <c r="H371" s="161">
        <v>217.26</v>
      </c>
      <c r="I371" s="162"/>
      <c r="J371" s="162">
        <f>ROUND(I371*H371,2)</f>
        <v>0</v>
      </c>
      <c r="K371" s="163"/>
      <c r="L371" s="164"/>
      <c r="M371" s="165" t="s">
        <v>1</v>
      </c>
      <c r="N371" s="166" t="s">
        <v>39</v>
      </c>
      <c r="O371" s="138">
        <v>0</v>
      </c>
      <c r="P371" s="138">
        <f>O371*H371</f>
        <v>0</v>
      </c>
      <c r="Q371" s="138">
        <v>0.17599999999999999</v>
      </c>
      <c r="R371" s="138">
        <f>Q371*H371</f>
        <v>38.237759999999994</v>
      </c>
      <c r="S371" s="138">
        <v>0</v>
      </c>
      <c r="T371" s="139">
        <f>S371*H371</f>
        <v>0</v>
      </c>
      <c r="AR371" s="140" t="s">
        <v>207</v>
      </c>
      <c r="AT371" s="140" t="s">
        <v>302</v>
      </c>
      <c r="AU371" s="140" t="s">
        <v>84</v>
      </c>
      <c r="AY371" s="15" t="s">
        <v>161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5" t="s">
        <v>82</v>
      </c>
      <c r="BK371" s="141">
        <f>ROUND(I371*H371,2)</f>
        <v>0</v>
      </c>
      <c r="BL371" s="15" t="s">
        <v>167</v>
      </c>
      <c r="BM371" s="140" t="s">
        <v>549</v>
      </c>
    </row>
    <row r="372" spans="2:65" s="1" customFormat="1" ht="10.199999999999999">
      <c r="B372" s="27"/>
      <c r="D372" s="142" t="s">
        <v>169</v>
      </c>
      <c r="F372" s="143" t="s">
        <v>548</v>
      </c>
      <c r="L372" s="27"/>
      <c r="M372" s="144"/>
      <c r="T372" s="51"/>
      <c r="AT372" s="15" t="s">
        <v>169</v>
      </c>
      <c r="AU372" s="15" t="s">
        <v>84</v>
      </c>
    </row>
    <row r="373" spans="2:65" s="12" customFormat="1" ht="20.399999999999999">
      <c r="B373" s="145"/>
      <c r="D373" s="142" t="s">
        <v>171</v>
      </c>
      <c r="E373" s="146" t="s">
        <v>1</v>
      </c>
      <c r="F373" s="147" t="s">
        <v>455</v>
      </c>
      <c r="H373" s="148">
        <v>213</v>
      </c>
      <c r="L373" s="145"/>
      <c r="M373" s="149"/>
      <c r="T373" s="150"/>
      <c r="AT373" s="146" t="s">
        <v>171</v>
      </c>
      <c r="AU373" s="146" t="s">
        <v>84</v>
      </c>
      <c r="AV373" s="12" t="s">
        <v>84</v>
      </c>
      <c r="AW373" s="12" t="s">
        <v>30</v>
      </c>
      <c r="AX373" s="12" t="s">
        <v>82</v>
      </c>
      <c r="AY373" s="146" t="s">
        <v>161</v>
      </c>
    </row>
    <row r="374" spans="2:65" s="12" customFormat="1" ht="10.199999999999999">
      <c r="B374" s="145"/>
      <c r="D374" s="142" t="s">
        <v>171</v>
      </c>
      <c r="F374" s="147" t="s">
        <v>550</v>
      </c>
      <c r="H374" s="148">
        <v>217.26</v>
      </c>
      <c r="L374" s="145"/>
      <c r="M374" s="149"/>
      <c r="T374" s="150"/>
      <c r="AT374" s="146" t="s">
        <v>171</v>
      </c>
      <c r="AU374" s="146" t="s">
        <v>84</v>
      </c>
      <c r="AV374" s="12" t="s">
        <v>84</v>
      </c>
      <c r="AW374" s="12" t="s">
        <v>3</v>
      </c>
      <c r="AX374" s="12" t="s">
        <v>82</v>
      </c>
      <c r="AY374" s="146" t="s">
        <v>161</v>
      </c>
    </row>
    <row r="375" spans="2:65" s="1" customFormat="1" ht="24.15" customHeight="1">
      <c r="B375" s="128"/>
      <c r="C375" s="157" t="s">
        <v>551</v>
      </c>
      <c r="D375" s="157" t="s">
        <v>302</v>
      </c>
      <c r="E375" s="158" t="s">
        <v>552</v>
      </c>
      <c r="F375" s="159" t="s">
        <v>553</v>
      </c>
      <c r="G375" s="160" t="s">
        <v>166</v>
      </c>
      <c r="H375" s="161">
        <v>6.5279999999999996</v>
      </c>
      <c r="I375" s="162"/>
      <c r="J375" s="162">
        <f>ROUND(I375*H375,2)</f>
        <v>0</v>
      </c>
      <c r="K375" s="163"/>
      <c r="L375" s="164"/>
      <c r="M375" s="165" t="s">
        <v>1</v>
      </c>
      <c r="N375" s="166" t="s">
        <v>39</v>
      </c>
      <c r="O375" s="138">
        <v>0</v>
      </c>
      <c r="P375" s="138">
        <f>O375*H375</f>
        <v>0</v>
      </c>
      <c r="Q375" s="138">
        <v>0.17499999999999999</v>
      </c>
      <c r="R375" s="138">
        <f>Q375*H375</f>
        <v>1.1423999999999999</v>
      </c>
      <c r="S375" s="138">
        <v>0</v>
      </c>
      <c r="T375" s="139">
        <f>S375*H375</f>
        <v>0</v>
      </c>
      <c r="AR375" s="140" t="s">
        <v>207</v>
      </c>
      <c r="AT375" s="140" t="s">
        <v>302</v>
      </c>
      <c r="AU375" s="140" t="s">
        <v>84</v>
      </c>
      <c r="AY375" s="15" t="s">
        <v>161</v>
      </c>
      <c r="BE375" s="141">
        <f>IF(N375="základní",J375,0)</f>
        <v>0</v>
      </c>
      <c r="BF375" s="141">
        <f>IF(N375="snížená",J375,0)</f>
        <v>0</v>
      </c>
      <c r="BG375" s="141">
        <f>IF(N375="zákl. přenesená",J375,0)</f>
        <v>0</v>
      </c>
      <c r="BH375" s="141">
        <f>IF(N375="sníž. přenesená",J375,0)</f>
        <v>0</v>
      </c>
      <c r="BI375" s="141">
        <f>IF(N375="nulová",J375,0)</f>
        <v>0</v>
      </c>
      <c r="BJ375" s="15" t="s">
        <v>82</v>
      </c>
      <c r="BK375" s="141">
        <f>ROUND(I375*H375,2)</f>
        <v>0</v>
      </c>
      <c r="BL375" s="15" t="s">
        <v>167</v>
      </c>
      <c r="BM375" s="140" t="s">
        <v>554</v>
      </c>
    </row>
    <row r="376" spans="2:65" s="1" customFormat="1" ht="10.199999999999999">
      <c r="B376" s="27"/>
      <c r="D376" s="142" t="s">
        <v>169</v>
      </c>
      <c r="F376" s="143" t="s">
        <v>553</v>
      </c>
      <c r="L376" s="27"/>
      <c r="M376" s="144"/>
      <c r="T376" s="51"/>
      <c r="AT376" s="15" t="s">
        <v>169</v>
      </c>
      <c r="AU376" s="15" t="s">
        <v>84</v>
      </c>
    </row>
    <row r="377" spans="2:65" s="12" customFormat="1" ht="20.399999999999999">
      <c r="B377" s="145"/>
      <c r="D377" s="142" t="s">
        <v>171</v>
      </c>
      <c r="E377" s="146" t="s">
        <v>1</v>
      </c>
      <c r="F377" s="147" t="s">
        <v>456</v>
      </c>
      <c r="H377" s="148">
        <v>6.4</v>
      </c>
      <c r="L377" s="145"/>
      <c r="M377" s="149"/>
      <c r="T377" s="150"/>
      <c r="AT377" s="146" t="s">
        <v>171</v>
      </c>
      <c r="AU377" s="146" t="s">
        <v>84</v>
      </c>
      <c r="AV377" s="12" t="s">
        <v>84</v>
      </c>
      <c r="AW377" s="12" t="s">
        <v>30</v>
      </c>
      <c r="AX377" s="12" t="s">
        <v>82</v>
      </c>
      <c r="AY377" s="146" t="s">
        <v>161</v>
      </c>
    </row>
    <row r="378" spans="2:65" s="12" customFormat="1" ht="10.199999999999999">
      <c r="B378" s="145"/>
      <c r="D378" s="142" t="s">
        <v>171</v>
      </c>
      <c r="F378" s="147" t="s">
        <v>555</v>
      </c>
      <c r="H378" s="148">
        <v>6.5279999999999996</v>
      </c>
      <c r="L378" s="145"/>
      <c r="M378" s="149"/>
      <c r="T378" s="150"/>
      <c r="AT378" s="146" t="s">
        <v>171</v>
      </c>
      <c r="AU378" s="146" t="s">
        <v>84</v>
      </c>
      <c r="AV378" s="12" t="s">
        <v>84</v>
      </c>
      <c r="AW378" s="12" t="s">
        <v>3</v>
      </c>
      <c r="AX378" s="12" t="s">
        <v>82</v>
      </c>
      <c r="AY378" s="146" t="s">
        <v>161</v>
      </c>
    </row>
    <row r="379" spans="2:65" s="1" customFormat="1" ht="33" customHeight="1">
      <c r="B379" s="128"/>
      <c r="C379" s="129" t="s">
        <v>556</v>
      </c>
      <c r="D379" s="129" t="s">
        <v>163</v>
      </c>
      <c r="E379" s="130" t="s">
        <v>557</v>
      </c>
      <c r="F379" s="131" t="s">
        <v>558</v>
      </c>
      <c r="G379" s="132" t="s">
        <v>166</v>
      </c>
      <c r="H379" s="133">
        <v>6.4</v>
      </c>
      <c r="I379" s="134"/>
      <c r="J379" s="134">
        <f>ROUND(I379*H379,2)</f>
        <v>0</v>
      </c>
      <c r="K379" s="135"/>
      <c r="L379" s="27"/>
      <c r="M379" s="136" t="s">
        <v>1</v>
      </c>
      <c r="N379" s="137" t="s">
        <v>39</v>
      </c>
      <c r="O379" s="138">
        <v>5.5E-2</v>
      </c>
      <c r="P379" s="138">
        <f>O379*H379</f>
        <v>0.35200000000000004</v>
      </c>
      <c r="Q379" s="138">
        <v>0</v>
      </c>
      <c r="R379" s="138">
        <f>Q379*H379</f>
        <v>0</v>
      </c>
      <c r="S379" s="138">
        <v>0</v>
      </c>
      <c r="T379" s="139">
        <f>S379*H379</f>
        <v>0</v>
      </c>
      <c r="AR379" s="140" t="s">
        <v>167</v>
      </c>
      <c r="AT379" s="140" t="s">
        <v>163</v>
      </c>
      <c r="AU379" s="140" t="s">
        <v>84</v>
      </c>
      <c r="AY379" s="15" t="s">
        <v>161</v>
      </c>
      <c r="BE379" s="141">
        <f>IF(N379="základní",J379,0)</f>
        <v>0</v>
      </c>
      <c r="BF379" s="141">
        <f>IF(N379="snížená",J379,0)</f>
        <v>0</v>
      </c>
      <c r="BG379" s="141">
        <f>IF(N379="zákl. přenesená",J379,0)</f>
        <v>0</v>
      </c>
      <c r="BH379" s="141">
        <f>IF(N379="sníž. přenesená",J379,0)</f>
        <v>0</v>
      </c>
      <c r="BI379" s="141">
        <f>IF(N379="nulová",J379,0)</f>
        <v>0</v>
      </c>
      <c r="BJ379" s="15" t="s">
        <v>82</v>
      </c>
      <c r="BK379" s="141">
        <f>ROUND(I379*H379,2)</f>
        <v>0</v>
      </c>
      <c r="BL379" s="15" t="s">
        <v>167</v>
      </c>
      <c r="BM379" s="140" t="s">
        <v>559</v>
      </c>
    </row>
    <row r="380" spans="2:65" s="1" customFormat="1" ht="57.6">
      <c r="B380" s="27"/>
      <c r="D380" s="142" t="s">
        <v>169</v>
      </c>
      <c r="F380" s="143" t="s">
        <v>560</v>
      </c>
      <c r="L380" s="27"/>
      <c r="M380" s="144"/>
      <c r="T380" s="51"/>
      <c r="AT380" s="15" t="s">
        <v>169</v>
      </c>
      <c r="AU380" s="15" t="s">
        <v>84</v>
      </c>
    </row>
    <row r="381" spans="2:65" s="12" customFormat="1" ht="20.399999999999999">
      <c r="B381" s="145"/>
      <c r="D381" s="142" t="s">
        <v>171</v>
      </c>
      <c r="E381" s="146" t="s">
        <v>1</v>
      </c>
      <c r="F381" s="147" t="s">
        <v>456</v>
      </c>
      <c r="H381" s="148">
        <v>6.4</v>
      </c>
      <c r="L381" s="145"/>
      <c r="M381" s="149"/>
      <c r="T381" s="150"/>
      <c r="AT381" s="146" t="s">
        <v>171</v>
      </c>
      <c r="AU381" s="146" t="s">
        <v>84</v>
      </c>
      <c r="AV381" s="12" t="s">
        <v>84</v>
      </c>
      <c r="AW381" s="12" t="s">
        <v>30</v>
      </c>
      <c r="AX381" s="12" t="s">
        <v>82</v>
      </c>
      <c r="AY381" s="146" t="s">
        <v>161</v>
      </c>
    </row>
    <row r="382" spans="2:65" s="1" customFormat="1" ht="33" customHeight="1">
      <c r="B382" s="128"/>
      <c r="C382" s="129" t="s">
        <v>561</v>
      </c>
      <c r="D382" s="129" t="s">
        <v>163</v>
      </c>
      <c r="E382" s="130" t="s">
        <v>562</v>
      </c>
      <c r="F382" s="131" t="s">
        <v>563</v>
      </c>
      <c r="G382" s="132" t="s">
        <v>166</v>
      </c>
      <c r="H382" s="133">
        <v>1181.3</v>
      </c>
      <c r="I382" s="134"/>
      <c r="J382" s="134">
        <f>ROUND(I382*H382,2)</f>
        <v>0</v>
      </c>
      <c r="K382" s="135"/>
      <c r="L382" s="27"/>
      <c r="M382" s="136" t="s">
        <v>1</v>
      </c>
      <c r="N382" s="137" t="s">
        <v>39</v>
      </c>
      <c r="O382" s="138">
        <v>0.57999999999999996</v>
      </c>
      <c r="P382" s="138">
        <f>O382*H382</f>
        <v>685.15399999999988</v>
      </c>
      <c r="Q382" s="138">
        <v>0.11303000000000001</v>
      </c>
      <c r="R382" s="138">
        <f>Q382*H382</f>
        <v>133.52233899999999</v>
      </c>
      <c r="S382" s="138">
        <v>0</v>
      </c>
      <c r="T382" s="139">
        <f>S382*H382</f>
        <v>0</v>
      </c>
      <c r="AR382" s="140" t="s">
        <v>167</v>
      </c>
      <c r="AT382" s="140" t="s">
        <v>163</v>
      </c>
      <c r="AU382" s="140" t="s">
        <v>84</v>
      </c>
      <c r="AY382" s="15" t="s">
        <v>161</v>
      </c>
      <c r="BE382" s="141">
        <f>IF(N382="základní",J382,0)</f>
        <v>0</v>
      </c>
      <c r="BF382" s="141">
        <f>IF(N382="snížená",J382,0)</f>
        <v>0</v>
      </c>
      <c r="BG382" s="141">
        <f>IF(N382="zákl. přenesená",J382,0)</f>
        <v>0</v>
      </c>
      <c r="BH382" s="141">
        <f>IF(N382="sníž. přenesená",J382,0)</f>
        <v>0</v>
      </c>
      <c r="BI382" s="141">
        <f>IF(N382="nulová",J382,0)</f>
        <v>0</v>
      </c>
      <c r="BJ382" s="15" t="s">
        <v>82</v>
      </c>
      <c r="BK382" s="141">
        <f>ROUND(I382*H382,2)</f>
        <v>0</v>
      </c>
      <c r="BL382" s="15" t="s">
        <v>167</v>
      </c>
      <c r="BM382" s="140" t="s">
        <v>564</v>
      </c>
    </row>
    <row r="383" spans="2:65" s="1" customFormat="1" ht="48">
      <c r="B383" s="27"/>
      <c r="D383" s="142" t="s">
        <v>169</v>
      </c>
      <c r="F383" s="143" t="s">
        <v>565</v>
      </c>
      <c r="L383" s="27"/>
      <c r="M383" s="144"/>
      <c r="T383" s="51"/>
      <c r="AT383" s="15" t="s">
        <v>169</v>
      </c>
      <c r="AU383" s="15" t="s">
        <v>84</v>
      </c>
    </row>
    <row r="384" spans="2:65" s="12" customFormat="1" ht="20.399999999999999">
      <c r="B384" s="145"/>
      <c r="D384" s="142" t="s">
        <v>171</v>
      </c>
      <c r="E384" s="146" t="s">
        <v>1</v>
      </c>
      <c r="F384" s="147" t="s">
        <v>439</v>
      </c>
      <c r="H384" s="148">
        <v>1091.2</v>
      </c>
      <c r="L384" s="145"/>
      <c r="M384" s="149"/>
      <c r="T384" s="150"/>
      <c r="AT384" s="146" t="s">
        <v>171</v>
      </c>
      <c r="AU384" s="146" t="s">
        <v>84</v>
      </c>
      <c r="AV384" s="12" t="s">
        <v>84</v>
      </c>
      <c r="AW384" s="12" t="s">
        <v>30</v>
      </c>
      <c r="AX384" s="12" t="s">
        <v>74</v>
      </c>
      <c r="AY384" s="146" t="s">
        <v>161</v>
      </c>
    </row>
    <row r="385" spans="2:65" s="12" customFormat="1" ht="10.199999999999999">
      <c r="B385" s="145"/>
      <c r="D385" s="142" t="s">
        <v>171</v>
      </c>
      <c r="E385" s="146" t="s">
        <v>1</v>
      </c>
      <c r="F385" s="147" t="s">
        <v>441</v>
      </c>
      <c r="H385" s="148">
        <v>29.4</v>
      </c>
      <c r="L385" s="145"/>
      <c r="M385" s="149"/>
      <c r="T385" s="150"/>
      <c r="AT385" s="146" t="s">
        <v>171</v>
      </c>
      <c r="AU385" s="146" t="s">
        <v>84</v>
      </c>
      <c r="AV385" s="12" t="s">
        <v>84</v>
      </c>
      <c r="AW385" s="12" t="s">
        <v>30</v>
      </c>
      <c r="AX385" s="12" t="s">
        <v>74</v>
      </c>
      <c r="AY385" s="146" t="s">
        <v>161</v>
      </c>
    </row>
    <row r="386" spans="2:65" s="12" customFormat="1" ht="10.199999999999999">
      <c r="B386" s="145"/>
      <c r="D386" s="142" t="s">
        <v>171</v>
      </c>
      <c r="E386" s="146" t="s">
        <v>1</v>
      </c>
      <c r="F386" s="147" t="s">
        <v>442</v>
      </c>
      <c r="H386" s="148">
        <v>60.7</v>
      </c>
      <c r="L386" s="145"/>
      <c r="M386" s="149"/>
      <c r="T386" s="150"/>
      <c r="AT386" s="146" t="s">
        <v>171</v>
      </c>
      <c r="AU386" s="146" t="s">
        <v>84</v>
      </c>
      <c r="AV386" s="12" t="s">
        <v>84</v>
      </c>
      <c r="AW386" s="12" t="s">
        <v>30</v>
      </c>
      <c r="AX386" s="12" t="s">
        <v>74</v>
      </c>
      <c r="AY386" s="146" t="s">
        <v>161</v>
      </c>
    </row>
    <row r="387" spans="2:65" s="13" customFormat="1" ht="10.199999999999999">
      <c r="B387" s="151"/>
      <c r="D387" s="142" t="s">
        <v>171</v>
      </c>
      <c r="E387" s="152" t="s">
        <v>1</v>
      </c>
      <c r="F387" s="153" t="s">
        <v>206</v>
      </c>
      <c r="H387" s="154">
        <v>1181.3</v>
      </c>
      <c r="L387" s="151"/>
      <c r="M387" s="155"/>
      <c r="T387" s="156"/>
      <c r="AT387" s="152" t="s">
        <v>171</v>
      </c>
      <c r="AU387" s="152" t="s">
        <v>84</v>
      </c>
      <c r="AV387" s="13" t="s">
        <v>167</v>
      </c>
      <c r="AW387" s="13" t="s">
        <v>30</v>
      </c>
      <c r="AX387" s="13" t="s">
        <v>82</v>
      </c>
      <c r="AY387" s="152" t="s">
        <v>161</v>
      </c>
    </row>
    <row r="388" spans="2:65" s="1" customFormat="1" ht="24.15" customHeight="1">
      <c r="B388" s="128"/>
      <c r="C388" s="157" t="s">
        <v>566</v>
      </c>
      <c r="D388" s="157" t="s">
        <v>302</v>
      </c>
      <c r="E388" s="158" t="s">
        <v>567</v>
      </c>
      <c r="F388" s="159" t="s">
        <v>568</v>
      </c>
      <c r="G388" s="160" t="s">
        <v>166</v>
      </c>
      <c r="H388" s="161">
        <v>1102.1120000000001</v>
      </c>
      <c r="I388" s="162"/>
      <c r="J388" s="162">
        <f>ROUND(I388*H388,2)</f>
        <v>0</v>
      </c>
      <c r="K388" s="163"/>
      <c r="L388" s="164"/>
      <c r="M388" s="165" t="s">
        <v>1</v>
      </c>
      <c r="N388" s="166" t="s">
        <v>39</v>
      </c>
      <c r="O388" s="138">
        <v>0</v>
      </c>
      <c r="P388" s="138">
        <f>O388*H388</f>
        <v>0</v>
      </c>
      <c r="Q388" s="138">
        <v>0.191</v>
      </c>
      <c r="R388" s="138">
        <f>Q388*H388</f>
        <v>210.50339200000002</v>
      </c>
      <c r="S388" s="138">
        <v>0</v>
      </c>
      <c r="T388" s="139">
        <f>S388*H388</f>
        <v>0</v>
      </c>
      <c r="AR388" s="140" t="s">
        <v>207</v>
      </c>
      <c r="AT388" s="140" t="s">
        <v>302</v>
      </c>
      <c r="AU388" s="140" t="s">
        <v>84</v>
      </c>
      <c r="AY388" s="15" t="s">
        <v>161</v>
      </c>
      <c r="BE388" s="141">
        <f>IF(N388="základní",J388,0)</f>
        <v>0</v>
      </c>
      <c r="BF388" s="141">
        <f>IF(N388="snížená",J388,0)</f>
        <v>0</v>
      </c>
      <c r="BG388" s="141">
        <f>IF(N388="zákl. přenesená",J388,0)</f>
        <v>0</v>
      </c>
      <c r="BH388" s="141">
        <f>IF(N388="sníž. přenesená",J388,0)</f>
        <v>0</v>
      </c>
      <c r="BI388" s="141">
        <f>IF(N388="nulová",J388,0)</f>
        <v>0</v>
      </c>
      <c r="BJ388" s="15" t="s">
        <v>82</v>
      </c>
      <c r="BK388" s="141">
        <f>ROUND(I388*H388,2)</f>
        <v>0</v>
      </c>
      <c r="BL388" s="15" t="s">
        <v>167</v>
      </c>
      <c r="BM388" s="140" t="s">
        <v>569</v>
      </c>
    </row>
    <row r="389" spans="2:65" s="1" customFormat="1" ht="19.2">
      <c r="B389" s="27"/>
      <c r="D389" s="142" t="s">
        <v>169</v>
      </c>
      <c r="F389" s="143" t="s">
        <v>568</v>
      </c>
      <c r="L389" s="27"/>
      <c r="M389" s="144"/>
      <c r="T389" s="51"/>
      <c r="AT389" s="15" t="s">
        <v>169</v>
      </c>
      <c r="AU389" s="15" t="s">
        <v>84</v>
      </c>
    </row>
    <row r="390" spans="2:65" s="12" customFormat="1" ht="20.399999999999999">
      <c r="B390" s="145"/>
      <c r="D390" s="142" t="s">
        <v>171</v>
      </c>
      <c r="E390" s="146" t="s">
        <v>1</v>
      </c>
      <c r="F390" s="147" t="s">
        <v>439</v>
      </c>
      <c r="H390" s="148">
        <v>1091.2</v>
      </c>
      <c r="L390" s="145"/>
      <c r="M390" s="149"/>
      <c r="T390" s="150"/>
      <c r="AT390" s="146" t="s">
        <v>171</v>
      </c>
      <c r="AU390" s="146" t="s">
        <v>84</v>
      </c>
      <c r="AV390" s="12" t="s">
        <v>84</v>
      </c>
      <c r="AW390" s="12" t="s">
        <v>30</v>
      </c>
      <c r="AX390" s="12" t="s">
        <v>82</v>
      </c>
      <c r="AY390" s="146" t="s">
        <v>161</v>
      </c>
    </row>
    <row r="391" spans="2:65" s="12" customFormat="1" ht="10.199999999999999">
      <c r="B391" s="145"/>
      <c r="D391" s="142" t="s">
        <v>171</v>
      </c>
      <c r="F391" s="147" t="s">
        <v>570</v>
      </c>
      <c r="H391" s="148">
        <v>1102.1120000000001</v>
      </c>
      <c r="L391" s="145"/>
      <c r="M391" s="149"/>
      <c r="T391" s="150"/>
      <c r="AT391" s="146" t="s">
        <v>171</v>
      </c>
      <c r="AU391" s="146" t="s">
        <v>84</v>
      </c>
      <c r="AV391" s="12" t="s">
        <v>84</v>
      </c>
      <c r="AW391" s="12" t="s">
        <v>3</v>
      </c>
      <c r="AX391" s="12" t="s">
        <v>82</v>
      </c>
      <c r="AY391" s="146" t="s">
        <v>161</v>
      </c>
    </row>
    <row r="392" spans="2:65" s="1" customFormat="1" ht="24.15" customHeight="1">
      <c r="B392" s="128"/>
      <c r="C392" s="157" t="s">
        <v>571</v>
      </c>
      <c r="D392" s="157" t="s">
        <v>302</v>
      </c>
      <c r="E392" s="158" t="s">
        <v>572</v>
      </c>
      <c r="F392" s="159" t="s">
        <v>573</v>
      </c>
      <c r="G392" s="160" t="s">
        <v>166</v>
      </c>
      <c r="H392" s="161">
        <v>61.307000000000002</v>
      </c>
      <c r="I392" s="162"/>
      <c r="J392" s="162">
        <f>ROUND(I392*H392,2)</f>
        <v>0</v>
      </c>
      <c r="K392" s="163"/>
      <c r="L392" s="164"/>
      <c r="M392" s="165" t="s">
        <v>1</v>
      </c>
      <c r="N392" s="166" t="s">
        <v>39</v>
      </c>
      <c r="O392" s="138">
        <v>0</v>
      </c>
      <c r="P392" s="138">
        <f>O392*H392</f>
        <v>0</v>
      </c>
      <c r="Q392" s="138">
        <v>0.191</v>
      </c>
      <c r="R392" s="138">
        <f>Q392*H392</f>
        <v>11.709637000000001</v>
      </c>
      <c r="S392" s="138">
        <v>0</v>
      </c>
      <c r="T392" s="139">
        <f>S392*H392</f>
        <v>0</v>
      </c>
      <c r="AR392" s="140" t="s">
        <v>207</v>
      </c>
      <c r="AT392" s="140" t="s">
        <v>302</v>
      </c>
      <c r="AU392" s="140" t="s">
        <v>84</v>
      </c>
      <c r="AY392" s="15" t="s">
        <v>161</v>
      </c>
      <c r="BE392" s="141">
        <f>IF(N392="základní",J392,0)</f>
        <v>0</v>
      </c>
      <c r="BF392" s="141">
        <f>IF(N392="snížená",J392,0)</f>
        <v>0</v>
      </c>
      <c r="BG392" s="141">
        <f>IF(N392="zákl. přenesená",J392,0)</f>
        <v>0</v>
      </c>
      <c r="BH392" s="141">
        <f>IF(N392="sníž. přenesená",J392,0)</f>
        <v>0</v>
      </c>
      <c r="BI392" s="141">
        <f>IF(N392="nulová",J392,0)</f>
        <v>0</v>
      </c>
      <c r="BJ392" s="15" t="s">
        <v>82</v>
      </c>
      <c r="BK392" s="141">
        <f>ROUND(I392*H392,2)</f>
        <v>0</v>
      </c>
      <c r="BL392" s="15" t="s">
        <v>167</v>
      </c>
      <c r="BM392" s="140" t="s">
        <v>574</v>
      </c>
    </row>
    <row r="393" spans="2:65" s="1" customFormat="1" ht="19.2">
      <c r="B393" s="27"/>
      <c r="D393" s="142" t="s">
        <v>169</v>
      </c>
      <c r="F393" s="143" t="s">
        <v>573</v>
      </c>
      <c r="L393" s="27"/>
      <c r="M393" s="144"/>
      <c r="T393" s="51"/>
      <c r="AT393" s="15" t="s">
        <v>169</v>
      </c>
      <c r="AU393" s="15" t="s">
        <v>84</v>
      </c>
    </row>
    <row r="394" spans="2:65" s="12" customFormat="1" ht="10.199999999999999">
      <c r="B394" s="145"/>
      <c r="D394" s="142" t="s">
        <v>171</v>
      </c>
      <c r="E394" s="146" t="s">
        <v>1</v>
      </c>
      <c r="F394" s="147" t="s">
        <v>442</v>
      </c>
      <c r="H394" s="148">
        <v>60.7</v>
      </c>
      <c r="L394" s="145"/>
      <c r="M394" s="149"/>
      <c r="T394" s="150"/>
      <c r="AT394" s="146" t="s">
        <v>171</v>
      </c>
      <c r="AU394" s="146" t="s">
        <v>84</v>
      </c>
      <c r="AV394" s="12" t="s">
        <v>84</v>
      </c>
      <c r="AW394" s="12" t="s">
        <v>30</v>
      </c>
      <c r="AX394" s="12" t="s">
        <v>82</v>
      </c>
      <c r="AY394" s="146" t="s">
        <v>161</v>
      </c>
    </row>
    <row r="395" spans="2:65" s="12" customFormat="1" ht="10.199999999999999">
      <c r="B395" s="145"/>
      <c r="D395" s="142" t="s">
        <v>171</v>
      </c>
      <c r="F395" s="147" t="s">
        <v>575</v>
      </c>
      <c r="H395" s="148">
        <v>61.307000000000002</v>
      </c>
      <c r="L395" s="145"/>
      <c r="M395" s="149"/>
      <c r="T395" s="150"/>
      <c r="AT395" s="146" t="s">
        <v>171</v>
      </c>
      <c r="AU395" s="146" t="s">
        <v>84</v>
      </c>
      <c r="AV395" s="12" t="s">
        <v>84</v>
      </c>
      <c r="AW395" s="12" t="s">
        <v>3</v>
      </c>
      <c r="AX395" s="12" t="s">
        <v>82</v>
      </c>
      <c r="AY395" s="146" t="s">
        <v>161</v>
      </c>
    </row>
    <row r="396" spans="2:65" s="1" customFormat="1" ht="24.15" customHeight="1">
      <c r="B396" s="128"/>
      <c r="C396" s="157" t="s">
        <v>576</v>
      </c>
      <c r="D396" s="157" t="s">
        <v>302</v>
      </c>
      <c r="E396" s="158" t="s">
        <v>577</v>
      </c>
      <c r="F396" s="159" t="s">
        <v>578</v>
      </c>
      <c r="G396" s="160" t="s">
        <v>166</v>
      </c>
      <c r="H396" s="161">
        <v>29.693999999999999</v>
      </c>
      <c r="I396" s="162"/>
      <c r="J396" s="162">
        <f>ROUND(I396*H396,2)</f>
        <v>0</v>
      </c>
      <c r="K396" s="163"/>
      <c r="L396" s="164"/>
      <c r="M396" s="165" t="s">
        <v>1</v>
      </c>
      <c r="N396" s="166" t="s">
        <v>39</v>
      </c>
      <c r="O396" s="138">
        <v>0</v>
      </c>
      <c r="P396" s="138">
        <f>O396*H396</f>
        <v>0</v>
      </c>
      <c r="Q396" s="138">
        <v>0.17599999999999999</v>
      </c>
      <c r="R396" s="138">
        <f>Q396*H396</f>
        <v>5.2261439999999997</v>
      </c>
      <c r="S396" s="138">
        <v>0</v>
      </c>
      <c r="T396" s="139">
        <f>S396*H396</f>
        <v>0</v>
      </c>
      <c r="AR396" s="140" t="s">
        <v>207</v>
      </c>
      <c r="AT396" s="140" t="s">
        <v>302</v>
      </c>
      <c r="AU396" s="140" t="s">
        <v>84</v>
      </c>
      <c r="AY396" s="15" t="s">
        <v>161</v>
      </c>
      <c r="BE396" s="141">
        <f>IF(N396="základní",J396,0)</f>
        <v>0</v>
      </c>
      <c r="BF396" s="141">
        <f>IF(N396="snížená",J396,0)</f>
        <v>0</v>
      </c>
      <c r="BG396" s="141">
        <f>IF(N396="zákl. přenesená",J396,0)</f>
        <v>0</v>
      </c>
      <c r="BH396" s="141">
        <f>IF(N396="sníž. přenesená",J396,0)</f>
        <v>0</v>
      </c>
      <c r="BI396" s="141">
        <f>IF(N396="nulová",J396,0)</f>
        <v>0</v>
      </c>
      <c r="BJ396" s="15" t="s">
        <v>82</v>
      </c>
      <c r="BK396" s="141">
        <f>ROUND(I396*H396,2)</f>
        <v>0</v>
      </c>
      <c r="BL396" s="15" t="s">
        <v>167</v>
      </c>
      <c r="BM396" s="140" t="s">
        <v>579</v>
      </c>
    </row>
    <row r="397" spans="2:65" s="1" customFormat="1" ht="10.199999999999999">
      <c r="B397" s="27"/>
      <c r="D397" s="142" t="s">
        <v>169</v>
      </c>
      <c r="F397" s="143" t="s">
        <v>580</v>
      </c>
      <c r="L397" s="27"/>
      <c r="M397" s="144"/>
      <c r="T397" s="51"/>
      <c r="AT397" s="15" t="s">
        <v>169</v>
      </c>
      <c r="AU397" s="15" t="s">
        <v>84</v>
      </c>
    </row>
    <row r="398" spans="2:65" s="12" customFormat="1" ht="10.199999999999999">
      <c r="B398" s="145"/>
      <c r="D398" s="142" t="s">
        <v>171</v>
      </c>
      <c r="E398" s="146" t="s">
        <v>1</v>
      </c>
      <c r="F398" s="147" t="s">
        <v>441</v>
      </c>
      <c r="H398" s="148">
        <v>29.4</v>
      </c>
      <c r="L398" s="145"/>
      <c r="M398" s="149"/>
      <c r="T398" s="150"/>
      <c r="AT398" s="146" t="s">
        <v>171</v>
      </c>
      <c r="AU398" s="146" t="s">
        <v>84</v>
      </c>
      <c r="AV398" s="12" t="s">
        <v>84</v>
      </c>
      <c r="AW398" s="12" t="s">
        <v>30</v>
      </c>
      <c r="AX398" s="12" t="s">
        <v>82</v>
      </c>
      <c r="AY398" s="146" t="s">
        <v>161</v>
      </c>
    </row>
    <row r="399" spans="2:65" s="12" customFormat="1" ht="10.199999999999999">
      <c r="B399" s="145"/>
      <c r="D399" s="142" t="s">
        <v>171</v>
      </c>
      <c r="F399" s="147" t="s">
        <v>581</v>
      </c>
      <c r="H399" s="148">
        <v>29.693999999999999</v>
      </c>
      <c r="L399" s="145"/>
      <c r="M399" s="149"/>
      <c r="T399" s="150"/>
      <c r="AT399" s="146" t="s">
        <v>171</v>
      </c>
      <c r="AU399" s="146" t="s">
        <v>84</v>
      </c>
      <c r="AV399" s="12" t="s">
        <v>84</v>
      </c>
      <c r="AW399" s="12" t="s">
        <v>3</v>
      </c>
      <c r="AX399" s="12" t="s">
        <v>82</v>
      </c>
      <c r="AY399" s="146" t="s">
        <v>161</v>
      </c>
    </row>
    <row r="400" spans="2:65" s="1" customFormat="1" ht="33" customHeight="1">
      <c r="B400" s="128"/>
      <c r="C400" s="129" t="s">
        <v>582</v>
      </c>
      <c r="D400" s="129" t="s">
        <v>163</v>
      </c>
      <c r="E400" s="130" t="s">
        <v>583</v>
      </c>
      <c r="F400" s="131" t="s">
        <v>584</v>
      </c>
      <c r="G400" s="132" t="s">
        <v>166</v>
      </c>
      <c r="H400" s="133">
        <v>90.1</v>
      </c>
      <c r="I400" s="134"/>
      <c r="J400" s="134">
        <f>ROUND(I400*H400,2)</f>
        <v>0</v>
      </c>
      <c r="K400" s="135"/>
      <c r="L400" s="27"/>
      <c r="M400" s="136" t="s">
        <v>1</v>
      </c>
      <c r="N400" s="137" t="s">
        <v>39</v>
      </c>
      <c r="O400" s="138">
        <v>5.8000000000000003E-2</v>
      </c>
      <c r="P400" s="138">
        <f>O400*H400</f>
        <v>5.2257999999999996</v>
      </c>
      <c r="Q400" s="138">
        <v>0</v>
      </c>
      <c r="R400" s="138">
        <f>Q400*H400</f>
        <v>0</v>
      </c>
      <c r="S400" s="138">
        <v>0</v>
      </c>
      <c r="T400" s="139">
        <f>S400*H400</f>
        <v>0</v>
      </c>
      <c r="AR400" s="140" t="s">
        <v>167</v>
      </c>
      <c r="AT400" s="140" t="s">
        <v>163</v>
      </c>
      <c r="AU400" s="140" t="s">
        <v>84</v>
      </c>
      <c r="AY400" s="15" t="s">
        <v>161</v>
      </c>
      <c r="BE400" s="141">
        <f>IF(N400="základní",J400,0)</f>
        <v>0</v>
      </c>
      <c r="BF400" s="141">
        <f>IF(N400="snížená",J400,0)</f>
        <v>0</v>
      </c>
      <c r="BG400" s="141">
        <f>IF(N400="zákl. přenesená",J400,0)</f>
        <v>0</v>
      </c>
      <c r="BH400" s="141">
        <f>IF(N400="sníž. přenesená",J400,0)</f>
        <v>0</v>
      </c>
      <c r="BI400" s="141">
        <f>IF(N400="nulová",J400,0)</f>
        <v>0</v>
      </c>
      <c r="BJ400" s="15" t="s">
        <v>82</v>
      </c>
      <c r="BK400" s="141">
        <f>ROUND(I400*H400,2)</f>
        <v>0</v>
      </c>
      <c r="BL400" s="15" t="s">
        <v>167</v>
      </c>
      <c r="BM400" s="140" t="s">
        <v>585</v>
      </c>
    </row>
    <row r="401" spans="2:65" s="1" customFormat="1" ht="57.6">
      <c r="B401" s="27"/>
      <c r="D401" s="142" t="s">
        <v>169</v>
      </c>
      <c r="F401" s="143" t="s">
        <v>586</v>
      </c>
      <c r="L401" s="27"/>
      <c r="M401" s="144"/>
      <c r="T401" s="51"/>
      <c r="AT401" s="15" t="s">
        <v>169</v>
      </c>
      <c r="AU401" s="15" t="s">
        <v>84</v>
      </c>
    </row>
    <row r="402" spans="2:65" s="12" customFormat="1" ht="10.199999999999999">
      <c r="B402" s="145"/>
      <c r="D402" s="142" t="s">
        <v>171</v>
      </c>
      <c r="E402" s="146" t="s">
        <v>1</v>
      </c>
      <c r="F402" s="147" t="s">
        <v>442</v>
      </c>
      <c r="H402" s="148">
        <v>60.7</v>
      </c>
      <c r="L402" s="145"/>
      <c r="M402" s="149"/>
      <c r="T402" s="150"/>
      <c r="AT402" s="146" t="s">
        <v>171</v>
      </c>
      <c r="AU402" s="146" t="s">
        <v>84</v>
      </c>
      <c r="AV402" s="12" t="s">
        <v>84</v>
      </c>
      <c r="AW402" s="12" t="s">
        <v>30</v>
      </c>
      <c r="AX402" s="12" t="s">
        <v>74</v>
      </c>
      <c r="AY402" s="146" t="s">
        <v>161</v>
      </c>
    </row>
    <row r="403" spans="2:65" s="12" customFormat="1" ht="10.199999999999999">
      <c r="B403" s="145"/>
      <c r="D403" s="142" t="s">
        <v>171</v>
      </c>
      <c r="E403" s="146" t="s">
        <v>1</v>
      </c>
      <c r="F403" s="147" t="s">
        <v>441</v>
      </c>
      <c r="H403" s="148">
        <v>29.4</v>
      </c>
      <c r="L403" s="145"/>
      <c r="M403" s="149"/>
      <c r="T403" s="150"/>
      <c r="AT403" s="146" t="s">
        <v>171</v>
      </c>
      <c r="AU403" s="146" t="s">
        <v>84</v>
      </c>
      <c r="AV403" s="12" t="s">
        <v>84</v>
      </c>
      <c r="AW403" s="12" t="s">
        <v>30</v>
      </c>
      <c r="AX403" s="12" t="s">
        <v>74</v>
      </c>
      <c r="AY403" s="146" t="s">
        <v>161</v>
      </c>
    </row>
    <row r="404" spans="2:65" s="13" customFormat="1" ht="10.199999999999999">
      <c r="B404" s="151"/>
      <c r="D404" s="142" t="s">
        <v>171</v>
      </c>
      <c r="E404" s="152" t="s">
        <v>1</v>
      </c>
      <c r="F404" s="153" t="s">
        <v>206</v>
      </c>
      <c r="H404" s="154">
        <v>90.1</v>
      </c>
      <c r="L404" s="151"/>
      <c r="M404" s="155"/>
      <c r="T404" s="156"/>
      <c r="AT404" s="152" t="s">
        <v>171</v>
      </c>
      <c r="AU404" s="152" t="s">
        <v>84</v>
      </c>
      <c r="AV404" s="13" t="s">
        <v>167</v>
      </c>
      <c r="AW404" s="13" t="s">
        <v>30</v>
      </c>
      <c r="AX404" s="13" t="s">
        <v>82</v>
      </c>
      <c r="AY404" s="152" t="s">
        <v>161</v>
      </c>
    </row>
    <row r="405" spans="2:65" s="11" customFormat="1" ht="22.8" customHeight="1">
      <c r="B405" s="117"/>
      <c r="D405" s="118" t="s">
        <v>73</v>
      </c>
      <c r="E405" s="126" t="s">
        <v>207</v>
      </c>
      <c r="F405" s="126" t="s">
        <v>587</v>
      </c>
      <c r="J405" s="127">
        <f>BK405</f>
        <v>0</v>
      </c>
      <c r="L405" s="117"/>
      <c r="M405" s="121"/>
      <c r="P405" s="122">
        <f>SUM(P406:P513)</f>
        <v>193.67404999999997</v>
      </c>
      <c r="R405" s="122">
        <f>SUM(R406:R513)</f>
        <v>7.3363139599999991</v>
      </c>
      <c r="T405" s="123">
        <f>SUM(T406:T513)</f>
        <v>0</v>
      </c>
      <c r="AR405" s="118" t="s">
        <v>82</v>
      </c>
      <c r="AT405" s="124" t="s">
        <v>73</v>
      </c>
      <c r="AU405" s="124" t="s">
        <v>82</v>
      </c>
      <c r="AY405" s="118" t="s">
        <v>161</v>
      </c>
      <c r="BK405" s="125">
        <f>SUM(BK406:BK513)</f>
        <v>0</v>
      </c>
    </row>
    <row r="406" spans="2:65" s="1" customFormat="1" ht="24.15" customHeight="1">
      <c r="B406" s="128"/>
      <c r="C406" s="129" t="s">
        <v>588</v>
      </c>
      <c r="D406" s="129" t="s">
        <v>163</v>
      </c>
      <c r="E406" s="130" t="s">
        <v>589</v>
      </c>
      <c r="F406" s="131" t="s">
        <v>590</v>
      </c>
      <c r="G406" s="132" t="s">
        <v>396</v>
      </c>
      <c r="H406" s="133">
        <v>1</v>
      </c>
      <c r="I406" s="134"/>
      <c r="J406" s="134">
        <f>ROUND(I406*H406,2)</f>
        <v>0</v>
      </c>
      <c r="K406" s="135"/>
      <c r="L406" s="27"/>
      <c r="M406" s="136" t="s">
        <v>1</v>
      </c>
      <c r="N406" s="137" t="s">
        <v>39</v>
      </c>
      <c r="O406" s="138">
        <v>9.2829999999999995</v>
      </c>
      <c r="P406" s="138">
        <f>O406*H406</f>
        <v>9.2829999999999995</v>
      </c>
      <c r="Q406" s="138">
        <v>0</v>
      </c>
      <c r="R406" s="138">
        <f>Q406*H406</f>
        <v>0</v>
      </c>
      <c r="S406" s="138">
        <v>0</v>
      </c>
      <c r="T406" s="139">
        <f>S406*H406</f>
        <v>0</v>
      </c>
      <c r="AR406" s="140" t="s">
        <v>167</v>
      </c>
      <c r="AT406" s="140" t="s">
        <v>163</v>
      </c>
      <c r="AU406" s="140" t="s">
        <v>84</v>
      </c>
      <c r="AY406" s="15" t="s">
        <v>161</v>
      </c>
      <c r="BE406" s="141">
        <f>IF(N406="základní",J406,0)</f>
        <v>0</v>
      </c>
      <c r="BF406" s="141">
        <f>IF(N406="snížená",J406,0)</f>
        <v>0</v>
      </c>
      <c r="BG406" s="141">
        <f>IF(N406="zákl. přenesená",J406,0)</f>
        <v>0</v>
      </c>
      <c r="BH406" s="141">
        <f>IF(N406="sníž. přenesená",J406,0)</f>
        <v>0</v>
      </c>
      <c r="BI406" s="141">
        <f>IF(N406="nulová",J406,0)</f>
        <v>0</v>
      </c>
      <c r="BJ406" s="15" t="s">
        <v>82</v>
      </c>
      <c r="BK406" s="141">
        <f>ROUND(I406*H406,2)</f>
        <v>0</v>
      </c>
      <c r="BL406" s="15" t="s">
        <v>167</v>
      </c>
      <c r="BM406" s="140" t="s">
        <v>591</v>
      </c>
    </row>
    <row r="407" spans="2:65" s="1" customFormat="1" ht="19.2">
      <c r="B407" s="27"/>
      <c r="D407" s="142" t="s">
        <v>169</v>
      </c>
      <c r="F407" s="143" t="s">
        <v>590</v>
      </c>
      <c r="L407" s="27"/>
      <c r="M407" s="144"/>
      <c r="T407" s="51"/>
      <c r="AT407" s="15" t="s">
        <v>169</v>
      </c>
      <c r="AU407" s="15" t="s">
        <v>84</v>
      </c>
    </row>
    <row r="408" spans="2:65" s="12" customFormat="1" ht="10.199999999999999">
      <c r="B408" s="145"/>
      <c r="D408" s="142" t="s">
        <v>171</v>
      </c>
      <c r="E408" s="146" t="s">
        <v>1</v>
      </c>
      <c r="F408" s="147" t="s">
        <v>592</v>
      </c>
      <c r="H408" s="148">
        <v>1</v>
      </c>
      <c r="L408" s="145"/>
      <c r="M408" s="149"/>
      <c r="T408" s="150"/>
      <c r="AT408" s="146" t="s">
        <v>171</v>
      </c>
      <c r="AU408" s="146" t="s">
        <v>84</v>
      </c>
      <c r="AV408" s="12" t="s">
        <v>84</v>
      </c>
      <c r="AW408" s="12" t="s">
        <v>30</v>
      </c>
      <c r="AX408" s="12" t="s">
        <v>82</v>
      </c>
      <c r="AY408" s="146" t="s">
        <v>161</v>
      </c>
    </row>
    <row r="409" spans="2:65" s="1" customFormat="1" ht="16.5" customHeight="1">
      <c r="B409" s="128"/>
      <c r="C409" s="129" t="s">
        <v>593</v>
      </c>
      <c r="D409" s="129" t="s">
        <v>163</v>
      </c>
      <c r="E409" s="130" t="s">
        <v>594</v>
      </c>
      <c r="F409" s="131" t="s">
        <v>595</v>
      </c>
      <c r="G409" s="132" t="s">
        <v>396</v>
      </c>
      <c r="H409" s="133">
        <v>2</v>
      </c>
      <c r="I409" s="134"/>
      <c r="J409" s="134">
        <f>ROUND(I409*H409,2)</f>
        <v>0</v>
      </c>
      <c r="K409" s="135"/>
      <c r="L409" s="27"/>
      <c r="M409" s="136" t="s">
        <v>1</v>
      </c>
      <c r="N409" s="137" t="s">
        <v>39</v>
      </c>
      <c r="O409" s="138">
        <v>9.2829999999999995</v>
      </c>
      <c r="P409" s="138">
        <f>O409*H409</f>
        <v>18.565999999999999</v>
      </c>
      <c r="Q409" s="138">
        <v>0</v>
      </c>
      <c r="R409" s="138">
        <f>Q409*H409</f>
        <v>0</v>
      </c>
      <c r="S409" s="138">
        <v>0</v>
      </c>
      <c r="T409" s="139">
        <f>S409*H409</f>
        <v>0</v>
      </c>
      <c r="AR409" s="140" t="s">
        <v>167</v>
      </c>
      <c r="AT409" s="140" t="s">
        <v>163</v>
      </c>
      <c r="AU409" s="140" t="s">
        <v>84</v>
      </c>
      <c r="AY409" s="15" t="s">
        <v>161</v>
      </c>
      <c r="BE409" s="141">
        <f>IF(N409="základní",J409,0)</f>
        <v>0</v>
      </c>
      <c r="BF409" s="141">
        <f>IF(N409="snížená",J409,0)</f>
        <v>0</v>
      </c>
      <c r="BG409" s="141">
        <f>IF(N409="zákl. přenesená",J409,0)</f>
        <v>0</v>
      </c>
      <c r="BH409" s="141">
        <f>IF(N409="sníž. přenesená",J409,0)</f>
        <v>0</v>
      </c>
      <c r="BI409" s="141">
        <f>IF(N409="nulová",J409,0)</f>
        <v>0</v>
      </c>
      <c r="BJ409" s="15" t="s">
        <v>82</v>
      </c>
      <c r="BK409" s="141">
        <f>ROUND(I409*H409,2)</f>
        <v>0</v>
      </c>
      <c r="BL409" s="15" t="s">
        <v>167</v>
      </c>
      <c r="BM409" s="140" t="s">
        <v>596</v>
      </c>
    </row>
    <row r="410" spans="2:65" s="1" customFormat="1" ht="19.2">
      <c r="B410" s="27"/>
      <c r="D410" s="142" t="s">
        <v>169</v>
      </c>
      <c r="F410" s="143" t="s">
        <v>590</v>
      </c>
      <c r="L410" s="27"/>
      <c r="M410" s="144"/>
      <c r="T410" s="51"/>
      <c r="AT410" s="15" t="s">
        <v>169</v>
      </c>
      <c r="AU410" s="15" t="s">
        <v>84</v>
      </c>
    </row>
    <row r="411" spans="2:65" s="12" customFormat="1" ht="10.199999999999999">
      <c r="B411" s="145"/>
      <c r="D411" s="142" t="s">
        <v>171</v>
      </c>
      <c r="E411" s="146" t="s">
        <v>1</v>
      </c>
      <c r="F411" s="147" t="s">
        <v>597</v>
      </c>
      <c r="H411" s="148">
        <v>2</v>
      </c>
      <c r="L411" s="145"/>
      <c r="M411" s="149"/>
      <c r="T411" s="150"/>
      <c r="AT411" s="146" t="s">
        <v>171</v>
      </c>
      <c r="AU411" s="146" t="s">
        <v>84</v>
      </c>
      <c r="AV411" s="12" t="s">
        <v>84</v>
      </c>
      <c r="AW411" s="12" t="s">
        <v>30</v>
      </c>
      <c r="AX411" s="12" t="s">
        <v>82</v>
      </c>
      <c r="AY411" s="146" t="s">
        <v>161</v>
      </c>
    </row>
    <row r="412" spans="2:65" s="1" customFormat="1" ht="16.5" customHeight="1">
      <c r="B412" s="128"/>
      <c r="C412" s="129" t="s">
        <v>598</v>
      </c>
      <c r="D412" s="129" t="s">
        <v>163</v>
      </c>
      <c r="E412" s="130" t="s">
        <v>599</v>
      </c>
      <c r="F412" s="131" t="s">
        <v>600</v>
      </c>
      <c r="G412" s="132" t="s">
        <v>396</v>
      </c>
      <c r="H412" s="133">
        <v>2</v>
      </c>
      <c r="I412" s="134"/>
      <c r="J412" s="134">
        <f>ROUND(I412*H412,2)</f>
        <v>0</v>
      </c>
      <c r="K412" s="135"/>
      <c r="L412" s="27"/>
      <c r="M412" s="136" t="s">
        <v>1</v>
      </c>
      <c r="N412" s="137" t="s">
        <v>39</v>
      </c>
      <c r="O412" s="138">
        <v>9.2829999999999995</v>
      </c>
      <c r="P412" s="138">
        <f>O412*H412</f>
        <v>18.565999999999999</v>
      </c>
      <c r="Q412" s="138">
        <v>0</v>
      </c>
      <c r="R412" s="138">
        <f>Q412*H412</f>
        <v>0</v>
      </c>
      <c r="S412" s="138">
        <v>0</v>
      </c>
      <c r="T412" s="139">
        <f>S412*H412</f>
        <v>0</v>
      </c>
      <c r="AR412" s="140" t="s">
        <v>167</v>
      </c>
      <c r="AT412" s="140" t="s">
        <v>163</v>
      </c>
      <c r="AU412" s="140" t="s">
        <v>84</v>
      </c>
      <c r="AY412" s="15" t="s">
        <v>161</v>
      </c>
      <c r="BE412" s="141">
        <f>IF(N412="základní",J412,0)</f>
        <v>0</v>
      </c>
      <c r="BF412" s="141">
        <f>IF(N412="snížená",J412,0)</f>
        <v>0</v>
      </c>
      <c r="BG412" s="141">
        <f>IF(N412="zákl. přenesená",J412,0)</f>
        <v>0</v>
      </c>
      <c r="BH412" s="141">
        <f>IF(N412="sníž. přenesená",J412,0)</f>
        <v>0</v>
      </c>
      <c r="BI412" s="141">
        <f>IF(N412="nulová",J412,0)</f>
        <v>0</v>
      </c>
      <c r="BJ412" s="15" t="s">
        <v>82</v>
      </c>
      <c r="BK412" s="141">
        <f>ROUND(I412*H412,2)</f>
        <v>0</v>
      </c>
      <c r="BL412" s="15" t="s">
        <v>167</v>
      </c>
      <c r="BM412" s="140" t="s">
        <v>601</v>
      </c>
    </row>
    <row r="413" spans="2:65" s="1" customFormat="1" ht="19.2">
      <c r="B413" s="27"/>
      <c r="D413" s="142" t="s">
        <v>169</v>
      </c>
      <c r="F413" s="143" t="s">
        <v>590</v>
      </c>
      <c r="L413" s="27"/>
      <c r="M413" s="144"/>
      <c r="T413" s="51"/>
      <c r="AT413" s="15" t="s">
        <v>169</v>
      </c>
      <c r="AU413" s="15" t="s">
        <v>84</v>
      </c>
    </row>
    <row r="414" spans="2:65" s="12" customFormat="1" ht="10.199999999999999">
      <c r="B414" s="145"/>
      <c r="D414" s="142" t="s">
        <v>171</v>
      </c>
      <c r="E414" s="146" t="s">
        <v>1</v>
      </c>
      <c r="F414" s="147" t="s">
        <v>597</v>
      </c>
      <c r="H414" s="148">
        <v>2</v>
      </c>
      <c r="L414" s="145"/>
      <c r="M414" s="149"/>
      <c r="T414" s="150"/>
      <c r="AT414" s="146" t="s">
        <v>171</v>
      </c>
      <c r="AU414" s="146" t="s">
        <v>84</v>
      </c>
      <c r="AV414" s="12" t="s">
        <v>84</v>
      </c>
      <c r="AW414" s="12" t="s">
        <v>30</v>
      </c>
      <c r="AX414" s="12" t="s">
        <v>82</v>
      </c>
      <c r="AY414" s="146" t="s">
        <v>161</v>
      </c>
    </row>
    <row r="415" spans="2:65" s="1" customFormat="1" ht="24.15" customHeight="1">
      <c r="B415" s="128"/>
      <c r="C415" s="129" t="s">
        <v>602</v>
      </c>
      <c r="D415" s="129" t="s">
        <v>163</v>
      </c>
      <c r="E415" s="130" t="s">
        <v>603</v>
      </c>
      <c r="F415" s="131" t="s">
        <v>604</v>
      </c>
      <c r="G415" s="132" t="s">
        <v>396</v>
      </c>
      <c r="H415" s="133">
        <v>2</v>
      </c>
      <c r="I415" s="134"/>
      <c r="J415" s="134">
        <f>ROUND(I415*H415,2)</f>
        <v>0</v>
      </c>
      <c r="K415" s="135"/>
      <c r="L415" s="27"/>
      <c r="M415" s="136" t="s">
        <v>1</v>
      </c>
      <c r="N415" s="137" t="s">
        <v>39</v>
      </c>
      <c r="O415" s="138">
        <v>0.75900000000000001</v>
      </c>
      <c r="P415" s="138">
        <f>O415*H415</f>
        <v>1.518</v>
      </c>
      <c r="Q415" s="138">
        <v>1.67E-3</v>
      </c>
      <c r="R415" s="138">
        <f>Q415*H415</f>
        <v>3.3400000000000001E-3</v>
      </c>
      <c r="S415" s="138">
        <v>0</v>
      </c>
      <c r="T415" s="139">
        <f>S415*H415</f>
        <v>0</v>
      </c>
      <c r="AR415" s="140" t="s">
        <v>167</v>
      </c>
      <c r="AT415" s="140" t="s">
        <v>163</v>
      </c>
      <c r="AU415" s="140" t="s">
        <v>84</v>
      </c>
      <c r="AY415" s="15" t="s">
        <v>161</v>
      </c>
      <c r="BE415" s="141">
        <f>IF(N415="základní",J415,0)</f>
        <v>0</v>
      </c>
      <c r="BF415" s="141">
        <f>IF(N415="snížená",J415,0)</f>
        <v>0</v>
      </c>
      <c r="BG415" s="141">
        <f>IF(N415="zákl. přenesená",J415,0)</f>
        <v>0</v>
      </c>
      <c r="BH415" s="141">
        <f>IF(N415="sníž. přenesená",J415,0)</f>
        <v>0</v>
      </c>
      <c r="BI415" s="141">
        <f>IF(N415="nulová",J415,0)</f>
        <v>0</v>
      </c>
      <c r="BJ415" s="15" t="s">
        <v>82</v>
      </c>
      <c r="BK415" s="141">
        <f>ROUND(I415*H415,2)</f>
        <v>0</v>
      </c>
      <c r="BL415" s="15" t="s">
        <v>167</v>
      </c>
      <c r="BM415" s="140" t="s">
        <v>605</v>
      </c>
    </row>
    <row r="416" spans="2:65" s="1" customFormat="1" ht="28.8">
      <c r="B416" s="27"/>
      <c r="D416" s="142" t="s">
        <v>169</v>
      </c>
      <c r="F416" s="143" t="s">
        <v>606</v>
      </c>
      <c r="L416" s="27"/>
      <c r="M416" s="144"/>
      <c r="T416" s="51"/>
      <c r="AT416" s="15" t="s">
        <v>169</v>
      </c>
      <c r="AU416" s="15" t="s">
        <v>84</v>
      </c>
    </row>
    <row r="417" spans="2:65" s="1" customFormat="1" ht="24.15" customHeight="1">
      <c r="B417" s="128"/>
      <c r="C417" s="157" t="s">
        <v>607</v>
      </c>
      <c r="D417" s="157" t="s">
        <v>302</v>
      </c>
      <c r="E417" s="158" t="s">
        <v>608</v>
      </c>
      <c r="F417" s="159" t="s">
        <v>609</v>
      </c>
      <c r="G417" s="160" t="s">
        <v>396</v>
      </c>
      <c r="H417" s="161">
        <v>1</v>
      </c>
      <c r="I417" s="162"/>
      <c r="J417" s="162">
        <f>ROUND(I417*H417,2)</f>
        <v>0</v>
      </c>
      <c r="K417" s="163"/>
      <c r="L417" s="164"/>
      <c r="M417" s="165" t="s">
        <v>1</v>
      </c>
      <c r="N417" s="166" t="s">
        <v>39</v>
      </c>
      <c r="O417" s="138">
        <v>0</v>
      </c>
      <c r="P417" s="138">
        <f>O417*H417</f>
        <v>0</v>
      </c>
      <c r="Q417" s="138">
        <v>1.2E-2</v>
      </c>
      <c r="R417" s="138">
        <f>Q417*H417</f>
        <v>1.2E-2</v>
      </c>
      <c r="S417" s="138">
        <v>0</v>
      </c>
      <c r="T417" s="139">
        <f>S417*H417</f>
        <v>0</v>
      </c>
      <c r="AR417" s="140" t="s">
        <v>207</v>
      </c>
      <c r="AT417" s="140" t="s">
        <v>302</v>
      </c>
      <c r="AU417" s="140" t="s">
        <v>84</v>
      </c>
      <c r="AY417" s="15" t="s">
        <v>161</v>
      </c>
      <c r="BE417" s="141">
        <f>IF(N417="základní",J417,0)</f>
        <v>0</v>
      </c>
      <c r="BF417" s="141">
        <f>IF(N417="snížená",J417,0)</f>
        <v>0</v>
      </c>
      <c r="BG417" s="141">
        <f>IF(N417="zákl. přenesená",J417,0)</f>
        <v>0</v>
      </c>
      <c r="BH417" s="141">
        <f>IF(N417="sníž. přenesená",J417,0)</f>
        <v>0</v>
      </c>
      <c r="BI417" s="141">
        <f>IF(N417="nulová",J417,0)</f>
        <v>0</v>
      </c>
      <c r="BJ417" s="15" t="s">
        <v>82</v>
      </c>
      <c r="BK417" s="141">
        <f>ROUND(I417*H417,2)</f>
        <v>0</v>
      </c>
      <c r="BL417" s="15" t="s">
        <v>167</v>
      </c>
      <c r="BM417" s="140" t="s">
        <v>610</v>
      </c>
    </row>
    <row r="418" spans="2:65" s="1" customFormat="1" ht="19.2">
      <c r="B418" s="27"/>
      <c r="D418" s="142" t="s">
        <v>169</v>
      </c>
      <c r="F418" s="143" t="s">
        <v>609</v>
      </c>
      <c r="L418" s="27"/>
      <c r="M418" s="144"/>
      <c r="T418" s="51"/>
      <c r="AT418" s="15" t="s">
        <v>169</v>
      </c>
      <c r="AU418" s="15" t="s">
        <v>84</v>
      </c>
    </row>
    <row r="419" spans="2:65" s="12" customFormat="1" ht="10.199999999999999">
      <c r="B419" s="145"/>
      <c r="D419" s="142" t="s">
        <v>171</v>
      </c>
      <c r="E419" s="146" t="s">
        <v>1</v>
      </c>
      <c r="F419" s="147" t="s">
        <v>592</v>
      </c>
      <c r="H419" s="148">
        <v>1</v>
      </c>
      <c r="L419" s="145"/>
      <c r="M419" s="149"/>
      <c r="T419" s="150"/>
      <c r="AT419" s="146" t="s">
        <v>171</v>
      </c>
      <c r="AU419" s="146" t="s">
        <v>84</v>
      </c>
      <c r="AV419" s="12" t="s">
        <v>84</v>
      </c>
      <c r="AW419" s="12" t="s">
        <v>30</v>
      </c>
      <c r="AX419" s="12" t="s">
        <v>82</v>
      </c>
      <c r="AY419" s="146" t="s">
        <v>161</v>
      </c>
    </row>
    <row r="420" spans="2:65" s="1" customFormat="1" ht="24.15" customHeight="1">
      <c r="B420" s="128"/>
      <c r="C420" s="157" t="s">
        <v>611</v>
      </c>
      <c r="D420" s="157" t="s">
        <v>302</v>
      </c>
      <c r="E420" s="158" t="s">
        <v>612</v>
      </c>
      <c r="F420" s="159" t="s">
        <v>613</v>
      </c>
      <c r="G420" s="160" t="s">
        <v>396</v>
      </c>
      <c r="H420" s="161">
        <v>1</v>
      </c>
      <c r="I420" s="162"/>
      <c r="J420" s="162">
        <f>ROUND(I420*H420,2)</f>
        <v>0</v>
      </c>
      <c r="K420" s="163"/>
      <c r="L420" s="164"/>
      <c r="M420" s="165" t="s">
        <v>1</v>
      </c>
      <c r="N420" s="166" t="s">
        <v>39</v>
      </c>
      <c r="O420" s="138">
        <v>0</v>
      </c>
      <c r="P420" s="138">
        <f>O420*H420</f>
        <v>0</v>
      </c>
      <c r="Q420" s="138">
        <v>1.2200000000000001E-2</v>
      </c>
      <c r="R420" s="138">
        <f>Q420*H420</f>
        <v>1.2200000000000001E-2</v>
      </c>
      <c r="S420" s="138">
        <v>0</v>
      </c>
      <c r="T420" s="139">
        <f>S420*H420</f>
        <v>0</v>
      </c>
      <c r="AR420" s="140" t="s">
        <v>207</v>
      </c>
      <c r="AT420" s="140" t="s">
        <v>302</v>
      </c>
      <c r="AU420" s="140" t="s">
        <v>84</v>
      </c>
      <c r="AY420" s="15" t="s">
        <v>161</v>
      </c>
      <c r="BE420" s="141">
        <f>IF(N420="základní",J420,0)</f>
        <v>0</v>
      </c>
      <c r="BF420" s="141">
        <f>IF(N420="snížená",J420,0)</f>
        <v>0</v>
      </c>
      <c r="BG420" s="141">
        <f>IF(N420="zákl. přenesená",J420,0)</f>
        <v>0</v>
      </c>
      <c r="BH420" s="141">
        <f>IF(N420="sníž. přenesená",J420,0)</f>
        <v>0</v>
      </c>
      <c r="BI420" s="141">
        <f>IF(N420="nulová",J420,0)</f>
        <v>0</v>
      </c>
      <c r="BJ420" s="15" t="s">
        <v>82</v>
      </c>
      <c r="BK420" s="141">
        <f>ROUND(I420*H420,2)</f>
        <v>0</v>
      </c>
      <c r="BL420" s="15" t="s">
        <v>167</v>
      </c>
      <c r="BM420" s="140" t="s">
        <v>614</v>
      </c>
    </row>
    <row r="421" spans="2:65" s="1" customFormat="1" ht="19.2">
      <c r="B421" s="27"/>
      <c r="D421" s="142" t="s">
        <v>169</v>
      </c>
      <c r="F421" s="143" t="s">
        <v>613</v>
      </c>
      <c r="L421" s="27"/>
      <c r="M421" s="144"/>
      <c r="T421" s="51"/>
      <c r="AT421" s="15" t="s">
        <v>169</v>
      </c>
      <c r="AU421" s="15" t="s">
        <v>84</v>
      </c>
    </row>
    <row r="422" spans="2:65" s="12" customFormat="1" ht="10.199999999999999">
      <c r="B422" s="145"/>
      <c r="D422" s="142" t="s">
        <v>171</v>
      </c>
      <c r="E422" s="146" t="s">
        <v>1</v>
      </c>
      <c r="F422" s="147" t="s">
        <v>592</v>
      </c>
      <c r="H422" s="148">
        <v>1</v>
      </c>
      <c r="L422" s="145"/>
      <c r="M422" s="149"/>
      <c r="T422" s="150"/>
      <c r="AT422" s="146" t="s">
        <v>171</v>
      </c>
      <c r="AU422" s="146" t="s">
        <v>84</v>
      </c>
      <c r="AV422" s="12" t="s">
        <v>84</v>
      </c>
      <c r="AW422" s="12" t="s">
        <v>30</v>
      </c>
      <c r="AX422" s="12" t="s">
        <v>82</v>
      </c>
      <c r="AY422" s="146" t="s">
        <v>161</v>
      </c>
    </row>
    <row r="423" spans="2:65" s="1" customFormat="1" ht="24.15" customHeight="1">
      <c r="B423" s="128"/>
      <c r="C423" s="129" t="s">
        <v>615</v>
      </c>
      <c r="D423" s="129" t="s">
        <v>163</v>
      </c>
      <c r="E423" s="130" t="s">
        <v>616</v>
      </c>
      <c r="F423" s="131" t="s">
        <v>617</v>
      </c>
      <c r="G423" s="132" t="s">
        <v>396</v>
      </c>
      <c r="H423" s="133">
        <v>1</v>
      </c>
      <c r="I423" s="134"/>
      <c r="J423" s="134">
        <f>ROUND(I423*H423,2)</f>
        <v>0</v>
      </c>
      <c r="K423" s="135"/>
      <c r="L423" s="27"/>
      <c r="M423" s="136" t="s">
        <v>1</v>
      </c>
      <c r="N423" s="137" t="s">
        <v>39</v>
      </c>
      <c r="O423" s="138">
        <v>0.85599999999999998</v>
      </c>
      <c r="P423" s="138">
        <f>O423*H423</f>
        <v>0.85599999999999998</v>
      </c>
      <c r="Q423" s="138">
        <v>1.67E-3</v>
      </c>
      <c r="R423" s="138">
        <f>Q423*H423</f>
        <v>1.67E-3</v>
      </c>
      <c r="S423" s="138">
        <v>0</v>
      </c>
      <c r="T423" s="139">
        <f>S423*H423</f>
        <v>0</v>
      </c>
      <c r="AR423" s="140" t="s">
        <v>167</v>
      </c>
      <c r="AT423" s="140" t="s">
        <v>163</v>
      </c>
      <c r="AU423" s="140" t="s">
        <v>84</v>
      </c>
      <c r="AY423" s="15" t="s">
        <v>161</v>
      </c>
      <c r="BE423" s="141">
        <f>IF(N423="základní",J423,0)</f>
        <v>0</v>
      </c>
      <c r="BF423" s="141">
        <f>IF(N423="snížená",J423,0)</f>
        <v>0</v>
      </c>
      <c r="BG423" s="141">
        <f>IF(N423="zákl. přenesená",J423,0)</f>
        <v>0</v>
      </c>
      <c r="BH423" s="141">
        <f>IF(N423="sníž. přenesená",J423,0)</f>
        <v>0</v>
      </c>
      <c r="BI423" s="141">
        <f>IF(N423="nulová",J423,0)</f>
        <v>0</v>
      </c>
      <c r="BJ423" s="15" t="s">
        <v>82</v>
      </c>
      <c r="BK423" s="141">
        <f>ROUND(I423*H423,2)</f>
        <v>0</v>
      </c>
      <c r="BL423" s="15" t="s">
        <v>167</v>
      </c>
      <c r="BM423" s="140" t="s">
        <v>618</v>
      </c>
    </row>
    <row r="424" spans="2:65" s="1" customFormat="1" ht="28.8">
      <c r="B424" s="27"/>
      <c r="D424" s="142" t="s">
        <v>169</v>
      </c>
      <c r="F424" s="143" t="s">
        <v>619</v>
      </c>
      <c r="L424" s="27"/>
      <c r="M424" s="144"/>
      <c r="T424" s="51"/>
      <c r="AT424" s="15" t="s">
        <v>169</v>
      </c>
      <c r="AU424" s="15" t="s">
        <v>84</v>
      </c>
    </row>
    <row r="425" spans="2:65" s="1" customFormat="1" ht="24.15" customHeight="1">
      <c r="B425" s="128"/>
      <c r="C425" s="157" t="s">
        <v>620</v>
      </c>
      <c r="D425" s="157" t="s">
        <v>302</v>
      </c>
      <c r="E425" s="158" t="s">
        <v>621</v>
      </c>
      <c r="F425" s="159" t="s">
        <v>622</v>
      </c>
      <c r="G425" s="160" t="s">
        <v>396</v>
      </c>
      <c r="H425" s="161">
        <v>1</v>
      </c>
      <c r="I425" s="162"/>
      <c r="J425" s="162">
        <f>ROUND(I425*H425,2)</f>
        <v>0</v>
      </c>
      <c r="K425" s="163"/>
      <c r="L425" s="164"/>
      <c r="M425" s="165" t="s">
        <v>1</v>
      </c>
      <c r="N425" s="166" t="s">
        <v>39</v>
      </c>
      <c r="O425" s="138">
        <v>0</v>
      </c>
      <c r="P425" s="138">
        <f>O425*H425</f>
        <v>0</v>
      </c>
      <c r="Q425" s="138">
        <v>9.4999999999999998E-3</v>
      </c>
      <c r="R425" s="138">
        <f>Q425*H425</f>
        <v>9.4999999999999998E-3</v>
      </c>
      <c r="S425" s="138">
        <v>0</v>
      </c>
      <c r="T425" s="139">
        <f>S425*H425</f>
        <v>0</v>
      </c>
      <c r="AR425" s="140" t="s">
        <v>207</v>
      </c>
      <c r="AT425" s="140" t="s">
        <v>302</v>
      </c>
      <c r="AU425" s="140" t="s">
        <v>84</v>
      </c>
      <c r="AY425" s="15" t="s">
        <v>161</v>
      </c>
      <c r="BE425" s="141">
        <f>IF(N425="základní",J425,0)</f>
        <v>0</v>
      </c>
      <c r="BF425" s="141">
        <f>IF(N425="snížená",J425,0)</f>
        <v>0</v>
      </c>
      <c r="BG425" s="141">
        <f>IF(N425="zákl. přenesená",J425,0)</f>
        <v>0</v>
      </c>
      <c r="BH425" s="141">
        <f>IF(N425="sníž. přenesená",J425,0)</f>
        <v>0</v>
      </c>
      <c r="BI425" s="141">
        <f>IF(N425="nulová",J425,0)</f>
        <v>0</v>
      </c>
      <c r="BJ425" s="15" t="s">
        <v>82</v>
      </c>
      <c r="BK425" s="141">
        <f>ROUND(I425*H425,2)</f>
        <v>0</v>
      </c>
      <c r="BL425" s="15" t="s">
        <v>167</v>
      </c>
      <c r="BM425" s="140" t="s">
        <v>623</v>
      </c>
    </row>
    <row r="426" spans="2:65" s="1" customFormat="1" ht="19.2">
      <c r="B426" s="27"/>
      <c r="D426" s="142" t="s">
        <v>169</v>
      </c>
      <c r="F426" s="143" t="s">
        <v>622</v>
      </c>
      <c r="L426" s="27"/>
      <c r="M426" s="144"/>
      <c r="T426" s="51"/>
      <c r="AT426" s="15" t="s">
        <v>169</v>
      </c>
      <c r="AU426" s="15" t="s">
        <v>84</v>
      </c>
    </row>
    <row r="427" spans="2:65" s="12" customFormat="1" ht="10.199999999999999">
      <c r="B427" s="145"/>
      <c r="D427" s="142" t="s">
        <v>171</v>
      </c>
      <c r="E427" s="146" t="s">
        <v>1</v>
      </c>
      <c r="F427" s="147" t="s">
        <v>592</v>
      </c>
      <c r="H427" s="148">
        <v>1</v>
      </c>
      <c r="L427" s="145"/>
      <c r="M427" s="149"/>
      <c r="T427" s="150"/>
      <c r="AT427" s="146" t="s">
        <v>171</v>
      </c>
      <c r="AU427" s="146" t="s">
        <v>84</v>
      </c>
      <c r="AV427" s="12" t="s">
        <v>84</v>
      </c>
      <c r="AW427" s="12" t="s">
        <v>30</v>
      </c>
      <c r="AX427" s="12" t="s">
        <v>82</v>
      </c>
      <c r="AY427" s="146" t="s">
        <v>161</v>
      </c>
    </row>
    <row r="428" spans="2:65" s="1" customFormat="1" ht="24.15" customHeight="1">
      <c r="B428" s="128"/>
      <c r="C428" s="129" t="s">
        <v>624</v>
      </c>
      <c r="D428" s="129" t="s">
        <v>163</v>
      </c>
      <c r="E428" s="130" t="s">
        <v>625</v>
      </c>
      <c r="F428" s="131" t="s">
        <v>626</v>
      </c>
      <c r="G428" s="132" t="s">
        <v>396</v>
      </c>
      <c r="H428" s="133">
        <v>1</v>
      </c>
      <c r="I428" s="134"/>
      <c r="J428" s="134">
        <f>ROUND(I428*H428,2)</f>
        <v>0</v>
      </c>
      <c r="K428" s="135"/>
      <c r="L428" s="27"/>
      <c r="M428" s="136" t="s">
        <v>1</v>
      </c>
      <c r="N428" s="137" t="s">
        <v>39</v>
      </c>
      <c r="O428" s="138">
        <v>1.24</v>
      </c>
      <c r="P428" s="138">
        <f>O428*H428</f>
        <v>1.24</v>
      </c>
      <c r="Q428" s="138">
        <v>1.7099999999999999E-3</v>
      </c>
      <c r="R428" s="138">
        <f>Q428*H428</f>
        <v>1.7099999999999999E-3</v>
      </c>
      <c r="S428" s="138">
        <v>0</v>
      </c>
      <c r="T428" s="139">
        <f>S428*H428</f>
        <v>0</v>
      </c>
      <c r="AR428" s="140" t="s">
        <v>167</v>
      </c>
      <c r="AT428" s="140" t="s">
        <v>163</v>
      </c>
      <c r="AU428" s="140" t="s">
        <v>84</v>
      </c>
      <c r="AY428" s="15" t="s">
        <v>161</v>
      </c>
      <c r="BE428" s="141">
        <f>IF(N428="základní",J428,0)</f>
        <v>0</v>
      </c>
      <c r="BF428" s="141">
        <f>IF(N428="snížená",J428,0)</f>
        <v>0</v>
      </c>
      <c r="BG428" s="141">
        <f>IF(N428="zákl. přenesená",J428,0)</f>
        <v>0</v>
      </c>
      <c r="BH428" s="141">
        <f>IF(N428="sníž. přenesená",J428,0)</f>
        <v>0</v>
      </c>
      <c r="BI428" s="141">
        <f>IF(N428="nulová",J428,0)</f>
        <v>0</v>
      </c>
      <c r="BJ428" s="15" t="s">
        <v>82</v>
      </c>
      <c r="BK428" s="141">
        <f>ROUND(I428*H428,2)</f>
        <v>0</v>
      </c>
      <c r="BL428" s="15" t="s">
        <v>167</v>
      </c>
      <c r="BM428" s="140" t="s">
        <v>627</v>
      </c>
    </row>
    <row r="429" spans="2:65" s="1" customFormat="1" ht="28.8">
      <c r="B429" s="27"/>
      <c r="D429" s="142" t="s">
        <v>169</v>
      </c>
      <c r="F429" s="143" t="s">
        <v>628</v>
      </c>
      <c r="L429" s="27"/>
      <c r="M429" s="144"/>
      <c r="T429" s="51"/>
      <c r="AT429" s="15" t="s">
        <v>169</v>
      </c>
      <c r="AU429" s="15" t="s">
        <v>84</v>
      </c>
    </row>
    <row r="430" spans="2:65" s="1" customFormat="1" ht="33" customHeight="1">
      <c r="B430" s="128"/>
      <c r="C430" s="157" t="s">
        <v>629</v>
      </c>
      <c r="D430" s="157" t="s">
        <v>302</v>
      </c>
      <c r="E430" s="158" t="s">
        <v>630</v>
      </c>
      <c r="F430" s="159" t="s">
        <v>631</v>
      </c>
      <c r="G430" s="160" t="s">
        <v>396</v>
      </c>
      <c r="H430" s="161">
        <v>1</v>
      </c>
      <c r="I430" s="162"/>
      <c r="J430" s="162">
        <f>ROUND(I430*H430,2)</f>
        <v>0</v>
      </c>
      <c r="K430" s="163"/>
      <c r="L430" s="164"/>
      <c r="M430" s="165" t="s">
        <v>1</v>
      </c>
      <c r="N430" s="166" t="s">
        <v>39</v>
      </c>
      <c r="O430" s="138">
        <v>0</v>
      </c>
      <c r="P430" s="138">
        <f>O430*H430</f>
        <v>0</v>
      </c>
      <c r="Q430" s="138">
        <v>1.9400000000000001E-2</v>
      </c>
      <c r="R430" s="138">
        <f>Q430*H430</f>
        <v>1.9400000000000001E-2</v>
      </c>
      <c r="S430" s="138">
        <v>0</v>
      </c>
      <c r="T430" s="139">
        <f>S430*H430</f>
        <v>0</v>
      </c>
      <c r="AR430" s="140" t="s">
        <v>207</v>
      </c>
      <c r="AT430" s="140" t="s">
        <v>302</v>
      </c>
      <c r="AU430" s="140" t="s">
        <v>84</v>
      </c>
      <c r="AY430" s="15" t="s">
        <v>161</v>
      </c>
      <c r="BE430" s="141">
        <f>IF(N430="základní",J430,0)</f>
        <v>0</v>
      </c>
      <c r="BF430" s="141">
        <f>IF(N430="snížená",J430,0)</f>
        <v>0</v>
      </c>
      <c r="BG430" s="141">
        <f>IF(N430="zákl. přenesená",J430,0)</f>
        <v>0</v>
      </c>
      <c r="BH430" s="141">
        <f>IF(N430="sníž. přenesená",J430,0)</f>
        <v>0</v>
      </c>
      <c r="BI430" s="141">
        <f>IF(N430="nulová",J430,0)</f>
        <v>0</v>
      </c>
      <c r="BJ430" s="15" t="s">
        <v>82</v>
      </c>
      <c r="BK430" s="141">
        <f>ROUND(I430*H430,2)</f>
        <v>0</v>
      </c>
      <c r="BL430" s="15" t="s">
        <v>167</v>
      </c>
      <c r="BM430" s="140" t="s">
        <v>632</v>
      </c>
    </row>
    <row r="431" spans="2:65" s="1" customFormat="1" ht="19.2">
      <c r="B431" s="27"/>
      <c r="D431" s="142" t="s">
        <v>169</v>
      </c>
      <c r="F431" s="143" t="s">
        <v>631</v>
      </c>
      <c r="L431" s="27"/>
      <c r="M431" s="144"/>
      <c r="T431" s="51"/>
      <c r="AT431" s="15" t="s">
        <v>169</v>
      </c>
      <c r="AU431" s="15" t="s">
        <v>84</v>
      </c>
    </row>
    <row r="432" spans="2:65" s="12" customFormat="1" ht="10.199999999999999">
      <c r="B432" s="145"/>
      <c r="D432" s="142" t="s">
        <v>171</v>
      </c>
      <c r="E432" s="146" t="s">
        <v>1</v>
      </c>
      <c r="F432" s="147" t="s">
        <v>592</v>
      </c>
      <c r="H432" s="148">
        <v>1</v>
      </c>
      <c r="L432" s="145"/>
      <c r="M432" s="149"/>
      <c r="T432" s="150"/>
      <c r="AT432" s="146" t="s">
        <v>171</v>
      </c>
      <c r="AU432" s="146" t="s">
        <v>84</v>
      </c>
      <c r="AV432" s="12" t="s">
        <v>84</v>
      </c>
      <c r="AW432" s="12" t="s">
        <v>30</v>
      </c>
      <c r="AX432" s="12" t="s">
        <v>82</v>
      </c>
      <c r="AY432" s="146" t="s">
        <v>161</v>
      </c>
    </row>
    <row r="433" spans="2:65" s="1" customFormat="1" ht="33" customHeight="1">
      <c r="B433" s="128"/>
      <c r="C433" s="129" t="s">
        <v>633</v>
      </c>
      <c r="D433" s="129" t="s">
        <v>163</v>
      </c>
      <c r="E433" s="130" t="s">
        <v>634</v>
      </c>
      <c r="F433" s="131" t="s">
        <v>635</v>
      </c>
      <c r="G433" s="132" t="s">
        <v>231</v>
      </c>
      <c r="H433" s="133">
        <v>0.95</v>
      </c>
      <c r="I433" s="134"/>
      <c r="J433" s="134">
        <f>ROUND(I433*H433,2)</f>
        <v>0</v>
      </c>
      <c r="K433" s="135"/>
      <c r="L433" s="27"/>
      <c r="M433" s="136" t="s">
        <v>1</v>
      </c>
      <c r="N433" s="137" t="s">
        <v>39</v>
      </c>
      <c r="O433" s="138">
        <v>0.19600000000000001</v>
      </c>
      <c r="P433" s="138">
        <f>O433*H433</f>
        <v>0.1862</v>
      </c>
      <c r="Q433" s="138">
        <v>1.0000000000000001E-5</v>
      </c>
      <c r="R433" s="138">
        <f>Q433*H433</f>
        <v>9.5000000000000005E-6</v>
      </c>
      <c r="S433" s="138">
        <v>0</v>
      </c>
      <c r="T433" s="139">
        <f>S433*H433</f>
        <v>0</v>
      </c>
      <c r="AR433" s="140" t="s">
        <v>167</v>
      </c>
      <c r="AT433" s="140" t="s">
        <v>163</v>
      </c>
      <c r="AU433" s="140" t="s">
        <v>84</v>
      </c>
      <c r="AY433" s="15" t="s">
        <v>161</v>
      </c>
      <c r="BE433" s="141">
        <f>IF(N433="základní",J433,0)</f>
        <v>0</v>
      </c>
      <c r="BF433" s="141">
        <f>IF(N433="snížená",J433,0)</f>
        <v>0</v>
      </c>
      <c r="BG433" s="141">
        <f>IF(N433="zákl. přenesená",J433,0)</f>
        <v>0</v>
      </c>
      <c r="BH433" s="141">
        <f>IF(N433="sníž. přenesená",J433,0)</f>
        <v>0</v>
      </c>
      <c r="BI433" s="141">
        <f>IF(N433="nulová",J433,0)</f>
        <v>0</v>
      </c>
      <c r="BJ433" s="15" t="s">
        <v>82</v>
      </c>
      <c r="BK433" s="141">
        <f>ROUND(I433*H433,2)</f>
        <v>0</v>
      </c>
      <c r="BL433" s="15" t="s">
        <v>167</v>
      </c>
      <c r="BM433" s="140" t="s">
        <v>636</v>
      </c>
    </row>
    <row r="434" spans="2:65" s="1" customFormat="1" ht="28.8">
      <c r="B434" s="27"/>
      <c r="D434" s="142" t="s">
        <v>169</v>
      </c>
      <c r="F434" s="143" t="s">
        <v>637</v>
      </c>
      <c r="L434" s="27"/>
      <c r="M434" s="144"/>
      <c r="T434" s="51"/>
      <c r="AT434" s="15" t="s">
        <v>169</v>
      </c>
      <c r="AU434" s="15" t="s">
        <v>84</v>
      </c>
    </row>
    <row r="435" spans="2:65" s="12" customFormat="1" ht="10.199999999999999">
      <c r="B435" s="145"/>
      <c r="D435" s="142" t="s">
        <v>171</v>
      </c>
      <c r="E435" s="146" t="s">
        <v>1</v>
      </c>
      <c r="F435" s="147" t="s">
        <v>638</v>
      </c>
      <c r="H435" s="148">
        <v>0.95</v>
      </c>
      <c r="L435" s="145"/>
      <c r="M435" s="149"/>
      <c r="T435" s="150"/>
      <c r="AT435" s="146" t="s">
        <v>171</v>
      </c>
      <c r="AU435" s="146" t="s">
        <v>84</v>
      </c>
      <c r="AV435" s="12" t="s">
        <v>84</v>
      </c>
      <c r="AW435" s="12" t="s">
        <v>30</v>
      </c>
      <c r="AX435" s="12" t="s">
        <v>82</v>
      </c>
      <c r="AY435" s="146" t="s">
        <v>161</v>
      </c>
    </row>
    <row r="436" spans="2:65" s="1" customFormat="1" ht="16.5" customHeight="1">
      <c r="B436" s="128"/>
      <c r="C436" s="157" t="s">
        <v>639</v>
      </c>
      <c r="D436" s="157" t="s">
        <v>302</v>
      </c>
      <c r="E436" s="158" t="s">
        <v>640</v>
      </c>
      <c r="F436" s="159" t="s">
        <v>641</v>
      </c>
      <c r="G436" s="160" t="s">
        <v>231</v>
      </c>
      <c r="H436" s="161">
        <v>0.97899999999999998</v>
      </c>
      <c r="I436" s="162"/>
      <c r="J436" s="162">
        <f>ROUND(I436*H436,2)</f>
        <v>0</v>
      </c>
      <c r="K436" s="163"/>
      <c r="L436" s="164"/>
      <c r="M436" s="165" t="s">
        <v>1</v>
      </c>
      <c r="N436" s="166" t="s">
        <v>39</v>
      </c>
      <c r="O436" s="138">
        <v>0</v>
      </c>
      <c r="P436" s="138">
        <f>O436*H436</f>
        <v>0</v>
      </c>
      <c r="Q436" s="138">
        <v>1.74E-3</v>
      </c>
      <c r="R436" s="138">
        <f>Q436*H436</f>
        <v>1.70346E-3</v>
      </c>
      <c r="S436" s="138">
        <v>0</v>
      </c>
      <c r="T436" s="139">
        <f>S436*H436</f>
        <v>0</v>
      </c>
      <c r="AR436" s="140" t="s">
        <v>207</v>
      </c>
      <c r="AT436" s="140" t="s">
        <v>302</v>
      </c>
      <c r="AU436" s="140" t="s">
        <v>84</v>
      </c>
      <c r="AY436" s="15" t="s">
        <v>161</v>
      </c>
      <c r="BE436" s="141">
        <f>IF(N436="základní",J436,0)</f>
        <v>0</v>
      </c>
      <c r="BF436" s="141">
        <f>IF(N436="snížená",J436,0)</f>
        <v>0</v>
      </c>
      <c r="BG436" s="141">
        <f>IF(N436="zákl. přenesená",J436,0)</f>
        <v>0</v>
      </c>
      <c r="BH436" s="141">
        <f>IF(N436="sníž. přenesená",J436,0)</f>
        <v>0</v>
      </c>
      <c r="BI436" s="141">
        <f>IF(N436="nulová",J436,0)</f>
        <v>0</v>
      </c>
      <c r="BJ436" s="15" t="s">
        <v>82</v>
      </c>
      <c r="BK436" s="141">
        <f>ROUND(I436*H436,2)</f>
        <v>0</v>
      </c>
      <c r="BL436" s="15" t="s">
        <v>167</v>
      </c>
      <c r="BM436" s="140" t="s">
        <v>642</v>
      </c>
    </row>
    <row r="437" spans="2:65" s="1" customFormat="1" ht="10.199999999999999">
      <c r="B437" s="27"/>
      <c r="D437" s="142" t="s">
        <v>169</v>
      </c>
      <c r="F437" s="143" t="s">
        <v>641</v>
      </c>
      <c r="L437" s="27"/>
      <c r="M437" s="144"/>
      <c r="T437" s="51"/>
      <c r="AT437" s="15" t="s">
        <v>169</v>
      </c>
      <c r="AU437" s="15" t="s">
        <v>84</v>
      </c>
    </row>
    <row r="438" spans="2:65" s="12" customFormat="1" ht="10.199999999999999">
      <c r="B438" s="145"/>
      <c r="D438" s="142" t="s">
        <v>171</v>
      </c>
      <c r="F438" s="147" t="s">
        <v>643</v>
      </c>
      <c r="H438" s="148">
        <v>0.97899999999999998</v>
      </c>
      <c r="L438" s="145"/>
      <c r="M438" s="149"/>
      <c r="T438" s="150"/>
      <c r="AT438" s="146" t="s">
        <v>171</v>
      </c>
      <c r="AU438" s="146" t="s">
        <v>84</v>
      </c>
      <c r="AV438" s="12" t="s">
        <v>84</v>
      </c>
      <c r="AW438" s="12" t="s">
        <v>3</v>
      </c>
      <c r="AX438" s="12" t="s">
        <v>82</v>
      </c>
      <c r="AY438" s="146" t="s">
        <v>161</v>
      </c>
    </row>
    <row r="439" spans="2:65" s="1" customFormat="1" ht="24.15" customHeight="1">
      <c r="B439" s="128"/>
      <c r="C439" s="129" t="s">
        <v>644</v>
      </c>
      <c r="D439" s="129" t="s">
        <v>163</v>
      </c>
      <c r="E439" s="130" t="s">
        <v>645</v>
      </c>
      <c r="F439" s="131" t="s">
        <v>646</v>
      </c>
      <c r="G439" s="132" t="s">
        <v>231</v>
      </c>
      <c r="H439" s="133">
        <v>163.5</v>
      </c>
      <c r="I439" s="134"/>
      <c r="J439" s="134">
        <f>ROUND(I439*H439,2)</f>
        <v>0</v>
      </c>
      <c r="K439" s="135"/>
      <c r="L439" s="27"/>
      <c r="M439" s="136" t="s">
        <v>1</v>
      </c>
      <c r="N439" s="137" t="s">
        <v>39</v>
      </c>
      <c r="O439" s="138">
        <v>0.31</v>
      </c>
      <c r="P439" s="138">
        <f>O439*H439</f>
        <v>50.685000000000002</v>
      </c>
      <c r="Q439" s="138">
        <v>1.0000000000000001E-5</v>
      </c>
      <c r="R439" s="138">
        <f>Q439*H439</f>
        <v>1.6350000000000002E-3</v>
      </c>
      <c r="S439" s="138">
        <v>0</v>
      </c>
      <c r="T439" s="139">
        <f>S439*H439</f>
        <v>0</v>
      </c>
      <c r="AR439" s="140" t="s">
        <v>167</v>
      </c>
      <c r="AT439" s="140" t="s">
        <v>163</v>
      </c>
      <c r="AU439" s="140" t="s">
        <v>84</v>
      </c>
      <c r="AY439" s="15" t="s">
        <v>161</v>
      </c>
      <c r="BE439" s="141">
        <f>IF(N439="základní",J439,0)</f>
        <v>0</v>
      </c>
      <c r="BF439" s="141">
        <f>IF(N439="snížená",J439,0)</f>
        <v>0</v>
      </c>
      <c r="BG439" s="141">
        <f>IF(N439="zákl. přenesená",J439,0)</f>
        <v>0</v>
      </c>
      <c r="BH439" s="141">
        <f>IF(N439="sníž. přenesená",J439,0)</f>
        <v>0</v>
      </c>
      <c r="BI439" s="141">
        <f>IF(N439="nulová",J439,0)</f>
        <v>0</v>
      </c>
      <c r="BJ439" s="15" t="s">
        <v>82</v>
      </c>
      <c r="BK439" s="141">
        <f>ROUND(I439*H439,2)</f>
        <v>0</v>
      </c>
      <c r="BL439" s="15" t="s">
        <v>167</v>
      </c>
      <c r="BM439" s="140" t="s">
        <v>647</v>
      </c>
    </row>
    <row r="440" spans="2:65" s="1" customFormat="1" ht="19.2">
      <c r="B440" s="27"/>
      <c r="D440" s="142" t="s">
        <v>169</v>
      </c>
      <c r="F440" s="143" t="s">
        <v>648</v>
      </c>
      <c r="L440" s="27"/>
      <c r="M440" s="144"/>
      <c r="T440" s="51"/>
      <c r="AT440" s="15" t="s">
        <v>169</v>
      </c>
      <c r="AU440" s="15" t="s">
        <v>84</v>
      </c>
    </row>
    <row r="441" spans="2:65" s="12" customFormat="1" ht="10.199999999999999">
      <c r="B441" s="145"/>
      <c r="D441" s="142" t="s">
        <v>171</v>
      </c>
      <c r="E441" s="146" t="s">
        <v>1</v>
      </c>
      <c r="F441" s="147" t="s">
        <v>649</v>
      </c>
      <c r="H441" s="148">
        <v>34</v>
      </c>
      <c r="L441" s="145"/>
      <c r="M441" s="149"/>
      <c r="T441" s="150"/>
      <c r="AT441" s="146" t="s">
        <v>171</v>
      </c>
      <c r="AU441" s="146" t="s">
        <v>84</v>
      </c>
      <c r="AV441" s="12" t="s">
        <v>84</v>
      </c>
      <c r="AW441" s="12" t="s">
        <v>30</v>
      </c>
      <c r="AX441" s="12" t="s">
        <v>74</v>
      </c>
      <c r="AY441" s="146" t="s">
        <v>161</v>
      </c>
    </row>
    <row r="442" spans="2:65" s="12" customFormat="1" ht="10.199999999999999">
      <c r="B442" s="145"/>
      <c r="D442" s="142" t="s">
        <v>171</v>
      </c>
      <c r="E442" s="146" t="s">
        <v>1</v>
      </c>
      <c r="F442" s="147" t="s">
        <v>650</v>
      </c>
      <c r="H442" s="148">
        <v>129.5</v>
      </c>
      <c r="L442" s="145"/>
      <c r="M442" s="149"/>
      <c r="T442" s="150"/>
      <c r="AT442" s="146" t="s">
        <v>171</v>
      </c>
      <c r="AU442" s="146" t="s">
        <v>84</v>
      </c>
      <c r="AV442" s="12" t="s">
        <v>84</v>
      </c>
      <c r="AW442" s="12" t="s">
        <v>30</v>
      </c>
      <c r="AX442" s="12" t="s">
        <v>74</v>
      </c>
      <c r="AY442" s="146" t="s">
        <v>161</v>
      </c>
    </row>
    <row r="443" spans="2:65" s="13" customFormat="1" ht="10.199999999999999">
      <c r="B443" s="151"/>
      <c r="D443" s="142" t="s">
        <v>171</v>
      </c>
      <c r="E443" s="152" t="s">
        <v>119</v>
      </c>
      <c r="F443" s="153" t="s">
        <v>206</v>
      </c>
      <c r="H443" s="154">
        <v>163.5</v>
      </c>
      <c r="L443" s="151"/>
      <c r="M443" s="155"/>
      <c r="T443" s="156"/>
      <c r="AT443" s="152" t="s">
        <v>171</v>
      </c>
      <c r="AU443" s="152" t="s">
        <v>84</v>
      </c>
      <c r="AV443" s="13" t="s">
        <v>167</v>
      </c>
      <c r="AW443" s="13" t="s">
        <v>30</v>
      </c>
      <c r="AX443" s="13" t="s">
        <v>82</v>
      </c>
      <c r="AY443" s="152" t="s">
        <v>161</v>
      </c>
    </row>
    <row r="444" spans="2:65" s="1" customFormat="1" ht="24.15" customHeight="1">
      <c r="B444" s="128"/>
      <c r="C444" s="157" t="s">
        <v>651</v>
      </c>
      <c r="D444" s="157" t="s">
        <v>302</v>
      </c>
      <c r="E444" s="158" t="s">
        <v>652</v>
      </c>
      <c r="F444" s="159" t="s">
        <v>653</v>
      </c>
      <c r="G444" s="160" t="s">
        <v>231</v>
      </c>
      <c r="H444" s="161">
        <v>168.405</v>
      </c>
      <c r="I444" s="162"/>
      <c r="J444" s="162">
        <f>ROUND(I444*H444,2)</f>
        <v>0</v>
      </c>
      <c r="K444" s="163"/>
      <c r="L444" s="164"/>
      <c r="M444" s="165" t="s">
        <v>1</v>
      </c>
      <c r="N444" s="166" t="s">
        <v>39</v>
      </c>
      <c r="O444" s="138">
        <v>0</v>
      </c>
      <c r="P444" s="138">
        <f>O444*H444</f>
        <v>0</v>
      </c>
      <c r="Q444" s="138">
        <v>4.1999999999999997E-3</v>
      </c>
      <c r="R444" s="138">
        <f>Q444*H444</f>
        <v>0.70730099999999996</v>
      </c>
      <c r="S444" s="138">
        <v>0</v>
      </c>
      <c r="T444" s="139">
        <f>S444*H444</f>
        <v>0</v>
      </c>
      <c r="AR444" s="140" t="s">
        <v>207</v>
      </c>
      <c r="AT444" s="140" t="s">
        <v>302</v>
      </c>
      <c r="AU444" s="140" t="s">
        <v>84</v>
      </c>
      <c r="AY444" s="15" t="s">
        <v>161</v>
      </c>
      <c r="BE444" s="141">
        <f>IF(N444="základní",J444,0)</f>
        <v>0</v>
      </c>
      <c r="BF444" s="141">
        <f>IF(N444="snížená",J444,0)</f>
        <v>0</v>
      </c>
      <c r="BG444" s="141">
        <f>IF(N444="zákl. přenesená",J444,0)</f>
        <v>0</v>
      </c>
      <c r="BH444" s="141">
        <f>IF(N444="sníž. přenesená",J444,0)</f>
        <v>0</v>
      </c>
      <c r="BI444" s="141">
        <f>IF(N444="nulová",J444,0)</f>
        <v>0</v>
      </c>
      <c r="BJ444" s="15" t="s">
        <v>82</v>
      </c>
      <c r="BK444" s="141">
        <f>ROUND(I444*H444,2)</f>
        <v>0</v>
      </c>
      <c r="BL444" s="15" t="s">
        <v>167</v>
      </c>
      <c r="BM444" s="140" t="s">
        <v>654</v>
      </c>
    </row>
    <row r="445" spans="2:65" s="1" customFormat="1" ht="19.2">
      <c r="B445" s="27"/>
      <c r="D445" s="142" t="s">
        <v>169</v>
      </c>
      <c r="F445" s="143" t="s">
        <v>653</v>
      </c>
      <c r="L445" s="27"/>
      <c r="M445" s="144"/>
      <c r="T445" s="51"/>
      <c r="AT445" s="15" t="s">
        <v>169</v>
      </c>
      <c r="AU445" s="15" t="s">
        <v>84</v>
      </c>
    </row>
    <row r="446" spans="2:65" s="12" customFormat="1" ht="10.199999999999999">
      <c r="B446" s="145"/>
      <c r="D446" s="142" t="s">
        <v>171</v>
      </c>
      <c r="F446" s="147" t="s">
        <v>655</v>
      </c>
      <c r="H446" s="148">
        <v>168.405</v>
      </c>
      <c r="L446" s="145"/>
      <c r="M446" s="149"/>
      <c r="T446" s="150"/>
      <c r="AT446" s="146" t="s">
        <v>171</v>
      </c>
      <c r="AU446" s="146" t="s">
        <v>84</v>
      </c>
      <c r="AV446" s="12" t="s">
        <v>84</v>
      </c>
      <c r="AW446" s="12" t="s">
        <v>3</v>
      </c>
      <c r="AX446" s="12" t="s">
        <v>82</v>
      </c>
      <c r="AY446" s="146" t="s">
        <v>161</v>
      </c>
    </row>
    <row r="447" spans="2:65" s="1" customFormat="1" ht="24.15" customHeight="1">
      <c r="B447" s="128"/>
      <c r="C447" s="129" t="s">
        <v>656</v>
      </c>
      <c r="D447" s="129" t="s">
        <v>163</v>
      </c>
      <c r="E447" s="130" t="s">
        <v>657</v>
      </c>
      <c r="F447" s="131" t="s">
        <v>658</v>
      </c>
      <c r="G447" s="132" t="s">
        <v>231</v>
      </c>
      <c r="H447" s="133">
        <v>36.5</v>
      </c>
      <c r="I447" s="134"/>
      <c r="J447" s="134">
        <f>ROUND(I447*H447,2)</f>
        <v>0</v>
      </c>
      <c r="K447" s="135"/>
      <c r="L447" s="27"/>
      <c r="M447" s="136" t="s">
        <v>1</v>
      </c>
      <c r="N447" s="137" t="s">
        <v>39</v>
      </c>
      <c r="O447" s="138">
        <v>0.38300000000000001</v>
      </c>
      <c r="P447" s="138">
        <f>O447*H447</f>
        <v>13.9795</v>
      </c>
      <c r="Q447" s="138">
        <v>2.0000000000000002E-5</v>
      </c>
      <c r="R447" s="138">
        <f>Q447*H447</f>
        <v>7.3000000000000007E-4</v>
      </c>
      <c r="S447" s="138">
        <v>0</v>
      </c>
      <c r="T447" s="139">
        <f>S447*H447</f>
        <v>0</v>
      </c>
      <c r="AR447" s="140" t="s">
        <v>167</v>
      </c>
      <c r="AT447" s="140" t="s">
        <v>163</v>
      </c>
      <c r="AU447" s="140" t="s">
        <v>84</v>
      </c>
      <c r="AY447" s="15" t="s">
        <v>161</v>
      </c>
      <c r="BE447" s="141">
        <f>IF(N447="základní",J447,0)</f>
        <v>0</v>
      </c>
      <c r="BF447" s="141">
        <f>IF(N447="snížená",J447,0)</f>
        <v>0</v>
      </c>
      <c r="BG447" s="141">
        <f>IF(N447="zákl. přenesená",J447,0)</f>
        <v>0</v>
      </c>
      <c r="BH447" s="141">
        <f>IF(N447="sníž. přenesená",J447,0)</f>
        <v>0</v>
      </c>
      <c r="BI447" s="141">
        <f>IF(N447="nulová",J447,0)</f>
        <v>0</v>
      </c>
      <c r="BJ447" s="15" t="s">
        <v>82</v>
      </c>
      <c r="BK447" s="141">
        <f>ROUND(I447*H447,2)</f>
        <v>0</v>
      </c>
      <c r="BL447" s="15" t="s">
        <v>167</v>
      </c>
      <c r="BM447" s="140" t="s">
        <v>659</v>
      </c>
    </row>
    <row r="448" spans="2:65" s="1" customFormat="1" ht="19.2">
      <c r="B448" s="27"/>
      <c r="D448" s="142" t="s">
        <v>169</v>
      </c>
      <c r="F448" s="143" t="s">
        <v>660</v>
      </c>
      <c r="L448" s="27"/>
      <c r="M448" s="144"/>
      <c r="T448" s="51"/>
      <c r="AT448" s="15" t="s">
        <v>169</v>
      </c>
      <c r="AU448" s="15" t="s">
        <v>84</v>
      </c>
    </row>
    <row r="449" spans="2:65" s="12" customFormat="1" ht="20.399999999999999">
      <c r="B449" s="145"/>
      <c r="D449" s="142" t="s">
        <v>171</v>
      </c>
      <c r="E449" s="146" t="s">
        <v>121</v>
      </c>
      <c r="F449" s="147" t="s">
        <v>661</v>
      </c>
      <c r="H449" s="148">
        <v>36.5</v>
      </c>
      <c r="L449" s="145"/>
      <c r="M449" s="149"/>
      <c r="T449" s="150"/>
      <c r="AT449" s="146" t="s">
        <v>171</v>
      </c>
      <c r="AU449" s="146" t="s">
        <v>84</v>
      </c>
      <c r="AV449" s="12" t="s">
        <v>84</v>
      </c>
      <c r="AW449" s="12" t="s">
        <v>30</v>
      </c>
      <c r="AX449" s="12" t="s">
        <v>82</v>
      </c>
      <c r="AY449" s="146" t="s">
        <v>161</v>
      </c>
    </row>
    <row r="450" spans="2:65" s="1" customFormat="1" ht="24.15" customHeight="1">
      <c r="B450" s="128"/>
      <c r="C450" s="157" t="s">
        <v>662</v>
      </c>
      <c r="D450" s="157" t="s">
        <v>302</v>
      </c>
      <c r="E450" s="158" t="s">
        <v>663</v>
      </c>
      <c r="F450" s="159" t="s">
        <v>664</v>
      </c>
      <c r="G450" s="160" t="s">
        <v>231</v>
      </c>
      <c r="H450" s="161">
        <v>37.594999999999999</v>
      </c>
      <c r="I450" s="162"/>
      <c r="J450" s="162">
        <f>ROUND(I450*H450,2)</f>
        <v>0</v>
      </c>
      <c r="K450" s="163"/>
      <c r="L450" s="164"/>
      <c r="M450" s="165" t="s">
        <v>1</v>
      </c>
      <c r="N450" s="166" t="s">
        <v>39</v>
      </c>
      <c r="O450" s="138">
        <v>0</v>
      </c>
      <c r="P450" s="138">
        <f>O450*H450</f>
        <v>0</v>
      </c>
      <c r="Q450" s="138">
        <v>1.4999999999999999E-2</v>
      </c>
      <c r="R450" s="138">
        <f>Q450*H450</f>
        <v>0.56392500000000001</v>
      </c>
      <c r="S450" s="138">
        <v>0</v>
      </c>
      <c r="T450" s="139">
        <f>S450*H450</f>
        <v>0</v>
      </c>
      <c r="AR450" s="140" t="s">
        <v>207</v>
      </c>
      <c r="AT450" s="140" t="s">
        <v>302</v>
      </c>
      <c r="AU450" s="140" t="s">
        <v>84</v>
      </c>
      <c r="AY450" s="15" t="s">
        <v>161</v>
      </c>
      <c r="BE450" s="141">
        <f>IF(N450="základní",J450,0)</f>
        <v>0</v>
      </c>
      <c r="BF450" s="141">
        <f>IF(N450="snížená",J450,0)</f>
        <v>0</v>
      </c>
      <c r="BG450" s="141">
        <f>IF(N450="zákl. přenesená",J450,0)</f>
        <v>0</v>
      </c>
      <c r="BH450" s="141">
        <f>IF(N450="sníž. přenesená",J450,0)</f>
        <v>0</v>
      </c>
      <c r="BI450" s="141">
        <f>IF(N450="nulová",J450,0)</f>
        <v>0</v>
      </c>
      <c r="BJ450" s="15" t="s">
        <v>82</v>
      </c>
      <c r="BK450" s="141">
        <f>ROUND(I450*H450,2)</f>
        <v>0</v>
      </c>
      <c r="BL450" s="15" t="s">
        <v>167</v>
      </c>
      <c r="BM450" s="140" t="s">
        <v>665</v>
      </c>
    </row>
    <row r="451" spans="2:65" s="1" customFormat="1" ht="19.2">
      <c r="B451" s="27"/>
      <c r="D451" s="142" t="s">
        <v>169</v>
      </c>
      <c r="F451" s="143" t="s">
        <v>664</v>
      </c>
      <c r="L451" s="27"/>
      <c r="M451" s="144"/>
      <c r="T451" s="51"/>
      <c r="AT451" s="15" t="s">
        <v>169</v>
      </c>
      <c r="AU451" s="15" t="s">
        <v>84</v>
      </c>
    </row>
    <row r="452" spans="2:65" s="12" customFormat="1" ht="10.199999999999999">
      <c r="B452" s="145"/>
      <c r="D452" s="142" t="s">
        <v>171</v>
      </c>
      <c r="F452" s="147" t="s">
        <v>666</v>
      </c>
      <c r="H452" s="148">
        <v>37.594999999999999</v>
      </c>
      <c r="L452" s="145"/>
      <c r="M452" s="149"/>
      <c r="T452" s="150"/>
      <c r="AT452" s="146" t="s">
        <v>171</v>
      </c>
      <c r="AU452" s="146" t="s">
        <v>84</v>
      </c>
      <c r="AV452" s="12" t="s">
        <v>84</v>
      </c>
      <c r="AW452" s="12" t="s">
        <v>3</v>
      </c>
      <c r="AX452" s="12" t="s">
        <v>82</v>
      </c>
      <c r="AY452" s="146" t="s">
        <v>161</v>
      </c>
    </row>
    <row r="453" spans="2:65" s="1" customFormat="1" ht="33" customHeight="1">
      <c r="B453" s="128"/>
      <c r="C453" s="129" t="s">
        <v>667</v>
      </c>
      <c r="D453" s="129" t="s">
        <v>163</v>
      </c>
      <c r="E453" s="130" t="s">
        <v>668</v>
      </c>
      <c r="F453" s="131" t="s">
        <v>669</v>
      </c>
      <c r="G453" s="132" t="s">
        <v>396</v>
      </c>
      <c r="H453" s="133">
        <v>2</v>
      </c>
      <c r="I453" s="134"/>
      <c r="J453" s="134">
        <f>ROUND(I453*H453,2)</f>
        <v>0</v>
      </c>
      <c r="K453" s="135"/>
      <c r="L453" s="27"/>
      <c r="M453" s="136" t="s">
        <v>1</v>
      </c>
      <c r="N453" s="137" t="s">
        <v>39</v>
      </c>
      <c r="O453" s="138">
        <v>1.8640000000000001</v>
      </c>
      <c r="P453" s="138">
        <f>O453*H453</f>
        <v>3.7280000000000002</v>
      </c>
      <c r="Q453" s="138">
        <v>0</v>
      </c>
      <c r="R453" s="138">
        <f>Q453*H453</f>
        <v>0</v>
      </c>
      <c r="S453" s="138">
        <v>0</v>
      </c>
      <c r="T453" s="139">
        <f>S453*H453</f>
        <v>0</v>
      </c>
      <c r="AR453" s="140" t="s">
        <v>167</v>
      </c>
      <c r="AT453" s="140" t="s">
        <v>163</v>
      </c>
      <c r="AU453" s="140" t="s">
        <v>84</v>
      </c>
      <c r="AY453" s="15" t="s">
        <v>161</v>
      </c>
      <c r="BE453" s="141">
        <f>IF(N453="základní",J453,0)</f>
        <v>0</v>
      </c>
      <c r="BF453" s="141">
        <f>IF(N453="snížená",J453,0)</f>
        <v>0</v>
      </c>
      <c r="BG453" s="141">
        <f>IF(N453="zákl. přenesená",J453,0)</f>
        <v>0</v>
      </c>
      <c r="BH453" s="141">
        <f>IF(N453="sníž. přenesená",J453,0)</f>
        <v>0</v>
      </c>
      <c r="BI453" s="141">
        <f>IF(N453="nulová",J453,0)</f>
        <v>0</v>
      </c>
      <c r="BJ453" s="15" t="s">
        <v>82</v>
      </c>
      <c r="BK453" s="141">
        <f>ROUND(I453*H453,2)</f>
        <v>0</v>
      </c>
      <c r="BL453" s="15" t="s">
        <v>167</v>
      </c>
      <c r="BM453" s="140" t="s">
        <v>670</v>
      </c>
    </row>
    <row r="454" spans="2:65" s="1" customFormat="1" ht="19.2">
      <c r="B454" s="27"/>
      <c r="D454" s="142" t="s">
        <v>169</v>
      </c>
      <c r="F454" s="143" t="s">
        <v>671</v>
      </c>
      <c r="L454" s="27"/>
      <c r="M454" s="144"/>
      <c r="T454" s="51"/>
      <c r="AT454" s="15" t="s">
        <v>169</v>
      </c>
      <c r="AU454" s="15" t="s">
        <v>84</v>
      </c>
    </row>
    <row r="455" spans="2:65" s="1" customFormat="1" ht="24.15" customHeight="1">
      <c r="B455" s="128"/>
      <c r="C455" s="157" t="s">
        <v>672</v>
      </c>
      <c r="D455" s="157" t="s">
        <v>302</v>
      </c>
      <c r="E455" s="158" t="s">
        <v>673</v>
      </c>
      <c r="F455" s="159" t="s">
        <v>674</v>
      </c>
      <c r="G455" s="160" t="s">
        <v>396</v>
      </c>
      <c r="H455" s="161">
        <v>1</v>
      </c>
      <c r="I455" s="162"/>
      <c r="J455" s="162">
        <f>ROUND(I455*H455,2)</f>
        <v>0</v>
      </c>
      <c r="K455" s="163"/>
      <c r="L455" s="164"/>
      <c r="M455" s="165" t="s">
        <v>1</v>
      </c>
      <c r="N455" s="166" t="s">
        <v>39</v>
      </c>
      <c r="O455" s="138">
        <v>0</v>
      </c>
      <c r="P455" s="138">
        <f>O455*H455</f>
        <v>0</v>
      </c>
      <c r="Q455" s="138">
        <v>7.3000000000000001E-3</v>
      </c>
      <c r="R455" s="138">
        <f>Q455*H455</f>
        <v>7.3000000000000001E-3</v>
      </c>
      <c r="S455" s="138">
        <v>0</v>
      </c>
      <c r="T455" s="139">
        <f>S455*H455</f>
        <v>0</v>
      </c>
      <c r="AR455" s="140" t="s">
        <v>207</v>
      </c>
      <c r="AT455" s="140" t="s">
        <v>302</v>
      </c>
      <c r="AU455" s="140" t="s">
        <v>84</v>
      </c>
      <c r="AY455" s="15" t="s">
        <v>161</v>
      </c>
      <c r="BE455" s="141">
        <f>IF(N455="základní",J455,0)</f>
        <v>0</v>
      </c>
      <c r="BF455" s="141">
        <f>IF(N455="snížená",J455,0)</f>
        <v>0</v>
      </c>
      <c r="BG455" s="141">
        <f>IF(N455="zákl. přenesená",J455,0)</f>
        <v>0</v>
      </c>
      <c r="BH455" s="141">
        <f>IF(N455="sníž. přenesená",J455,0)</f>
        <v>0</v>
      </c>
      <c r="BI455" s="141">
        <f>IF(N455="nulová",J455,0)</f>
        <v>0</v>
      </c>
      <c r="BJ455" s="15" t="s">
        <v>82</v>
      </c>
      <c r="BK455" s="141">
        <f>ROUND(I455*H455,2)</f>
        <v>0</v>
      </c>
      <c r="BL455" s="15" t="s">
        <v>167</v>
      </c>
      <c r="BM455" s="140" t="s">
        <v>675</v>
      </c>
    </row>
    <row r="456" spans="2:65" s="1" customFormat="1" ht="10.199999999999999">
      <c r="B456" s="27"/>
      <c r="D456" s="142" t="s">
        <v>169</v>
      </c>
      <c r="F456" s="143" t="s">
        <v>674</v>
      </c>
      <c r="L456" s="27"/>
      <c r="M456" s="144"/>
      <c r="T456" s="51"/>
      <c r="AT456" s="15" t="s">
        <v>169</v>
      </c>
      <c r="AU456" s="15" t="s">
        <v>84</v>
      </c>
    </row>
    <row r="457" spans="2:65" s="12" customFormat="1" ht="10.199999999999999">
      <c r="B457" s="145"/>
      <c r="D457" s="142" t="s">
        <v>171</v>
      </c>
      <c r="E457" s="146" t="s">
        <v>1</v>
      </c>
      <c r="F457" s="147" t="s">
        <v>676</v>
      </c>
      <c r="H457" s="148">
        <v>1</v>
      </c>
      <c r="L457" s="145"/>
      <c r="M457" s="149"/>
      <c r="T457" s="150"/>
      <c r="AT457" s="146" t="s">
        <v>171</v>
      </c>
      <c r="AU457" s="146" t="s">
        <v>84</v>
      </c>
      <c r="AV457" s="12" t="s">
        <v>84</v>
      </c>
      <c r="AW457" s="12" t="s">
        <v>30</v>
      </c>
      <c r="AX457" s="12" t="s">
        <v>82</v>
      </c>
      <c r="AY457" s="146" t="s">
        <v>161</v>
      </c>
    </row>
    <row r="458" spans="2:65" s="1" customFormat="1" ht="24.15" customHeight="1">
      <c r="B458" s="128"/>
      <c r="C458" s="157" t="s">
        <v>677</v>
      </c>
      <c r="D458" s="157" t="s">
        <v>302</v>
      </c>
      <c r="E458" s="158" t="s">
        <v>678</v>
      </c>
      <c r="F458" s="159" t="s">
        <v>679</v>
      </c>
      <c r="G458" s="160" t="s">
        <v>396</v>
      </c>
      <c r="H458" s="161">
        <v>1</v>
      </c>
      <c r="I458" s="162"/>
      <c r="J458" s="162">
        <f>ROUND(I458*H458,2)</f>
        <v>0</v>
      </c>
      <c r="K458" s="163"/>
      <c r="L458" s="164"/>
      <c r="M458" s="165" t="s">
        <v>1</v>
      </c>
      <c r="N458" s="166" t="s">
        <v>39</v>
      </c>
      <c r="O458" s="138">
        <v>0</v>
      </c>
      <c r="P458" s="138">
        <f>O458*H458</f>
        <v>0</v>
      </c>
      <c r="Q458" s="138">
        <v>7.1999999999999998E-3</v>
      </c>
      <c r="R458" s="138">
        <f>Q458*H458</f>
        <v>7.1999999999999998E-3</v>
      </c>
      <c r="S458" s="138">
        <v>0</v>
      </c>
      <c r="T458" s="139">
        <f>S458*H458</f>
        <v>0</v>
      </c>
      <c r="AR458" s="140" t="s">
        <v>207</v>
      </c>
      <c r="AT458" s="140" t="s">
        <v>302</v>
      </c>
      <c r="AU458" s="140" t="s">
        <v>84</v>
      </c>
      <c r="AY458" s="15" t="s">
        <v>161</v>
      </c>
      <c r="BE458" s="141">
        <f>IF(N458="základní",J458,0)</f>
        <v>0</v>
      </c>
      <c r="BF458" s="141">
        <f>IF(N458="snížená",J458,0)</f>
        <v>0</v>
      </c>
      <c r="BG458" s="141">
        <f>IF(N458="zákl. přenesená",J458,0)</f>
        <v>0</v>
      </c>
      <c r="BH458" s="141">
        <f>IF(N458="sníž. přenesená",J458,0)</f>
        <v>0</v>
      </c>
      <c r="BI458" s="141">
        <f>IF(N458="nulová",J458,0)</f>
        <v>0</v>
      </c>
      <c r="BJ458" s="15" t="s">
        <v>82</v>
      </c>
      <c r="BK458" s="141">
        <f>ROUND(I458*H458,2)</f>
        <v>0</v>
      </c>
      <c r="BL458" s="15" t="s">
        <v>167</v>
      </c>
      <c r="BM458" s="140" t="s">
        <v>680</v>
      </c>
    </row>
    <row r="459" spans="2:65" s="1" customFormat="1" ht="10.199999999999999">
      <c r="B459" s="27"/>
      <c r="D459" s="142" t="s">
        <v>169</v>
      </c>
      <c r="F459" s="143" t="s">
        <v>679</v>
      </c>
      <c r="L459" s="27"/>
      <c r="M459" s="144"/>
      <c r="T459" s="51"/>
      <c r="AT459" s="15" t="s">
        <v>169</v>
      </c>
      <c r="AU459" s="15" t="s">
        <v>84</v>
      </c>
    </row>
    <row r="460" spans="2:65" s="12" customFormat="1" ht="10.199999999999999">
      <c r="B460" s="145"/>
      <c r="D460" s="142" t="s">
        <v>171</v>
      </c>
      <c r="E460" s="146" t="s">
        <v>1</v>
      </c>
      <c r="F460" s="147" t="s">
        <v>676</v>
      </c>
      <c r="H460" s="148">
        <v>1</v>
      </c>
      <c r="L460" s="145"/>
      <c r="M460" s="149"/>
      <c r="T460" s="150"/>
      <c r="AT460" s="146" t="s">
        <v>171</v>
      </c>
      <c r="AU460" s="146" t="s">
        <v>84</v>
      </c>
      <c r="AV460" s="12" t="s">
        <v>84</v>
      </c>
      <c r="AW460" s="12" t="s">
        <v>30</v>
      </c>
      <c r="AX460" s="12" t="s">
        <v>82</v>
      </c>
      <c r="AY460" s="146" t="s">
        <v>161</v>
      </c>
    </row>
    <row r="461" spans="2:65" s="1" customFormat="1" ht="21.75" customHeight="1">
      <c r="B461" s="128"/>
      <c r="C461" s="129" t="s">
        <v>681</v>
      </c>
      <c r="D461" s="129" t="s">
        <v>163</v>
      </c>
      <c r="E461" s="130" t="s">
        <v>682</v>
      </c>
      <c r="F461" s="131" t="s">
        <v>683</v>
      </c>
      <c r="G461" s="132" t="s">
        <v>396</v>
      </c>
      <c r="H461" s="133">
        <v>1</v>
      </c>
      <c r="I461" s="134"/>
      <c r="J461" s="134">
        <f>ROUND(I461*H461,2)</f>
        <v>0</v>
      </c>
      <c r="K461" s="135"/>
      <c r="L461" s="27"/>
      <c r="M461" s="136" t="s">
        <v>1</v>
      </c>
      <c r="N461" s="137" t="s">
        <v>39</v>
      </c>
      <c r="O461" s="138">
        <v>1.554</v>
      </c>
      <c r="P461" s="138">
        <f>O461*H461</f>
        <v>1.554</v>
      </c>
      <c r="Q461" s="138">
        <v>1.6199999999999999E-3</v>
      </c>
      <c r="R461" s="138">
        <f>Q461*H461</f>
        <v>1.6199999999999999E-3</v>
      </c>
      <c r="S461" s="138">
        <v>0</v>
      </c>
      <c r="T461" s="139">
        <f>S461*H461</f>
        <v>0</v>
      </c>
      <c r="AR461" s="140" t="s">
        <v>167</v>
      </c>
      <c r="AT461" s="140" t="s">
        <v>163</v>
      </c>
      <c r="AU461" s="140" t="s">
        <v>84</v>
      </c>
      <c r="AY461" s="15" t="s">
        <v>161</v>
      </c>
      <c r="BE461" s="141">
        <f>IF(N461="základní",J461,0)</f>
        <v>0</v>
      </c>
      <c r="BF461" s="141">
        <f>IF(N461="snížená",J461,0)</f>
        <v>0</v>
      </c>
      <c r="BG461" s="141">
        <f>IF(N461="zákl. přenesená",J461,0)</f>
        <v>0</v>
      </c>
      <c r="BH461" s="141">
        <f>IF(N461="sníž. přenesená",J461,0)</f>
        <v>0</v>
      </c>
      <c r="BI461" s="141">
        <f>IF(N461="nulová",J461,0)</f>
        <v>0</v>
      </c>
      <c r="BJ461" s="15" t="s">
        <v>82</v>
      </c>
      <c r="BK461" s="141">
        <f>ROUND(I461*H461,2)</f>
        <v>0</v>
      </c>
      <c r="BL461" s="15" t="s">
        <v>167</v>
      </c>
      <c r="BM461" s="140" t="s">
        <v>684</v>
      </c>
    </row>
    <row r="462" spans="2:65" s="1" customFormat="1" ht="28.8">
      <c r="B462" s="27"/>
      <c r="D462" s="142" t="s">
        <v>169</v>
      </c>
      <c r="F462" s="143" t="s">
        <v>685</v>
      </c>
      <c r="L462" s="27"/>
      <c r="M462" s="144"/>
      <c r="T462" s="51"/>
      <c r="AT462" s="15" t="s">
        <v>169</v>
      </c>
      <c r="AU462" s="15" t="s">
        <v>84</v>
      </c>
    </row>
    <row r="463" spans="2:65" s="1" customFormat="1" ht="16.5" customHeight="1">
      <c r="B463" s="128"/>
      <c r="C463" s="157" t="s">
        <v>686</v>
      </c>
      <c r="D463" s="157" t="s">
        <v>302</v>
      </c>
      <c r="E463" s="158" t="s">
        <v>687</v>
      </c>
      <c r="F463" s="159" t="s">
        <v>688</v>
      </c>
      <c r="G463" s="160" t="s">
        <v>396</v>
      </c>
      <c r="H463" s="161">
        <v>1</v>
      </c>
      <c r="I463" s="162"/>
      <c r="J463" s="162">
        <f>ROUND(I463*H463,2)</f>
        <v>0</v>
      </c>
      <c r="K463" s="163"/>
      <c r="L463" s="164"/>
      <c r="M463" s="165" t="s">
        <v>1</v>
      </c>
      <c r="N463" s="166" t="s">
        <v>39</v>
      </c>
      <c r="O463" s="138">
        <v>0</v>
      </c>
      <c r="P463" s="138">
        <f>O463*H463</f>
        <v>0</v>
      </c>
      <c r="Q463" s="138">
        <v>1.847E-2</v>
      </c>
      <c r="R463" s="138">
        <f>Q463*H463</f>
        <v>1.847E-2</v>
      </c>
      <c r="S463" s="138">
        <v>0</v>
      </c>
      <c r="T463" s="139">
        <f>S463*H463</f>
        <v>0</v>
      </c>
      <c r="AR463" s="140" t="s">
        <v>207</v>
      </c>
      <c r="AT463" s="140" t="s">
        <v>302</v>
      </c>
      <c r="AU463" s="140" t="s">
        <v>84</v>
      </c>
      <c r="AY463" s="15" t="s">
        <v>161</v>
      </c>
      <c r="BE463" s="141">
        <f>IF(N463="základní",J463,0)</f>
        <v>0</v>
      </c>
      <c r="BF463" s="141">
        <f>IF(N463="snížená",J463,0)</f>
        <v>0</v>
      </c>
      <c r="BG463" s="141">
        <f>IF(N463="zákl. přenesená",J463,0)</f>
        <v>0</v>
      </c>
      <c r="BH463" s="141">
        <f>IF(N463="sníž. přenesená",J463,0)</f>
        <v>0</v>
      </c>
      <c r="BI463" s="141">
        <f>IF(N463="nulová",J463,0)</f>
        <v>0</v>
      </c>
      <c r="BJ463" s="15" t="s">
        <v>82</v>
      </c>
      <c r="BK463" s="141">
        <f>ROUND(I463*H463,2)</f>
        <v>0</v>
      </c>
      <c r="BL463" s="15" t="s">
        <v>167</v>
      </c>
      <c r="BM463" s="140" t="s">
        <v>689</v>
      </c>
    </row>
    <row r="464" spans="2:65" s="1" customFormat="1" ht="10.199999999999999">
      <c r="B464" s="27"/>
      <c r="D464" s="142" t="s">
        <v>169</v>
      </c>
      <c r="F464" s="143" t="s">
        <v>688</v>
      </c>
      <c r="L464" s="27"/>
      <c r="M464" s="144"/>
      <c r="T464" s="51"/>
      <c r="AT464" s="15" t="s">
        <v>169</v>
      </c>
      <c r="AU464" s="15" t="s">
        <v>84</v>
      </c>
    </row>
    <row r="465" spans="2:65" s="12" customFormat="1" ht="10.199999999999999">
      <c r="B465" s="145"/>
      <c r="D465" s="142" t="s">
        <v>171</v>
      </c>
      <c r="E465" s="146" t="s">
        <v>1</v>
      </c>
      <c r="F465" s="147" t="s">
        <v>592</v>
      </c>
      <c r="H465" s="148">
        <v>1</v>
      </c>
      <c r="L465" s="145"/>
      <c r="M465" s="149"/>
      <c r="T465" s="150"/>
      <c r="AT465" s="146" t="s">
        <v>171</v>
      </c>
      <c r="AU465" s="146" t="s">
        <v>84</v>
      </c>
      <c r="AV465" s="12" t="s">
        <v>84</v>
      </c>
      <c r="AW465" s="12" t="s">
        <v>30</v>
      </c>
      <c r="AX465" s="12" t="s">
        <v>82</v>
      </c>
      <c r="AY465" s="146" t="s">
        <v>161</v>
      </c>
    </row>
    <row r="466" spans="2:65" s="1" customFormat="1" ht="24.15" customHeight="1">
      <c r="B466" s="128"/>
      <c r="C466" s="157" t="s">
        <v>690</v>
      </c>
      <c r="D466" s="157" t="s">
        <v>302</v>
      </c>
      <c r="E466" s="158" t="s">
        <v>691</v>
      </c>
      <c r="F466" s="159" t="s">
        <v>692</v>
      </c>
      <c r="G466" s="160" t="s">
        <v>396</v>
      </c>
      <c r="H466" s="161">
        <v>1</v>
      </c>
      <c r="I466" s="162"/>
      <c r="J466" s="162">
        <f>ROUND(I466*H466,2)</f>
        <v>0</v>
      </c>
      <c r="K466" s="163"/>
      <c r="L466" s="164"/>
      <c r="M466" s="165" t="s">
        <v>1</v>
      </c>
      <c r="N466" s="166" t="s">
        <v>39</v>
      </c>
      <c r="O466" s="138">
        <v>0</v>
      </c>
      <c r="P466" s="138">
        <f>O466*H466</f>
        <v>0</v>
      </c>
      <c r="Q466" s="138">
        <v>7.3000000000000001E-3</v>
      </c>
      <c r="R466" s="138">
        <f>Q466*H466</f>
        <v>7.3000000000000001E-3</v>
      </c>
      <c r="S466" s="138">
        <v>0</v>
      </c>
      <c r="T466" s="139">
        <f>S466*H466</f>
        <v>0</v>
      </c>
      <c r="AR466" s="140" t="s">
        <v>207</v>
      </c>
      <c r="AT466" s="140" t="s">
        <v>302</v>
      </c>
      <c r="AU466" s="140" t="s">
        <v>84</v>
      </c>
      <c r="AY466" s="15" t="s">
        <v>161</v>
      </c>
      <c r="BE466" s="141">
        <f>IF(N466="základní",J466,0)</f>
        <v>0</v>
      </c>
      <c r="BF466" s="141">
        <f>IF(N466="snížená",J466,0)</f>
        <v>0</v>
      </c>
      <c r="BG466" s="141">
        <f>IF(N466="zákl. přenesená",J466,0)</f>
        <v>0</v>
      </c>
      <c r="BH466" s="141">
        <f>IF(N466="sníž. přenesená",J466,0)</f>
        <v>0</v>
      </c>
      <c r="BI466" s="141">
        <f>IF(N466="nulová",J466,0)</f>
        <v>0</v>
      </c>
      <c r="BJ466" s="15" t="s">
        <v>82</v>
      </c>
      <c r="BK466" s="141">
        <f>ROUND(I466*H466,2)</f>
        <v>0</v>
      </c>
      <c r="BL466" s="15" t="s">
        <v>167</v>
      </c>
      <c r="BM466" s="140" t="s">
        <v>693</v>
      </c>
    </row>
    <row r="467" spans="2:65" s="1" customFormat="1" ht="19.2">
      <c r="B467" s="27"/>
      <c r="D467" s="142" t="s">
        <v>169</v>
      </c>
      <c r="F467" s="143" t="s">
        <v>692</v>
      </c>
      <c r="L467" s="27"/>
      <c r="M467" s="144"/>
      <c r="T467" s="51"/>
      <c r="AT467" s="15" t="s">
        <v>169</v>
      </c>
      <c r="AU467" s="15" t="s">
        <v>84</v>
      </c>
    </row>
    <row r="468" spans="2:65" s="12" customFormat="1" ht="10.199999999999999">
      <c r="B468" s="145"/>
      <c r="D468" s="142" t="s">
        <v>171</v>
      </c>
      <c r="E468" s="146" t="s">
        <v>1</v>
      </c>
      <c r="F468" s="147" t="s">
        <v>592</v>
      </c>
      <c r="H468" s="148">
        <v>1</v>
      </c>
      <c r="L468" s="145"/>
      <c r="M468" s="149"/>
      <c r="T468" s="150"/>
      <c r="AT468" s="146" t="s">
        <v>171</v>
      </c>
      <c r="AU468" s="146" t="s">
        <v>84</v>
      </c>
      <c r="AV468" s="12" t="s">
        <v>84</v>
      </c>
      <c r="AW468" s="12" t="s">
        <v>30</v>
      </c>
      <c r="AX468" s="12" t="s">
        <v>82</v>
      </c>
      <c r="AY468" s="146" t="s">
        <v>161</v>
      </c>
    </row>
    <row r="469" spans="2:65" s="1" customFormat="1" ht="16.5" customHeight="1">
      <c r="B469" s="128"/>
      <c r="C469" s="129" t="s">
        <v>694</v>
      </c>
      <c r="D469" s="129" t="s">
        <v>163</v>
      </c>
      <c r="E469" s="130" t="s">
        <v>695</v>
      </c>
      <c r="F469" s="131" t="s">
        <v>696</v>
      </c>
      <c r="G469" s="132" t="s">
        <v>396</v>
      </c>
      <c r="H469" s="133">
        <v>1</v>
      </c>
      <c r="I469" s="134"/>
      <c r="J469" s="134">
        <f>ROUND(I469*H469,2)</f>
        <v>0</v>
      </c>
      <c r="K469" s="135"/>
      <c r="L469" s="27"/>
      <c r="M469" s="136" t="s">
        <v>1</v>
      </c>
      <c r="N469" s="137" t="s">
        <v>39</v>
      </c>
      <c r="O469" s="138">
        <v>1.7310000000000001</v>
      </c>
      <c r="P469" s="138">
        <f>O469*H469</f>
        <v>1.7310000000000001</v>
      </c>
      <c r="Q469" s="138">
        <v>1.3600000000000001E-3</v>
      </c>
      <c r="R469" s="138">
        <f>Q469*H469</f>
        <v>1.3600000000000001E-3</v>
      </c>
      <c r="S469" s="138">
        <v>0</v>
      </c>
      <c r="T469" s="139">
        <f>S469*H469</f>
        <v>0</v>
      </c>
      <c r="AR469" s="140" t="s">
        <v>167</v>
      </c>
      <c r="AT469" s="140" t="s">
        <v>163</v>
      </c>
      <c r="AU469" s="140" t="s">
        <v>84</v>
      </c>
      <c r="AY469" s="15" t="s">
        <v>161</v>
      </c>
      <c r="BE469" s="141">
        <f>IF(N469="základní",J469,0)</f>
        <v>0</v>
      </c>
      <c r="BF469" s="141">
        <f>IF(N469="snížená",J469,0)</f>
        <v>0</v>
      </c>
      <c r="BG469" s="141">
        <f>IF(N469="zákl. přenesená",J469,0)</f>
        <v>0</v>
      </c>
      <c r="BH469" s="141">
        <f>IF(N469="sníž. přenesená",J469,0)</f>
        <v>0</v>
      </c>
      <c r="BI469" s="141">
        <f>IF(N469="nulová",J469,0)</f>
        <v>0</v>
      </c>
      <c r="BJ469" s="15" t="s">
        <v>82</v>
      </c>
      <c r="BK469" s="141">
        <f>ROUND(I469*H469,2)</f>
        <v>0</v>
      </c>
      <c r="BL469" s="15" t="s">
        <v>167</v>
      </c>
      <c r="BM469" s="140" t="s">
        <v>697</v>
      </c>
    </row>
    <row r="470" spans="2:65" s="1" customFormat="1" ht="19.2">
      <c r="B470" s="27"/>
      <c r="D470" s="142" t="s">
        <v>169</v>
      </c>
      <c r="F470" s="143" t="s">
        <v>698</v>
      </c>
      <c r="L470" s="27"/>
      <c r="M470" s="144"/>
      <c r="T470" s="51"/>
      <c r="AT470" s="15" t="s">
        <v>169</v>
      </c>
      <c r="AU470" s="15" t="s">
        <v>84</v>
      </c>
    </row>
    <row r="471" spans="2:65" s="12" customFormat="1" ht="10.199999999999999">
      <c r="B471" s="145"/>
      <c r="D471" s="142" t="s">
        <v>171</v>
      </c>
      <c r="E471" s="146" t="s">
        <v>1</v>
      </c>
      <c r="F471" s="147" t="s">
        <v>592</v>
      </c>
      <c r="H471" s="148">
        <v>1</v>
      </c>
      <c r="L471" s="145"/>
      <c r="M471" s="149"/>
      <c r="T471" s="150"/>
      <c r="AT471" s="146" t="s">
        <v>171</v>
      </c>
      <c r="AU471" s="146" t="s">
        <v>84</v>
      </c>
      <c r="AV471" s="12" t="s">
        <v>84</v>
      </c>
      <c r="AW471" s="12" t="s">
        <v>30</v>
      </c>
      <c r="AX471" s="12" t="s">
        <v>82</v>
      </c>
      <c r="AY471" s="146" t="s">
        <v>161</v>
      </c>
    </row>
    <row r="472" spans="2:65" s="1" customFormat="1" ht="24.15" customHeight="1">
      <c r="B472" s="128"/>
      <c r="C472" s="157" t="s">
        <v>699</v>
      </c>
      <c r="D472" s="157" t="s">
        <v>302</v>
      </c>
      <c r="E472" s="158" t="s">
        <v>700</v>
      </c>
      <c r="F472" s="159" t="s">
        <v>701</v>
      </c>
      <c r="G472" s="160" t="s">
        <v>396</v>
      </c>
      <c r="H472" s="161">
        <v>1</v>
      </c>
      <c r="I472" s="162"/>
      <c r="J472" s="162">
        <f>ROUND(I472*H472,2)</f>
        <v>0</v>
      </c>
      <c r="K472" s="163"/>
      <c r="L472" s="164"/>
      <c r="M472" s="165" t="s">
        <v>1</v>
      </c>
      <c r="N472" s="166" t="s">
        <v>39</v>
      </c>
      <c r="O472" s="138">
        <v>0</v>
      </c>
      <c r="P472" s="138">
        <f>O472*H472</f>
        <v>0</v>
      </c>
      <c r="Q472" s="138">
        <v>7.2999999999999995E-2</v>
      </c>
      <c r="R472" s="138">
        <f>Q472*H472</f>
        <v>7.2999999999999995E-2</v>
      </c>
      <c r="S472" s="138">
        <v>0</v>
      </c>
      <c r="T472" s="139">
        <f>S472*H472</f>
        <v>0</v>
      </c>
      <c r="AR472" s="140" t="s">
        <v>207</v>
      </c>
      <c r="AT472" s="140" t="s">
        <v>302</v>
      </c>
      <c r="AU472" s="140" t="s">
        <v>84</v>
      </c>
      <c r="AY472" s="15" t="s">
        <v>161</v>
      </c>
      <c r="BE472" s="141">
        <f>IF(N472="základní",J472,0)</f>
        <v>0</v>
      </c>
      <c r="BF472" s="141">
        <f>IF(N472="snížená",J472,0)</f>
        <v>0</v>
      </c>
      <c r="BG472" s="141">
        <f>IF(N472="zákl. přenesená",J472,0)</f>
        <v>0</v>
      </c>
      <c r="BH472" s="141">
        <f>IF(N472="sníž. přenesená",J472,0)</f>
        <v>0</v>
      </c>
      <c r="BI472" s="141">
        <f>IF(N472="nulová",J472,0)</f>
        <v>0</v>
      </c>
      <c r="BJ472" s="15" t="s">
        <v>82</v>
      </c>
      <c r="BK472" s="141">
        <f>ROUND(I472*H472,2)</f>
        <v>0</v>
      </c>
      <c r="BL472" s="15" t="s">
        <v>167</v>
      </c>
      <c r="BM472" s="140" t="s">
        <v>702</v>
      </c>
    </row>
    <row r="473" spans="2:65" s="1" customFormat="1" ht="19.2">
      <c r="B473" s="27"/>
      <c r="D473" s="142" t="s">
        <v>169</v>
      </c>
      <c r="F473" s="143" t="s">
        <v>701</v>
      </c>
      <c r="L473" s="27"/>
      <c r="M473" s="144"/>
      <c r="T473" s="51"/>
      <c r="AT473" s="15" t="s">
        <v>169</v>
      </c>
      <c r="AU473" s="15" t="s">
        <v>84</v>
      </c>
    </row>
    <row r="474" spans="2:65" s="1" customFormat="1" ht="16.5" customHeight="1">
      <c r="B474" s="128"/>
      <c r="C474" s="129" t="s">
        <v>703</v>
      </c>
      <c r="D474" s="129" t="s">
        <v>163</v>
      </c>
      <c r="E474" s="130" t="s">
        <v>704</v>
      </c>
      <c r="F474" s="131" t="s">
        <v>705</v>
      </c>
      <c r="G474" s="132" t="s">
        <v>231</v>
      </c>
      <c r="H474" s="133">
        <v>0.95</v>
      </c>
      <c r="I474" s="134"/>
      <c r="J474" s="134">
        <f>ROUND(I474*H474,2)</f>
        <v>0</v>
      </c>
      <c r="K474" s="135"/>
      <c r="L474" s="27"/>
      <c r="M474" s="136" t="s">
        <v>1</v>
      </c>
      <c r="N474" s="137" t="s">
        <v>39</v>
      </c>
      <c r="O474" s="138">
        <v>4.3999999999999997E-2</v>
      </c>
      <c r="P474" s="138">
        <f>O474*H474</f>
        <v>4.1799999999999997E-2</v>
      </c>
      <c r="Q474" s="138">
        <v>0</v>
      </c>
      <c r="R474" s="138">
        <f>Q474*H474</f>
        <v>0</v>
      </c>
      <c r="S474" s="138">
        <v>0</v>
      </c>
      <c r="T474" s="139">
        <f>S474*H474</f>
        <v>0</v>
      </c>
      <c r="AR474" s="140" t="s">
        <v>167</v>
      </c>
      <c r="AT474" s="140" t="s">
        <v>163</v>
      </c>
      <c r="AU474" s="140" t="s">
        <v>84</v>
      </c>
      <c r="AY474" s="15" t="s">
        <v>161</v>
      </c>
      <c r="BE474" s="141">
        <f>IF(N474="základní",J474,0)</f>
        <v>0</v>
      </c>
      <c r="BF474" s="141">
        <f>IF(N474="snížená",J474,0)</f>
        <v>0</v>
      </c>
      <c r="BG474" s="141">
        <f>IF(N474="zákl. přenesená",J474,0)</f>
        <v>0</v>
      </c>
      <c r="BH474" s="141">
        <f>IF(N474="sníž. přenesená",J474,0)</f>
        <v>0</v>
      </c>
      <c r="BI474" s="141">
        <f>IF(N474="nulová",J474,0)</f>
        <v>0</v>
      </c>
      <c r="BJ474" s="15" t="s">
        <v>82</v>
      </c>
      <c r="BK474" s="141">
        <f>ROUND(I474*H474,2)</f>
        <v>0</v>
      </c>
      <c r="BL474" s="15" t="s">
        <v>167</v>
      </c>
      <c r="BM474" s="140" t="s">
        <v>706</v>
      </c>
    </row>
    <row r="475" spans="2:65" s="1" customFormat="1" ht="10.199999999999999">
      <c r="B475" s="27"/>
      <c r="D475" s="142" t="s">
        <v>169</v>
      </c>
      <c r="F475" s="143" t="s">
        <v>707</v>
      </c>
      <c r="L475" s="27"/>
      <c r="M475" s="144"/>
      <c r="T475" s="51"/>
      <c r="AT475" s="15" t="s">
        <v>169</v>
      </c>
      <c r="AU475" s="15" t="s">
        <v>84</v>
      </c>
    </row>
    <row r="476" spans="2:65" s="1" customFormat="1" ht="24.15" customHeight="1">
      <c r="B476" s="128"/>
      <c r="C476" s="129" t="s">
        <v>708</v>
      </c>
      <c r="D476" s="129" t="s">
        <v>163</v>
      </c>
      <c r="E476" s="130" t="s">
        <v>709</v>
      </c>
      <c r="F476" s="131" t="s">
        <v>710</v>
      </c>
      <c r="G476" s="132" t="s">
        <v>231</v>
      </c>
      <c r="H476" s="133">
        <v>0.95</v>
      </c>
      <c r="I476" s="134"/>
      <c r="J476" s="134">
        <f>ROUND(I476*H476,2)</f>
        <v>0</v>
      </c>
      <c r="K476" s="135"/>
      <c r="L476" s="27"/>
      <c r="M476" s="136" t="s">
        <v>1</v>
      </c>
      <c r="N476" s="137" t="s">
        <v>39</v>
      </c>
      <c r="O476" s="138">
        <v>7.9000000000000001E-2</v>
      </c>
      <c r="P476" s="138">
        <f>O476*H476</f>
        <v>7.5049999999999992E-2</v>
      </c>
      <c r="Q476" s="138">
        <v>0</v>
      </c>
      <c r="R476" s="138">
        <f>Q476*H476</f>
        <v>0</v>
      </c>
      <c r="S476" s="138">
        <v>0</v>
      </c>
      <c r="T476" s="139">
        <f>S476*H476</f>
        <v>0</v>
      </c>
      <c r="AR476" s="140" t="s">
        <v>167</v>
      </c>
      <c r="AT476" s="140" t="s">
        <v>163</v>
      </c>
      <c r="AU476" s="140" t="s">
        <v>84</v>
      </c>
      <c r="AY476" s="15" t="s">
        <v>161</v>
      </c>
      <c r="BE476" s="141">
        <f>IF(N476="základní",J476,0)</f>
        <v>0</v>
      </c>
      <c r="BF476" s="141">
        <f>IF(N476="snížená",J476,0)</f>
        <v>0</v>
      </c>
      <c r="BG476" s="141">
        <f>IF(N476="zákl. přenesená",J476,0)</f>
        <v>0</v>
      </c>
      <c r="BH476" s="141">
        <f>IF(N476="sníž. přenesená",J476,0)</f>
        <v>0</v>
      </c>
      <c r="BI476" s="141">
        <f>IF(N476="nulová",J476,0)</f>
        <v>0</v>
      </c>
      <c r="BJ476" s="15" t="s">
        <v>82</v>
      </c>
      <c r="BK476" s="141">
        <f>ROUND(I476*H476,2)</f>
        <v>0</v>
      </c>
      <c r="BL476" s="15" t="s">
        <v>167</v>
      </c>
      <c r="BM476" s="140" t="s">
        <v>711</v>
      </c>
    </row>
    <row r="477" spans="2:65" s="1" customFormat="1" ht="10.199999999999999">
      <c r="B477" s="27"/>
      <c r="D477" s="142" t="s">
        <v>169</v>
      </c>
      <c r="F477" s="143" t="s">
        <v>710</v>
      </c>
      <c r="L477" s="27"/>
      <c r="M477" s="144"/>
      <c r="T477" s="51"/>
      <c r="AT477" s="15" t="s">
        <v>169</v>
      </c>
      <c r="AU477" s="15" t="s">
        <v>84</v>
      </c>
    </row>
    <row r="478" spans="2:65" s="1" customFormat="1" ht="21.75" customHeight="1">
      <c r="B478" s="128"/>
      <c r="C478" s="129" t="s">
        <v>712</v>
      </c>
      <c r="D478" s="129" t="s">
        <v>163</v>
      </c>
      <c r="E478" s="130" t="s">
        <v>713</v>
      </c>
      <c r="F478" s="131" t="s">
        <v>714</v>
      </c>
      <c r="G478" s="132" t="s">
        <v>231</v>
      </c>
      <c r="H478" s="133">
        <v>163.5</v>
      </c>
      <c r="I478" s="134"/>
      <c r="J478" s="134">
        <f>ROUND(I478*H478,2)</f>
        <v>0</v>
      </c>
      <c r="K478" s="135"/>
      <c r="L478" s="27"/>
      <c r="M478" s="136" t="s">
        <v>1</v>
      </c>
      <c r="N478" s="137" t="s">
        <v>39</v>
      </c>
      <c r="O478" s="138">
        <v>5.5E-2</v>
      </c>
      <c r="P478" s="138">
        <f>O478*H478</f>
        <v>8.9924999999999997</v>
      </c>
      <c r="Q478" s="138">
        <v>0</v>
      </c>
      <c r="R478" s="138">
        <f>Q478*H478</f>
        <v>0</v>
      </c>
      <c r="S478" s="138">
        <v>0</v>
      </c>
      <c r="T478" s="139">
        <f>S478*H478</f>
        <v>0</v>
      </c>
      <c r="AR478" s="140" t="s">
        <v>167</v>
      </c>
      <c r="AT478" s="140" t="s">
        <v>163</v>
      </c>
      <c r="AU478" s="140" t="s">
        <v>84</v>
      </c>
      <c r="AY478" s="15" t="s">
        <v>161</v>
      </c>
      <c r="BE478" s="141">
        <f>IF(N478="základní",J478,0)</f>
        <v>0</v>
      </c>
      <c r="BF478" s="141">
        <f>IF(N478="snížená",J478,0)</f>
        <v>0</v>
      </c>
      <c r="BG478" s="141">
        <f>IF(N478="zákl. přenesená",J478,0)</f>
        <v>0</v>
      </c>
      <c r="BH478" s="141">
        <f>IF(N478="sníž. přenesená",J478,0)</f>
        <v>0</v>
      </c>
      <c r="BI478" s="141">
        <f>IF(N478="nulová",J478,0)</f>
        <v>0</v>
      </c>
      <c r="BJ478" s="15" t="s">
        <v>82</v>
      </c>
      <c r="BK478" s="141">
        <f>ROUND(I478*H478,2)</f>
        <v>0</v>
      </c>
      <c r="BL478" s="15" t="s">
        <v>167</v>
      </c>
      <c r="BM478" s="140" t="s">
        <v>715</v>
      </c>
    </row>
    <row r="479" spans="2:65" s="1" customFormat="1" ht="10.199999999999999">
      <c r="B479" s="27"/>
      <c r="D479" s="142" t="s">
        <v>169</v>
      </c>
      <c r="F479" s="143" t="s">
        <v>716</v>
      </c>
      <c r="L479" s="27"/>
      <c r="M479" s="144"/>
      <c r="T479" s="51"/>
      <c r="AT479" s="15" t="s">
        <v>169</v>
      </c>
      <c r="AU479" s="15" t="s">
        <v>84</v>
      </c>
    </row>
    <row r="480" spans="2:65" s="12" customFormat="1" ht="10.199999999999999">
      <c r="B480" s="145"/>
      <c r="D480" s="142" t="s">
        <v>171</v>
      </c>
      <c r="E480" s="146" t="s">
        <v>1</v>
      </c>
      <c r="F480" s="147" t="s">
        <v>119</v>
      </c>
      <c r="H480" s="148">
        <v>163.5</v>
      </c>
      <c r="L480" s="145"/>
      <c r="M480" s="149"/>
      <c r="T480" s="150"/>
      <c r="AT480" s="146" t="s">
        <v>171</v>
      </c>
      <c r="AU480" s="146" t="s">
        <v>84</v>
      </c>
      <c r="AV480" s="12" t="s">
        <v>84</v>
      </c>
      <c r="AW480" s="12" t="s">
        <v>30</v>
      </c>
      <c r="AX480" s="12" t="s">
        <v>82</v>
      </c>
      <c r="AY480" s="146" t="s">
        <v>161</v>
      </c>
    </row>
    <row r="481" spans="2:65" s="1" customFormat="1" ht="24.15" customHeight="1">
      <c r="B481" s="128"/>
      <c r="C481" s="129" t="s">
        <v>717</v>
      </c>
      <c r="D481" s="129" t="s">
        <v>163</v>
      </c>
      <c r="E481" s="130" t="s">
        <v>718</v>
      </c>
      <c r="F481" s="131" t="s">
        <v>719</v>
      </c>
      <c r="G481" s="132" t="s">
        <v>231</v>
      </c>
      <c r="H481" s="133">
        <v>36.5</v>
      </c>
      <c r="I481" s="134"/>
      <c r="J481" s="134">
        <f>ROUND(I481*H481,2)</f>
        <v>0</v>
      </c>
      <c r="K481" s="135"/>
      <c r="L481" s="27"/>
      <c r="M481" s="136" t="s">
        <v>1</v>
      </c>
      <c r="N481" s="137" t="s">
        <v>39</v>
      </c>
      <c r="O481" s="138">
        <v>6.6000000000000003E-2</v>
      </c>
      <c r="P481" s="138">
        <f>O481*H481</f>
        <v>2.4090000000000003</v>
      </c>
      <c r="Q481" s="138">
        <v>0</v>
      </c>
      <c r="R481" s="138">
        <f>Q481*H481</f>
        <v>0</v>
      </c>
      <c r="S481" s="138">
        <v>0</v>
      </c>
      <c r="T481" s="139">
        <f>S481*H481</f>
        <v>0</v>
      </c>
      <c r="AR481" s="140" t="s">
        <v>167</v>
      </c>
      <c r="AT481" s="140" t="s">
        <v>163</v>
      </c>
      <c r="AU481" s="140" t="s">
        <v>84</v>
      </c>
      <c r="AY481" s="15" t="s">
        <v>161</v>
      </c>
      <c r="BE481" s="141">
        <f>IF(N481="základní",J481,0)</f>
        <v>0</v>
      </c>
      <c r="BF481" s="141">
        <f>IF(N481="snížená",J481,0)</f>
        <v>0</v>
      </c>
      <c r="BG481" s="141">
        <f>IF(N481="zákl. přenesená",J481,0)</f>
        <v>0</v>
      </c>
      <c r="BH481" s="141">
        <f>IF(N481="sníž. přenesená",J481,0)</f>
        <v>0</v>
      </c>
      <c r="BI481" s="141">
        <f>IF(N481="nulová",J481,0)</f>
        <v>0</v>
      </c>
      <c r="BJ481" s="15" t="s">
        <v>82</v>
      </c>
      <c r="BK481" s="141">
        <f>ROUND(I481*H481,2)</f>
        <v>0</v>
      </c>
      <c r="BL481" s="15" t="s">
        <v>167</v>
      </c>
      <c r="BM481" s="140" t="s">
        <v>720</v>
      </c>
    </row>
    <row r="482" spans="2:65" s="1" customFormat="1" ht="10.199999999999999">
      <c r="B482" s="27"/>
      <c r="D482" s="142" t="s">
        <v>169</v>
      </c>
      <c r="F482" s="143" t="s">
        <v>721</v>
      </c>
      <c r="L482" s="27"/>
      <c r="M482" s="144"/>
      <c r="T482" s="51"/>
      <c r="AT482" s="15" t="s">
        <v>169</v>
      </c>
      <c r="AU482" s="15" t="s">
        <v>84</v>
      </c>
    </row>
    <row r="483" spans="2:65" s="12" customFormat="1" ht="10.199999999999999">
      <c r="B483" s="145"/>
      <c r="D483" s="142" t="s">
        <v>171</v>
      </c>
      <c r="E483" s="146" t="s">
        <v>1</v>
      </c>
      <c r="F483" s="147" t="s">
        <v>121</v>
      </c>
      <c r="H483" s="148">
        <v>36.5</v>
      </c>
      <c r="L483" s="145"/>
      <c r="M483" s="149"/>
      <c r="T483" s="150"/>
      <c r="AT483" s="146" t="s">
        <v>171</v>
      </c>
      <c r="AU483" s="146" t="s">
        <v>84</v>
      </c>
      <c r="AV483" s="12" t="s">
        <v>84</v>
      </c>
      <c r="AW483" s="12" t="s">
        <v>30</v>
      </c>
      <c r="AX483" s="12" t="s">
        <v>82</v>
      </c>
      <c r="AY483" s="146" t="s">
        <v>161</v>
      </c>
    </row>
    <row r="484" spans="2:65" s="1" customFormat="1" ht="24.15" customHeight="1">
      <c r="B484" s="128"/>
      <c r="C484" s="129" t="s">
        <v>722</v>
      </c>
      <c r="D484" s="129" t="s">
        <v>163</v>
      </c>
      <c r="E484" s="130" t="s">
        <v>723</v>
      </c>
      <c r="F484" s="131" t="s">
        <v>724</v>
      </c>
      <c r="G484" s="132" t="s">
        <v>396</v>
      </c>
      <c r="H484" s="133">
        <v>3</v>
      </c>
      <c r="I484" s="134"/>
      <c r="J484" s="134">
        <f>ROUND(I484*H484,2)</f>
        <v>0</v>
      </c>
      <c r="K484" s="135"/>
      <c r="L484" s="27"/>
      <c r="M484" s="136" t="s">
        <v>1</v>
      </c>
      <c r="N484" s="137" t="s">
        <v>39</v>
      </c>
      <c r="O484" s="138">
        <v>5.0220000000000002</v>
      </c>
      <c r="P484" s="138">
        <f>O484*H484</f>
        <v>15.066000000000001</v>
      </c>
      <c r="Q484" s="138">
        <v>0.41948000000000002</v>
      </c>
      <c r="R484" s="138">
        <f>Q484*H484</f>
        <v>1.25844</v>
      </c>
      <c r="S484" s="138">
        <v>0</v>
      </c>
      <c r="T484" s="139">
        <f>S484*H484</f>
        <v>0</v>
      </c>
      <c r="AR484" s="140" t="s">
        <v>167</v>
      </c>
      <c r="AT484" s="140" t="s">
        <v>163</v>
      </c>
      <c r="AU484" s="140" t="s">
        <v>84</v>
      </c>
      <c r="AY484" s="15" t="s">
        <v>161</v>
      </c>
      <c r="BE484" s="141">
        <f>IF(N484="základní",J484,0)</f>
        <v>0</v>
      </c>
      <c r="BF484" s="141">
        <f>IF(N484="snížená",J484,0)</f>
        <v>0</v>
      </c>
      <c r="BG484" s="141">
        <f>IF(N484="zákl. přenesená",J484,0)</f>
        <v>0</v>
      </c>
      <c r="BH484" s="141">
        <f>IF(N484="sníž. přenesená",J484,0)</f>
        <v>0</v>
      </c>
      <c r="BI484" s="141">
        <f>IF(N484="nulová",J484,0)</f>
        <v>0</v>
      </c>
      <c r="BJ484" s="15" t="s">
        <v>82</v>
      </c>
      <c r="BK484" s="141">
        <f>ROUND(I484*H484,2)</f>
        <v>0</v>
      </c>
      <c r="BL484" s="15" t="s">
        <v>167</v>
      </c>
      <c r="BM484" s="140" t="s">
        <v>725</v>
      </c>
    </row>
    <row r="485" spans="2:65" s="1" customFormat="1" ht="19.2">
      <c r="B485" s="27"/>
      <c r="D485" s="142" t="s">
        <v>169</v>
      </c>
      <c r="F485" s="143" t="s">
        <v>726</v>
      </c>
      <c r="L485" s="27"/>
      <c r="M485" s="144"/>
      <c r="T485" s="51"/>
      <c r="AT485" s="15" t="s">
        <v>169</v>
      </c>
      <c r="AU485" s="15" t="s">
        <v>84</v>
      </c>
    </row>
    <row r="486" spans="2:65" s="12" customFormat="1" ht="20.399999999999999">
      <c r="B486" s="145"/>
      <c r="D486" s="142" t="s">
        <v>171</v>
      </c>
      <c r="E486" s="146" t="s">
        <v>1</v>
      </c>
      <c r="F486" s="147" t="s">
        <v>727</v>
      </c>
      <c r="H486" s="148">
        <v>3</v>
      </c>
      <c r="L486" s="145"/>
      <c r="M486" s="149"/>
      <c r="T486" s="150"/>
      <c r="AT486" s="146" t="s">
        <v>171</v>
      </c>
      <c r="AU486" s="146" t="s">
        <v>84</v>
      </c>
      <c r="AV486" s="12" t="s">
        <v>84</v>
      </c>
      <c r="AW486" s="12" t="s">
        <v>30</v>
      </c>
      <c r="AX486" s="12" t="s">
        <v>82</v>
      </c>
      <c r="AY486" s="146" t="s">
        <v>161</v>
      </c>
    </row>
    <row r="487" spans="2:65" s="1" customFormat="1" ht="24.15" customHeight="1">
      <c r="B487" s="128"/>
      <c r="C487" s="129" t="s">
        <v>728</v>
      </c>
      <c r="D487" s="129" t="s">
        <v>163</v>
      </c>
      <c r="E487" s="130" t="s">
        <v>729</v>
      </c>
      <c r="F487" s="131" t="s">
        <v>730</v>
      </c>
      <c r="G487" s="132" t="s">
        <v>396</v>
      </c>
      <c r="H487" s="133">
        <v>6</v>
      </c>
      <c r="I487" s="134"/>
      <c r="J487" s="134">
        <f>ROUND(I487*H487,2)</f>
        <v>0</v>
      </c>
      <c r="K487" s="135"/>
      <c r="L487" s="27"/>
      <c r="M487" s="136" t="s">
        <v>1</v>
      </c>
      <c r="N487" s="137" t="s">
        <v>39</v>
      </c>
      <c r="O487" s="138">
        <v>2.11</v>
      </c>
      <c r="P487" s="138">
        <f>O487*H487</f>
        <v>12.66</v>
      </c>
      <c r="Q487" s="138">
        <v>0.12422</v>
      </c>
      <c r="R487" s="138">
        <f>Q487*H487</f>
        <v>0.74531999999999998</v>
      </c>
      <c r="S487" s="138">
        <v>0</v>
      </c>
      <c r="T487" s="139">
        <f>S487*H487</f>
        <v>0</v>
      </c>
      <c r="AR487" s="140" t="s">
        <v>167</v>
      </c>
      <c r="AT487" s="140" t="s">
        <v>163</v>
      </c>
      <c r="AU487" s="140" t="s">
        <v>84</v>
      </c>
      <c r="AY487" s="15" t="s">
        <v>161</v>
      </c>
      <c r="BE487" s="141">
        <f>IF(N487="základní",J487,0)</f>
        <v>0</v>
      </c>
      <c r="BF487" s="141">
        <f>IF(N487="snížená",J487,0)</f>
        <v>0</v>
      </c>
      <c r="BG487" s="141">
        <f>IF(N487="zákl. přenesená",J487,0)</f>
        <v>0</v>
      </c>
      <c r="BH487" s="141">
        <f>IF(N487="sníž. přenesená",J487,0)</f>
        <v>0</v>
      </c>
      <c r="BI487" s="141">
        <f>IF(N487="nulová",J487,0)</f>
        <v>0</v>
      </c>
      <c r="BJ487" s="15" t="s">
        <v>82</v>
      </c>
      <c r="BK487" s="141">
        <f>ROUND(I487*H487,2)</f>
        <v>0</v>
      </c>
      <c r="BL487" s="15" t="s">
        <v>167</v>
      </c>
      <c r="BM487" s="140" t="s">
        <v>731</v>
      </c>
    </row>
    <row r="488" spans="2:65" s="1" customFormat="1" ht="10.199999999999999">
      <c r="B488" s="27"/>
      <c r="D488" s="142" t="s">
        <v>169</v>
      </c>
      <c r="F488" s="143" t="s">
        <v>732</v>
      </c>
      <c r="L488" s="27"/>
      <c r="M488" s="144"/>
      <c r="T488" s="51"/>
      <c r="AT488" s="15" t="s">
        <v>169</v>
      </c>
      <c r="AU488" s="15" t="s">
        <v>84</v>
      </c>
    </row>
    <row r="489" spans="2:65" s="12" customFormat="1" ht="10.199999999999999">
      <c r="B489" s="145"/>
      <c r="D489" s="142" t="s">
        <v>171</v>
      </c>
      <c r="E489" s="146" t="s">
        <v>1</v>
      </c>
      <c r="F489" s="147" t="s">
        <v>413</v>
      </c>
      <c r="H489" s="148">
        <v>6</v>
      </c>
      <c r="L489" s="145"/>
      <c r="M489" s="149"/>
      <c r="T489" s="150"/>
      <c r="AT489" s="146" t="s">
        <v>171</v>
      </c>
      <c r="AU489" s="146" t="s">
        <v>84</v>
      </c>
      <c r="AV489" s="12" t="s">
        <v>84</v>
      </c>
      <c r="AW489" s="12" t="s">
        <v>30</v>
      </c>
      <c r="AX489" s="12" t="s">
        <v>82</v>
      </c>
      <c r="AY489" s="146" t="s">
        <v>161</v>
      </c>
    </row>
    <row r="490" spans="2:65" s="1" customFormat="1" ht="24.15" customHeight="1">
      <c r="B490" s="128"/>
      <c r="C490" s="157" t="s">
        <v>733</v>
      </c>
      <c r="D490" s="157" t="s">
        <v>302</v>
      </c>
      <c r="E490" s="158" t="s">
        <v>734</v>
      </c>
      <c r="F490" s="159" t="s">
        <v>735</v>
      </c>
      <c r="G490" s="160" t="s">
        <v>396</v>
      </c>
      <c r="H490" s="161">
        <v>6</v>
      </c>
      <c r="I490" s="162"/>
      <c r="J490" s="162">
        <f>ROUND(I490*H490,2)</f>
        <v>0</v>
      </c>
      <c r="K490" s="163"/>
      <c r="L490" s="164"/>
      <c r="M490" s="165" t="s">
        <v>1</v>
      </c>
      <c r="N490" s="166" t="s">
        <v>39</v>
      </c>
      <c r="O490" s="138">
        <v>0</v>
      </c>
      <c r="P490" s="138">
        <f>O490*H490</f>
        <v>0</v>
      </c>
      <c r="Q490" s="138">
        <v>7.8E-2</v>
      </c>
      <c r="R490" s="138">
        <f>Q490*H490</f>
        <v>0.46799999999999997</v>
      </c>
      <c r="S490" s="138">
        <v>0</v>
      </c>
      <c r="T490" s="139">
        <f>S490*H490</f>
        <v>0</v>
      </c>
      <c r="AR490" s="140" t="s">
        <v>207</v>
      </c>
      <c r="AT490" s="140" t="s">
        <v>302</v>
      </c>
      <c r="AU490" s="140" t="s">
        <v>84</v>
      </c>
      <c r="AY490" s="15" t="s">
        <v>161</v>
      </c>
      <c r="BE490" s="141">
        <f>IF(N490="základní",J490,0)</f>
        <v>0</v>
      </c>
      <c r="BF490" s="141">
        <f>IF(N490="snížená",J490,0)</f>
        <v>0</v>
      </c>
      <c r="BG490" s="141">
        <f>IF(N490="zákl. přenesená",J490,0)</f>
        <v>0</v>
      </c>
      <c r="BH490" s="141">
        <f>IF(N490="sníž. přenesená",J490,0)</f>
        <v>0</v>
      </c>
      <c r="BI490" s="141">
        <f>IF(N490="nulová",J490,0)</f>
        <v>0</v>
      </c>
      <c r="BJ490" s="15" t="s">
        <v>82</v>
      </c>
      <c r="BK490" s="141">
        <f>ROUND(I490*H490,2)</f>
        <v>0</v>
      </c>
      <c r="BL490" s="15" t="s">
        <v>167</v>
      </c>
      <c r="BM490" s="140" t="s">
        <v>736</v>
      </c>
    </row>
    <row r="491" spans="2:65" s="1" customFormat="1" ht="19.2">
      <c r="B491" s="27"/>
      <c r="D491" s="142" t="s">
        <v>169</v>
      </c>
      <c r="F491" s="143" t="s">
        <v>735</v>
      </c>
      <c r="L491" s="27"/>
      <c r="M491" s="144"/>
      <c r="T491" s="51"/>
      <c r="AT491" s="15" t="s">
        <v>169</v>
      </c>
      <c r="AU491" s="15" t="s">
        <v>84</v>
      </c>
    </row>
    <row r="492" spans="2:65" s="1" customFormat="1" ht="24.15" customHeight="1">
      <c r="B492" s="128"/>
      <c r="C492" s="129" t="s">
        <v>737</v>
      </c>
      <c r="D492" s="129" t="s">
        <v>163</v>
      </c>
      <c r="E492" s="130" t="s">
        <v>738</v>
      </c>
      <c r="F492" s="131" t="s">
        <v>739</v>
      </c>
      <c r="G492" s="132" t="s">
        <v>396</v>
      </c>
      <c r="H492" s="133">
        <v>6</v>
      </c>
      <c r="I492" s="134"/>
      <c r="J492" s="134">
        <f>ROUND(I492*H492,2)</f>
        <v>0</v>
      </c>
      <c r="K492" s="135"/>
      <c r="L492" s="27"/>
      <c r="M492" s="136" t="s">
        <v>1</v>
      </c>
      <c r="N492" s="137" t="s">
        <v>39</v>
      </c>
      <c r="O492" s="138">
        <v>1.998</v>
      </c>
      <c r="P492" s="138">
        <f>O492*H492</f>
        <v>11.988</v>
      </c>
      <c r="Q492" s="138">
        <v>2.972E-2</v>
      </c>
      <c r="R492" s="138">
        <f>Q492*H492</f>
        <v>0.17832000000000001</v>
      </c>
      <c r="S492" s="138">
        <v>0</v>
      </c>
      <c r="T492" s="139">
        <f>S492*H492</f>
        <v>0</v>
      </c>
      <c r="AR492" s="140" t="s">
        <v>167</v>
      </c>
      <c r="AT492" s="140" t="s">
        <v>163</v>
      </c>
      <c r="AU492" s="140" t="s">
        <v>84</v>
      </c>
      <c r="AY492" s="15" t="s">
        <v>161</v>
      </c>
      <c r="BE492" s="141">
        <f>IF(N492="základní",J492,0)</f>
        <v>0</v>
      </c>
      <c r="BF492" s="141">
        <f>IF(N492="snížená",J492,0)</f>
        <v>0</v>
      </c>
      <c r="BG492" s="141">
        <f>IF(N492="zákl. přenesená",J492,0)</f>
        <v>0</v>
      </c>
      <c r="BH492" s="141">
        <f>IF(N492="sníž. přenesená",J492,0)</f>
        <v>0</v>
      </c>
      <c r="BI492" s="141">
        <f>IF(N492="nulová",J492,0)</f>
        <v>0</v>
      </c>
      <c r="BJ492" s="15" t="s">
        <v>82</v>
      </c>
      <c r="BK492" s="141">
        <f>ROUND(I492*H492,2)</f>
        <v>0</v>
      </c>
      <c r="BL492" s="15" t="s">
        <v>167</v>
      </c>
      <c r="BM492" s="140" t="s">
        <v>740</v>
      </c>
    </row>
    <row r="493" spans="2:65" s="1" customFormat="1" ht="19.2">
      <c r="B493" s="27"/>
      <c r="D493" s="142" t="s">
        <v>169</v>
      </c>
      <c r="F493" s="143" t="s">
        <v>741</v>
      </c>
      <c r="L493" s="27"/>
      <c r="M493" s="144"/>
      <c r="T493" s="51"/>
      <c r="AT493" s="15" t="s">
        <v>169</v>
      </c>
      <c r="AU493" s="15" t="s">
        <v>84</v>
      </c>
    </row>
    <row r="494" spans="2:65" s="12" customFormat="1" ht="10.199999999999999">
      <c r="B494" s="145"/>
      <c r="D494" s="142" t="s">
        <v>171</v>
      </c>
      <c r="E494" s="146" t="s">
        <v>1</v>
      </c>
      <c r="F494" s="147" t="s">
        <v>413</v>
      </c>
      <c r="H494" s="148">
        <v>6</v>
      </c>
      <c r="L494" s="145"/>
      <c r="M494" s="149"/>
      <c r="T494" s="150"/>
      <c r="AT494" s="146" t="s">
        <v>171</v>
      </c>
      <c r="AU494" s="146" t="s">
        <v>84</v>
      </c>
      <c r="AV494" s="12" t="s">
        <v>84</v>
      </c>
      <c r="AW494" s="12" t="s">
        <v>30</v>
      </c>
      <c r="AX494" s="12" t="s">
        <v>82</v>
      </c>
      <c r="AY494" s="146" t="s">
        <v>161</v>
      </c>
    </row>
    <row r="495" spans="2:65" s="1" customFormat="1" ht="21.75" customHeight="1">
      <c r="B495" s="128"/>
      <c r="C495" s="157" t="s">
        <v>742</v>
      </c>
      <c r="D495" s="157" t="s">
        <v>302</v>
      </c>
      <c r="E495" s="158" t="s">
        <v>743</v>
      </c>
      <c r="F495" s="159" t="s">
        <v>744</v>
      </c>
      <c r="G495" s="160" t="s">
        <v>396</v>
      </c>
      <c r="H495" s="161">
        <v>6</v>
      </c>
      <c r="I495" s="162"/>
      <c r="J495" s="162">
        <f>ROUND(I495*H495,2)</f>
        <v>0</v>
      </c>
      <c r="K495" s="163"/>
      <c r="L495" s="164"/>
      <c r="M495" s="165" t="s">
        <v>1</v>
      </c>
      <c r="N495" s="166" t="s">
        <v>39</v>
      </c>
      <c r="O495" s="138">
        <v>0</v>
      </c>
      <c r="P495" s="138">
        <f>O495*H495</f>
        <v>0</v>
      </c>
      <c r="Q495" s="138">
        <v>0.111</v>
      </c>
      <c r="R495" s="138">
        <f>Q495*H495</f>
        <v>0.66600000000000004</v>
      </c>
      <c r="S495" s="138">
        <v>0</v>
      </c>
      <c r="T495" s="139">
        <f>S495*H495</f>
        <v>0</v>
      </c>
      <c r="AR495" s="140" t="s">
        <v>207</v>
      </c>
      <c r="AT495" s="140" t="s">
        <v>302</v>
      </c>
      <c r="AU495" s="140" t="s">
        <v>84</v>
      </c>
      <c r="AY495" s="15" t="s">
        <v>161</v>
      </c>
      <c r="BE495" s="141">
        <f>IF(N495="základní",J495,0)</f>
        <v>0</v>
      </c>
      <c r="BF495" s="141">
        <f>IF(N495="snížená",J495,0)</f>
        <v>0</v>
      </c>
      <c r="BG495" s="141">
        <f>IF(N495="zákl. přenesená",J495,0)</f>
        <v>0</v>
      </c>
      <c r="BH495" s="141">
        <f>IF(N495="sníž. přenesená",J495,0)</f>
        <v>0</v>
      </c>
      <c r="BI495" s="141">
        <f>IF(N495="nulová",J495,0)</f>
        <v>0</v>
      </c>
      <c r="BJ495" s="15" t="s">
        <v>82</v>
      </c>
      <c r="BK495" s="141">
        <f>ROUND(I495*H495,2)</f>
        <v>0</v>
      </c>
      <c r="BL495" s="15" t="s">
        <v>167</v>
      </c>
      <c r="BM495" s="140" t="s">
        <v>745</v>
      </c>
    </row>
    <row r="496" spans="2:65" s="1" customFormat="1" ht="10.199999999999999">
      <c r="B496" s="27"/>
      <c r="D496" s="142" t="s">
        <v>169</v>
      </c>
      <c r="F496" s="143" t="s">
        <v>744</v>
      </c>
      <c r="L496" s="27"/>
      <c r="M496" s="144"/>
      <c r="T496" s="51"/>
      <c r="AT496" s="15" t="s">
        <v>169</v>
      </c>
      <c r="AU496" s="15" t="s">
        <v>84</v>
      </c>
    </row>
    <row r="497" spans="2:65" s="1" customFormat="1" ht="24.15" customHeight="1">
      <c r="B497" s="128"/>
      <c r="C497" s="129" t="s">
        <v>746</v>
      </c>
      <c r="D497" s="129" t="s">
        <v>163</v>
      </c>
      <c r="E497" s="130" t="s">
        <v>747</v>
      </c>
      <c r="F497" s="131" t="s">
        <v>748</v>
      </c>
      <c r="G497" s="132" t="s">
        <v>396</v>
      </c>
      <c r="H497" s="133">
        <v>6</v>
      </c>
      <c r="I497" s="134"/>
      <c r="J497" s="134">
        <f>ROUND(I497*H497,2)</f>
        <v>0</v>
      </c>
      <c r="K497" s="135"/>
      <c r="L497" s="27"/>
      <c r="M497" s="136" t="s">
        <v>1</v>
      </c>
      <c r="N497" s="137" t="s">
        <v>39</v>
      </c>
      <c r="O497" s="138">
        <v>1.2170000000000001</v>
      </c>
      <c r="P497" s="138">
        <f>O497*H497</f>
        <v>7.3020000000000005</v>
      </c>
      <c r="Q497" s="138">
        <v>2.972E-2</v>
      </c>
      <c r="R497" s="138">
        <f>Q497*H497</f>
        <v>0.17832000000000001</v>
      </c>
      <c r="S497" s="138">
        <v>0</v>
      </c>
      <c r="T497" s="139">
        <f>S497*H497</f>
        <v>0</v>
      </c>
      <c r="AR497" s="140" t="s">
        <v>167</v>
      </c>
      <c r="AT497" s="140" t="s">
        <v>163</v>
      </c>
      <c r="AU497" s="140" t="s">
        <v>84</v>
      </c>
      <c r="AY497" s="15" t="s">
        <v>161</v>
      </c>
      <c r="BE497" s="141">
        <f>IF(N497="základní",J497,0)</f>
        <v>0</v>
      </c>
      <c r="BF497" s="141">
        <f>IF(N497="snížená",J497,0)</f>
        <v>0</v>
      </c>
      <c r="BG497" s="141">
        <f>IF(N497="zákl. přenesená",J497,0)</f>
        <v>0</v>
      </c>
      <c r="BH497" s="141">
        <f>IF(N497="sníž. přenesená",J497,0)</f>
        <v>0</v>
      </c>
      <c r="BI497" s="141">
        <f>IF(N497="nulová",J497,0)</f>
        <v>0</v>
      </c>
      <c r="BJ497" s="15" t="s">
        <v>82</v>
      </c>
      <c r="BK497" s="141">
        <f>ROUND(I497*H497,2)</f>
        <v>0</v>
      </c>
      <c r="BL497" s="15" t="s">
        <v>167</v>
      </c>
      <c r="BM497" s="140" t="s">
        <v>749</v>
      </c>
    </row>
    <row r="498" spans="2:65" s="1" customFormat="1" ht="19.2">
      <c r="B498" s="27"/>
      <c r="D498" s="142" t="s">
        <v>169</v>
      </c>
      <c r="F498" s="143" t="s">
        <v>750</v>
      </c>
      <c r="L498" s="27"/>
      <c r="M498" s="144"/>
      <c r="T498" s="51"/>
      <c r="AT498" s="15" t="s">
        <v>169</v>
      </c>
      <c r="AU498" s="15" t="s">
        <v>84</v>
      </c>
    </row>
    <row r="499" spans="2:65" s="12" customFormat="1" ht="10.199999999999999">
      <c r="B499" s="145"/>
      <c r="D499" s="142" t="s">
        <v>171</v>
      </c>
      <c r="E499" s="146" t="s">
        <v>1</v>
      </c>
      <c r="F499" s="147" t="s">
        <v>413</v>
      </c>
      <c r="H499" s="148">
        <v>6</v>
      </c>
      <c r="L499" s="145"/>
      <c r="M499" s="149"/>
      <c r="T499" s="150"/>
      <c r="AT499" s="146" t="s">
        <v>171</v>
      </c>
      <c r="AU499" s="146" t="s">
        <v>84</v>
      </c>
      <c r="AV499" s="12" t="s">
        <v>84</v>
      </c>
      <c r="AW499" s="12" t="s">
        <v>30</v>
      </c>
      <c r="AX499" s="12" t="s">
        <v>82</v>
      </c>
      <c r="AY499" s="146" t="s">
        <v>161</v>
      </c>
    </row>
    <row r="500" spans="2:65" s="1" customFormat="1" ht="24.15" customHeight="1">
      <c r="B500" s="128"/>
      <c r="C500" s="157" t="s">
        <v>751</v>
      </c>
      <c r="D500" s="157" t="s">
        <v>302</v>
      </c>
      <c r="E500" s="158" t="s">
        <v>752</v>
      </c>
      <c r="F500" s="159" t="s">
        <v>753</v>
      </c>
      <c r="G500" s="160" t="s">
        <v>396</v>
      </c>
      <c r="H500" s="161">
        <v>6</v>
      </c>
      <c r="I500" s="162"/>
      <c r="J500" s="162">
        <f>ROUND(I500*H500,2)</f>
        <v>0</v>
      </c>
      <c r="K500" s="163"/>
      <c r="L500" s="164"/>
      <c r="M500" s="165" t="s">
        <v>1</v>
      </c>
      <c r="N500" s="166" t="s">
        <v>39</v>
      </c>
      <c r="O500" s="138">
        <v>0</v>
      </c>
      <c r="P500" s="138">
        <f>O500*H500</f>
        <v>0</v>
      </c>
      <c r="Q500" s="138">
        <v>5.7000000000000002E-2</v>
      </c>
      <c r="R500" s="138">
        <f>Q500*H500</f>
        <v>0.34200000000000003</v>
      </c>
      <c r="S500" s="138">
        <v>0</v>
      </c>
      <c r="T500" s="139">
        <f>S500*H500</f>
        <v>0</v>
      </c>
      <c r="AR500" s="140" t="s">
        <v>207</v>
      </c>
      <c r="AT500" s="140" t="s">
        <v>302</v>
      </c>
      <c r="AU500" s="140" t="s">
        <v>84</v>
      </c>
      <c r="AY500" s="15" t="s">
        <v>161</v>
      </c>
      <c r="BE500" s="141">
        <f>IF(N500="základní",J500,0)</f>
        <v>0</v>
      </c>
      <c r="BF500" s="141">
        <f>IF(N500="snížená",J500,0)</f>
        <v>0</v>
      </c>
      <c r="BG500" s="141">
        <f>IF(N500="zákl. přenesená",J500,0)</f>
        <v>0</v>
      </c>
      <c r="BH500" s="141">
        <f>IF(N500="sníž. přenesená",J500,0)</f>
        <v>0</v>
      </c>
      <c r="BI500" s="141">
        <f>IF(N500="nulová",J500,0)</f>
        <v>0</v>
      </c>
      <c r="BJ500" s="15" t="s">
        <v>82</v>
      </c>
      <c r="BK500" s="141">
        <f>ROUND(I500*H500,2)</f>
        <v>0</v>
      </c>
      <c r="BL500" s="15" t="s">
        <v>167</v>
      </c>
      <c r="BM500" s="140" t="s">
        <v>754</v>
      </c>
    </row>
    <row r="501" spans="2:65" s="1" customFormat="1" ht="10.199999999999999">
      <c r="B501" s="27"/>
      <c r="D501" s="142" t="s">
        <v>169</v>
      </c>
      <c r="F501" s="143" t="s">
        <v>753</v>
      </c>
      <c r="L501" s="27"/>
      <c r="M501" s="144"/>
      <c r="T501" s="51"/>
      <c r="AT501" s="15" t="s">
        <v>169</v>
      </c>
      <c r="AU501" s="15" t="s">
        <v>84</v>
      </c>
    </row>
    <row r="502" spans="2:65" s="1" customFormat="1" ht="24.15" customHeight="1">
      <c r="B502" s="128"/>
      <c r="C502" s="129" t="s">
        <v>755</v>
      </c>
      <c r="D502" s="129" t="s">
        <v>163</v>
      </c>
      <c r="E502" s="130" t="s">
        <v>756</v>
      </c>
      <c r="F502" s="131" t="s">
        <v>757</v>
      </c>
      <c r="G502" s="132" t="s">
        <v>396</v>
      </c>
      <c r="H502" s="133">
        <v>6</v>
      </c>
      <c r="I502" s="134"/>
      <c r="J502" s="134">
        <f>ROUND(I502*H502,2)</f>
        <v>0</v>
      </c>
      <c r="K502" s="135"/>
      <c r="L502" s="27"/>
      <c r="M502" s="136" t="s">
        <v>1</v>
      </c>
      <c r="N502" s="137" t="s">
        <v>39</v>
      </c>
      <c r="O502" s="138">
        <v>2.0640000000000001</v>
      </c>
      <c r="P502" s="138">
        <f>O502*H502</f>
        <v>12.384</v>
      </c>
      <c r="Q502" s="138">
        <v>0.21734000000000001</v>
      </c>
      <c r="R502" s="138">
        <f>Q502*H502</f>
        <v>1.3040400000000001</v>
      </c>
      <c r="S502" s="138">
        <v>0</v>
      </c>
      <c r="T502" s="139">
        <f>S502*H502</f>
        <v>0</v>
      </c>
      <c r="AR502" s="140" t="s">
        <v>167</v>
      </c>
      <c r="AT502" s="140" t="s">
        <v>163</v>
      </c>
      <c r="AU502" s="140" t="s">
        <v>84</v>
      </c>
      <c r="AY502" s="15" t="s">
        <v>161</v>
      </c>
      <c r="BE502" s="141">
        <f>IF(N502="základní",J502,0)</f>
        <v>0</v>
      </c>
      <c r="BF502" s="141">
        <f>IF(N502="snížená",J502,0)</f>
        <v>0</v>
      </c>
      <c r="BG502" s="141">
        <f>IF(N502="zákl. přenesená",J502,0)</f>
        <v>0</v>
      </c>
      <c r="BH502" s="141">
        <f>IF(N502="sníž. přenesená",J502,0)</f>
        <v>0</v>
      </c>
      <c r="BI502" s="141">
        <f>IF(N502="nulová",J502,0)</f>
        <v>0</v>
      </c>
      <c r="BJ502" s="15" t="s">
        <v>82</v>
      </c>
      <c r="BK502" s="141">
        <f>ROUND(I502*H502,2)</f>
        <v>0</v>
      </c>
      <c r="BL502" s="15" t="s">
        <v>167</v>
      </c>
      <c r="BM502" s="140" t="s">
        <v>758</v>
      </c>
    </row>
    <row r="503" spans="2:65" s="1" customFormat="1" ht="19.2">
      <c r="B503" s="27"/>
      <c r="D503" s="142" t="s">
        <v>169</v>
      </c>
      <c r="F503" s="143" t="s">
        <v>757</v>
      </c>
      <c r="L503" s="27"/>
      <c r="M503" s="144"/>
      <c r="T503" s="51"/>
      <c r="AT503" s="15" t="s">
        <v>169</v>
      </c>
      <c r="AU503" s="15" t="s">
        <v>84</v>
      </c>
    </row>
    <row r="504" spans="2:65" s="12" customFormat="1" ht="10.199999999999999">
      <c r="B504" s="145"/>
      <c r="D504" s="142" t="s">
        <v>171</v>
      </c>
      <c r="E504" s="146" t="s">
        <v>1</v>
      </c>
      <c r="F504" s="147" t="s">
        <v>413</v>
      </c>
      <c r="H504" s="148">
        <v>6</v>
      </c>
      <c r="L504" s="145"/>
      <c r="M504" s="149"/>
      <c r="T504" s="150"/>
      <c r="AT504" s="146" t="s">
        <v>171</v>
      </c>
      <c r="AU504" s="146" t="s">
        <v>84</v>
      </c>
      <c r="AV504" s="12" t="s">
        <v>84</v>
      </c>
      <c r="AW504" s="12" t="s">
        <v>30</v>
      </c>
      <c r="AX504" s="12" t="s">
        <v>82</v>
      </c>
      <c r="AY504" s="146" t="s">
        <v>161</v>
      </c>
    </row>
    <row r="505" spans="2:65" s="1" customFormat="1" ht="24.15" customHeight="1">
      <c r="B505" s="128"/>
      <c r="C505" s="157" t="s">
        <v>759</v>
      </c>
      <c r="D505" s="157" t="s">
        <v>302</v>
      </c>
      <c r="E505" s="158" t="s">
        <v>760</v>
      </c>
      <c r="F505" s="159" t="s">
        <v>761</v>
      </c>
      <c r="G505" s="160" t="s">
        <v>396</v>
      </c>
      <c r="H505" s="161">
        <v>6</v>
      </c>
      <c r="I505" s="162"/>
      <c r="J505" s="162">
        <f>ROUND(I505*H505,2)</f>
        <v>0</v>
      </c>
      <c r="K505" s="163"/>
      <c r="L505" s="164"/>
      <c r="M505" s="165" t="s">
        <v>1</v>
      </c>
      <c r="N505" s="166" t="s">
        <v>39</v>
      </c>
      <c r="O505" s="138">
        <v>0</v>
      </c>
      <c r="P505" s="138">
        <f>O505*H505</f>
        <v>0</v>
      </c>
      <c r="Q505" s="138">
        <v>0.108</v>
      </c>
      <c r="R505" s="138">
        <f>Q505*H505</f>
        <v>0.64800000000000002</v>
      </c>
      <c r="S505" s="138">
        <v>0</v>
      </c>
      <c r="T505" s="139">
        <f>S505*H505</f>
        <v>0</v>
      </c>
      <c r="AR505" s="140" t="s">
        <v>207</v>
      </c>
      <c r="AT505" s="140" t="s">
        <v>302</v>
      </c>
      <c r="AU505" s="140" t="s">
        <v>84</v>
      </c>
      <c r="AY505" s="15" t="s">
        <v>161</v>
      </c>
      <c r="BE505" s="141">
        <f>IF(N505="základní",J505,0)</f>
        <v>0</v>
      </c>
      <c r="BF505" s="141">
        <f>IF(N505="snížená",J505,0)</f>
        <v>0</v>
      </c>
      <c r="BG505" s="141">
        <f>IF(N505="zákl. přenesená",J505,0)</f>
        <v>0</v>
      </c>
      <c r="BH505" s="141">
        <f>IF(N505="sníž. přenesená",J505,0)</f>
        <v>0</v>
      </c>
      <c r="BI505" s="141">
        <f>IF(N505="nulová",J505,0)</f>
        <v>0</v>
      </c>
      <c r="BJ505" s="15" t="s">
        <v>82</v>
      </c>
      <c r="BK505" s="141">
        <f>ROUND(I505*H505,2)</f>
        <v>0</v>
      </c>
      <c r="BL505" s="15" t="s">
        <v>167</v>
      </c>
      <c r="BM505" s="140" t="s">
        <v>762</v>
      </c>
    </row>
    <row r="506" spans="2:65" s="1" customFormat="1" ht="10.199999999999999">
      <c r="B506" s="27"/>
      <c r="D506" s="142" t="s">
        <v>169</v>
      </c>
      <c r="F506" s="143" t="s">
        <v>761</v>
      </c>
      <c r="L506" s="27"/>
      <c r="M506" s="144"/>
      <c r="T506" s="51"/>
      <c r="AT506" s="15" t="s">
        <v>169</v>
      </c>
      <c r="AU506" s="15" t="s">
        <v>84</v>
      </c>
    </row>
    <row r="507" spans="2:65" s="1" customFormat="1" ht="16.5" customHeight="1">
      <c r="B507" s="128"/>
      <c r="C507" s="157" t="s">
        <v>763</v>
      </c>
      <c r="D507" s="157" t="s">
        <v>302</v>
      </c>
      <c r="E507" s="158" t="s">
        <v>764</v>
      </c>
      <c r="F507" s="159" t="s">
        <v>765</v>
      </c>
      <c r="G507" s="160" t="s">
        <v>396</v>
      </c>
      <c r="H507" s="161">
        <v>6</v>
      </c>
      <c r="I507" s="162"/>
      <c r="J507" s="162">
        <f>ROUND(I507*H507,2)</f>
        <v>0</v>
      </c>
      <c r="K507" s="163"/>
      <c r="L507" s="164"/>
      <c r="M507" s="165" t="s">
        <v>1</v>
      </c>
      <c r="N507" s="166" t="s">
        <v>39</v>
      </c>
      <c r="O507" s="138">
        <v>0</v>
      </c>
      <c r="P507" s="138">
        <f>O507*H507</f>
        <v>0</v>
      </c>
      <c r="Q507" s="138">
        <v>7.1999999999999998E-3</v>
      </c>
      <c r="R507" s="138">
        <f>Q507*H507</f>
        <v>4.3200000000000002E-2</v>
      </c>
      <c r="S507" s="138">
        <v>0</v>
      </c>
      <c r="T507" s="139">
        <f>S507*H507</f>
        <v>0</v>
      </c>
      <c r="AR507" s="140" t="s">
        <v>207</v>
      </c>
      <c r="AT507" s="140" t="s">
        <v>302</v>
      </c>
      <c r="AU507" s="140" t="s">
        <v>84</v>
      </c>
      <c r="AY507" s="15" t="s">
        <v>161</v>
      </c>
      <c r="BE507" s="141">
        <f>IF(N507="základní",J507,0)</f>
        <v>0</v>
      </c>
      <c r="BF507" s="141">
        <f>IF(N507="snížená",J507,0)</f>
        <v>0</v>
      </c>
      <c r="BG507" s="141">
        <f>IF(N507="zákl. přenesená",J507,0)</f>
        <v>0</v>
      </c>
      <c r="BH507" s="141">
        <f>IF(N507="sníž. přenesená",J507,0)</f>
        <v>0</v>
      </c>
      <c r="BI507" s="141">
        <f>IF(N507="nulová",J507,0)</f>
        <v>0</v>
      </c>
      <c r="BJ507" s="15" t="s">
        <v>82</v>
      </c>
      <c r="BK507" s="141">
        <f>ROUND(I507*H507,2)</f>
        <v>0</v>
      </c>
      <c r="BL507" s="15" t="s">
        <v>167</v>
      </c>
      <c r="BM507" s="140" t="s">
        <v>766</v>
      </c>
    </row>
    <row r="508" spans="2:65" s="1" customFormat="1" ht="10.199999999999999">
      <c r="B508" s="27"/>
      <c r="D508" s="142" t="s">
        <v>169</v>
      </c>
      <c r="F508" s="143" t="s">
        <v>765</v>
      </c>
      <c r="L508" s="27"/>
      <c r="M508" s="144"/>
      <c r="T508" s="51"/>
      <c r="AT508" s="15" t="s">
        <v>169</v>
      </c>
      <c r="AU508" s="15" t="s">
        <v>84</v>
      </c>
    </row>
    <row r="509" spans="2:65" s="1" customFormat="1" ht="16.5" customHeight="1">
      <c r="B509" s="128"/>
      <c r="C509" s="129" t="s">
        <v>767</v>
      </c>
      <c r="D509" s="129" t="s">
        <v>163</v>
      </c>
      <c r="E509" s="130" t="s">
        <v>768</v>
      </c>
      <c r="F509" s="131" t="s">
        <v>769</v>
      </c>
      <c r="G509" s="132" t="s">
        <v>396</v>
      </c>
      <c r="H509" s="133">
        <v>1</v>
      </c>
      <c r="I509" s="134"/>
      <c r="J509" s="134">
        <f>ROUND(I509*H509,2)</f>
        <v>0</v>
      </c>
      <c r="K509" s="135"/>
      <c r="L509" s="27"/>
      <c r="M509" s="136" t="s">
        <v>1</v>
      </c>
      <c r="N509" s="137" t="s">
        <v>39</v>
      </c>
      <c r="O509" s="138">
        <v>0.86299999999999999</v>
      </c>
      <c r="P509" s="138">
        <f>O509*H509</f>
        <v>0.86299999999999999</v>
      </c>
      <c r="Q509" s="138">
        <v>0.04</v>
      </c>
      <c r="R509" s="138">
        <f>Q509*H509</f>
        <v>0.04</v>
      </c>
      <c r="S509" s="138">
        <v>0</v>
      </c>
      <c r="T509" s="139">
        <f>S509*H509</f>
        <v>0</v>
      </c>
      <c r="AR509" s="140" t="s">
        <v>167</v>
      </c>
      <c r="AT509" s="140" t="s">
        <v>163</v>
      </c>
      <c r="AU509" s="140" t="s">
        <v>84</v>
      </c>
      <c r="AY509" s="15" t="s">
        <v>161</v>
      </c>
      <c r="BE509" s="141">
        <f>IF(N509="základní",J509,0)</f>
        <v>0</v>
      </c>
      <c r="BF509" s="141">
        <f>IF(N509="snížená",J509,0)</f>
        <v>0</v>
      </c>
      <c r="BG509" s="141">
        <f>IF(N509="zákl. přenesená",J509,0)</f>
        <v>0</v>
      </c>
      <c r="BH509" s="141">
        <f>IF(N509="sníž. přenesená",J509,0)</f>
        <v>0</v>
      </c>
      <c r="BI509" s="141">
        <f>IF(N509="nulová",J509,0)</f>
        <v>0</v>
      </c>
      <c r="BJ509" s="15" t="s">
        <v>82</v>
      </c>
      <c r="BK509" s="141">
        <f>ROUND(I509*H509,2)</f>
        <v>0</v>
      </c>
      <c r="BL509" s="15" t="s">
        <v>167</v>
      </c>
      <c r="BM509" s="140" t="s">
        <v>770</v>
      </c>
    </row>
    <row r="510" spans="2:65" s="1" customFormat="1" ht="19.2">
      <c r="B510" s="27"/>
      <c r="D510" s="142" t="s">
        <v>169</v>
      </c>
      <c r="F510" s="143" t="s">
        <v>771</v>
      </c>
      <c r="L510" s="27"/>
      <c r="M510" s="144"/>
      <c r="T510" s="51"/>
      <c r="AT510" s="15" t="s">
        <v>169</v>
      </c>
      <c r="AU510" s="15" t="s">
        <v>84</v>
      </c>
    </row>
    <row r="511" spans="2:65" s="1" customFormat="1" ht="24.15" customHeight="1">
      <c r="B511" s="128"/>
      <c r="C511" s="157" t="s">
        <v>772</v>
      </c>
      <c r="D511" s="157" t="s">
        <v>302</v>
      </c>
      <c r="E511" s="158" t="s">
        <v>773</v>
      </c>
      <c r="F511" s="159" t="s">
        <v>774</v>
      </c>
      <c r="G511" s="160" t="s">
        <v>396</v>
      </c>
      <c r="H511" s="161">
        <v>1</v>
      </c>
      <c r="I511" s="162"/>
      <c r="J511" s="162">
        <f>ROUND(I511*H511,2)</f>
        <v>0</v>
      </c>
      <c r="K511" s="163"/>
      <c r="L511" s="164"/>
      <c r="M511" s="165" t="s">
        <v>1</v>
      </c>
      <c r="N511" s="166" t="s">
        <v>39</v>
      </c>
      <c r="O511" s="138">
        <v>0</v>
      </c>
      <c r="P511" s="138">
        <f>O511*H511</f>
        <v>0</v>
      </c>
      <c r="Q511" s="138">
        <v>1.3299999999999999E-2</v>
      </c>
      <c r="R511" s="138">
        <f>Q511*H511</f>
        <v>1.3299999999999999E-2</v>
      </c>
      <c r="S511" s="138">
        <v>0</v>
      </c>
      <c r="T511" s="139">
        <f>S511*H511</f>
        <v>0</v>
      </c>
      <c r="AR511" s="140" t="s">
        <v>207</v>
      </c>
      <c r="AT511" s="140" t="s">
        <v>302</v>
      </c>
      <c r="AU511" s="140" t="s">
        <v>84</v>
      </c>
      <c r="AY511" s="15" t="s">
        <v>161</v>
      </c>
      <c r="BE511" s="141">
        <f>IF(N511="základní",J511,0)</f>
        <v>0</v>
      </c>
      <c r="BF511" s="141">
        <f>IF(N511="snížená",J511,0)</f>
        <v>0</v>
      </c>
      <c r="BG511" s="141">
        <f>IF(N511="zákl. přenesená",J511,0)</f>
        <v>0</v>
      </c>
      <c r="BH511" s="141">
        <f>IF(N511="sníž. přenesená",J511,0)</f>
        <v>0</v>
      </c>
      <c r="BI511" s="141">
        <f>IF(N511="nulová",J511,0)</f>
        <v>0</v>
      </c>
      <c r="BJ511" s="15" t="s">
        <v>82</v>
      </c>
      <c r="BK511" s="141">
        <f>ROUND(I511*H511,2)</f>
        <v>0</v>
      </c>
      <c r="BL511" s="15" t="s">
        <v>167</v>
      </c>
      <c r="BM511" s="140" t="s">
        <v>775</v>
      </c>
    </row>
    <row r="512" spans="2:65" s="1" customFormat="1" ht="19.2">
      <c r="B512" s="27"/>
      <c r="D512" s="142" t="s">
        <v>169</v>
      </c>
      <c r="F512" s="143" t="s">
        <v>774</v>
      </c>
      <c r="L512" s="27"/>
      <c r="M512" s="144"/>
      <c r="T512" s="51"/>
      <c r="AT512" s="15" t="s">
        <v>169</v>
      </c>
      <c r="AU512" s="15" t="s">
        <v>84</v>
      </c>
    </row>
    <row r="513" spans="2:65" s="12" customFormat="1" ht="10.199999999999999">
      <c r="B513" s="145"/>
      <c r="D513" s="142" t="s">
        <v>171</v>
      </c>
      <c r="E513" s="146" t="s">
        <v>1</v>
      </c>
      <c r="F513" s="147" t="s">
        <v>592</v>
      </c>
      <c r="H513" s="148">
        <v>1</v>
      </c>
      <c r="L513" s="145"/>
      <c r="M513" s="149"/>
      <c r="T513" s="150"/>
      <c r="AT513" s="146" t="s">
        <v>171</v>
      </c>
      <c r="AU513" s="146" t="s">
        <v>84</v>
      </c>
      <c r="AV513" s="12" t="s">
        <v>84</v>
      </c>
      <c r="AW513" s="12" t="s">
        <v>30</v>
      </c>
      <c r="AX513" s="12" t="s">
        <v>82</v>
      </c>
      <c r="AY513" s="146" t="s">
        <v>161</v>
      </c>
    </row>
    <row r="514" spans="2:65" s="11" customFormat="1" ht="22.8" customHeight="1">
      <c r="B514" s="117"/>
      <c r="D514" s="118" t="s">
        <v>73</v>
      </c>
      <c r="E514" s="126" t="s">
        <v>212</v>
      </c>
      <c r="F514" s="126" t="s">
        <v>776</v>
      </c>
      <c r="J514" s="127">
        <f>BK514</f>
        <v>0</v>
      </c>
      <c r="L514" s="117"/>
      <c r="M514" s="121"/>
      <c r="P514" s="122">
        <f>SUM(P515:P583)</f>
        <v>535.08080000000007</v>
      </c>
      <c r="R514" s="122">
        <f>SUM(R515:R583)</f>
        <v>306.77887020000003</v>
      </c>
      <c r="T514" s="123">
        <f>SUM(T515:T583)</f>
        <v>0.1996</v>
      </c>
      <c r="AR514" s="118" t="s">
        <v>82</v>
      </c>
      <c r="AT514" s="124" t="s">
        <v>73</v>
      </c>
      <c r="AU514" s="124" t="s">
        <v>82</v>
      </c>
      <c r="AY514" s="118" t="s">
        <v>161</v>
      </c>
      <c r="BK514" s="125">
        <f>SUM(BK515:BK583)</f>
        <v>0</v>
      </c>
    </row>
    <row r="515" spans="2:65" s="1" customFormat="1" ht="24.15" customHeight="1">
      <c r="B515" s="128"/>
      <c r="C515" s="129" t="s">
        <v>777</v>
      </c>
      <c r="D515" s="129" t="s">
        <v>163</v>
      </c>
      <c r="E515" s="130" t="s">
        <v>778</v>
      </c>
      <c r="F515" s="131" t="s">
        <v>779</v>
      </c>
      <c r="G515" s="132" t="s">
        <v>396</v>
      </c>
      <c r="H515" s="133">
        <v>4</v>
      </c>
      <c r="I515" s="134"/>
      <c r="J515" s="134">
        <f>ROUND(I515*H515,2)</f>
        <v>0</v>
      </c>
      <c r="K515" s="135"/>
      <c r="L515" s="27"/>
      <c r="M515" s="136" t="s">
        <v>1</v>
      </c>
      <c r="N515" s="137" t="s">
        <v>39</v>
      </c>
      <c r="O515" s="138">
        <v>0.2</v>
      </c>
      <c r="P515" s="138">
        <f>O515*H515</f>
        <v>0.8</v>
      </c>
      <c r="Q515" s="138">
        <v>6.9999999999999999E-4</v>
      </c>
      <c r="R515" s="138">
        <f>Q515*H515</f>
        <v>2.8E-3</v>
      </c>
      <c r="S515" s="138">
        <v>0</v>
      </c>
      <c r="T515" s="139">
        <f>S515*H515</f>
        <v>0</v>
      </c>
      <c r="AR515" s="140" t="s">
        <v>167</v>
      </c>
      <c r="AT515" s="140" t="s">
        <v>163</v>
      </c>
      <c r="AU515" s="140" t="s">
        <v>84</v>
      </c>
      <c r="AY515" s="15" t="s">
        <v>161</v>
      </c>
      <c r="BE515" s="141">
        <f>IF(N515="základní",J515,0)</f>
        <v>0</v>
      </c>
      <c r="BF515" s="141">
        <f>IF(N515="snížená",J515,0)</f>
        <v>0</v>
      </c>
      <c r="BG515" s="141">
        <f>IF(N515="zákl. přenesená",J515,0)</f>
        <v>0</v>
      </c>
      <c r="BH515" s="141">
        <f>IF(N515="sníž. přenesená",J515,0)</f>
        <v>0</v>
      </c>
      <c r="BI515" s="141">
        <f>IF(N515="nulová",J515,0)</f>
        <v>0</v>
      </c>
      <c r="BJ515" s="15" t="s">
        <v>82</v>
      </c>
      <c r="BK515" s="141">
        <f>ROUND(I515*H515,2)</f>
        <v>0</v>
      </c>
      <c r="BL515" s="15" t="s">
        <v>167</v>
      </c>
      <c r="BM515" s="140" t="s">
        <v>780</v>
      </c>
    </row>
    <row r="516" spans="2:65" s="1" customFormat="1" ht="19.2">
      <c r="B516" s="27"/>
      <c r="D516" s="142" t="s">
        <v>169</v>
      </c>
      <c r="F516" s="143" t="s">
        <v>779</v>
      </c>
      <c r="L516" s="27"/>
      <c r="M516" s="144"/>
      <c r="T516" s="51"/>
      <c r="AT516" s="15" t="s">
        <v>169</v>
      </c>
      <c r="AU516" s="15" t="s">
        <v>84</v>
      </c>
    </row>
    <row r="517" spans="2:65" s="1" customFormat="1" ht="19.2">
      <c r="B517" s="27"/>
      <c r="D517" s="142" t="s">
        <v>781</v>
      </c>
      <c r="F517" s="167" t="s">
        <v>782</v>
      </c>
      <c r="L517" s="27"/>
      <c r="M517" s="144"/>
      <c r="T517" s="51"/>
      <c r="AT517" s="15" t="s">
        <v>781</v>
      </c>
      <c r="AU517" s="15" t="s">
        <v>84</v>
      </c>
    </row>
    <row r="518" spans="2:65" s="1" customFormat="1" ht="24.15" customHeight="1">
      <c r="B518" s="128"/>
      <c r="C518" s="157" t="s">
        <v>783</v>
      </c>
      <c r="D518" s="157" t="s">
        <v>302</v>
      </c>
      <c r="E518" s="158" t="s">
        <v>784</v>
      </c>
      <c r="F518" s="159" t="s">
        <v>785</v>
      </c>
      <c r="G518" s="160" t="s">
        <v>396</v>
      </c>
      <c r="H518" s="161">
        <v>4</v>
      </c>
      <c r="I518" s="162"/>
      <c r="J518" s="162">
        <f>ROUND(I518*H518,2)</f>
        <v>0</v>
      </c>
      <c r="K518" s="163"/>
      <c r="L518" s="164"/>
      <c r="M518" s="165" t="s">
        <v>1</v>
      </c>
      <c r="N518" s="166" t="s">
        <v>39</v>
      </c>
      <c r="O518" s="138">
        <v>0</v>
      </c>
      <c r="P518" s="138">
        <f>O518*H518</f>
        <v>0</v>
      </c>
      <c r="Q518" s="138">
        <v>7.7000000000000002E-3</v>
      </c>
      <c r="R518" s="138">
        <f>Q518*H518</f>
        <v>3.0800000000000001E-2</v>
      </c>
      <c r="S518" s="138">
        <v>0</v>
      </c>
      <c r="T518" s="139">
        <f>S518*H518</f>
        <v>0</v>
      </c>
      <c r="AR518" s="140" t="s">
        <v>207</v>
      </c>
      <c r="AT518" s="140" t="s">
        <v>302</v>
      </c>
      <c r="AU518" s="140" t="s">
        <v>84</v>
      </c>
      <c r="AY518" s="15" t="s">
        <v>161</v>
      </c>
      <c r="BE518" s="141">
        <f>IF(N518="základní",J518,0)</f>
        <v>0</v>
      </c>
      <c r="BF518" s="141">
        <f>IF(N518="snížená",J518,0)</f>
        <v>0</v>
      </c>
      <c r="BG518" s="141">
        <f>IF(N518="zákl. přenesená",J518,0)</f>
        <v>0</v>
      </c>
      <c r="BH518" s="141">
        <f>IF(N518="sníž. přenesená",J518,0)</f>
        <v>0</v>
      </c>
      <c r="BI518" s="141">
        <f>IF(N518="nulová",J518,0)</f>
        <v>0</v>
      </c>
      <c r="BJ518" s="15" t="s">
        <v>82</v>
      </c>
      <c r="BK518" s="141">
        <f>ROUND(I518*H518,2)</f>
        <v>0</v>
      </c>
      <c r="BL518" s="15" t="s">
        <v>167</v>
      </c>
      <c r="BM518" s="140" t="s">
        <v>786</v>
      </c>
    </row>
    <row r="519" spans="2:65" s="1" customFormat="1" ht="10.199999999999999">
      <c r="B519" s="27"/>
      <c r="D519" s="142" t="s">
        <v>169</v>
      </c>
      <c r="F519" s="143" t="s">
        <v>785</v>
      </c>
      <c r="L519" s="27"/>
      <c r="M519" s="144"/>
      <c r="T519" s="51"/>
      <c r="AT519" s="15" t="s">
        <v>169</v>
      </c>
      <c r="AU519" s="15" t="s">
        <v>84</v>
      </c>
    </row>
    <row r="520" spans="2:65" s="12" customFormat="1" ht="10.199999999999999">
      <c r="B520" s="145"/>
      <c r="D520" s="142" t="s">
        <v>171</v>
      </c>
      <c r="E520" s="146" t="s">
        <v>1</v>
      </c>
      <c r="F520" s="147" t="s">
        <v>787</v>
      </c>
      <c r="H520" s="148">
        <v>2</v>
      </c>
      <c r="L520" s="145"/>
      <c r="M520" s="149"/>
      <c r="T520" s="150"/>
      <c r="AT520" s="146" t="s">
        <v>171</v>
      </c>
      <c r="AU520" s="146" t="s">
        <v>84</v>
      </c>
      <c r="AV520" s="12" t="s">
        <v>84</v>
      </c>
      <c r="AW520" s="12" t="s">
        <v>30</v>
      </c>
      <c r="AX520" s="12" t="s">
        <v>74</v>
      </c>
      <c r="AY520" s="146" t="s">
        <v>161</v>
      </c>
    </row>
    <row r="521" spans="2:65" s="12" customFormat="1" ht="10.199999999999999">
      <c r="B521" s="145"/>
      <c r="D521" s="142" t="s">
        <v>171</v>
      </c>
      <c r="E521" s="146" t="s">
        <v>1</v>
      </c>
      <c r="F521" s="147" t="s">
        <v>788</v>
      </c>
      <c r="H521" s="148">
        <v>2</v>
      </c>
      <c r="L521" s="145"/>
      <c r="M521" s="149"/>
      <c r="T521" s="150"/>
      <c r="AT521" s="146" t="s">
        <v>171</v>
      </c>
      <c r="AU521" s="146" t="s">
        <v>84</v>
      </c>
      <c r="AV521" s="12" t="s">
        <v>84</v>
      </c>
      <c r="AW521" s="12" t="s">
        <v>30</v>
      </c>
      <c r="AX521" s="12" t="s">
        <v>74</v>
      </c>
      <c r="AY521" s="146" t="s">
        <v>161</v>
      </c>
    </row>
    <row r="522" spans="2:65" s="13" customFormat="1" ht="10.199999999999999">
      <c r="B522" s="151"/>
      <c r="D522" s="142" t="s">
        <v>171</v>
      </c>
      <c r="E522" s="152" t="s">
        <v>1</v>
      </c>
      <c r="F522" s="153" t="s">
        <v>206</v>
      </c>
      <c r="H522" s="154">
        <v>4</v>
      </c>
      <c r="L522" s="151"/>
      <c r="M522" s="155"/>
      <c r="T522" s="156"/>
      <c r="AT522" s="152" t="s">
        <v>171</v>
      </c>
      <c r="AU522" s="152" t="s">
        <v>84</v>
      </c>
      <c r="AV522" s="13" t="s">
        <v>167</v>
      </c>
      <c r="AW522" s="13" t="s">
        <v>30</v>
      </c>
      <c r="AX522" s="13" t="s">
        <v>82</v>
      </c>
      <c r="AY522" s="152" t="s">
        <v>161</v>
      </c>
    </row>
    <row r="523" spans="2:65" s="1" customFormat="1" ht="24.15" customHeight="1">
      <c r="B523" s="128"/>
      <c r="C523" s="129" t="s">
        <v>789</v>
      </c>
      <c r="D523" s="129" t="s">
        <v>163</v>
      </c>
      <c r="E523" s="130" t="s">
        <v>790</v>
      </c>
      <c r="F523" s="131" t="s">
        <v>791</v>
      </c>
      <c r="G523" s="132" t="s">
        <v>396</v>
      </c>
      <c r="H523" s="133">
        <v>3</v>
      </c>
      <c r="I523" s="134"/>
      <c r="J523" s="134">
        <f>ROUND(I523*H523,2)</f>
        <v>0</v>
      </c>
      <c r="K523" s="135"/>
      <c r="L523" s="27"/>
      <c r="M523" s="136" t="s">
        <v>1</v>
      </c>
      <c r="N523" s="137" t="s">
        <v>39</v>
      </c>
      <c r="O523" s="138">
        <v>0.41599999999999998</v>
      </c>
      <c r="P523" s="138">
        <f>O523*H523</f>
        <v>1.248</v>
      </c>
      <c r="Q523" s="138">
        <v>0.10940999999999999</v>
      </c>
      <c r="R523" s="138">
        <f>Q523*H523</f>
        <v>0.32822999999999997</v>
      </c>
      <c r="S523" s="138">
        <v>0</v>
      </c>
      <c r="T523" s="139">
        <f>S523*H523</f>
        <v>0</v>
      </c>
      <c r="AR523" s="140" t="s">
        <v>167</v>
      </c>
      <c r="AT523" s="140" t="s">
        <v>163</v>
      </c>
      <c r="AU523" s="140" t="s">
        <v>84</v>
      </c>
      <c r="AY523" s="15" t="s">
        <v>161</v>
      </c>
      <c r="BE523" s="141">
        <f>IF(N523="základní",J523,0)</f>
        <v>0</v>
      </c>
      <c r="BF523" s="141">
        <f>IF(N523="snížená",J523,0)</f>
        <v>0</v>
      </c>
      <c r="BG523" s="141">
        <f>IF(N523="zákl. přenesená",J523,0)</f>
        <v>0</v>
      </c>
      <c r="BH523" s="141">
        <f>IF(N523="sníž. přenesená",J523,0)</f>
        <v>0</v>
      </c>
      <c r="BI523" s="141">
        <f>IF(N523="nulová",J523,0)</f>
        <v>0</v>
      </c>
      <c r="BJ523" s="15" t="s">
        <v>82</v>
      </c>
      <c r="BK523" s="141">
        <f>ROUND(I523*H523,2)</f>
        <v>0</v>
      </c>
      <c r="BL523" s="15" t="s">
        <v>167</v>
      </c>
      <c r="BM523" s="140" t="s">
        <v>792</v>
      </c>
    </row>
    <row r="524" spans="2:65" s="1" customFormat="1" ht="19.2">
      <c r="B524" s="27"/>
      <c r="D524" s="142" t="s">
        <v>169</v>
      </c>
      <c r="F524" s="143" t="s">
        <v>793</v>
      </c>
      <c r="L524" s="27"/>
      <c r="M524" s="144"/>
      <c r="T524" s="51"/>
      <c r="AT524" s="15" t="s">
        <v>169</v>
      </c>
      <c r="AU524" s="15" t="s">
        <v>84</v>
      </c>
    </row>
    <row r="525" spans="2:65" s="12" customFormat="1" ht="10.199999999999999">
      <c r="B525" s="145"/>
      <c r="D525" s="142" t="s">
        <v>171</v>
      </c>
      <c r="E525" s="146" t="s">
        <v>1</v>
      </c>
      <c r="F525" s="147" t="s">
        <v>794</v>
      </c>
      <c r="H525" s="148">
        <v>2</v>
      </c>
      <c r="L525" s="145"/>
      <c r="M525" s="149"/>
      <c r="T525" s="150"/>
      <c r="AT525" s="146" t="s">
        <v>171</v>
      </c>
      <c r="AU525" s="146" t="s">
        <v>84</v>
      </c>
      <c r="AV525" s="12" t="s">
        <v>84</v>
      </c>
      <c r="AW525" s="12" t="s">
        <v>30</v>
      </c>
      <c r="AX525" s="12" t="s">
        <v>74</v>
      </c>
      <c r="AY525" s="146" t="s">
        <v>161</v>
      </c>
    </row>
    <row r="526" spans="2:65" s="12" customFormat="1" ht="10.199999999999999">
      <c r="B526" s="145"/>
      <c r="D526" s="142" t="s">
        <v>171</v>
      </c>
      <c r="E526" s="146" t="s">
        <v>1</v>
      </c>
      <c r="F526" s="147" t="s">
        <v>795</v>
      </c>
      <c r="H526" s="148">
        <v>1</v>
      </c>
      <c r="L526" s="145"/>
      <c r="M526" s="149"/>
      <c r="T526" s="150"/>
      <c r="AT526" s="146" t="s">
        <v>171</v>
      </c>
      <c r="AU526" s="146" t="s">
        <v>84</v>
      </c>
      <c r="AV526" s="12" t="s">
        <v>84</v>
      </c>
      <c r="AW526" s="12" t="s">
        <v>30</v>
      </c>
      <c r="AX526" s="12" t="s">
        <v>74</v>
      </c>
      <c r="AY526" s="146" t="s">
        <v>161</v>
      </c>
    </row>
    <row r="527" spans="2:65" s="13" customFormat="1" ht="10.199999999999999">
      <c r="B527" s="151"/>
      <c r="D527" s="142" t="s">
        <v>171</v>
      </c>
      <c r="E527" s="152" t="s">
        <v>1</v>
      </c>
      <c r="F527" s="153" t="s">
        <v>206</v>
      </c>
      <c r="H527" s="154">
        <v>3</v>
      </c>
      <c r="L527" s="151"/>
      <c r="M527" s="155"/>
      <c r="T527" s="156"/>
      <c r="AT527" s="152" t="s">
        <v>171</v>
      </c>
      <c r="AU527" s="152" t="s">
        <v>84</v>
      </c>
      <c r="AV527" s="13" t="s">
        <v>167</v>
      </c>
      <c r="AW527" s="13" t="s">
        <v>30</v>
      </c>
      <c r="AX527" s="13" t="s">
        <v>82</v>
      </c>
      <c r="AY527" s="152" t="s">
        <v>161</v>
      </c>
    </row>
    <row r="528" spans="2:65" s="1" customFormat="1" ht="21.75" customHeight="1">
      <c r="B528" s="128"/>
      <c r="C528" s="157" t="s">
        <v>796</v>
      </c>
      <c r="D528" s="157" t="s">
        <v>302</v>
      </c>
      <c r="E528" s="158" t="s">
        <v>797</v>
      </c>
      <c r="F528" s="159" t="s">
        <v>798</v>
      </c>
      <c r="G528" s="160" t="s">
        <v>396</v>
      </c>
      <c r="H528" s="161">
        <v>2</v>
      </c>
      <c r="I528" s="162"/>
      <c r="J528" s="162">
        <f>ROUND(I528*H528,2)</f>
        <v>0</v>
      </c>
      <c r="K528" s="163"/>
      <c r="L528" s="164"/>
      <c r="M528" s="165" t="s">
        <v>1</v>
      </c>
      <c r="N528" s="166" t="s">
        <v>39</v>
      </c>
      <c r="O528" s="138">
        <v>0</v>
      </c>
      <c r="P528" s="138">
        <f>O528*H528</f>
        <v>0</v>
      </c>
      <c r="Q528" s="138">
        <v>6.1000000000000004E-3</v>
      </c>
      <c r="R528" s="138">
        <f>Q528*H528</f>
        <v>1.2200000000000001E-2</v>
      </c>
      <c r="S528" s="138">
        <v>0</v>
      </c>
      <c r="T528" s="139">
        <f>S528*H528</f>
        <v>0</v>
      </c>
      <c r="AR528" s="140" t="s">
        <v>207</v>
      </c>
      <c r="AT528" s="140" t="s">
        <v>302</v>
      </c>
      <c r="AU528" s="140" t="s">
        <v>84</v>
      </c>
      <c r="AY528" s="15" t="s">
        <v>161</v>
      </c>
      <c r="BE528" s="141">
        <f>IF(N528="základní",J528,0)</f>
        <v>0</v>
      </c>
      <c r="BF528" s="141">
        <f>IF(N528="snížená",J528,0)</f>
        <v>0</v>
      </c>
      <c r="BG528" s="141">
        <f>IF(N528="zákl. přenesená",J528,0)</f>
        <v>0</v>
      </c>
      <c r="BH528" s="141">
        <f>IF(N528="sníž. přenesená",J528,0)</f>
        <v>0</v>
      </c>
      <c r="BI528" s="141">
        <f>IF(N528="nulová",J528,0)</f>
        <v>0</v>
      </c>
      <c r="BJ528" s="15" t="s">
        <v>82</v>
      </c>
      <c r="BK528" s="141">
        <f>ROUND(I528*H528,2)</f>
        <v>0</v>
      </c>
      <c r="BL528" s="15" t="s">
        <v>167</v>
      </c>
      <c r="BM528" s="140" t="s">
        <v>799</v>
      </c>
    </row>
    <row r="529" spans="2:65" s="1" customFormat="1" ht="10.199999999999999">
      <c r="B529" s="27"/>
      <c r="D529" s="142" t="s">
        <v>169</v>
      </c>
      <c r="F529" s="143" t="s">
        <v>798</v>
      </c>
      <c r="L529" s="27"/>
      <c r="M529" s="144"/>
      <c r="T529" s="51"/>
      <c r="AT529" s="15" t="s">
        <v>169</v>
      </c>
      <c r="AU529" s="15" t="s">
        <v>84</v>
      </c>
    </row>
    <row r="530" spans="2:65" s="1" customFormat="1" ht="16.5" customHeight="1">
      <c r="B530" s="128"/>
      <c r="C530" s="157" t="s">
        <v>800</v>
      </c>
      <c r="D530" s="157" t="s">
        <v>302</v>
      </c>
      <c r="E530" s="158" t="s">
        <v>801</v>
      </c>
      <c r="F530" s="159" t="s">
        <v>802</v>
      </c>
      <c r="G530" s="160" t="s">
        <v>396</v>
      </c>
      <c r="H530" s="161">
        <v>2</v>
      </c>
      <c r="I530" s="162"/>
      <c r="J530" s="162">
        <f>ROUND(I530*H530,2)</f>
        <v>0</v>
      </c>
      <c r="K530" s="163"/>
      <c r="L530" s="164"/>
      <c r="M530" s="165" t="s">
        <v>1</v>
      </c>
      <c r="N530" s="166" t="s">
        <v>39</v>
      </c>
      <c r="O530" s="138">
        <v>0</v>
      </c>
      <c r="P530" s="138">
        <f>O530*H530</f>
        <v>0</v>
      </c>
      <c r="Q530" s="138">
        <v>1E-4</v>
      </c>
      <c r="R530" s="138">
        <f>Q530*H530</f>
        <v>2.0000000000000001E-4</v>
      </c>
      <c r="S530" s="138">
        <v>0</v>
      </c>
      <c r="T530" s="139">
        <f>S530*H530</f>
        <v>0</v>
      </c>
      <c r="AR530" s="140" t="s">
        <v>207</v>
      </c>
      <c r="AT530" s="140" t="s">
        <v>302</v>
      </c>
      <c r="AU530" s="140" t="s">
        <v>84</v>
      </c>
      <c r="AY530" s="15" t="s">
        <v>161</v>
      </c>
      <c r="BE530" s="141">
        <f>IF(N530="základní",J530,0)</f>
        <v>0</v>
      </c>
      <c r="BF530" s="141">
        <f>IF(N530="snížená",J530,0)</f>
        <v>0</v>
      </c>
      <c r="BG530" s="141">
        <f>IF(N530="zákl. přenesená",J530,0)</f>
        <v>0</v>
      </c>
      <c r="BH530" s="141">
        <f>IF(N530="sníž. přenesená",J530,0)</f>
        <v>0</v>
      </c>
      <c r="BI530" s="141">
        <f>IF(N530="nulová",J530,0)</f>
        <v>0</v>
      </c>
      <c r="BJ530" s="15" t="s">
        <v>82</v>
      </c>
      <c r="BK530" s="141">
        <f>ROUND(I530*H530,2)</f>
        <v>0</v>
      </c>
      <c r="BL530" s="15" t="s">
        <v>167</v>
      </c>
      <c r="BM530" s="140" t="s">
        <v>803</v>
      </c>
    </row>
    <row r="531" spans="2:65" s="1" customFormat="1" ht="10.199999999999999">
      <c r="B531" s="27"/>
      <c r="D531" s="142" t="s">
        <v>169</v>
      </c>
      <c r="F531" s="143" t="s">
        <v>802</v>
      </c>
      <c r="L531" s="27"/>
      <c r="M531" s="144"/>
      <c r="T531" s="51"/>
      <c r="AT531" s="15" t="s">
        <v>169</v>
      </c>
      <c r="AU531" s="15" t="s">
        <v>84</v>
      </c>
    </row>
    <row r="532" spans="2:65" s="1" customFormat="1" ht="24.15" customHeight="1">
      <c r="B532" s="128"/>
      <c r="C532" s="129" t="s">
        <v>804</v>
      </c>
      <c r="D532" s="129" t="s">
        <v>163</v>
      </c>
      <c r="E532" s="130" t="s">
        <v>805</v>
      </c>
      <c r="F532" s="131" t="s">
        <v>806</v>
      </c>
      <c r="G532" s="132" t="s">
        <v>231</v>
      </c>
      <c r="H532" s="133">
        <v>9.25</v>
      </c>
      <c r="I532" s="134"/>
      <c r="J532" s="134">
        <f>ROUND(I532*H532,2)</f>
        <v>0</v>
      </c>
      <c r="K532" s="135"/>
      <c r="L532" s="27"/>
      <c r="M532" s="136" t="s">
        <v>1</v>
      </c>
      <c r="N532" s="137" t="s">
        <v>39</v>
      </c>
      <c r="O532" s="138">
        <v>3.0000000000000001E-3</v>
      </c>
      <c r="P532" s="138">
        <f>O532*H532</f>
        <v>2.775E-2</v>
      </c>
      <c r="Q532" s="138">
        <v>1E-4</v>
      </c>
      <c r="R532" s="138">
        <f>Q532*H532</f>
        <v>9.2500000000000004E-4</v>
      </c>
      <c r="S532" s="138">
        <v>0</v>
      </c>
      <c r="T532" s="139">
        <f>S532*H532</f>
        <v>0</v>
      </c>
      <c r="AR532" s="140" t="s">
        <v>167</v>
      </c>
      <c r="AT532" s="140" t="s">
        <v>163</v>
      </c>
      <c r="AU532" s="140" t="s">
        <v>84</v>
      </c>
      <c r="AY532" s="15" t="s">
        <v>161</v>
      </c>
      <c r="BE532" s="141">
        <f>IF(N532="základní",J532,0)</f>
        <v>0</v>
      </c>
      <c r="BF532" s="141">
        <f>IF(N532="snížená",J532,0)</f>
        <v>0</v>
      </c>
      <c r="BG532" s="141">
        <f>IF(N532="zákl. přenesená",J532,0)</f>
        <v>0</v>
      </c>
      <c r="BH532" s="141">
        <f>IF(N532="sníž. přenesená",J532,0)</f>
        <v>0</v>
      </c>
      <c r="BI532" s="141">
        <f>IF(N532="nulová",J532,0)</f>
        <v>0</v>
      </c>
      <c r="BJ532" s="15" t="s">
        <v>82</v>
      </c>
      <c r="BK532" s="141">
        <f>ROUND(I532*H532,2)</f>
        <v>0</v>
      </c>
      <c r="BL532" s="15" t="s">
        <v>167</v>
      </c>
      <c r="BM532" s="140" t="s">
        <v>807</v>
      </c>
    </row>
    <row r="533" spans="2:65" s="1" customFormat="1" ht="19.2">
      <c r="B533" s="27"/>
      <c r="D533" s="142" t="s">
        <v>169</v>
      </c>
      <c r="F533" s="143" t="s">
        <v>808</v>
      </c>
      <c r="L533" s="27"/>
      <c r="M533" s="144"/>
      <c r="T533" s="51"/>
      <c r="AT533" s="15" t="s">
        <v>169</v>
      </c>
      <c r="AU533" s="15" t="s">
        <v>84</v>
      </c>
    </row>
    <row r="534" spans="2:65" s="12" customFormat="1" ht="10.199999999999999">
      <c r="B534" s="145"/>
      <c r="D534" s="142" t="s">
        <v>171</v>
      </c>
      <c r="E534" s="146" t="s">
        <v>1</v>
      </c>
      <c r="F534" s="147" t="s">
        <v>809</v>
      </c>
      <c r="H534" s="148">
        <v>9.25</v>
      </c>
      <c r="L534" s="145"/>
      <c r="M534" s="149"/>
      <c r="T534" s="150"/>
      <c r="AT534" s="146" t="s">
        <v>171</v>
      </c>
      <c r="AU534" s="146" t="s">
        <v>84</v>
      </c>
      <c r="AV534" s="12" t="s">
        <v>84</v>
      </c>
      <c r="AW534" s="12" t="s">
        <v>30</v>
      </c>
      <c r="AX534" s="12" t="s">
        <v>82</v>
      </c>
      <c r="AY534" s="146" t="s">
        <v>161</v>
      </c>
    </row>
    <row r="535" spans="2:65" s="1" customFormat="1" ht="24.15" customHeight="1">
      <c r="B535" s="128"/>
      <c r="C535" s="129" t="s">
        <v>810</v>
      </c>
      <c r="D535" s="129" t="s">
        <v>163</v>
      </c>
      <c r="E535" s="130" t="s">
        <v>811</v>
      </c>
      <c r="F535" s="131" t="s">
        <v>812</v>
      </c>
      <c r="G535" s="132" t="s">
        <v>166</v>
      </c>
      <c r="H535" s="133">
        <v>4.25</v>
      </c>
      <c r="I535" s="134"/>
      <c r="J535" s="134">
        <f>ROUND(I535*H535,2)</f>
        <v>0</v>
      </c>
      <c r="K535" s="135"/>
      <c r="L535" s="27"/>
      <c r="M535" s="136" t="s">
        <v>1</v>
      </c>
      <c r="N535" s="137" t="s">
        <v>39</v>
      </c>
      <c r="O535" s="138">
        <v>0.108</v>
      </c>
      <c r="P535" s="138">
        <f>O535*H535</f>
        <v>0.45900000000000002</v>
      </c>
      <c r="Q535" s="138">
        <v>1.1999999999999999E-3</v>
      </c>
      <c r="R535" s="138">
        <f>Q535*H535</f>
        <v>5.0999999999999995E-3</v>
      </c>
      <c r="S535" s="138">
        <v>0</v>
      </c>
      <c r="T535" s="139">
        <f>S535*H535</f>
        <v>0</v>
      </c>
      <c r="AR535" s="140" t="s">
        <v>167</v>
      </c>
      <c r="AT535" s="140" t="s">
        <v>163</v>
      </c>
      <c r="AU535" s="140" t="s">
        <v>84</v>
      </c>
      <c r="AY535" s="15" t="s">
        <v>161</v>
      </c>
      <c r="BE535" s="141">
        <f>IF(N535="základní",J535,0)</f>
        <v>0</v>
      </c>
      <c r="BF535" s="141">
        <f>IF(N535="snížená",J535,0)</f>
        <v>0</v>
      </c>
      <c r="BG535" s="141">
        <f>IF(N535="zákl. přenesená",J535,0)</f>
        <v>0</v>
      </c>
      <c r="BH535" s="141">
        <f>IF(N535="sníž. přenesená",J535,0)</f>
        <v>0</v>
      </c>
      <c r="BI535" s="141">
        <f>IF(N535="nulová",J535,0)</f>
        <v>0</v>
      </c>
      <c r="BJ535" s="15" t="s">
        <v>82</v>
      </c>
      <c r="BK535" s="141">
        <f>ROUND(I535*H535,2)</f>
        <v>0</v>
      </c>
      <c r="BL535" s="15" t="s">
        <v>167</v>
      </c>
      <c r="BM535" s="140" t="s">
        <v>813</v>
      </c>
    </row>
    <row r="536" spans="2:65" s="1" customFormat="1" ht="19.2">
      <c r="B536" s="27"/>
      <c r="D536" s="142" t="s">
        <v>169</v>
      </c>
      <c r="F536" s="143" t="s">
        <v>814</v>
      </c>
      <c r="L536" s="27"/>
      <c r="M536" s="144"/>
      <c r="T536" s="51"/>
      <c r="AT536" s="15" t="s">
        <v>169</v>
      </c>
      <c r="AU536" s="15" t="s">
        <v>84</v>
      </c>
    </row>
    <row r="537" spans="2:65" s="12" customFormat="1" ht="10.199999999999999">
      <c r="B537" s="145"/>
      <c r="D537" s="142" t="s">
        <v>171</v>
      </c>
      <c r="E537" s="146" t="s">
        <v>1</v>
      </c>
      <c r="F537" s="147" t="s">
        <v>815</v>
      </c>
      <c r="H537" s="148">
        <v>4.25</v>
      </c>
      <c r="L537" s="145"/>
      <c r="M537" s="149"/>
      <c r="T537" s="150"/>
      <c r="AT537" s="146" t="s">
        <v>171</v>
      </c>
      <c r="AU537" s="146" t="s">
        <v>84</v>
      </c>
      <c r="AV537" s="12" t="s">
        <v>84</v>
      </c>
      <c r="AW537" s="12" t="s">
        <v>30</v>
      </c>
      <c r="AX537" s="12" t="s">
        <v>82</v>
      </c>
      <c r="AY537" s="146" t="s">
        <v>161</v>
      </c>
    </row>
    <row r="538" spans="2:65" s="1" customFormat="1" ht="33" customHeight="1">
      <c r="B538" s="128"/>
      <c r="C538" s="129" t="s">
        <v>816</v>
      </c>
      <c r="D538" s="129" t="s">
        <v>163</v>
      </c>
      <c r="E538" s="130" t="s">
        <v>817</v>
      </c>
      <c r="F538" s="131" t="s">
        <v>818</v>
      </c>
      <c r="G538" s="132" t="s">
        <v>231</v>
      </c>
      <c r="H538" s="133">
        <v>848</v>
      </c>
      <c r="I538" s="134"/>
      <c r="J538" s="134">
        <f>ROUND(I538*H538,2)</f>
        <v>0</v>
      </c>
      <c r="K538" s="135"/>
      <c r="L538" s="27"/>
      <c r="M538" s="136" t="s">
        <v>1</v>
      </c>
      <c r="N538" s="137" t="s">
        <v>39</v>
      </c>
      <c r="O538" s="138">
        <v>0.26800000000000002</v>
      </c>
      <c r="P538" s="138">
        <f>O538*H538</f>
        <v>227.26400000000001</v>
      </c>
      <c r="Q538" s="138">
        <v>0.16850000000000001</v>
      </c>
      <c r="R538" s="138">
        <f>Q538*H538</f>
        <v>142.88800000000001</v>
      </c>
      <c r="S538" s="138">
        <v>0</v>
      </c>
      <c r="T538" s="139">
        <f>S538*H538</f>
        <v>0</v>
      </c>
      <c r="AR538" s="140" t="s">
        <v>167</v>
      </c>
      <c r="AT538" s="140" t="s">
        <v>163</v>
      </c>
      <c r="AU538" s="140" t="s">
        <v>84</v>
      </c>
      <c r="AY538" s="15" t="s">
        <v>161</v>
      </c>
      <c r="BE538" s="141">
        <f>IF(N538="základní",J538,0)</f>
        <v>0</v>
      </c>
      <c r="BF538" s="141">
        <f>IF(N538="snížená",J538,0)</f>
        <v>0</v>
      </c>
      <c r="BG538" s="141">
        <f>IF(N538="zákl. přenesená",J538,0)</f>
        <v>0</v>
      </c>
      <c r="BH538" s="141">
        <f>IF(N538="sníž. přenesená",J538,0)</f>
        <v>0</v>
      </c>
      <c r="BI538" s="141">
        <f>IF(N538="nulová",J538,0)</f>
        <v>0</v>
      </c>
      <c r="BJ538" s="15" t="s">
        <v>82</v>
      </c>
      <c r="BK538" s="141">
        <f>ROUND(I538*H538,2)</f>
        <v>0</v>
      </c>
      <c r="BL538" s="15" t="s">
        <v>167</v>
      </c>
      <c r="BM538" s="140" t="s">
        <v>819</v>
      </c>
    </row>
    <row r="539" spans="2:65" s="1" customFormat="1" ht="28.8">
      <c r="B539" s="27"/>
      <c r="D539" s="142" t="s">
        <v>169</v>
      </c>
      <c r="F539" s="143" t="s">
        <v>820</v>
      </c>
      <c r="L539" s="27"/>
      <c r="M539" s="144"/>
      <c r="T539" s="51"/>
      <c r="AT539" s="15" t="s">
        <v>169</v>
      </c>
      <c r="AU539" s="15" t="s">
        <v>84</v>
      </c>
    </row>
    <row r="540" spans="2:65" s="1" customFormat="1" ht="16.5" customHeight="1">
      <c r="B540" s="128"/>
      <c r="C540" s="157" t="s">
        <v>821</v>
      </c>
      <c r="D540" s="157" t="s">
        <v>302</v>
      </c>
      <c r="E540" s="158" t="s">
        <v>822</v>
      </c>
      <c r="F540" s="159" t="s">
        <v>823</v>
      </c>
      <c r="G540" s="160" t="s">
        <v>231</v>
      </c>
      <c r="H540" s="161">
        <v>449.82</v>
      </c>
      <c r="I540" s="162"/>
      <c r="J540" s="162">
        <f>ROUND(I540*H540,2)</f>
        <v>0</v>
      </c>
      <c r="K540" s="163"/>
      <c r="L540" s="164"/>
      <c r="M540" s="165" t="s">
        <v>1</v>
      </c>
      <c r="N540" s="166" t="s">
        <v>39</v>
      </c>
      <c r="O540" s="138">
        <v>0</v>
      </c>
      <c r="P540" s="138">
        <f>O540*H540</f>
        <v>0</v>
      </c>
      <c r="Q540" s="138">
        <v>0.08</v>
      </c>
      <c r="R540" s="138">
        <f>Q540*H540</f>
        <v>35.985599999999998</v>
      </c>
      <c r="S540" s="138">
        <v>0</v>
      </c>
      <c r="T540" s="139">
        <f>S540*H540</f>
        <v>0</v>
      </c>
      <c r="AR540" s="140" t="s">
        <v>207</v>
      </c>
      <c r="AT540" s="140" t="s">
        <v>302</v>
      </c>
      <c r="AU540" s="140" t="s">
        <v>84</v>
      </c>
      <c r="AY540" s="15" t="s">
        <v>161</v>
      </c>
      <c r="BE540" s="141">
        <f>IF(N540="základní",J540,0)</f>
        <v>0</v>
      </c>
      <c r="BF540" s="141">
        <f>IF(N540="snížená",J540,0)</f>
        <v>0</v>
      </c>
      <c r="BG540" s="141">
        <f>IF(N540="zákl. přenesená",J540,0)</f>
        <v>0</v>
      </c>
      <c r="BH540" s="141">
        <f>IF(N540="sníž. přenesená",J540,0)</f>
        <v>0</v>
      </c>
      <c r="BI540" s="141">
        <f>IF(N540="nulová",J540,0)</f>
        <v>0</v>
      </c>
      <c r="BJ540" s="15" t="s">
        <v>82</v>
      </c>
      <c r="BK540" s="141">
        <f>ROUND(I540*H540,2)</f>
        <v>0</v>
      </c>
      <c r="BL540" s="15" t="s">
        <v>167</v>
      </c>
      <c r="BM540" s="140" t="s">
        <v>824</v>
      </c>
    </row>
    <row r="541" spans="2:65" s="1" customFormat="1" ht="10.199999999999999">
      <c r="B541" s="27"/>
      <c r="D541" s="142" t="s">
        <v>169</v>
      </c>
      <c r="F541" s="143" t="s">
        <v>823</v>
      </c>
      <c r="L541" s="27"/>
      <c r="M541" s="144"/>
      <c r="T541" s="51"/>
      <c r="AT541" s="15" t="s">
        <v>169</v>
      </c>
      <c r="AU541" s="15" t="s">
        <v>84</v>
      </c>
    </row>
    <row r="542" spans="2:65" s="12" customFormat="1" ht="10.199999999999999">
      <c r="B542" s="145"/>
      <c r="D542" s="142" t="s">
        <v>171</v>
      </c>
      <c r="E542" s="146" t="s">
        <v>1</v>
      </c>
      <c r="F542" s="147" t="s">
        <v>825</v>
      </c>
      <c r="H542" s="148">
        <v>441</v>
      </c>
      <c r="L542" s="145"/>
      <c r="M542" s="149"/>
      <c r="T542" s="150"/>
      <c r="AT542" s="146" t="s">
        <v>171</v>
      </c>
      <c r="AU542" s="146" t="s">
        <v>84</v>
      </c>
      <c r="AV542" s="12" t="s">
        <v>84</v>
      </c>
      <c r="AW542" s="12" t="s">
        <v>30</v>
      </c>
      <c r="AX542" s="12" t="s">
        <v>82</v>
      </c>
      <c r="AY542" s="146" t="s">
        <v>161</v>
      </c>
    </row>
    <row r="543" spans="2:65" s="12" customFormat="1" ht="10.199999999999999">
      <c r="B543" s="145"/>
      <c r="D543" s="142" t="s">
        <v>171</v>
      </c>
      <c r="F543" s="147" t="s">
        <v>826</v>
      </c>
      <c r="H543" s="148">
        <v>449.82</v>
      </c>
      <c r="L543" s="145"/>
      <c r="M543" s="149"/>
      <c r="T543" s="150"/>
      <c r="AT543" s="146" t="s">
        <v>171</v>
      </c>
      <c r="AU543" s="146" t="s">
        <v>84</v>
      </c>
      <c r="AV543" s="12" t="s">
        <v>84</v>
      </c>
      <c r="AW543" s="12" t="s">
        <v>3</v>
      </c>
      <c r="AX543" s="12" t="s">
        <v>82</v>
      </c>
      <c r="AY543" s="146" t="s">
        <v>161</v>
      </c>
    </row>
    <row r="544" spans="2:65" s="1" customFormat="1" ht="24.15" customHeight="1">
      <c r="B544" s="128"/>
      <c r="C544" s="157" t="s">
        <v>827</v>
      </c>
      <c r="D544" s="157" t="s">
        <v>302</v>
      </c>
      <c r="E544" s="158" t="s">
        <v>828</v>
      </c>
      <c r="F544" s="159" t="s">
        <v>829</v>
      </c>
      <c r="G544" s="160" t="s">
        <v>231</v>
      </c>
      <c r="H544" s="161">
        <v>319.26</v>
      </c>
      <c r="I544" s="162"/>
      <c r="J544" s="162">
        <f>ROUND(I544*H544,2)</f>
        <v>0</v>
      </c>
      <c r="K544" s="163"/>
      <c r="L544" s="164"/>
      <c r="M544" s="165" t="s">
        <v>1</v>
      </c>
      <c r="N544" s="166" t="s">
        <v>39</v>
      </c>
      <c r="O544" s="138">
        <v>0</v>
      </c>
      <c r="P544" s="138">
        <f>O544*H544</f>
        <v>0</v>
      </c>
      <c r="Q544" s="138">
        <v>4.8300000000000003E-2</v>
      </c>
      <c r="R544" s="138">
        <f>Q544*H544</f>
        <v>15.420258</v>
      </c>
      <c r="S544" s="138">
        <v>0</v>
      </c>
      <c r="T544" s="139">
        <f>S544*H544</f>
        <v>0</v>
      </c>
      <c r="AR544" s="140" t="s">
        <v>207</v>
      </c>
      <c r="AT544" s="140" t="s">
        <v>302</v>
      </c>
      <c r="AU544" s="140" t="s">
        <v>84</v>
      </c>
      <c r="AY544" s="15" t="s">
        <v>161</v>
      </c>
      <c r="BE544" s="141">
        <f>IF(N544="základní",J544,0)</f>
        <v>0</v>
      </c>
      <c r="BF544" s="141">
        <f>IF(N544="snížená",J544,0)</f>
        <v>0</v>
      </c>
      <c r="BG544" s="141">
        <f>IF(N544="zákl. přenesená",J544,0)</f>
        <v>0</v>
      </c>
      <c r="BH544" s="141">
        <f>IF(N544="sníž. přenesená",J544,0)</f>
        <v>0</v>
      </c>
      <c r="BI544" s="141">
        <f>IF(N544="nulová",J544,0)</f>
        <v>0</v>
      </c>
      <c r="BJ544" s="15" t="s">
        <v>82</v>
      </c>
      <c r="BK544" s="141">
        <f>ROUND(I544*H544,2)</f>
        <v>0</v>
      </c>
      <c r="BL544" s="15" t="s">
        <v>167</v>
      </c>
      <c r="BM544" s="140" t="s">
        <v>830</v>
      </c>
    </row>
    <row r="545" spans="2:65" s="1" customFormat="1" ht="10.199999999999999">
      <c r="B545" s="27"/>
      <c r="D545" s="142" t="s">
        <v>169</v>
      </c>
      <c r="F545" s="143" t="s">
        <v>829</v>
      </c>
      <c r="L545" s="27"/>
      <c r="M545" s="144"/>
      <c r="T545" s="51"/>
      <c r="AT545" s="15" t="s">
        <v>169</v>
      </c>
      <c r="AU545" s="15" t="s">
        <v>84</v>
      </c>
    </row>
    <row r="546" spans="2:65" s="12" customFormat="1" ht="10.199999999999999">
      <c r="B546" s="145"/>
      <c r="D546" s="142" t="s">
        <v>171</v>
      </c>
      <c r="E546" s="146" t="s">
        <v>1</v>
      </c>
      <c r="F546" s="147" t="s">
        <v>831</v>
      </c>
      <c r="H546" s="148">
        <v>313</v>
      </c>
      <c r="L546" s="145"/>
      <c r="M546" s="149"/>
      <c r="T546" s="150"/>
      <c r="AT546" s="146" t="s">
        <v>171</v>
      </c>
      <c r="AU546" s="146" t="s">
        <v>84</v>
      </c>
      <c r="AV546" s="12" t="s">
        <v>84</v>
      </c>
      <c r="AW546" s="12" t="s">
        <v>30</v>
      </c>
      <c r="AX546" s="12" t="s">
        <v>82</v>
      </c>
      <c r="AY546" s="146" t="s">
        <v>161</v>
      </c>
    </row>
    <row r="547" spans="2:65" s="12" customFormat="1" ht="10.199999999999999">
      <c r="B547" s="145"/>
      <c r="D547" s="142" t="s">
        <v>171</v>
      </c>
      <c r="F547" s="147" t="s">
        <v>545</v>
      </c>
      <c r="H547" s="148">
        <v>319.26</v>
      </c>
      <c r="L547" s="145"/>
      <c r="M547" s="149"/>
      <c r="T547" s="150"/>
      <c r="AT547" s="146" t="s">
        <v>171</v>
      </c>
      <c r="AU547" s="146" t="s">
        <v>84</v>
      </c>
      <c r="AV547" s="12" t="s">
        <v>84</v>
      </c>
      <c r="AW547" s="12" t="s">
        <v>3</v>
      </c>
      <c r="AX547" s="12" t="s">
        <v>82</v>
      </c>
      <c r="AY547" s="146" t="s">
        <v>161</v>
      </c>
    </row>
    <row r="548" spans="2:65" s="1" customFormat="1" ht="24.15" customHeight="1">
      <c r="B548" s="128"/>
      <c r="C548" s="157" t="s">
        <v>832</v>
      </c>
      <c r="D548" s="157" t="s">
        <v>302</v>
      </c>
      <c r="E548" s="158" t="s">
        <v>833</v>
      </c>
      <c r="F548" s="159" t="s">
        <v>834</v>
      </c>
      <c r="G548" s="160" t="s">
        <v>231</v>
      </c>
      <c r="H548" s="161">
        <v>38.76</v>
      </c>
      <c r="I548" s="162"/>
      <c r="J548" s="162">
        <f>ROUND(I548*H548,2)</f>
        <v>0</v>
      </c>
      <c r="K548" s="163"/>
      <c r="L548" s="164"/>
      <c r="M548" s="165" t="s">
        <v>1</v>
      </c>
      <c r="N548" s="166" t="s">
        <v>39</v>
      </c>
      <c r="O548" s="138">
        <v>0</v>
      </c>
      <c r="P548" s="138">
        <f>O548*H548</f>
        <v>0</v>
      </c>
      <c r="Q548" s="138">
        <v>6.5670000000000006E-2</v>
      </c>
      <c r="R548" s="138">
        <f>Q548*H548</f>
        <v>2.5453692000000001</v>
      </c>
      <c r="S548" s="138">
        <v>0</v>
      </c>
      <c r="T548" s="139">
        <f>S548*H548</f>
        <v>0</v>
      </c>
      <c r="AR548" s="140" t="s">
        <v>207</v>
      </c>
      <c r="AT548" s="140" t="s">
        <v>302</v>
      </c>
      <c r="AU548" s="140" t="s">
        <v>84</v>
      </c>
      <c r="AY548" s="15" t="s">
        <v>161</v>
      </c>
      <c r="BE548" s="141">
        <f>IF(N548="základní",J548,0)</f>
        <v>0</v>
      </c>
      <c r="BF548" s="141">
        <f>IF(N548="snížená",J548,0)</f>
        <v>0</v>
      </c>
      <c r="BG548" s="141">
        <f>IF(N548="zákl. přenesená",J548,0)</f>
        <v>0</v>
      </c>
      <c r="BH548" s="141">
        <f>IF(N548="sníž. přenesená",J548,0)</f>
        <v>0</v>
      </c>
      <c r="BI548" s="141">
        <f>IF(N548="nulová",J548,0)</f>
        <v>0</v>
      </c>
      <c r="BJ548" s="15" t="s">
        <v>82</v>
      </c>
      <c r="BK548" s="141">
        <f>ROUND(I548*H548,2)</f>
        <v>0</v>
      </c>
      <c r="BL548" s="15" t="s">
        <v>167</v>
      </c>
      <c r="BM548" s="140" t="s">
        <v>835</v>
      </c>
    </row>
    <row r="549" spans="2:65" s="1" customFormat="1" ht="10.199999999999999">
      <c r="B549" s="27"/>
      <c r="D549" s="142" t="s">
        <v>169</v>
      </c>
      <c r="F549" s="143" t="s">
        <v>834</v>
      </c>
      <c r="L549" s="27"/>
      <c r="M549" s="144"/>
      <c r="T549" s="51"/>
      <c r="AT549" s="15" t="s">
        <v>169</v>
      </c>
      <c r="AU549" s="15" t="s">
        <v>84</v>
      </c>
    </row>
    <row r="550" spans="2:65" s="12" customFormat="1" ht="10.199999999999999">
      <c r="B550" s="145"/>
      <c r="D550" s="142" t="s">
        <v>171</v>
      </c>
      <c r="E550" s="146" t="s">
        <v>1</v>
      </c>
      <c r="F550" s="147" t="s">
        <v>836</v>
      </c>
      <c r="H550" s="148">
        <v>38</v>
      </c>
      <c r="L550" s="145"/>
      <c r="M550" s="149"/>
      <c r="T550" s="150"/>
      <c r="AT550" s="146" t="s">
        <v>171</v>
      </c>
      <c r="AU550" s="146" t="s">
        <v>84</v>
      </c>
      <c r="AV550" s="12" t="s">
        <v>84</v>
      </c>
      <c r="AW550" s="12" t="s">
        <v>30</v>
      </c>
      <c r="AX550" s="12" t="s">
        <v>82</v>
      </c>
      <c r="AY550" s="146" t="s">
        <v>161</v>
      </c>
    </row>
    <row r="551" spans="2:65" s="12" customFormat="1" ht="10.199999999999999">
      <c r="B551" s="145"/>
      <c r="D551" s="142" t="s">
        <v>171</v>
      </c>
      <c r="F551" s="147" t="s">
        <v>837</v>
      </c>
      <c r="H551" s="148">
        <v>38.76</v>
      </c>
      <c r="L551" s="145"/>
      <c r="M551" s="149"/>
      <c r="T551" s="150"/>
      <c r="AT551" s="146" t="s">
        <v>171</v>
      </c>
      <c r="AU551" s="146" t="s">
        <v>84</v>
      </c>
      <c r="AV551" s="12" t="s">
        <v>84</v>
      </c>
      <c r="AW551" s="12" t="s">
        <v>3</v>
      </c>
      <c r="AX551" s="12" t="s">
        <v>82</v>
      </c>
      <c r="AY551" s="146" t="s">
        <v>161</v>
      </c>
    </row>
    <row r="552" spans="2:65" s="1" customFormat="1" ht="16.5" customHeight="1">
      <c r="B552" s="128"/>
      <c r="C552" s="157" t="s">
        <v>838</v>
      </c>
      <c r="D552" s="157" t="s">
        <v>302</v>
      </c>
      <c r="E552" s="158" t="s">
        <v>839</v>
      </c>
      <c r="F552" s="159" t="s">
        <v>840</v>
      </c>
      <c r="G552" s="160" t="s">
        <v>231</v>
      </c>
      <c r="H552" s="161">
        <v>57.12</v>
      </c>
      <c r="I552" s="162"/>
      <c r="J552" s="162">
        <f>ROUND(I552*H552,2)</f>
        <v>0</v>
      </c>
      <c r="K552" s="163"/>
      <c r="L552" s="164"/>
      <c r="M552" s="165" t="s">
        <v>1</v>
      </c>
      <c r="N552" s="166" t="s">
        <v>39</v>
      </c>
      <c r="O552" s="138">
        <v>0</v>
      </c>
      <c r="P552" s="138">
        <f>O552*H552</f>
        <v>0</v>
      </c>
      <c r="Q552" s="138">
        <v>5.6000000000000001E-2</v>
      </c>
      <c r="R552" s="138">
        <f>Q552*H552</f>
        <v>3.1987199999999998</v>
      </c>
      <c r="S552" s="138">
        <v>0</v>
      </c>
      <c r="T552" s="139">
        <f>S552*H552</f>
        <v>0</v>
      </c>
      <c r="AR552" s="140" t="s">
        <v>207</v>
      </c>
      <c r="AT552" s="140" t="s">
        <v>302</v>
      </c>
      <c r="AU552" s="140" t="s">
        <v>84</v>
      </c>
      <c r="AY552" s="15" t="s">
        <v>161</v>
      </c>
      <c r="BE552" s="141">
        <f>IF(N552="základní",J552,0)</f>
        <v>0</v>
      </c>
      <c r="BF552" s="141">
        <f>IF(N552="snížená",J552,0)</f>
        <v>0</v>
      </c>
      <c r="BG552" s="141">
        <f>IF(N552="zákl. přenesená",J552,0)</f>
        <v>0</v>
      </c>
      <c r="BH552" s="141">
        <f>IF(N552="sníž. přenesená",J552,0)</f>
        <v>0</v>
      </c>
      <c r="BI552" s="141">
        <f>IF(N552="nulová",J552,0)</f>
        <v>0</v>
      </c>
      <c r="BJ552" s="15" t="s">
        <v>82</v>
      </c>
      <c r="BK552" s="141">
        <f>ROUND(I552*H552,2)</f>
        <v>0</v>
      </c>
      <c r="BL552" s="15" t="s">
        <v>167</v>
      </c>
      <c r="BM552" s="140" t="s">
        <v>841</v>
      </c>
    </row>
    <row r="553" spans="2:65" s="1" customFormat="1" ht="10.199999999999999">
      <c r="B553" s="27"/>
      <c r="D553" s="142" t="s">
        <v>169</v>
      </c>
      <c r="F553" s="143" t="s">
        <v>840</v>
      </c>
      <c r="L553" s="27"/>
      <c r="M553" s="144"/>
      <c r="T553" s="51"/>
      <c r="AT553" s="15" t="s">
        <v>169</v>
      </c>
      <c r="AU553" s="15" t="s">
        <v>84</v>
      </c>
    </row>
    <row r="554" spans="2:65" s="12" customFormat="1" ht="10.199999999999999">
      <c r="B554" s="145"/>
      <c r="D554" s="142" t="s">
        <v>171</v>
      </c>
      <c r="E554" s="146" t="s">
        <v>1</v>
      </c>
      <c r="F554" s="147" t="s">
        <v>842</v>
      </c>
      <c r="H554" s="148">
        <v>56</v>
      </c>
      <c r="L554" s="145"/>
      <c r="M554" s="149"/>
      <c r="T554" s="150"/>
      <c r="AT554" s="146" t="s">
        <v>171</v>
      </c>
      <c r="AU554" s="146" t="s">
        <v>84</v>
      </c>
      <c r="AV554" s="12" t="s">
        <v>84</v>
      </c>
      <c r="AW554" s="12" t="s">
        <v>30</v>
      </c>
      <c r="AX554" s="12" t="s">
        <v>82</v>
      </c>
      <c r="AY554" s="146" t="s">
        <v>161</v>
      </c>
    </row>
    <row r="555" spans="2:65" s="12" customFormat="1" ht="10.199999999999999">
      <c r="B555" s="145"/>
      <c r="D555" s="142" t="s">
        <v>171</v>
      </c>
      <c r="F555" s="147" t="s">
        <v>843</v>
      </c>
      <c r="H555" s="148">
        <v>57.12</v>
      </c>
      <c r="L555" s="145"/>
      <c r="M555" s="149"/>
      <c r="T555" s="150"/>
      <c r="AT555" s="146" t="s">
        <v>171</v>
      </c>
      <c r="AU555" s="146" t="s">
        <v>84</v>
      </c>
      <c r="AV555" s="12" t="s">
        <v>84</v>
      </c>
      <c r="AW555" s="12" t="s">
        <v>3</v>
      </c>
      <c r="AX555" s="12" t="s">
        <v>82</v>
      </c>
      <c r="AY555" s="146" t="s">
        <v>161</v>
      </c>
    </row>
    <row r="556" spans="2:65" s="1" customFormat="1" ht="24.15" customHeight="1">
      <c r="B556" s="128"/>
      <c r="C556" s="129" t="s">
        <v>844</v>
      </c>
      <c r="D556" s="129" t="s">
        <v>163</v>
      </c>
      <c r="E556" s="130" t="s">
        <v>845</v>
      </c>
      <c r="F556" s="131" t="s">
        <v>846</v>
      </c>
      <c r="G556" s="132" t="s">
        <v>231</v>
      </c>
      <c r="H556" s="133">
        <v>181.5</v>
      </c>
      <c r="I556" s="134"/>
      <c r="J556" s="134">
        <f>ROUND(I556*H556,2)</f>
        <v>0</v>
      </c>
      <c r="K556" s="135"/>
      <c r="L556" s="27"/>
      <c r="M556" s="136" t="s">
        <v>1</v>
      </c>
      <c r="N556" s="137" t="s">
        <v>39</v>
      </c>
      <c r="O556" s="138">
        <v>0.14000000000000001</v>
      </c>
      <c r="P556" s="138">
        <f>O556*H556</f>
        <v>25.410000000000004</v>
      </c>
      <c r="Q556" s="138">
        <v>0.10095</v>
      </c>
      <c r="R556" s="138">
        <f>Q556*H556</f>
        <v>18.322424999999999</v>
      </c>
      <c r="S556" s="138">
        <v>0</v>
      </c>
      <c r="T556" s="139">
        <f>S556*H556</f>
        <v>0</v>
      </c>
      <c r="AR556" s="140" t="s">
        <v>167</v>
      </c>
      <c r="AT556" s="140" t="s">
        <v>163</v>
      </c>
      <c r="AU556" s="140" t="s">
        <v>84</v>
      </c>
      <c r="AY556" s="15" t="s">
        <v>161</v>
      </c>
      <c r="BE556" s="141">
        <f>IF(N556="základní",J556,0)</f>
        <v>0</v>
      </c>
      <c r="BF556" s="141">
        <f>IF(N556="snížená",J556,0)</f>
        <v>0</v>
      </c>
      <c r="BG556" s="141">
        <f>IF(N556="zákl. přenesená",J556,0)</f>
        <v>0</v>
      </c>
      <c r="BH556" s="141">
        <f>IF(N556="sníž. přenesená",J556,0)</f>
        <v>0</v>
      </c>
      <c r="BI556" s="141">
        <f>IF(N556="nulová",J556,0)</f>
        <v>0</v>
      </c>
      <c r="BJ556" s="15" t="s">
        <v>82</v>
      </c>
      <c r="BK556" s="141">
        <f>ROUND(I556*H556,2)</f>
        <v>0</v>
      </c>
      <c r="BL556" s="15" t="s">
        <v>167</v>
      </c>
      <c r="BM556" s="140" t="s">
        <v>847</v>
      </c>
    </row>
    <row r="557" spans="2:65" s="1" customFormat="1" ht="28.8">
      <c r="B557" s="27"/>
      <c r="D557" s="142" t="s">
        <v>169</v>
      </c>
      <c r="F557" s="143" t="s">
        <v>848</v>
      </c>
      <c r="L557" s="27"/>
      <c r="M557" s="144"/>
      <c r="T557" s="51"/>
      <c r="AT557" s="15" t="s">
        <v>169</v>
      </c>
      <c r="AU557" s="15" t="s">
        <v>84</v>
      </c>
    </row>
    <row r="558" spans="2:65" s="12" customFormat="1" ht="10.199999999999999">
      <c r="B558" s="145"/>
      <c r="D558" s="142" t="s">
        <v>171</v>
      </c>
      <c r="E558" s="146" t="s">
        <v>1</v>
      </c>
      <c r="F558" s="147" t="s">
        <v>849</v>
      </c>
      <c r="H558" s="148">
        <v>181.5</v>
      </c>
      <c r="L558" s="145"/>
      <c r="M558" s="149"/>
      <c r="T558" s="150"/>
      <c r="AT558" s="146" t="s">
        <v>171</v>
      </c>
      <c r="AU558" s="146" t="s">
        <v>84</v>
      </c>
      <c r="AV558" s="12" t="s">
        <v>84</v>
      </c>
      <c r="AW558" s="12" t="s">
        <v>30</v>
      </c>
      <c r="AX558" s="12" t="s">
        <v>82</v>
      </c>
      <c r="AY558" s="146" t="s">
        <v>161</v>
      </c>
    </row>
    <row r="559" spans="2:65" s="1" customFormat="1" ht="21.75" customHeight="1">
      <c r="B559" s="128"/>
      <c r="C559" s="157" t="s">
        <v>850</v>
      </c>
      <c r="D559" s="157" t="s">
        <v>302</v>
      </c>
      <c r="E559" s="158" t="s">
        <v>851</v>
      </c>
      <c r="F559" s="159" t="s">
        <v>852</v>
      </c>
      <c r="G559" s="160" t="s">
        <v>231</v>
      </c>
      <c r="H559" s="161">
        <v>181.5</v>
      </c>
      <c r="I559" s="162"/>
      <c r="J559" s="162">
        <f>ROUND(I559*H559,2)</f>
        <v>0</v>
      </c>
      <c r="K559" s="163"/>
      <c r="L559" s="164"/>
      <c r="M559" s="165" t="s">
        <v>1</v>
      </c>
      <c r="N559" s="166" t="s">
        <v>39</v>
      </c>
      <c r="O559" s="138">
        <v>0</v>
      </c>
      <c r="P559" s="138">
        <f>O559*H559</f>
        <v>0</v>
      </c>
      <c r="Q559" s="138">
        <v>4.2999999999999997E-2</v>
      </c>
      <c r="R559" s="138">
        <f>Q559*H559</f>
        <v>7.8044999999999991</v>
      </c>
      <c r="S559" s="138">
        <v>0</v>
      </c>
      <c r="T559" s="139">
        <f>S559*H559</f>
        <v>0</v>
      </c>
      <c r="AR559" s="140" t="s">
        <v>207</v>
      </c>
      <c r="AT559" s="140" t="s">
        <v>302</v>
      </c>
      <c r="AU559" s="140" t="s">
        <v>84</v>
      </c>
      <c r="AY559" s="15" t="s">
        <v>161</v>
      </c>
      <c r="BE559" s="141">
        <f>IF(N559="základní",J559,0)</f>
        <v>0</v>
      </c>
      <c r="BF559" s="141">
        <f>IF(N559="snížená",J559,0)</f>
        <v>0</v>
      </c>
      <c r="BG559" s="141">
        <f>IF(N559="zákl. přenesená",J559,0)</f>
        <v>0</v>
      </c>
      <c r="BH559" s="141">
        <f>IF(N559="sníž. přenesená",J559,0)</f>
        <v>0</v>
      </c>
      <c r="BI559" s="141">
        <f>IF(N559="nulová",J559,0)</f>
        <v>0</v>
      </c>
      <c r="BJ559" s="15" t="s">
        <v>82</v>
      </c>
      <c r="BK559" s="141">
        <f>ROUND(I559*H559,2)</f>
        <v>0</v>
      </c>
      <c r="BL559" s="15" t="s">
        <v>167</v>
      </c>
      <c r="BM559" s="140" t="s">
        <v>853</v>
      </c>
    </row>
    <row r="560" spans="2:65" s="1" customFormat="1" ht="10.199999999999999">
      <c r="B560" s="27"/>
      <c r="D560" s="142" t="s">
        <v>169</v>
      </c>
      <c r="F560" s="143" t="s">
        <v>852</v>
      </c>
      <c r="L560" s="27"/>
      <c r="M560" s="144"/>
      <c r="T560" s="51"/>
      <c r="AT560" s="15" t="s">
        <v>169</v>
      </c>
      <c r="AU560" s="15" t="s">
        <v>84</v>
      </c>
    </row>
    <row r="561" spans="2:65" s="1" customFormat="1" ht="24.15" customHeight="1">
      <c r="B561" s="128"/>
      <c r="C561" s="129" t="s">
        <v>854</v>
      </c>
      <c r="D561" s="129" t="s">
        <v>163</v>
      </c>
      <c r="E561" s="130" t="s">
        <v>855</v>
      </c>
      <c r="F561" s="131" t="s">
        <v>856</v>
      </c>
      <c r="G561" s="132" t="s">
        <v>166</v>
      </c>
      <c r="H561" s="133">
        <v>2152.85</v>
      </c>
      <c r="I561" s="134"/>
      <c r="J561" s="134">
        <f>ROUND(I561*H561,2)</f>
        <v>0</v>
      </c>
      <c r="K561" s="135"/>
      <c r="L561" s="27"/>
      <c r="M561" s="136" t="s">
        <v>1</v>
      </c>
      <c r="N561" s="137" t="s">
        <v>39</v>
      </c>
      <c r="O561" s="138">
        <v>0.08</v>
      </c>
      <c r="P561" s="138">
        <f>O561*H561</f>
        <v>172.22800000000001</v>
      </c>
      <c r="Q561" s="138">
        <v>4.6999999999999999E-4</v>
      </c>
      <c r="R561" s="138">
        <f>Q561*H561</f>
        <v>1.0118395</v>
      </c>
      <c r="S561" s="138">
        <v>0</v>
      </c>
      <c r="T561" s="139">
        <f>S561*H561</f>
        <v>0</v>
      </c>
      <c r="AR561" s="140" t="s">
        <v>167</v>
      </c>
      <c r="AT561" s="140" t="s">
        <v>163</v>
      </c>
      <c r="AU561" s="140" t="s">
        <v>84</v>
      </c>
      <c r="AY561" s="15" t="s">
        <v>161</v>
      </c>
      <c r="BE561" s="141">
        <f>IF(N561="základní",J561,0)</f>
        <v>0</v>
      </c>
      <c r="BF561" s="141">
        <f>IF(N561="snížená",J561,0)</f>
        <v>0</v>
      </c>
      <c r="BG561" s="141">
        <f>IF(N561="zákl. přenesená",J561,0)</f>
        <v>0</v>
      </c>
      <c r="BH561" s="141">
        <f>IF(N561="sníž. přenesená",J561,0)</f>
        <v>0</v>
      </c>
      <c r="BI561" s="141">
        <f>IF(N561="nulová",J561,0)</f>
        <v>0</v>
      </c>
      <c r="BJ561" s="15" t="s">
        <v>82</v>
      </c>
      <c r="BK561" s="141">
        <f>ROUND(I561*H561,2)</f>
        <v>0</v>
      </c>
      <c r="BL561" s="15" t="s">
        <v>167</v>
      </c>
      <c r="BM561" s="140" t="s">
        <v>857</v>
      </c>
    </row>
    <row r="562" spans="2:65" s="1" customFormat="1" ht="38.4">
      <c r="B562" s="27"/>
      <c r="D562" s="142" t="s">
        <v>169</v>
      </c>
      <c r="F562" s="143" t="s">
        <v>858</v>
      </c>
      <c r="L562" s="27"/>
      <c r="M562" s="144"/>
      <c r="T562" s="51"/>
      <c r="AT562" s="15" t="s">
        <v>169</v>
      </c>
      <c r="AU562" s="15" t="s">
        <v>84</v>
      </c>
    </row>
    <row r="563" spans="2:65" s="12" customFormat="1" ht="10.199999999999999">
      <c r="B563" s="145"/>
      <c r="D563" s="142" t="s">
        <v>171</v>
      </c>
      <c r="E563" s="146" t="s">
        <v>1</v>
      </c>
      <c r="F563" s="147" t="s">
        <v>859</v>
      </c>
      <c r="H563" s="148">
        <v>2152.85</v>
      </c>
      <c r="L563" s="145"/>
      <c r="M563" s="149"/>
      <c r="T563" s="150"/>
      <c r="AT563" s="146" t="s">
        <v>171</v>
      </c>
      <c r="AU563" s="146" t="s">
        <v>84</v>
      </c>
      <c r="AV563" s="12" t="s">
        <v>84</v>
      </c>
      <c r="AW563" s="12" t="s">
        <v>30</v>
      </c>
      <c r="AX563" s="12" t="s">
        <v>82</v>
      </c>
      <c r="AY563" s="146" t="s">
        <v>161</v>
      </c>
    </row>
    <row r="564" spans="2:65" s="1" customFormat="1" ht="33" customHeight="1">
      <c r="B564" s="128"/>
      <c r="C564" s="129" t="s">
        <v>860</v>
      </c>
      <c r="D564" s="129" t="s">
        <v>163</v>
      </c>
      <c r="E564" s="130" t="s">
        <v>861</v>
      </c>
      <c r="F564" s="131" t="s">
        <v>862</v>
      </c>
      <c r="G564" s="132" t="s">
        <v>231</v>
      </c>
      <c r="H564" s="133">
        <v>41.5</v>
      </c>
      <c r="I564" s="134"/>
      <c r="J564" s="134">
        <f>ROUND(I564*H564,2)</f>
        <v>0</v>
      </c>
      <c r="K564" s="135"/>
      <c r="L564" s="27"/>
      <c r="M564" s="136" t="s">
        <v>1</v>
      </c>
      <c r="N564" s="137" t="s">
        <v>39</v>
      </c>
      <c r="O564" s="138">
        <v>0.186</v>
      </c>
      <c r="P564" s="138">
        <f>O564*H564</f>
        <v>7.7190000000000003</v>
      </c>
      <c r="Q564" s="138">
        <v>6.0999999999999997E-4</v>
      </c>
      <c r="R564" s="138">
        <f>Q564*H564</f>
        <v>2.5314999999999997E-2</v>
      </c>
      <c r="S564" s="138">
        <v>0</v>
      </c>
      <c r="T564" s="139">
        <f>S564*H564</f>
        <v>0</v>
      </c>
      <c r="AR564" s="140" t="s">
        <v>167</v>
      </c>
      <c r="AT564" s="140" t="s">
        <v>163</v>
      </c>
      <c r="AU564" s="140" t="s">
        <v>84</v>
      </c>
      <c r="AY564" s="15" t="s">
        <v>161</v>
      </c>
      <c r="BE564" s="141">
        <f>IF(N564="základní",J564,0)</f>
        <v>0</v>
      </c>
      <c r="BF564" s="141">
        <f>IF(N564="snížená",J564,0)</f>
        <v>0</v>
      </c>
      <c r="BG564" s="141">
        <f>IF(N564="zákl. přenesená",J564,0)</f>
        <v>0</v>
      </c>
      <c r="BH564" s="141">
        <f>IF(N564="sníž. přenesená",J564,0)</f>
        <v>0</v>
      </c>
      <c r="BI564" s="141">
        <f>IF(N564="nulová",J564,0)</f>
        <v>0</v>
      </c>
      <c r="BJ564" s="15" t="s">
        <v>82</v>
      </c>
      <c r="BK564" s="141">
        <f>ROUND(I564*H564,2)</f>
        <v>0</v>
      </c>
      <c r="BL564" s="15" t="s">
        <v>167</v>
      </c>
      <c r="BM564" s="140" t="s">
        <v>863</v>
      </c>
    </row>
    <row r="565" spans="2:65" s="1" customFormat="1" ht="38.4">
      <c r="B565" s="27"/>
      <c r="D565" s="142" t="s">
        <v>169</v>
      </c>
      <c r="F565" s="143" t="s">
        <v>864</v>
      </c>
      <c r="L565" s="27"/>
      <c r="M565" s="144"/>
      <c r="T565" s="51"/>
      <c r="AT565" s="15" t="s">
        <v>169</v>
      </c>
      <c r="AU565" s="15" t="s">
        <v>84</v>
      </c>
    </row>
    <row r="566" spans="2:65" s="12" customFormat="1" ht="10.199999999999999">
      <c r="B566" s="145"/>
      <c r="D566" s="142" t="s">
        <v>171</v>
      </c>
      <c r="E566" s="146" t="s">
        <v>1</v>
      </c>
      <c r="F566" s="147" t="s">
        <v>865</v>
      </c>
      <c r="H566" s="148">
        <v>41.5</v>
      </c>
      <c r="L566" s="145"/>
      <c r="M566" s="149"/>
      <c r="T566" s="150"/>
      <c r="AT566" s="146" t="s">
        <v>171</v>
      </c>
      <c r="AU566" s="146" t="s">
        <v>84</v>
      </c>
      <c r="AV566" s="12" t="s">
        <v>84</v>
      </c>
      <c r="AW566" s="12" t="s">
        <v>30</v>
      </c>
      <c r="AX566" s="12" t="s">
        <v>82</v>
      </c>
      <c r="AY566" s="146" t="s">
        <v>161</v>
      </c>
    </row>
    <row r="567" spans="2:65" s="1" customFormat="1" ht="24.15" customHeight="1">
      <c r="B567" s="128"/>
      <c r="C567" s="129" t="s">
        <v>866</v>
      </c>
      <c r="D567" s="129" t="s">
        <v>163</v>
      </c>
      <c r="E567" s="130" t="s">
        <v>867</v>
      </c>
      <c r="F567" s="131" t="s">
        <v>868</v>
      </c>
      <c r="G567" s="132" t="s">
        <v>231</v>
      </c>
      <c r="H567" s="133">
        <v>41.5</v>
      </c>
      <c r="I567" s="134"/>
      <c r="J567" s="134">
        <f>ROUND(I567*H567,2)</f>
        <v>0</v>
      </c>
      <c r="K567" s="135"/>
      <c r="L567" s="27"/>
      <c r="M567" s="136" t="s">
        <v>1</v>
      </c>
      <c r="N567" s="137" t="s">
        <v>39</v>
      </c>
      <c r="O567" s="138">
        <v>0.19600000000000001</v>
      </c>
      <c r="P567" s="138">
        <f>O567*H567</f>
        <v>8.1340000000000003</v>
      </c>
      <c r="Q567" s="138">
        <v>0</v>
      </c>
      <c r="R567" s="138">
        <f>Q567*H567</f>
        <v>0</v>
      </c>
      <c r="S567" s="138">
        <v>0</v>
      </c>
      <c r="T567" s="139">
        <f>S567*H567</f>
        <v>0</v>
      </c>
      <c r="AR567" s="140" t="s">
        <v>167</v>
      </c>
      <c r="AT567" s="140" t="s">
        <v>163</v>
      </c>
      <c r="AU567" s="140" t="s">
        <v>84</v>
      </c>
      <c r="AY567" s="15" t="s">
        <v>161</v>
      </c>
      <c r="BE567" s="141">
        <f>IF(N567="základní",J567,0)</f>
        <v>0</v>
      </c>
      <c r="BF567" s="141">
        <f>IF(N567="snížená",J567,0)</f>
        <v>0</v>
      </c>
      <c r="BG567" s="141">
        <f>IF(N567="zákl. přenesená",J567,0)</f>
        <v>0</v>
      </c>
      <c r="BH567" s="141">
        <f>IF(N567="sníž. přenesená",J567,0)</f>
        <v>0</v>
      </c>
      <c r="BI567" s="141">
        <f>IF(N567="nulová",J567,0)</f>
        <v>0</v>
      </c>
      <c r="BJ567" s="15" t="s">
        <v>82</v>
      </c>
      <c r="BK567" s="141">
        <f>ROUND(I567*H567,2)</f>
        <v>0</v>
      </c>
      <c r="BL567" s="15" t="s">
        <v>167</v>
      </c>
      <c r="BM567" s="140" t="s">
        <v>869</v>
      </c>
    </row>
    <row r="568" spans="2:65" s="1" customFormat="1" ht="19.2">
      <c r="B568" s="27"/>
      <c r="D568" s="142" t="s">
        <v>169</v>
      </c>
      <c r="F568" s="143" t="s">
        <v>870</v>
      </c>
      <c r="L568" s="27"/>
      <c r="M568" s="144"/>
      <c r="T568" s="51"/>
      <c r="AT568" s="15" t="s">
        <v>169</v>
      </c>
      <c r="AU568" s="15" t="s">
        <v>84</v>
      </c>
    </row>
    <row r="569" spans="2:65" s="12" customFormat="1" ht="10.199999999999999">
      <c r="B569" s="145"/>
      <c r="D569" s="142" t="s">
        <v>171</v>
      </c>
      <c r="E569" s="146" t="s">
        <v>1</v>
      </c>
      <c r="F569" s="147" t="s">
        <v>865</v>
      </c>
      <c r="H569" s="148">
        <v>41.5</v>
      </c>
      <c r="L569" s="145"/>
      <c r="M569" s="149"/>
      <c r="T569" s="150"/>
      <c r="AT569" s="146" t="s">
        <v>171</v>
      </c>
      <c r="AU569" s="146" t="s">
        <v>84</v>
      </c>
      <c r="AV569" s="12" t="s">
        <v>84</v>
      </c>
      <c r="AW569" s="12" t="s">
        <v>30</v>
      </c>
      <c r="AX569" s="12" t="s">
        <v>82</v>
      </c>
      <c r="AY569" s="146" t="s">
        <v>161</v>
      </c>
    </row>
    <row r="570" spans="2:65" s="1" customFormat="1" ht="24.15" customHeight="1">
      <c r="B570" s="128"/>
      <c r="C570" s="129" t="s">
        <v>871</v>
      </c>
      <c r="D570" s="129" t="s">
        <v>163</v>
      </c>
      <c r="E570" s="130" t="s">
        <v>872</v>
      </c>
      <c r="F570" s="131" t="s">
        <v>873</v>
      </c>
      <c r="G570" s="132" t="s">
        <v>231</v>
      </c>
      <c r="H570" s="133">
        <v>232.45</v>
      </c>
      <c r="I570" s="134"/>
      <c r="J570" s="134">
        <f>ROUND(I570*H570,2)</f>
        <v>0</v>
      </c>
      <c r="K570" s="135"/>
      <c r="L570" s="27"/>
      <c r="M570" s="136" t="s">
        <v>1</v>
      </c>
      <c r="N570" s="137" t="s">
        <v>39</v>
      </c>
      <c r="O570" s="138">
        <v>0.36899999999999999</v>
      </c>
      <c r="P570" s="138">
        <f>O570*H570</f>
        <v>85.774049999999988</v>
      </c>
      <c r="Q570" s="138">
        <v>0.29221000000000003</v>
      </c>
      <c r="R570" s="138">
        <f>Q570*H570</f>
        <v>67.924214500000005</v>
      </c>
      <c r="S570" s="138">
        <v>0</v>
      </c>
      <c r="T570" s="139">
        <f>S570*H570</f>
        <v>0</v>
      </c>
      <c r="AR570" s="140" t="s">
        <v>167</v>
      </c>
      <c r="AT570" s="140" t="s">
        <v>163</v>
      </c>
      <c r="AU570" s="140" t="s">
        <v>84</v>
      </c>
      <c r="AY570" s="15" t="s">
        <v>161</v>
      </c>
      <c r="BE570" s="141">
        <f>IF(N570="základní",J570,0)</f>
        <v>0</v>
      </c>
      <c r="BF570" s="141">
        <f>IF(N570="snížená",J570,0)</f>
        <v>0</v>
      </c>
      <c r="BG570" s="141">
        <f>IF(N570="zákl. přenesená",J570,0)</f>
        <v>0</v>
      </c>
      <c r="BH570" s="141">
        <f>IF(N570="sníž. přenesená",J570,0)</f>
        <v>0</v>
      </c>
      <c r="BI570" s="141">
        <f>IF(N570="nulová",J570,0)</f>
        <v>0</v>
      </c>
      <c r="BJ570" s="15" t="s">
        <v>82</v>
      </c>
      <c r="BK570" s="141">
        <f>ROUND(I570*H570,2)</f>
        <v>0</v>
      </c>
      <c r="BL570" s="15" t="s">
        <v>167</v>
      </c>
      <c r="BM570" s="140" t="s">
        <v>874</v>
      </c>
    </row>
    <row r="571" spans="2:65" s="1" customFormat="1" ht="19.2">
      <c r="B571" s="27"/>
      <c r="D571" s="142" t="s">
        <v>169</v>
      </c>
      <c r="F571" s="143" t="s">
        <v>875</v>
      </c>
      <c r="L571" s="27"/>
      <c r="M571" s="144"/>
      <c r="T571" s="51"/>
      <c r="AT571" s="15" t="s">
        <v>169</v>
      </c>
      <c r="AU571" s="15" t="s">
        <v>84</v>
      </c>
    </row>
    <row r="572" spans="2:65" s="1" customFormat="1" ht="24.15" customHeight="1">
      <c r="B572" s="128"/>
      <c r="C572" s="157" t="s">
        <v>876</v>
      </c>
      <c r="D572" s="157" t="s">
        <v>302</v>
      </c>
      <c r="E572" s="158" t="s">
        <v>877</v>
      </c>
      <c r="F572" s="159" t="s">
        <v>878</v>
      </c>
      <c r="G572" s="160" t="s">
        <v>231</v>
      </c>
      <c r="H572" s="161">
        <v>65.95</v>
      </c>
      <c r="I572" s="162"/>
      <c r="J572" s="162">
        <f>ROUND(I572*H572,2)</f>
        <v>0</v>
      </c>
      <c r="K572" s="163"/>
      <c r="L572" s="164"/>
      <c r="M572" s="165" t="s">
        <v>1</v>
      </c>
      <c r="N572" s="166" t="s">
        <v>39</v>
      </c>
      <c r="O572" s="138">
        <v>0</v>
      </c>
      <c r="P572" s="138">
        <f>O572*H572</f>
        <v>0</v>
      </c>
      <c r="Q572" s="138">
        <v>3.3000000000000002E-2</v>
      </c>
      <c r="R572" s="138">
        <f>Q572*H572</f>
        <v>2.1763500000000002</v>
      </c>
      <c r="S572" s="138">
        <v>0</v>
      </c>
      <c r="T572" s="139">
        <f>S572*H572</f>
        <v>0</v>
      </c>
      <c r="AR572" s="140" t="s">
        <v>207</v>
      </c>
      <c r="AT572" s="140" t="s">
        <v>302</v>
      </c>
      <c r="AU572" s="140" t="s">
        <v>84</v>
      </c>
      <c r="AY572" s="15" t="s">
        <v>161</v>
      </c>
      <c r="BE572" s="141">
        <f>IF(N572="základní",J572,0)</f>
        <v>0</v>
      </c>
      <c r="BF572" s="141">
        <f>IF(N572="snížená",J572,0)</f>
        <v>0</v>
      </c>
      <c r="BG572" s="141">
        <f>IF(N572="zákl. přenesená",J572,0)</f>
        <v>0</v>
      </c>
      <c r="BH572" s="141">
        <f>IF(N572="sníž. přenesená",J572,0)</f>
        <v>0</v>
      </c>
      <c r="BI572" s="141">
        <f>IF(N572="nulová",J572,0)</f>
        <v>0</v>
      </c>
      <c r="BJ572" s="15" t="s">
        <v>82</v>
      </c>
      <c r="BK572" s="141">
        <f>ROUND(I572*H572,2)</f>
        <v>0</v>
      </c>
      <c r="BL572" s="15" t="s">
        <v>167</v>
      </c>
      <c r="BM572" s="140" t="s">
        <v>879</v>
      </c>
    </row>
    <row r="573" spans="2:65" s="1" customFormat="1" ht="19.2">
      <c r="B573" s="27"/>
      <c r="D573" s="142" t="s">
        <v>169</v>
      </c>
      <c r="F573" s="143" t="s">
        <v>878</v>
      </c>
      <c r="L573" s="27"/>
      <c r="M573" s="144"/>
      <c r="T573" s="51"/>
      <c r="AT573" s="15" t="s">
        <v>169</v>
      </c>
      <c r="AU573" s="15" t="s">
        <v>84</v>
      </c>
    </row>
    <row r="574" spans="2:65" s="12" customFormat="1" ht="10.199999999999999">
      <c r="B574" s="145"/>
      <c r="D574" s="142" t="s">
        <v>171</v>
      </c>
      <c r="E574" s="146" t="s">
        <v>1</v>
      </c>
      <c r="F574" s="147" t="s">
        <v>880</v>
      </c>
      <c r="H574" s="148">
        <v>65.95</v>
      </c>
      <c r="L574" s="145"/>
      <c r="M574" s="149"/>
      <c r="T574" s="150"/>
      <c r="AT574" s="146" t="s">
        <v>171</v>
      </c>
      <c r="AU574" s="146" t="s">
        <v>84</v>
      </c>
      <c r="AV574" s="12" t="s">
        <v>84</v>
      </c>
      <c r="AW574" s="12" t="s">
        <v>30</v>
      </c>
      <c r="AX574" s="12" t="s">
        <v>82</v>
      </c>
      <c r="AY574" s="146" t="s">
        <v>161</v>
      </c>
    </row>
    <row r="575" spans="2:65" s="1" customFormat="1" ht="24.15" customHeight="1">
      <c r="B575" s="128"/>
      <c r="C575" s="157" t="s">
        <v>881</v>
      </c>
      <c r="D575" s="157" t="s">
        <v>302</v>
      </c>
      <c r="E575" s="158" t="s">
        <v>882</v>
      </c>
      <c r="F575" s="159" t="s">
        <v>883</v>
      </c>
      <c r="G575" s="160" t="s">
        <v>231</v>
      </c>
      <c r="H575" s="161">
        <v>166.5</v>
      </c>
      <c r="I575" s="162"/>
      <c r="J575" s="162">
        <f>ROUND(I575*H575,2)</f>
        <v>0</v>
      </c>
      <c r="K575" s="163"/>
      <c r="L575" s="164"/>
      <c r="M575" s="165" t="s">
        <v>1</v>
      </c>
      <c r="N575" s="166" t="s">
        <v>39</v>
      </c>
      <c r="O575" s="138">
        <v>0</v>
      </c>
      <c r="P575" s="138">
        <f>O575*H575</f>
        <v>0</v>
      </c>
      <c r="Q575" s="138">
        <v>5.4600000000000003E-2</v>
      </c>
      <c r="R575" s="138">
        <f>Q575*H575</f>
        <v>9.0909000000000013</v>
      </c>
      <c r="S575" s="138">
        <v>0</v>
      </c>
      <c r="T575" s="139">
        <f>S575*H575</f>
        <v>0</v>
      </c>
      <c r="AR575" s="140" t="s">
        <v>207</v>
      </c>
      <c r="AT575" s="140" t="s">
        <v>302</v>
      </c>
      <c r="AU575" s="140" t="s">
        <v>84</v>
      </c>
      <c r="AY575" s="15" t="s">
        <v>161</v>
      </c>
      <c r="BE575" s="141">
        <f>IF(N575="základní",J575,0)</f>
        <v>0</v>
      </c>
      <c r="BF575" s="141">
        <f>IF(N575="snížená",J575,0)</f>
        <v>0</v>
      </c>
      <c r="BG575" s="141">
        <f>IF(N575="zákl. přenesená",J575,0)</f>
        <v>0</v>
      </c>
      <c r="BH575" s="141">
        <f>IF(N575="sníž. přenesená",J575,0)</f>
        <v>0</v>
      </c>
      <c r="BI575" s="141">
        <f>IF(N575="nulová",J575,0)</f>
        <v>0</v>
      </c>
      <c r="BJ575" s="15" t="s">
        <v>82</v>
      </c>
      <c r="BK575" s="141">
        <f>ROUND(I575*H575,2)</f>
        <v>0</v>
      </c>
      <c r="BL575" s="15" t="s">
        <v>167</v>
      </c>
      <c r="BM575" s="140" t="s">
        <v>884</v>
      </c>
    </row>
    <row r="576" spans="2:65" s="1" customFormat="1" ht="19.2">
      <c r="B576" s="27"/>
      <c r="D576" s="142" t="s">
        <v>169</v>
      </c>
      <c r="F576" s="143" t="s">
        <v>883</v>
      </c>
      <c r="L576" s="27"/>
      <c r="M576" s="144"/>
      <c r="T576" s="51"/>
      <c r="AT576" s="15" t="s">
        <v>169</v>
      </c>
      <c r="AU576" s="15" t="s">
        <v>84</v>
      </c>
    </row>
    <row r="577" spans="2:65" s="12" customFormat="1" ht="10.199999999999999">
      <c r="B577" s="145"/>
      <c r="D577" s="142" t="s">
        <v>171</v>
      </c>
      <c r="E577" s="146" t="s">
        <v>1</v>
      </c>
      <c r="F577" s="147" t="s">
        <v>885</v>
      </c>
      <c r="H577" s="148">
        <v>166.5</v>
      </c>
      <c r="L577" s="145"/>
      <c r="M577" s="149"/>
      <c r="T577" s="150"/>
      <c r="AT577" s="146" t="s">
        <v>171</v>
      </c>
      <c r="AU577" s="146" t="s">
        <v>84</v>
      </c>
      <c r="AV577" s="12" t="s">
        <v>84</v>
      </c>
      <c r="AW577" s="12" t="s">
        <v>30</v>
      </c>
      <c r="AX577" s="12" t="s">
        <v>82</v>
      </c>
      <c r="AY577" s="146" t="s">
        <v>161</v>
      </c>
    </row>
    <row r="578" spans="2:65" s="1" customFormat="1" ht="24.15" customHeight="1">
      <c r="B578" s="128"/>
      <c r="C578" s="129" t="s">
        <v>886</v>
      </c>
      <c r="D578" s="129" t="s">
        <v>163</v>
      </c>
      <c r="E578" s="130" t="s">
        <v>887</v>
      </c>
      <c r="F578" s="131" t="s">
        <v>888</v>
      </c>
      <c r="G578" s="132" t="s">
        <v>396</v>
      </c>
      <c r="H578" s="133">
        <v>1</v>
      </c>
      <c r="I578" s="134"/>
      <c r="J578" s="134">
        <f>ROUND(I578*H578,2)</f>
        <v>0</v>
      </c>
      <c r="K578" s="135"/>
      <c r="L578" s="27"/>
      <c r="M578" s="136" t="s">
        <v>1</v>
      </c>
      <c r="N578" s="137" t="s">
        <v>39</v>
      </c>
      <c r="O578" s="138">
        <v>0.55700000000000005</v>
      </c>
      <c r="P578" s="138">
        <f>O578*H578</f>
        <v>0.55700000000000005</v>
      </c>
      <c r="Q578" s="138">
        <v>0</v>
      </c>
      <c r="R578" s="138">
        <f>Q578*H578</f>
        <v>0</v>
      </c>
      <c r="S578" s="138">
        <v>8.2000000000000003E-2</v>
      </c>
      <c r="T578" s="139">
        <f>S578*H578</f>
        <v>8.2000000000000003E-2</v>
      </c>
      <c r="AR578" s="140" t="s">
        <v>167</v>
      </c>
      <c r="AT578" s="140" t="s">
        <v>163</v>
      </c>
      <c r="AU578" s="140" t="s">
        <v>84</v>
      </c>
      <c r="AY578" s="15" t="s">
        <v>161</v>
      </c>
      <c r="BE578" s="141">
        <f>IF(N578="základní",J578,0)</f>
        <v>0</v>
      </c>
      <c r="BF578" s="141">
        <f>IF(N578="snížená",J578,0)</f>
        <v>0</v>
      </c>
      <c r="BG578" s="141">
        <f>IF(N578="zákl. přenesená",J578,0)</f>
        <v>0</v>
      </c>
      <c r="BH578" s="141">
        <f>IF(N578="sníž. přenesená",J578,0)</f>
        <v>0</v>
      </c>
      <c r="BI578" s="141">
        <f>IF(N578="nulová",J578,0)</f>
        <v>0</v>
      </c>
      <c r="BJ578" s="15" t="s">
        <v>82</v>
      </c>
      <c r="BK578" s="141">
        <f>ROUND(I578*H578,2)</f>
        <v>0</v>
      </c>
      <c r="BL578" s="15" t="s">
        <v>167</v>
      </c>
      <c r="BM578" s="140" t="s">
        <v>889</v>
      </c>
    </row>
    <row r="579" spans="2:65" s="1" customFormat="1" ht="38.4">
      <c r="B579" s="27"/>
      <c r="D579" s="142" t="s">
        <v>169</v>
      </c>
      <c r="F579" s="143" t="s">
        <v>890</v>
      </c>
      <c r="L579" s="27"/>
      <c r="M579" s="144"/>
      <c r="T579" s="51"/>
      <c r="AT579" s="15" t="s">
        <v>169</v>
      </c>
      <c r="AU579" s="15" t="s">
        <v>84</v>
      </c>
    </row>
    <row r="580" spans="2:65" s="12" customFormat="1" ht="10.199999999999999">
      <c r="B580" s="145"/>
      <c r="D580" s="142" t="s">
        <v>171</v>
      </c>
      <c r="E580" s="146" t="s">
        <v>1</v>
      </c>
      <c r="F580" s="147" t="s">
        <v>891</v>
      </c>
      <c r="H580" s="148">
        <v>1</v>
      </c>
      <c r="L580" s="145"/>
      <c r="M580" s="149"/>
      <c r="T580" s="150"/>
      <c r="AT580" s="146" t="s">
        <v>171</v>
      </c>
      <c r="AU580" s="146" t="s">
        <v>84</v>
      </c>
      <c r="AV580" s="12" t="s">
        <v>84</v>
      </c>
      <c r="AW580" s="12" t="s">
        <v>30</v>
      </c>
      <c r="AX580" s="12" t="s">
        <v>82</v>
      </c>
      <c r="AY580" s="146" t="s">
        <v>161</v>
      </c>
    </row>
    <row r="581" spans="2:65" s="1" customFormat="1" ht="24.15" customHeight="1">
      <c r="B581" s="128"/>
      <c r="C581" s="129" t="s">
        <v>892</v>
      </c>
      <c r="D581" s="129" t="s">
        <v>163</v>
      </c>
      <c r="E581" s="130" t="s">
        <v>893</v>
      </c>
      <c r="F581" s="131" t="s">
        <v>894</v>
      </c>
      <c r="G581" s="132" t="s">
        <v>231</v>
      </c>
      <c r="H581" s="133">
        <v>2.1</v>
      </c>
      <c r="I581" s="134"/>
      <c r="J581" s="134">
        <f>ROUND(I581*H581,2)</f>
        <v>0</v>
      </c>
      <c r="K581" s="135"/>
      <c r="L581" s="27"/>
      <c r="M581" s="136" t="s">
        <v>1</v>
      </c>
      <c r="N581" s="137" t="s">
        <v>39</v>
      </c>
      <c r="O581" s="138">
        <v>2.6</v>
      </c>
      <c r="P581" s="138">
        <f>O581*H581</f>
        <v>5.4600000000000009</v>
      </c>
      <c r="Q581" s="138">
        <v>2.4399999999999999E-3</v>
      </c>
      <c r="R581" s="138">
        <f>Q581*H581</f>
        <v>5.1240000000000001E-3</v>
      </c>
      <c r="S581" s="138">
        <v>5.6000000000000001E-2</v>
      </c>
      <c r="T581" s="139">
        <f>S581*H581</f>
        <v>0.11760000000000001</v>
      </c>
      <c r="AR581" s="140" t="s">
        <v>167</v>
      </c>
      <c r="AT581" s="140" t="s">
        <v>163</v>
      </c>
      <c r="AU581" s="140" t="s">
        <v>84</v>
      </c>
      <c r="AY581" s="15" t="s">
        <v>161</v>
      </c>
      <c r="BE581" s="141">
        <f>IF(N581="základní",J581,0)</f>
        <v>0</v>
      </c>
      <c r="BF581" s="141">
        <f>IF(N581="snížená",J581,0)</f>
        <v>0</v>
      </c>
      <c r="BG581" s="141">
        <f>IF(N581="zákl. přenesená",J581,0)</f>
        <v>0</v>
      </c>
      <c r="BH581" s="141">
        <f>IF(N581="sníž. přenesená",J581,0)</f>
        <v>0</v>
      </c>
      <c r="BI581" s="141">
        <f>IF(N581="nulová",J581,0)</f>
        <v>0</v>
      </c>
      <c r="BJ581" s="15" t="s">
        <v>82</v>
      </c>
      <c r="BK581" s="141">
        <f>ROUND(I581*H581,2)</f>
        <v>0</v>
      </c>
      <c r="BL581" s="15" t="s">
        <v>167</v>
      </c>
      <c r="BM581" s="140" t="s">
        <v>895</v>
      </c>
    </row>
    <row r="582" spans="2:65" s="1" customFormat="1" ht="28.8">
      <c r="B582" s="27"/>
      <c r="D582" s="142" t="s">
        <v>169</v>
      </c>
      <c r="F582" s="143" t="s">
        <v>896</v>
      </c>
      <c r="L582" s="27"/>
      <c r="M582" s="144"/>
      <c r="T582" s="51"/>
      <c r="AT582" s="15" t="s">
        <v>169</v>
      </c>
      <c r="AU582" s="15" t="s">
        <v>84</v>
      </c>
    </row>
    <row r="583" spans="2:65" s="12" customFormat="1" ht="10.199999999999999">
      <c r="B583" s="145"/>
      <c r="D583" s="142" t="s">
        <v>171</v>
      </c>
      <c r="E583" s="146" t="s">
        <v>1</v>
      </c>
      <c r="F583" s="147" t="s">
        <v>897</v>
      </c>
      <c r="H583" s="148">
        <v>2.1</v>
      </c>
      <c r="L583" s="145"/>
      <c r="M583" s="149"/>
      <c r="T583" s="150"/>
      <c r="AT583" s="146" t="s">
        <v>171</v>
      </c>
      <c r="AU583" s="146" t="s">
        <v>84</v>
      </c>
      <c r="AV583" s="12" t="s">
        <v>84</v>
      </c>
      <c r="AW583" s="12" t="s">
        <v>30</v>
      </c>
      <c r="AX583" s="12" t="s">
        <v>82</v>
      </c>
      <c r="AY583" s="146" t="s">
        <v>161</v>
      </c>
    </row>
    <row r="584" spans="2:65" s="11" customFormat="1" ht="22.8" customHeight="1">
      <c r="B584" s="117"/>
      <c r="D584" s="118" t="s">
        <v>73</v>
      </c>
      <c r="E584" s="126" t="s">
        <v>898</v>
      </c>
      <c r="F584" s="126" t="s">
        <v>899</v>
      </c>
      <c r="J584" s="127">
        <f>BK584</f>
        <v>0</v>
      </c>
      <c r="L584" s="117"/>
      <c r="M584" s="121"/>
      <c r="P584" s="122">
        <f>SUM(P585:P616)</f>
        <v>69.332204000000004</v>
      </c>
      <c r="R584" s="122">
        <f>SUM(R585:R616)</f>
        <v>0</v>
      </c>
      <c r="T584" s="123">
        <f>SUM(T585:T616)</f>
        <v>0</v>
      </c>
      <c r="AR584" s="118" t="s">
        <v>82</v>
      </c>
      <c r="AT584" s="124" t="s">
        <v>73</v>
      </c>
      <c r="AU584" s="124" t="s">
        <v>82</v>
      </c>
      <c r="AY584" s="118" t="s">
        <v>161</v>
      </c>
      <c r="BK584" s="125">
        <f>SUM(BK585:BK616)</f>
        <v>0</v>
      </c>
    </row>
    <row r="585" spans="2:65" s="1" customFormat="1" ht="21.75" customHeight="1">
      <c r="B585" s="128"/>
      <c r="C585" s="129" t="s">
        <v>900</v>
      </c>
      <c r="D585" s="129" t="s">
        <v>163</v>
      </c>
      <c r="E585" s="130" t="s">
        <v>901</v>
      </c>
      <c r="F585" s="131" t="s">
        <v>902</v>
      </c>
      <c r="G585" s="132" t="s">
        <v>285</v>
      </c>
      <c r="H585" s="133">
        <v>797.95399999999995</v>
      </c>
      <c r="I585" s="134"/>
      <c r="J585" s="134">
        <f>ROUND(I585*H585,2)</f>
        <v>0</v>
      </c>
      <c r="K585" s="135"/>
      <c r="L585" s="27"/>
      <c r="M585" s="136" t="s">
        <v>1</v>
      </c>
      <c r="N585" s="137" t="s">
        <v>39</v>
      </c>
      <c r="O585" s="138">
        <v>0.03</v>
      </c>
      <c r="P585" s="138">
        <f>O585*H585</f>
        <v>23.938619999999997</v>
      </c>
      <c r="Q585" s="138">
        <v>0</v>
      </c>
      <c r="R585" s="138">
        <f>Q585*H585</f>
        <v>0</v>
      </c>
      <c r="S585" s="138">
        <v>0</v>
      </c>
      <c r="T585" s="139">
        <f>S585*H585</f>
        <v>0</v>
      </c>
      <c r="AR585" s="140" t="s">
        <v>167</v>
      </c>
      <c r="AT585" s="140" t="s">
        <v>163</v>
      </c>
      <c r="AU585" s="140" t="s">
        <v>84</v>
      </c>
      <c r="AY585" s="15" t="s">
        <v>161</v>
      </c>
      <c r="BE585" s="141">
        <f>IF(N585="základní",J585,0)</f>
        <v>0</v>
      </c>
      <c r="BF585" s="141">
        <f>IF(N585="snížená",J585,0)</f>
        <v>0</v>
      </c>
      <c r="BG585" s="141">
        <f>IF(N585="zákl. přenesená",J585,0)</f>
        <v>0</v>
      </c>
      <c r="BH585" s="141">
        <f>IF(N585="sníž. přenesená",J585,0)</f>
        <v>0</v>
      </c>
      <c r="BI585" s="141">
        <f>IF(N585="nulová",J585,0)</f>
        <v>0</v>
      </c>
      <c r="BJ585" s="15" t="s">
        <v>82</v>
      </c>
      <c r="BK585" s="141">
        <f>ROUND(I585*H585,2)</f>
        <v>0</v>
      </c>
      <c r="BL585" s="15" t="s">
        <v>167</v>
      </c>
      <c r="BM585" s="140" t="s">
        <v>903</v>
      </c>
    </row>
    <row r="586" spans="2:65" s="1" customFormat="1" ht="28.8">
      <c r="B586" s="27"/>
      <c r="D586" s="142" t="s">
        <v>169</v>
      </c>
      <c r="F586" s="143" t="s">
        <v>904</v>
      </c>
      <c r="L586" s="27"/>
      <c r="M586" s="144"/>
      <c r="T586" s="51"/>
      <c r="AT586" s="15" t="s">
        <v>169</v>
      </c>
      <c r="AU586" s="15" t="s">
        <v>84</v>
      </c>
    </row>
    <row r="587" spans="2:65" s="12" customFormat="1" ht="20.399999999999999">
      <c r="B587" s="145"/>
      <c r="D587" s="142" t="s">
        <v>171</v>
      </c>
      <c r="E587" s="146" t="s">
        <v>1</v>
      </c>
      <c r="F587" s="147" t="s">
        <v>905</v>
      </c>
      <c r="H587" s="148">
        <v>794.31</v>
      </c>
      <c r="L587" s="145"/>
      <c r="M587" s="149"/>
      <c r="T587" s="150"/>
      <c r="AT587" s="146" t="s">
        <v>171</v>
      </c>
      <c r="AU587" s="146" t="s">
        <v>84</v>
      </c>
      <c r="AV587" s="12" t="s">
        <v>84</v>
      </c>
      <c r="AW587" s="12" t="s">
        <v>30</v>
      </c>
      <c r="AX587" s="12" t="s">
        <v>74</v>
      </c>
      <c r="AY587" s="146" t="s">
        <v>161</v>
      </c>
    </row>
    <row r="588" spans="2:65" s="12" customFormat="1" ht="10.199999999999999">
      <c r="B588" s="145"/>
      <c r="D588" s="142" t="s">
        <v>171</v>
      </c>
      <c r="E588" s="146" t="s">
        <v>1</v>
      </c>
      <c r="F588" s="147" t="s">
        <v>906</v>
      </c>
      <c r="H588" s="148">
        <v>3.6440000000000001</v>
      </c>
      <c r="L588" s="145"/>
      <c r="M588" s="149"/>
      <c r="T588" s="150"/>
      <c r="AT588" s="146" t="s">
        <v>171</v>
      </c>
      <c r="AU588" s="146" t="s">
        <v>84</v>
      </c>
      <c r="AV588" s="12" t="s">
        <v>84</v>
      </c>
      <c r="AW588" s="12" t="s">
        <v>30</v>
      </c>
      <c r="AX588" s="12" t="s">
        <v>74</v>
      </c>
      <c r="AY588" s="146" t="s">
        <v>161</v>
      </c>
    </row>
    <row r="589" spans="2:65" s="13" customFormat="1" ht="10.199999999999999">
      <c r="B589" s="151"/>
      <c r="D589" s="142" t="s">
        <v>171</v>
      </c>
      <c r="E589" s="152" t="s">
        <v>1</v>
      </c>
      <c r="F589" s="153" t="s">
        <v>206</v>
      </c>
      <c r="H589" s="154">
        <v>797.95399999999995</v>
      </c>
      <c r="L589" s="151"/>
      <c r="M589" s="155"/>
      <c r="T589" s="156"/>
      <c r="AT589" s="152" t="s">
        <v>171</v>
      </c>
      <c r="AU589" s="152" t="s">
        <v>84</v>
      </c>
      <c r="AV589" s="13" t="s">
        <v>167</v>
      </c>
      <c r="AW589" s="13" t="s">
        <v>30</v>
      </c>
      <c r="AX589" s="13" t="s">
        <v>82</v>
      </c>
      <c r="AY589" s="152" t="s">
        <v>161</v>
      </c>
    </row>
    <row r="590" spans="2:65" s="1" customFormat="1" ht="24.15" customHeight="1">
      <c r="B590" s="128"/>
      <c r="C590" s="129" t="s">
        <v>907</v>
      </c>
      <c r="D590" s="129" t="s">
        <v>163</v>
      </c>
      <c r="E590" s="130" t="s">
        <v>908</v>
      </c>
      <c r="F590" s="131" t="s">
        <v>909</v>
      </c>
      <c r="G590" s="132" t="s">
        <v>285</v>
      </c>
      <c r="H590" s="133">
        <v>15959.08</v>
      </c>
      <c r="I590" s="134"/>
      <c r="J590" s="134">
        <f>ROUND(I590*H590,2)</f>
        <v>0</v>
      </c>
      <c r="K590" s="135"/>
      <c r="L590" s="27"/>
      <c r="M590" s="136" t="s">
        <v>1</v>
      </c>
      <c r="N590" s="137" t="s">
        <v>39</v>
      </c>
      <c r="O590" s="138">
        <v>2E-3</v>
      </c>
      <c r="P590" s="138">
        <f>O590*H590</f>
        <v>31.91816</v>
      </c>
      <c r="Q590" s="138">
        <v>0</v>
      </c>
      <c r="R590" s="138">
        <f>Q590*H590</f>
        <v>0</v>
      </c>
      <c r="S590" s="138">
        <v>0</v>
      </c>
      <c r="T590" s="139">
        <f>S590*H590</f>
        <v>0</v>
      </c>
      <c r="AR590" s="140" t="s">
        <v>167</v>
      </c>
      <c r="AT590" s="140" t="s">
        <v>163</v>
      </c>
      <c r="AU590" s="140" t="s">
        <v>84</v>
      </c>
      <c r="AY590" s="15" t="s">
        <v>161</v>
      </c>
      <c r="BE590" s="141">
        <f>IF(N590="základní",J590,0)</f>
        <v>0</v>
      </c>
      <c r="BF590" s="141">
        <f>IF(N590="snížená",J590,0)</f>
        <v>0</v>
      </c>
      <c r="BG590" s="141">
        <f>IF(N590="zákl. přenesená",J590,0)</f>
        <v>0</v>
      </c>
      <c r="BH590" s="141">
        <f>IF(N590="sníž. přenesená",J590,0)</f>
        <v>0</v>
      </c>
      <c r="BI590" s="141">
        <f>IF(N590="nulová",J590,0)</f>
        <v>0</v>
      </c>
      <c r="BJ590" s="15" t="s">
        <v>82</v>
      </c>
      <c r="BK590" s="141">
        <f>ROUND(I590*H590,2)</f>
        <v>0</v>
      </c>
      <c r="BL590" s="15" t="s">
        <v>167</v>
      </c>
      <c r="BM590" s="140" t="s">
        <v>910</v>
      </c>
    </row>
    <row r="591" spans="2:65" s="1" customFormat="1" ht="28.8">
      <c r="B591" s="27"/>
      <c r="D591" s="142" t="s">
        <v>169</v>
      </c>
      <c r="F591" s="143" t="s">
        <v>911</v>
      </c>
      <c r="L591" s="27"/>
      <c r="M591" s="144"/>
      <c r="T591" s="51"/>
      <c r="AT591" s="15" t="s">
        <v>169</v>
      </c>
      <c r="AU591" s="15" t="s">
        <v>84</v>
      </c>
    </row>
    <row r="592" spans="2:65" s="12" customFormat="1" ht="10.199999999999999">
      <c r="B592" s="145"/>
      <c r="D592" s="142" t="s">
        <v>171</v>
      </c>
      <c r="F592" s="147" t="s">
        <v>912</v>
      </c>
      <c r="H592" s="148">
        <v>15959.08</v>
      </c>
      <c r="L592" s="145"/>
      <c r="M592" s="149"/>
      <c r="T592" s="150"/>
      <c r="AT592" s="146" t="s">
        <v>171</v>
      </c>
      <c r="AU592" s="146" t="s">
        <v>84</v>
      </c>
      <c r="AV592" s="12" t="s">
        <v>84</v>
      </c>
      <c r="AW592" s="12" t="s">
        <v>3</v>
      </c>
      <c r="AX592" s="12" t="s">
        <v>82</v>
      </c>
      <c r="AY592" s="146" t="s">
        <v>161</v>
      </c>
    </row>
    <row r="593" spans="2:65" s="1" customFormat="1" ht="21.75" customHeight="1">
      <c r="B593" s="128"/>
      <c r="C593" s="129" t="s">
        <v>913</v>
      </c>
      <c r="D593" s="129" t="s">
        <v>163</v>
      </c>
      <c r="E593" s="130" t="s">
        <v>914</v>
      </c>
      <c r="F593" s="131" t="s">
        <v>915</v>
      </c>
      <c r="G593" s="132" t="s">
        <v>285</v>
      </c>
      <c r="H593" s="133">
        <v>146.47200000000001</v>
      </c>
      <c r="I593" s="134"/>
      <c r="J593" s="134">
        <f>ROUND(I593*H593,2)</f>
        <v>0</v>
      </c>
      <c r="K593" s="135"/>
      <c r="L593" s="27"/>
      <c r="M593" s="136" t="s">
        <v>1</v>
      </c>
      <c r="N593" s="137" t="s">
        <v>39</v>
      </c>
      <c r="O593" s="138">
        <v>3.2000000000000001E-2</v>
      </c>
      <c r="P593" s="138">
        <f>O593*H593</f>
        <v>4.6871040000000006</v>
      </c>
      <c r="Q593" s="138">
        <v>0</v>
      </c>
      <c r="R593" s="138">
        <f>Q593*H593</f>
        <v>0</v>
      </c>
      <c r="S593" s="138">
        <v>0</v>
      </c>
      <c r="T593" s="139">
        <f>S593*H593</f>
        <v>0</v>
      </c>
      <c r="AR593" s="140" t="s">
        <v>167</v>
      </c>
      <c r="AT593" s="140" t="s">
        <v>163</v>
      </c>
      <c r="AU593" s="140" t="s">
        <v>84</v>
      </c>
      <c r="AY593" s="15" t="s">
        <v>161</v>
      </c>
      <c r="BE593" s="141">
        <f>IF(N593="základní",J593,0)</f>
        <v>0</v>
      </c>
      <c r="BF593" s="141">
        <f>IF(N593="snížená",J593,0)</f>
        <v>0</v>
      </c>
      <c r="BG593" s="141">
        <f>IF(N593="zákl. přenesená",J593,0)</f>
        <v>0</v>
      </c>
      <c r="BH593" s="141">
        <f>IF(N593="sníž. přenesená",J593,0)</f>
        <v>0</v>
      </c>
      <c r="BI593" s="141">
        <f>IF(N593="nulová",J593,0)</f>
        <v>0</v>
      </c>
      <c r="BJ593" s="15" t="s">
        <v>82</v>
      </c>
      <c r="BK593" s="141">
        <f>ROUND(I593*H593,2)</f>
        <v>0</v>
      </c>
      <c r="BL593" s="15" t="s">
        <v>167</v>
      </c>
      <c r="BM593" s="140" t="s">
        <v>916</v>
      </c>
    </row>
    <row r="594" spans="2:65" s="1" customFormat="1" ht="28.8">
      <c r="B594" s="27"/>
      <c r="D594" s="142" t="s">
        <v>169</v>
      </c>
      <c r="F594" s="143" t="s">
        <v>917</v>
      </c>
      <c r="L594" s="27"/>
      <c r="M594" s="144"/>
      <c r="T594" s="51"/>
      <c r="AT594" s="15" t="s">
        <v>169</v>
      </c>
      <c r="AU594" s="15" t="s">
        <v>84</v>
      </c>
    </row>
    <row r="595" spans="2:65" s="12" customFormat="1" ht="10.199999999999999">
      <c r="B595" s="145"/>
      <c r="D595" s="142" t="s">
        <v>171</v>
      </c>
      <c r="E595" s="146" t="s">
        <v>1</v>
      </c>
      <c r="F595" s="147" t="s">
        <v>918</v>
      </c>
      <c r="H595" s="148">
        <v>15.585000000000001</v>
      </c>
      <c r="L595" s="145"/>
      <c r="M595" s="149"/>
      <c r="T595" s="150"/>
      <c r="AT595" s="146" t="s">
        <v>171</v>
      </c>
      <c r="AU595" s="146" t="s">
        <v>84</v>
      </c>
      <c r="AV595" s="12" t="s">
        <v>84</v>
      </c>
      <c r="AW595" s="12" t="s">
        <v>30</v>
      </c>
      <c r="AX595" s="12" t="s">
        <v>74</v>
      </c>
      <c r="AY595" s="146" t="s">
        <v>161</v>
      </c>
    </row>
    <row r="596" spans="2:65" s="12" customFormat="1" ht="10.199999999999999">
      <c r="B596" s="145"/>
      <c r="D596" s="142" t="s">
        <v>171</v>
      </c>
      <c r="E596" s="146" t="s">
        <v>1</v>
      </c>
      <c r="F596" s="147" t="s">
        <v>919</v>
      </c>
      <c r="H596" s="148">
        <v>1.788</v>
      </c>
      <c r="L596" s="145"/>
      <c r="M596" s="149"/>
      <c r="T596" s="150"/>
      <c r="AT596" s="146" t="s">
        <v>171</v>
      </c>
      <c r="AU596" s="146" t="s">
        <v>84</v>
      </c>
      <c r="AV596" s="12" t="s">
        <v>84</v>
      </c>
      <c r="AW596" s="12" t="s">
        <v>30</v>
      </c>
      <c r="AX596" s="12" t="s">
        <v>74</v>
      </c>
      <c r="AY596" s="146" t="s">
        <v>161</v>
      </c>
    </row>
    <row r="597" spans="2:65" s="12" customFormat="1" ht="10.199999999999999">
      <c r="B597" s="145"/>
      <c r="D597" s="142" t="s">
        <v>171</v>
      </c>
      <c r="E597" s="146" t="s">
        <v>1</v>
      </c>
      <c r="F597" s="147" t="s">
        <v>920</v>
      </c>
      <c r="H597" s="148">
        <v>42.222999999999999</v>
      </c>
      <c r="L597" s="145"/>
      <c r="M597" s="149"/>
      <c r="T597" s="150"/>
      <c r="AT597" s="146" t="s">
        <v>171</v>
      </c>
      <c r="AU597" s="146" t="s">
        <v>84</v>
      </c>
      <c r="AV597" s="12" t="s">
        <v>84</v>
      </c>
      <c r="AW597" s="12" t="s">
        <v>30</v>
      </c>
      <c r="AX597" s="12" t="s">
        <v>74</v>
      </c>
      <c r="AY597" s="146" t="s">
        <v>161</v>
      </c>
    </row>
    <row r="598" spans="2:65" s="12" customFormat="1" ht="10.199999999999999">
      <c r="B598" s="145"/>
      <c r="D598" s="142" t="s">
        <v>171</v>
      </c>
      <c r="E598" s="146" t="s">
        <v>1</v>
      </c>
      <c r="F598" s="147" t="s">
        <v>921</v>
      </c>
      <c r="H598" s="148">
        <v>86.876000000000005</v>
      </c>
      <c r="L598" s="145"/>
      <c r="M598" s="149"/>
      <c r="T598" s="150"/>
      <c r="AT598" s="146" t="s">
        <v>171</v>
      </c>
      <c r="AU598" s="146" t="s">
        <v>84</v>
      </c>
      <c r="AV598" s="12" t="s">
        <v>84</v>
      </c>
      <c r="AW598" s="12" t="s">
        <v>30</v>
      </c>
      <c r="AX598" s="12" t="s">
        <v>74</v>
      </c>
      <c r="AY598" s="146" t="s">
        <v>161</v>
      </c>
    </row>
    <row r="599" spans="2:65" s="13" customFormat="1" ht="10.199999999999999">
      <c r="B599" s="151"/>
      <c r="D599" s="142" t="s">
        <v>171</v>
      </c>
      <c r="E599" s="152" t="s">
        <v>1</v>
      </c>
      <c r="F599" s="153" t="s">
        <v>206</v>
      </c>
      <c r="H599" s="154">
        <v>146.47200000000001</v>
      </c>
      <c r="L599" s="151"/>
      <c r="M599" s="155"/>
      <c r="T599" s="156"/>
      <c r="AT599" s="152" t="s">
        <v>171</v>
      </c>
      <c r="AU599" s="152" t="s">
        <v>84</v>
      </c>
      <c r="AV599" s="13" t="s">
        <v>167</v>
      </c>
      <c r="AW599" s="13" t="s">
        <v>30</v>
      </c>
      <c r="AX599" s="13" t="s">
        <v>82</v>
      </c>
      <c r="AY599" s="152" t="s">
        <v>161</v>
      </c>
    </row>
    <row r="600" spans="2:65" s="1" customFormat="1" ht="24.15" customHeight="1">
      <c r="B600" s="128"/>
      <c r="C600" s="129" t="s">
        <v>922</v>
      </c>
      <c r="D600" s="129" t="s">
        <v>163</v>
      </c>
      <c r="E600" s="130" t="s">
        <v>923</v>
      </c>
      <c r="F600" s="131" t="s">
        <v>924</v>
      </c>
      <c r="G600" s="132" t="s">
        <v>285</v>
      </c>
      <c r="H600" s="133">
        <v>2929.44</v>
      </c>
      <c r="I600" s="134"/>
      <c r="J600" s="134">
        <f>ROUND(I600*H600,2)</f>
        <v>0</v>
      </c>
      <c r="K600" s="135"/>
      <c r="L600" s="27"/>
      <c r="M600" s="136" t="s">
        <v>1</v>
      </c>
      <c r="N600" s="137" t="s">
        <v>39</v>
      </c>
      <c r="O600" s="138">
        <v>3.0000000000000001E-3</v>
      </c>
      <c r="P600" s="138">
        <f>O600*H600</f>
        <v>8.7883200000000006</v>
      </c>
      <c r="Q600" s="138">
        <v>0</v>
      </c>
      <c r="R600" s="138">
        <f>Q600*H600</f>
        <v>0</v>
      </c>
      <c r="S600" s="138">
        <v>0</v>
      </c>
      <c r="T600" s="139">
        <f>S600*H600</f>
        <v>0</v>
      </c>
      <c r="AR600" s="140" t="s">
        <v>167</v>
      </c>
      <c r="AT600" s="140" t="s">
        <v>163</v>
      </c>
      <c r="AU600" s="140" t="s">
        <v>84</v>
      </c>
      <c r="AY600" s="15" t="s">
        <v>161</v>
      </c>
      <c r="BE600" s="141">
        <f>IF(N600="základní",J600,0)</f>
        <v>0</v>
      </c>
      <c r="BF600" s="141">
        <f>IF(N600="snížená",J600,0)</f>
        <v>0</v>
      </c>
      <c r="BG600" s="141">
        <f>IF(N600="zákl. přenesená",J600,0)</f>
        <v>0</v>
      </c>
      <c r="BH600" s="141">
        <f>IF(N600="sníž. přenesená",J600,0)</f>
        <v>0</v>
      </c>
      <c r="BI600" s="141">
        <f>IF(N600="nulová",J600,0)</f>
        <v>0</v>
      </c>
      <c r="BJ600" s="15" t="s">
        <v>82</v>
      </c>
      <c r="BK600" s="141">
        <f>ROUND(I600*H600,2)</f>
        <v>0</v>
      </c>
      <c r="BL600" s="15" t="s">
        <v>167</v>
      </c>
      <c r="BM600" s="140" t="s">
        <v>925</v>
      </c>
    </row>
    <row r="601" spans="2:65" s="1" customFormat="1" ht="28.8">
      <c r="B601" s="27"/>
      <c r="D601" s="142" t="s">
        <v>169</v>
      </c>
      <c r="F601" s="143" t="s">
        <v>926</v>
      </c>
      <c r="L601" s="27"/>
      <c r="M601" s="144"/>
      <c r="T601" s="51"/>
      <c r="AT601" s="15" t="s">
        <v>169</v>
      </c>
      <c r="AU601" s="15" t="s">
        <v>84</v>
      </c>
    </row>
    <row r="602" spans="2:65" s="12" customFormat="1" ht="10.199999999999999">
      <c r="B602" s="145"/>
      <c r="D602" s="142" t="s">
        <v>171</v>
      </c>
      <c r="F602" s="147" t="s">
        <v>927</v>
      </c>
      <c r="H602" s="148">
        <v>2929.44</v>
      </c>
      <c r="L602" s="145"/>
      <c r="M602" s="149"/>
      <c r="T602" s="150"/>
      <c r="AT602" s="146" t="s">
        <v>171</v>
      </c>
      <c r="AU602" s="146" t="s">
        <v>84</v>
      </c>
      <c r="AV602" s="12" t="s">
        <v>84</v>
      </c>
      <c r="AW602" s="12" t="s">
        <v>3</v>
      </c>
      <c r="AX602" s="12" t="s">
        <v>82</v>
      </c>
      <c r="AY602" s="146" t="s">
        <v>161</v>
      </c>
    </row>
    <row r="603" spans="2:65" s="1" customFormat="1" ht="33" customHeight="1">
      <c r="B603" s="128"/>
      <c r="C603" s="129" t="s">
        <v>928</v>
      </c>
      <c r="D603" s="129" t="s">
        <v>163</v>
      </c>
      <c r="E603" s="130" t="s">
        <v>929</v>
      </c>
      <c r="F603" s="131" t="s">
        <v>930</v>
      </c>
      <c r="G603" s="132" t="s">
        <v>285</v>
      </c>
      <c r="H603" s="133">
        <v>59.595999999999997</v>
      </c>
      <c r="I603" s="134"/>
      <c r="J603" s="134">
        <f>ROUND(I603*H603,2)</f>
        <v>0</v>
      </c>
      <c r="K603" s="135"/>
      <c r="L603" s="27"/>
      <c r="M603" s="136" t="s">
        <v>1</v>
      </c>
      <c r="N603" s="137" t="s">
        <v>39</v>
      </c>
      <c r="O603" s="138">
        <v>0</v>
      </c>
      <c r="P603" s="138">
        <f>O603*H603</f>
        <v>0</v>
      </c>
      <c r="Q603" s="138">
        <v>0</v>
      </c>
      <c r="R603" s="138">
        <f>Q603*H603</f>
        <v>0</v>
      </c>
      <c r="S603" s="138">
        <v>0</v>
      </c>
      <c r="T603" s="139">
        <f>S603*H603</f>
        <v>0</v>
      </c>
      <c r="AR603" s="140" t="s">
        <v>167</v>
      </c>
      <c r="AT603" s="140" t="s">
        <v>163</v>
      </c>
      <c r="AU603" s="140" t="s">
        <v>84</v>
      </c>
      <c r="AY603" s="15" t="s">
        <v>161</v>
      </c>
      <c r="BE603" s="141">
        <f>IF(N603="základní",J603,0)</f>
        <v>0</v>
      </c>
      <c r="BF603" s="141">
        <f>IF(N603="snížená",J603,0)</f>
        <v>0</v>
      </c>
      <c r="BG603" s="141">
        <f>IF(N603="zákl. přenesená",J603,0)</f>
        <v>0</v>
      </c>
      <c r="BH603" s="141">
        <f>IF(N603="sníž. přenesená",J603,0)</f>
        <v>0</v>
      </c>
      <c r="BI603" s="141">
        <f>IF(N603="nulová",J603,0)</f>
        <v>0</v>
      </c>
      <c r="BJ603" s="15" t="s">
        <v>82</v>
      </c>
      <c r="BK603" s="141">
        <f>ROUND(I603*H603,2)</f>
        <v>0</v>
      </c>
      <c r="BL603" s="15" t="s">
        <v>167</v>
      </c>
      <c r="BM603" s="140" t="s">
        <v>931</v>
      </c>
    </row>
    <row r="604" spans="2:65" s="1" customFormat="1" ht="28.8">
      <c r="B604" s="27"/>
      <c r="D604" s="142" t="s">
        <v>169</v>
      </c>
      <c r="F604" s="143" t="s">
        <v>932</v>
      </c>
      <c r="L604" s="27"/>
      <c r="M604" s="144"/>
      <c r="T604" s="51"/>
      <c r="AT604" s="15" t="s">
        <v>169</v>
      </c>
      <c r="AU604" s="15" t="s">
        <v>84</v>
      </c>
    </row>
    <row r="605" spans="2:65" s="12" customFormat="1" ht="10.199999999999999">
      <c r="B605" s="145"/>
      <c r="D605" s="142" t="s">
        <v>171</v>
      </c>
      <c r="E605" s="146" t="s">
        <v>1</v>
      </c>
      <c r="F605" s="147" t="s">
        <v>918</v>
      </c>
      <c r="H605" s="148">
        <v>15.585000000000001</v>
      </c>
      <c r="L605" s="145"/>
      <c r="M605" s="149"/>
      <c r="T605" s="150"/>
      <c r="AT605" s="146" t="s">
        <v>171</v>
      </c>
      <c r="AU605" s="146" t="s">
        <v>84</v>
      </c>
      <c r="AV605" s="12" t="s">
        <v>84</v>
      </c>
      <c r="AW605" s="12" t="s">
        <v>30</v>
      </c>
      <c r="AX605" s="12" t="s">
        <v>74</v>
      </c>
      <c r="AY605" s="146" t="s">
        <v>161</v>
      </c>
    </row>
    <row r="606" spans="2:65" s="12" customFormat="1" ht="10.199999999999999">
      <c r="B606" s="145"/>
      <c r="D606" s="142" t="s">
        <v>171</v>
      </c>
      <c r="E606" s="146" t="s">
        <v>1</v>
      </c>
      <c r="F606" s="147" t="s">
        <v>919</v>
      </c>
      <c r="H606" s="148">
        <v>1.788</v>
      </c>
      <c r="L606" s="145"/>
      <c r="M606" s="149"/>
      <c r="T606" s="150"/>
      <c r="AT606" s="146" t="s">
        <v>171</v>
      </c>
      <c r="AU606" s="146" t="s">
        <v>84</v>
      </c>
      <c r="AV606" s="12" t="s">
        <v>84</v>
      </c>
      <c r="AW606" s="12" t="s">
        <v>30</v>
      </c>
      <c r="AX606" s="12" t="s">
        <v>74</v>
      </c>
      <c r="AY606" s="146" t="s">
        <v>161</v>
      </c>
    </row>
    <row r="607" spans="2:65" s="12" customFormat="1" ht="10.199999999999999">
      <c r="B607" s="145"/>
      <c r="D607" s="142" t="s">
        <v>171</v>
      </c>
      <c r="E607" s="146" t="s">
        <v>1</v>
      </c>
      <c r="F607" s="147" t="s">
        <v>920</v>
      </c>
      <c r="H607" s="148">
        <v>42.222999999999999</v>
      </c>
      <c r="L607" s="145"/>
      <c r="M607" s="149"/>
      <c r="T607" s="150"/>
      <c r="AT607" s="146" t="s">
        <v>171</v>
      </c>
      <c r="AU607" s="146" t="s">
        <v>84</v>
      </c>
      <c r="AV607" s="12" t="s">
        <v>84</v>
      </c>
      <c r="AW607" s="12" t="s">
        <v>30</v>
      </c>
      <c r="AX607" s="12" t="s">
        <v>74</v>
      </c>
      <c r="AY607" s="146" t="s">
        <v>161</v>
      </c>
    </row>
    <row r="608" spans="2:65" s="13" customFormat="1" ht="10.199999999999999">
      <c r="B608" s="151"/>
      <c r="D608" s="142" t="s">
        <v>171</v>
      </c>
      <c r="E608" s="152" t="s">
        <v>1</v>
      </c>
      <c r="F608" s="153" t="s">
        <v>206</v>
      </c>
      <c r="H608" s="154">
        <v>59.595999999999997</v>
      </c>
      <c r="L608" s="151"/>
      <c r="M608" s="155"/>
      <c r="T608" s="156"/>
      <c r="AT608" s="152" t="s">
        <v>171</v>
      </c>
      <c r="AU608" s="152" t="s">
        <v>84</v>
      </c>
      <c r="AV608" s="13" t="s">
        <v>167</v>
      </c>
      <c r="AW608" s="13" t="s">
        <v>30</v>
      </c>
      <c r="AX608" s="13" t="s">
        <v>82</v>
      </c>
      <c r="AY608" s="152" t="s">
        <v>161</v>
      </c>
    </row>
    <row r="609" spans="2:65" s="1" customFormat="1" ht="24.15" customHeight="1">
      <c r="B609" s="128"/>
      <c r="C609" s="129" t="s">
        <v>933</v>
      </c>
      <c r="D609" s="129" t="s">
        <v>163</v>
      </c>
      <c r="E609" s="130" t="s">
        <v>934</v>
      </c>
      <c r="F609" s="131" t="s">
        <v>284</v>
      </c>
      <c r="G609" s="132" t="s">
        <v>285</v>
      </c>
      <c r="H609" s="133">
        <v>794.31</v>
      </c>
      <c r="I609" s="134"/>
      <c r="J609" s="134">
        <f>ROUND(I609*H609,2)</f>
        <v>0</v>
      </c>
      <c r="K609" s="135"/>
      <c r="L609" s="27"/>
      <c r="M609" s="136" t="s">
        <v>1</v>
      </c>
      <c r="N609" s="137" t="s">
        <v>39</v>
      </c>
      <c r="O609" s="138">
        <v>0</v>
      </c>
      <c r="P609" s="138">
        <f>O609*H609</f>
        <v>0</v>
      </c>
      <c r="Q609" s="138">
        <v>0</v>
      </c>
      <c r="R609" s="138">
        <f>Q609*H609</f>
        <v>0</v>
      </c>
      <c r="S609" s="138">
        <v>0</v>
      </c>
      <c r="T609" s="139">
        <f>S609*H609</f>
        <v>0</v>
      </c>
      <c r="AR609" s="140" t="s">
        <v>167</v>
      </c>
      <c r="AT609" s="140" t="s">
        <v>163</v>
      </c>
      <c r="AU609" s="140" t="s">
        <v>84</v>
      </c>
      <c r="AY609" s="15" t="s">
        <v>161</v>
      </c>
      <c r="BE609" s="141">
        <f>IF(N609="základní",J609,0)</f>
        <v>0</v>
      </c>
      <c r="BF609" s="141">
        <f>IF(N609="snížená",J609,0)</f>
        <v>0</v>
      </c>
      <c r="BG609" s="141">
        <f>IF(N609="zákl. přenesená",J609,0)</f>
        <v>0</v>
      </c>
      <c r="BH609" s="141">
        <f>IF(N609="sníž. přenesená",J609,0)</f>
        <v>0</v>
      </c>
      <c r="BI609" s="141">
        <f>IF(N609="nulová",J609,0)</f>
        <v>0</v>
      </c>
      <c r="BJ609" s="15" t="s">
        <v>82</v>
      </c>
      <c r="BK609" s="141">
        <f>ROUND(I609*H609,2)</f>
        <v>0</v>
      </c>
      <c r="BL609" s="15" t="s">
        <v>167</v>
      </c>
      <c r="BM609" s="140" t="s">
        <v>935</v>
      </c>
    </row>
    <row r="610" spans="2:65" s="1" customFormat="1" ht="28.8">
      <c r="B610" s="27"/>
      <c r="D610" s="142" t="s">
        <v>169</v>
      </c>
      <c r="F610" s="143" t="s">
        <v>936</v>
      </c>
      <c r="L610" s="27"/>
      <c r="M610" s="144"/>
      <c r="T610" s="51"/>
      <c r="AT610" s="15" t="s">
        <v>169</v>
      </c>
      <c r="AU610" s="15" t="s">
        <v>84</v>
      </c>
    </row>
    <row r="611" spans="2:65" s="12" customFormat="1" ht="20.399999999999999">
      <c r="B611" s="145"/>
      <c r="D611" s="142" t="s">
        <v>171</v>
      </c>
      <c r="E611" s="146" t="s">
        <v>1</v>
      </c>
      <c r="F611" s="147" t="s">
        <v>905</v>
      </c>
      <c r="H611" s="148">
        <v>794.31</v>
      </c>
      <c r="L611" s="145"/>
      <c r="M611" s="149"/>
      <c r="T611" s="150"/>
      <c r="AT611" s="146" t="s">
        <v>171</v>
      </c>
      <c r="AU611" s="146" t="s">
        <v>84</v>
      </c>
      <c r="AV611" s="12" t="s">
        <v>84</v>
      </c>
      <c r="AW611" s="12" t="s">
        <v>30</v>
      </c>
      <c r="AX611" s="12" t="s">
        <v>82</v>
      </c>
      <c r="AY611" s="146" t="s">
        <v>161</v>
      </c>
    </row>
    <row r="612" spans="2:65" s="1" customFormat="1" ht="37.799999999999997" customHeight="1">
      <c r="B612" s="128"/>
      <c r="C612" s="129" t="s">
        <v>937</v>
      </c>
      <c r="D612" s="129" t="s">
        <v>163</v>
      </c>
      <c r="E612" s="130" t="s">
        <v>938</v>
      </c>
      <c r="F612" s="131" t="s">
        <v>939</v>
      </c>
      <c r="G612" s="132" t="s">
        <v>285</v>
      </c>
      <c r="H612" s="133">
        <v>90.52</v>
      </c>
      <c r="I612" s="134"/>
      <c r="J612" s="134">
        <f>ROUND(I612*H612,2)</f>
        <v>0</v>
      </c>
      <c r="K612" s="135"/>
      <c r="L612" s="27"/>
      <c r="M612" s="136" t="s">
        <v>1</v>
      </c>
      <c r="N612" s="137" t="s">
        <v>39</v>
      </c>
      <c r="O612" s="138">
        <v>0</v>
      </c>
      <c r="P612" s="138">
        <f>O612*H612</f>
        <v>0</v>
      </c>
      <c r="Q612" s="138">
        <v>0</v>
      </c>
      <c r="R612" s="138">
        <f>Q612*H612</f>
        <v>0</v>
      </c>
      <c r="S612" s="138">
        <v>0</v>
      </c>
      <c r="T612" s="139">
        <f>S612*H612</f>
        <v>0</v>
      </c>
      <c r="AR612" s="140" t="s">
        <v>167</v>
      </c>
      <c r="AT612" s="140" t="s">
        <v>163</v>
      </c>
      <c r="AU612" s="140" t="s">
        <v>84</v>
      </c>
      <c r="AY612" s="15" t="s">
        <v>161</v>
      </c>
      <c r="BE612" s="141">
        <f>IF(N612="základní",J612,0)</f>
        <v>0</v>
      </c>
      <c r="BF612" s="141">
        <f>IF(N612="snížená",J612,0)</f>
        <v>0</v>
      </c>
      <c r="BG612" s="141">
        <f>IF(N612="zákl. přenesená",J612,0)</f>
        <v>0</v>
      </c>
      <c r="BH612" s="141">
        <f>IF(N612="sníž. přenesená",J612,0)</f>
        <v>0</v>
      </c>
      <c r="BI612" s="141">
        <f>IF(N612="nulová",J612,0)</f>
        <v>0</v>
      </c>
      <c r="BJ612" s="15" t="s">
        <v>82</v>
      </c>
      <c r="BK612" s="141">
        <f>ROUND(I612*H612,2)</f>
        <v>0</v>
      </c>
      <c r="BL612" s="15" t="s">
        <v>167</v>
      </c>
      <c r="BM612" s="140" t="s">
        <v>940</v>
      </c>
    </row>
    <row r="613" spans="2:65" s="1" customFormat="1" ht="28.8">
      <c r="B613" s="27"/>
      <c r="D613" s="142" t="s">
        <v>169</v>
      </c>
      <c r="F613" s="143" t="s">
        <v>941</v>
      </c>
      <c r="L613" s="27"/>
      <c r="M613" s="144"/>
      <c r="T613" s="51"/>
      <c r="AT613" s="15" t="s">
        <v>169</v>
      </c>
      <c r="AU613" s="15" t="s">
        <v>84</v>
      </c>
    </row>
    <row r="614" spans="2:65" s="12" customFormat="1" ht="10.199999999999999">
      <c r="B614" s="145"/>
      <c r="D614" s="142" t="s">
        <v>171</v>
      </c>
      <c r="E614" s="146" t="s">
        <v>1</v>
      </c>
      <c r="F614" s="147" t="s">
        <v>906</v>
      </c>
      <c r="H614" s="148">
        <v>3.6440000000000001</v>
      </c>
      <c r="L614" s="145"/>
      <c r="M614" s="149"/>
      <c r="T614" s="150"/>
      <c r="AT614" s="146" t="s">
        <v>171</v>
      </c>
      <c r="AU614" s="146" t="s">
        <v>84</v>
      </c>
      <c r="AV614" s="12" t="s">
        <v>84</v>
      </c>
      <c r="AW614" s="12" t="s">
        <v>30</v>
      </c>
      <c r="AX614" s="12" t="s">
        <v>74</v>
      </c>
      <c r="AY614" s="146" t="s">
        <v>161</v>
      </c>
    </row>
    <row r="615" spans="2:65" s="12" customFormat="1" ht="10.199999999999999">
      <c r="B615" s="145"/>
      <c r="D615" s="142" t="s">
        <v>171</v>
      </c>
      <c r="E615" s="146" t="s">
        <v>1</v>
      </c>
      <c r="F615" s="147" t="s">
        <v>921</v>
      </c>
      <c r="H615" s="148">
        <v>86.876000000000005</v>
      </c>
      <c r="L615" s="145"/>
      <c r="M615" s="149"/>
      <c r="T615" s="150"/>
      <c r="AT615" s="146" t="s">
        <v>171</v>
      </c>
      <c r="AU615" s="146" t="s">
        <v>84</v>
      </c>
      <c r="AV615" s="12" t="s">
        <v>84</v>
      </c>
      <c r="AW615" s="12" t="s">
        <v>30</v>
      </c>
      <c r="AX615" s="12" t="s">
        <v>74</v>
      </c>
      <c r="AY615" s="146" t="s">
        <v>161</v>
      </c>
    </row>
    <row r="616" spans="2:65" s="13" customFormat="1" ht="10.199999999999999">
      <c r="B616" s="151"/>
      <c r="D616" s="142" t="s">
        <v>171</v>
      </c>
      <c r="E616" s="152" t="s">
        <v>1</v>
      </c>
      <c r="F616" s="153" t="s">
        <v>206</v>
      </c>
      <c r="H616" s="154">
        <v>90.52</v>
      </c>
      <c r="L616" s="151"/>
      <c r="M616" s="155"/>
      <c r="T616" s="156"/>
      <c r="AT616" s="152" t="s">
        <v>171</v>
      </c>
      <c r="AU616" s="152" t="s">
        <v>84</v>
      </c>
      <c r="AV616" s="13" t="s">
        <v>167</v>
      </c>
      <c r="AW616" s="13" t="s">
        <v>30</v>
      </c>
      <c r="AX616" s="13" t="s">
        <v>82</v>
      </c>
      <c r="AY616" s="152" t="s">
        <v>161</v>
      </c>
    </row>
    <row r="617" spans="2:65" s="11" customFormat="1" ht="22.8" customHeight="1">
      <c r="B617" s="117"/>
      <c r="D617" s="118" t="s">
        <v>73</v>
      </c>
      <c r="E617" s="126" t="s">
        <v>942</v>
      </c>
      <c r="F617" s="126" t="s">
        <v>943</v>
      </c>
      <c r="J617" s="127">
        <f>BK617</f>
        <v>0</v>
      </c>
      <c r="L617" s="117"/>
      <c r="M617" s="121"/>
      <c r="P617" s="122">
        <f>SUM(P618:P619)</f>
        <v>620.20808900000009</v>
      </c>
      <c r="R617" s="122">
        <f>SUM(R618:R619)</f>
        <v>0</v>
      </c>
      <c r="T617" s="123">
        <f>SUM(T618:T619)</f>
        <v>0</v>
      </c>
      <c r="AR617" s="118" t="s">
        <v>82</v>
      </c>
      <c r="AT617" s="124" t="s">
        <v>73</v>
      </c>
      <c r="AU617" s="124" t="s">
        <v>82</v>
      </c>
      <c r="AY617" s="118" t="s">
        <v>161</v>
      </c>
      <c r="BK617" s="125">
        <f>SUM(BK618:BK619)</f>
        <v>0</v>
      </c>
    </row>
    <row r="618" spans="2:65" s="1" customFormat="1" ht="24.15" customHeight="1">
      <c r="B618" s="128"/>
      <c r="C618" s="129" t="s">
        <v>944</v>
      </c>
      <c r="D618" s="129" t="s">
        <v>163</v>
      </c>
      <c r="E618" s="130" t="s">
        <v>945</v>
      </c>
      <c r="F618" s="131" t="s">
        <v>946</v>
      </c>
      <c r="G618" s="132" t="s">
        <v>285</v>
      </c>
      <c r="H618" s="133">
        <v>1562.2370000000001</v>
      </c>
      <c r="I618" s="134"/>
      <c r="J618" s="134">
        <f>ROUND(I618*H618,2)</f>
        <v>0</v>
      </c>
      <c r="K618" s="135"/>
      <c r="L618" s="27"/>
      <c r="M618" s="136" t="s">
        <v>1</v>
      </c>
      <c r="N618" s="137" t="s">
        <v>39</v>
      </c>
      <c r="O618" s="138">
        <v>0.39700000000000002</v>
      </c>
      <c r="P618" s="138">
        <f>O618*H618</f>
        <v>620.20808900000009</v>
      </c>
      <c r="Q618" s="138">
        <v>0</v>
      </c>
      <c r="R618" s="138">
        <f>Q618*H618</f>
        <v>0</v>
      </c>
      <c r="S618" s="138">
        <v>0</v>
      </c>
      <c r="T618" s="139">
        <f>S618*H618</f>
        <v>0</v>
      </c>
      <c r="AR618" s="140" t="s">
        <v>167</v>
      </c>
      <c r="AT618" s="140" t="s">
        <v>163</v>
      </c>
      <c r="AU618" s="140" t="s">
        <v>84</v>
      </c>
      <c r="AY618" s="15" t="s">
        <v>161</v>
      </c>
      <c r="BE618" s="141">
        <f>IF(N618="základní",J618,0)</f>
        <v>0</v>
      </c>
      <c r="BF618" s="141">
        <f>IF(N618="snížená",J618,0)</f>
        <v>0</v>
      </c>
      <c r="BG618" s="141">
        <f>IF(N618="zákl. přenesená",J618,0)</f>
        <v>0</v>
      </c>
      <c r="BH618" s="141">
        <f>IF(N618="sníž. přenesená",J618,0)</f>
        <v>0</v>
      </c>
      <c r="BI618" s="141">
        <f>IF(N618="nulová",J618,0)</f>
        <v>0</v>
      </c>
      <c r="BJ618" s="15" t="s">
        <v>82</v>
      </c>
      <c r="BK618" s="141">
        <f>ROUND(I618*H618,2)</f>
        <v>0</v>
      </c>
      <c r="BL618" s="15" t="s">
        <v>167</v>
      </c>
      <c r="BM618" s="140" t="s">
        <v>947</v>
      </c>
    </row>
    <row r="619" spans="2:65" s="1" customFormat="1" ht="19.2">
      <c r="B619" s="27"/>
      <c r="D619" s="142" t="s">
        <v>169</v>
      </c>
      <c r="F619" s="143" t="s">
        <v>948</v>
      </c>
      <c r="L619" s="27"/>
      <c r="M619" s="168"/>
      <c r="N619" s="169"/>
      <c r="O619" s="169"/>
      <c r="P619" s="169"/>
      <c r="Q619" s="169"/>
      <c r="R619" s="169"/>
      <c r="S619" s="169"/>
      <c r="T619" s="170"/>
      <c r="AT619" s="15" t="s">
        <v>169</v>
      </c>
      <c r="AU619" s="15" t="s">
        <v>84</v>
      </c>
    </row>
    <row r="620" spans="2:65" s="1" customFormat="1" ht="6.9" customHeight="1">
      <c r="B620" s="39"/>
      <c r="C620" s="40"/>
      <c r="D620" s="40"/>
      <c r="E620" s="40"/>
      <c r="F620" s="40"/>
      <c r="G620" s="40"/>
      <c r="H620" s="40"/>
      <c r="I620" s="40"/>
      <c r="J620" s="40"/>
      <c r="K620" s="40"/>
      <c r="L620" s="27"/>
    </row>
  </sheetData>
  <autoFilter ref="C125:K619" xr:uid="{00000000-0009-0000-0000-000001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151"/>
  <sheetViews>
    <sheetView showGridLines="0" topLeftCell="A56" workbookViewId="0">
      <selection activeCell="I149" sqref="I149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12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5" t="s">
        <v>87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84</v>
      </c>
    </row>
    <row r="4" spans="2:46" ht="24.9" customHeight="1">
      <c r="B4" s="18"/>
      <c r="D4" s="19" t="s">
        <v>92</v>
      </c>
      <c r="L4" s="18"/>
      <c r="M4" s="84" t="s">
        <v>10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14</v>
      </c>
      <c r="L6" s="18"/>
    </row>
    <row r="7" spans="2:46" ht="16.5" customHeight="1">
      <c r="B7" s="18"/>
      <c r="E7" s="213" t="str">
        <f>'Rekapitulace stavby'!K6</f>
        <v>Rekonstrukce místní komunikace Zadražany</v>
      </c>
      <c r="F7" s="214"/>
      <c r="G7" s="214"/>
      <c r="H7" s="214"/>
      <c r="L7" s="18"/>
    </row>
    <row r="8" spans="2:46" s="1" customFormat="1" ht="12" customHeight="1">
      <c r="B8" s="27"/>
      <c r="D8" s="24" t="s">
        <v>101</v>
      </c>
      <c r="L8" s="27"/>
    </row>
    <row r="9" spans="2:46" s="1" customFormat="1" ht="16.5" customHeight="1">
      <c r="B9" s="27"/>
      <c r="E9" s="193" t="s">
        <v>949</v>
      </c>
      <c r="F9" s="215"/>
      <c r="G9" s="215"/>
      <c r="H9" s="215"/>
      <c r="L9" s="27"/>
    </row>
    <row r="10" spans="2:46" s="1" customFormat="1" ht="10.199999999999999">
      <c r="B10" s="27"/>
      <c r="L10" s="27"/>
    </row>
    <row r="11" spans="2:46" s="1" customFormat="1" ht="12" customHeight="1">
      <c r="B11" s="27"/>
      <c r="D11" s="24" t="s">
        <v>16</v>
      </c>
      <c r="F11" s="22" t="s">
        <v>1</v>
      </c>
      <c r="I11" s="24" t="s">
        <v>17</v>
      </c>
      <c r="J11" s="22" t="s">
        <v>1</v>
      </c>
      <c r="L11" s="27"/>
    </row>
    <row r="12" spans="2:46" s="1" customFormat="1" ht="12" customHeight="1">
      <c r="B12" s="27"/>
      <c r="D12" s="24" t="s">
        <v>18</v>
      </c>
      <c r="F12" s="22" t="s">
        <v>19</v>
      </c>
      <c r="I12" s="24" t="s">
        <v>20</v>
      </c>
      <c r="J12" s="47" t="str">
        <f>'Rekapitulace stavby'!AN8</f>
        <v>19. 2. 2026</v>
      </c>
      <c r="L12" s="27"/>
    </row>
    <row r="13" spans="2:46" s="1" customFormat="1" ht="10.8" customHeight="1">
      <c r="B13" s="27"/>
      <c r="L13" s="27"/>
    </row>
    <row r="14" spans="2:46" s="1" customFormat="1" ht="12" customHeight="1">
      <c r="B14" s="27"/>
      <c r="D14" s="24" t="s">
        <v>22</v>
      </c>
      <c r="I14" s="24" t="s">
        <v>23</v>
      </c>
      <c r="J14" s="22" t="s">
        <v>1</v>
      </c>
      <c r="L14" s="27"/>
    </row>
    <row r="15" spans="2:46" s="1" customFormat="1" ht="18" customHeight="1">
      <c r="B15" s="27"/>
      <c r="E15" s="22" t="s">
        <v>24</v>
      </c>
      <c r="I15" s="24" t="s">
        <v>25</v>
      </c>
      <c r="J15" s="22" t="s">
        <v>1</v>
      </c>
      <c r="L15" s="27"/>
    </row>
    <row r="16" spans="2:46" s="1" customFormat="1" ht="6.9" customHeight="1">
      <c r="B16" s="27"/>
      <c r="L16" s="27"/>
    </row>
    <row r="17" spans="2:12" s="1" customFormat="1" ht="12" customHeight="1">
      <c r="B17" s="27"/>
      <c r="D17" s="24" t="s">
        <v>26</v>
      </c>
      <c r="I17" s="24" t="s">
        <v>23</v>
      </c>
      <c r="J17" s="22" t="str">
        <f>'Rekapitulace stavby'!AN13</f>
        <v/>
      </c>
      <c r="L17" s="27"/>
    </row>
    <row r="18" spans="2:12" s="1" customFormat="1" ht="18" customHeight="1">
      <c r="B18" s="27"/>
      <c r="E18" s="179" t="str">
        <f>'Rekapitulace stavby'!E14</f>
        <v xml:space="preserve"> </v>
      </c>
      <c r="F18" s="179"/>
      <c r="G18" s="179"/>
      <c r="H18" s="179"/>
      <c r="I18" s="24" t="s">
        <v>25</v>
      </c>
      <c r="J18" s="22" t="str">
        <f>'Rekapitulace stavby'!AN14</f>
        <v/>
      </c>
      <c r="L18" s="27"/>
    </row>
    <row r="19" spans="2:12" s="1" customFormat="1" ht="6.9" customHeight="1">
      <c r="B19" s="27"/>
      <c r="L19" s="27"/>
    </row>
    <row r="20" spans="2:12" s="1" customFormat="1" ht="12" customHeight="1">
      <c r="B20" s="27"/>
      <c r="D20" s="24" t="s">
        <v>28</v>
      </c>
      <c r="I20" s="24" t="s">
        <v>23</v>
      </c>
      <c r="J20" s="22" t="s">
        <v>1</v>
      </c>
      <c r="L20" s="27"/>
    </row>
    <row r="21" spans="2:12" s="1" customFormat="1" ht="18" customHeight="1">
      <c r="B21" s="27"/>
      <c r="E21" s="22" t="s">
        <v>29</v>
      </c>
      <c r="I21" s="24" t="s">
        <v>25</v>
      </c>
      <c r="J21" s="22" t="s">
        <v>1</v>
      </c>
      <c r="L21" s="27"/>
    </row>
    <row r="22" spans="2:12" s="1" customFormat="1" ht="6.9" customHeight="1">
      <c r="B22" s="27"/>
      <c r="L22" s="27"/>
    </row>
    <row r="23" spans="2:12" s="1" customFormat="1" ht="12" customHeight="1">
      <c r="B23" s="27"/>
      <c r="D23" s="24" t="s">
        <v>31</v>
      </c>
      <c r="I23" s="24" t="s">
        <v>23</v>
      </c>
      <c r="J23" s="22" t="s">
        <v>1</v>
      </c>
      <c r="L23" s="27"/>
    </row>
    <row r="24" spans="2:12" s="1" customFormat="1" ht="18" customHeight="1">
      <c r="B24" s="27"/>
      <c r="E24" s="22" t="s">
        <v>32</v>
      </c>
      <c r="I24" s="24" t="s">
        <v>25</v>
      </c>
      <c r="J24" s="22" t="s">
        <v>1</v>
      </c>
      <c r="L24" s="27"/>
    </row>
    <row r="25" spans="2:12" s="1" customFormat="1" ht="6.9" customHeight="1">
      <c r="B25" s="27"/>
      <c r="L25" s="27"/>
    </row>
    <row r="26" spans="2:12" s="1" customFormat="1" ht="12" customHeight="1">
      <c r="B26" s="27"/>
      <c r="D26" s="24" t="s">
        <v>33</v>
      </c>
      <c r="L26" s="27"/>
    </row>
    <row r="27" spans="2:12" s="7" customFormat="1" ht="16.5" customHeight="1">
      <c r="B27" s="85"/>
      <c r="E27" s="182" t="s">
        <v>1</v>
      </c>
      <c r="F27" s="182"/>
      <c r="G27" s="182"/>
      <c r="H27" s="182"/>
      <c r="L27" s="85"/>
    </row>
    <row r="28" spans="2:12" s="1" customFormat="1" ht="6.9" customHeight="1">
      <c r="B28" s="27"/>
      <c r="L28" s="27"/>
    </row>
    <row r="29" spans="2:12" s="1" customFormat="1" ht="6.9" customHeight="1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25.35" customHeight="1">
      <c r="B30" s="27"/>
      <c r="D30" s="86" t="s">
        <v>34</v>
      </c>
      <c r="J30" s="61">
        <f>ROUND(J120, 2)</f>
        <v>0</v>
      </c>
      <c r="L30" s="27"/>
    </row>
    <row r="31" spans="2:12" s="1" customFormat="1" ht="6.9" customHeight="1">
      <c r="B31" s="27"/>
      <c r="D31" s="48"/>
      <c r="E31" s="48"/>
      <c r="F31" s="48"/>
      <c r="G31" s="48"/>
      <c r="H31" s="48"/>
      <c r="I31" s="48"/>
      <c r="J31" s="48"/>
      <c r="K31" s="48"/>
      <c r="L31" s="27"/>
    </row>
    <row r="32" spans="2:12" s="1" customFormat="1" ht="14.4" customHeight="1">
      <c r="B32" s="27"/>
      <c r="F32" s="30" t="s">
        <v>36</v>
      </c>
      <c r="I32" s="30" t="s">
        <v>35</v>
      </c>
      <c r="J32" s="30" t="s">
        <v>37</v>
      </c>
      <c r="L32" s="27"/>
    </row>
    <row r="33" spans="2:12" s="1" customFormat="1" ht="14.4" customHeight="1">
      <c r="B33" s="27"/>
      <c r="D33" s="50" t="s">
        <v>38</v>
      </c>
      <c r="E33" s="24" t="s">
        <v>39</v>
      </c>
      <c r="F33" s="87">
        <f>ROUND((SUM(BE120:BE150)),  2)</f>
        <v>0</v>
      </c>
      <c r="I33" s="88">
        <v>0.21</v>
      </c>
      <c r="J33" s="87">
        <f>ROUND(((SUM(BE120:BE150))*I33),  2)</f>
        <v>0</v>
      </c>
      <c r="L33" s="27"/>
    </row>
    <row r="34" spans="2:12" s="1" customFormat="1" ht="14.4" customHeight="1">
      <c r="B34" s="27"/>
      <c r="E34" s="24" t="s">
        <v>40</v>
      </c>
      <c r="F34" s="87">
        <f>ROUND((SUM(BF120:BF150)),  2)</f>
        <v>0</v>
      </c>
      <c r="I34" s="88">
        <v>0.12</v>
      </c>
      <c r="J34" s="87">
        <f>ROUND(((SUM(BF120:BF150))*I34),  2)</f>
        <v>0</v>
      </c>
      <c r="L34" s="27"/>
    </row>
    <row r="35" spans="2:12" s="1" customFormat="1" ht="14.4" hidden="1" customHeight="1">
      <c r="B35" s="27"/>
      <c r="E35" s="24" t="s">
        <v>41</v>
      </c>
      <c r="F35" s="87">
        <f>ROUND((SUM(BG120:BG150)),  2)</f>
        <v>0</v>
      </c>
      <c r="I35" s="88">
        <v>0.21</v>
      </c>
      <c r="J35" s="87">
        <f>0</f>
        <v>0</v>
      </c>
      <c r="L35" s="27"/>
    </row>
    <row r="36" spans="2:12" s="1" customFormat="1" ht="14.4" hidden="1" customHeight="1">
      <c r="B36" s="27"/>
      <c r="E36" s="24" t="s">
        <v>42</v>
      </c>
      <c r="F36" s="87">
        <f>ROUND((SUM(BH120:BH150)),  2)</f>
        <v>0</v>
      </c>
      <c r="I36" s="88">
        <v>0.12</v>
      </c>
      <c r="J36" s="87">
        <f>0</f>
        <v>0</v>
      </c>
      <c r="L36" s="27"/>
    </row>
    <row r="37" spans="2:12" s="1" customFormat="1" ht="14.4" hidden="1" customHeight="1">
      <c r="B37" s="27"/>
      <c r="E37" s="24" t="s">
        <v>43</v>
      </c>
      <c r="F37" s="87">
        <f>ROUND((SUM(BI120:BI150)),  2)</f>
        <v>0</v>
      </c>
      <c r="I37" s="88">
        <v>0</v>
      </c>
      <c r="J37" s="87">
        <f>0</f>
        <v>0</v>
      </c>
      <c r="L37" s="27"/>
    </row>
    <row r="38" spans="2:12" s="1" customFormat="1" ht="6.9" customHeight="1">
      <c r="B38" s="27"/>
      <c r="L38" s="27"/>
    </row>
    <row r="39" spans="2:12" s="1" customFormat="1" ht="25.35" customHeight="1">
      <c r="B39" s="27"/>
      <c r="C39" s="89"/>
      <c r="D39" s="90" t="s">
        <v>44</v>
      </c>
      <c r="E39" s="52"/>
      <c r="F39" s="52"/>
      <c r="G39" s="91" t="s">
        <v>45</v>
      </c>
      <c r="H39" s="92" t="s">
        <v>46</v>
      </c>
      <c r="I39" s="52"/>
      <c r="J39" s="93">
        <f>SUM(J30:J37)</f>
        <v>0</v>
      </c>
      <c r="K39" s="94"/>
      <c r="L39" s="27"/>
    </row>
    <row r="40" spans="2:12" s="1" customFormat="1" ht="14.4" customHeight="1">
      <c r="B40" s="27"/>
      <c r="L40" s="27"/>
    </row>
    <row r="41" spans="2:12" ht="14.4" customHeight="1">
      <c r="B41" s="18"/>
      <c r="L41" s="18"/>
    </row>
    <row r="42" spans="2:12" ht="14.4" customHeight="1">
      <c r="B42" s="18"/>
      <c r="L42" s="18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7"/>
      <c r="D50" s="36" t="s">
        <v>47</v>
      </c>
      <c r="E50" s="37"/>
      <c r="F50" s="37"/>
      <c r="G50" s="36" t="s">
        <v>48</v>
      </c>
      <c r="H50" s="37"/>
      <c r="I50" s="37"/>
      <c r="J50" s="37"/>
      <c r="K50" s="37"/>
      <c r="L50" s="27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7"/>
      <c r="D61" s="38" t="s">
        <v>49</v>
      </c>
      <c r="E61" s="29"/>
      <c r="F61" s="95" t="s">
        <v>50</v>
      </c>
      <c r="G61" s="38" t="s">
        <v>49</v>
      </c>
      <c r="H61" s="29"/>
      <c r="I61" s="29"/>
      <c r="J61" s="96" t="s">
        <v>50</v>
      </c>
      <c r="K61" s="29"/>
      <c r="L61" s="27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7"/>
      <c r="D65" s="36" t="s">
        <v>51</v>
      </c>
      <c r="E65" s="37"/>
      <c r="F65" s="37"/>
      <c r="G65" s="36" t="s">
        <v>52</v>
      </c>
      <c r="H65" s="37"/>
      <c r="I65" s="37"/>
      <c r="J65" s="37"/>
      <c r="K65" s="37"/>
      <c r="L65" s="27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7"/>
      <c r="D76" s="38" t="s">
        <v>49</v>
      </c>
      <c r="E76" s="29"/>
      <c r="F76" s="95" t="s">
        <v>50</v>
      </c>
      <c r="G76" s="38" t="s">
        <v>49</v>
      </c>
      <c r="H76" s="29"/>
      <c r="I76" s="29"/>
      <c r="J76" s="96" t="s">
        <v>50</v>
      </c>
      <c r="K76" s="29"/>
      <c r="L76" s="27"/>
    </row>
    <row r="77" spans="2:12" s="1" customFormat="1" ht="14.4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" hidden="1" customHeight="1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" hidden="1" customHeight="1">
      <c r="B82" s="27"/>
      <c r="C82" s="19" t="s">
        <v>131</v>
      </c>
      <c r="L82" s="27"/>
    </row>
    <row r="83" spans="2:47" s="1" customFormat="1" ht="6.9" hidden="1" customHeight="1">
      <c r="B83" s="27"/>
      <c r="L83" s="27"/>
    </row>
    <row r="84" spans="2:47" s="1" customFormat="1" ht="12" hidden="1" customHeight="1">
      <c r="B84" s="27"/>
      <c r="C84" s="24" t="s">
        <v>14</v>
      </c>
      <c r="L84" s="27"/>
    </row>
    <row r="85" spans="2:47" s="1" customFormat="1" ht="16.5" hidden="1" customHeight="1">
      <c r="B85" s="27"/>
      <c r="E85" s="213" t="str">
        <f>E7</f>
        <v>Rekonstrukce místní komunikace Zadražany</v>
      </c>
      <c r="F85" s="214"/>
      <c r="G85" s="214"/>
      <c r="H85" s="214"/>
      <c r="L85" s="27"/>
    </row>
    <row r="86" spans="2:47" s="1" customFormat="1" ht="12" hidden="1" customHeight="1">
      <c r="B86" s="27"/>
      <c r="C86" s="24" t="s">
        <v>101</v>
      </c>
      <c r="L86" s="27"/>
    </row>
    <row r="87" spans="2:47" s="1" customFormat="1" ht="16.5" hidden="1" customHeight="1">
      <c r="B87" s="27"/>
      <c r="E87" s="193" t="str">
        <f>E9</f>
        <v>VON - Vedlejší a ostatní náklady</v>
      </c>
      <c r="F87" s="215"/>
      <c r="G87" s="215"/>
      <c r="H87" s="215"/>
      <c r="L87" s="27"/>
    </row>
    <row r="88" spans="2:47" s="1" customFormat="1" ht="6.9" hidden="1" customHeight="1">
      <c r="B88" s="27"/>
      <c r="L88" s="27"/>
    </row>
    <row r="89" spans="2:47" s="1" customFormat="1" ht="12" hidden="1" customHeight="1">
      <c r="B89" s="27"/>
      <c r="C89" s="24" t="s">
        <v>18</v>
      </c>
      <c r="F89" s="22" t="str">
        <f>F12</f>
        <v>Zadražany</v>
      </c>
      <c r="I89" s="24" t="s">
        <v>20</v>
      </c>
      <c r="J89" s="47" t="str">
        <f>IF(J12="","",J12)</f>
        <v>19. 2. 2026</v>
      </c>
      <c r="L89" s="27"/>
    </row>
    <row r="90" spans="2:47" s="1" customFormat="1" ht="6.9" hidden="1" customHeight="1">
      <c r="B90" s="27"/>
      <c r="L90" s="27"/>
    </row>
    <row r="91" spans="2:47" s="1" customFormat="1" ht="15.15" hidden="1" customHeight="1">
      <c r="B91" s="27"/>
      <c r="C91" s="24" t="s">
        <v>22</v>
      </c>
      <c r="F91" s="22" t="str">
        <f>E15</f>
        <v>Obec Nepolisy</v>
      </c>
      <c r="I91" s="24" t="s">
        <v>28</v>
      </c>
      <c r="J91" s="25" t="str">
        <f>E21</f>
        <v>VDI Projekt s.r.o.</v>
      </c>
      <c r="L91" s="27"/>
    </row>
    <row r="92" spans="2:47" s="1" customFormat="1" ht="15.15" hidden="1" customHeight="1">
      <c r="B92" s="27"/>
      <c r="C92" s="24" t="s">
        <v>26</v>
      </c>
      <c r="F92" s="22" t="str">
        <f>IF(E18="","",E18)</f>
        <v xml:space="preserve"> </v>
      </c>
      <c r="I92" s="24" t="s">
        <v>31</v>
      </c>
      <c r="J92" s="25" t="str">
        <f>E24</f>
        <v>Ing. Jan Duben</v>
      </c>
      <c r="L92" s="27"/>
    </row>
    <row r="93" spans="2:47" s="1" customFormat="1" ht="10.35" hidden="1" customHeight="1">
      <c r="B93" s="27"/>
      <c r="L93" s="27"/>
    </row>
    <row r="94" spans="2:47" s="1" customFormat="1" ht="29.25" hidden="1" customHeight="1">
      <c r="B94" s="27"/>
      <c r="C94" s="97" t="s">
        <v>132</v>
      </c>
      <c r="D94" s="89"/>
      <c r="E94" s="89"/>
      <c r="F94" s="89"/>
      <c r="G94" s="89"/>
      <c r="H94" s="89"/>
      <c r="I94" s="89"/>
      <c r="J94" s="98" t="s">
        <v>133</v>
      </c>
      <c r="K94" s="89"/>
      <c r="L94" s="27"/>
    </row>
    <row r="95" spans="2:47" s="1" customFormat="1" ht="10.35" hidden="1" customHeight="1">
      <c r="B95" s="27"/>
      <c r="L95" s="27"/>
    </row>
    <row r="96" spans="2:47" s="1" customFormat="1" ht="22.8" hidden="1" customHeight="1">
      <c r="B96" s="27"/>
      <c r="C96" s="99" t="s">
        <v>134</v>
      </c>
      <c r="J96" s="61">
        <f>J120</f>
        <v>0</v>
      </c>
      <c r="L96" s="27"/>
      <c r="AU96" s="15" t="s">
        <v>135</v>
      </c>
    </row>
    <row r="97" spans="2:12" s="8" customFormat="1" ht="24.9" hidden="1" customHeight="1">
      <c r="B97" s="100"/>
      <c r="D97" s="101" t="s">
        <v>950</v>
      </c>
      <c r="E97" s="102"/>
      <c r="F97" s="102"/>
      <c r="G97" s="102"/>
      <c r="H97" s="102"/>
      <c r="I97" s="102"/>
      <c r="J97" s="103">
        <f>J121</f>
        <v>0</v>
      </c>
      <c r="L97" s="100"/>
    </row>
    <row r="98" spans="2:12" s="9" customFormat="1" ht="19.95" hidden="1" customHeight="1">
      <c r="B98" s="104"/>
      <c r="D98" s="105" t="s">
        <v>951</v>
      </c>
      <c r="E98" s="106"/>
      <c r="F98" s="106"/>
      <c r="G98" s="106"/>
      <c r="H98" s="106"/>
      <c r="I98" s="106"/>
      <c r="J98" s="107">
        <f>J122</f>
        <v>0</v>
      </c>
      <c r="L98" s="104"/>
    </row>
    <row r="99" spans="2:12" s="9" customFormat="1" ht="19.95" hidden="1" customHeight="1">
      <c r="B99" s="104"/>
      <c r="D99" s="105" t="s">
        <v>952</v>
      </c>
      <c r="E99" s="106"/>
      <c r="F99" s="106"/>
      <c r="G99" s="106"/>
      <c r="H99" s="106"/>
      <c r="I99" s="106"/>
      <c r="J99" s="107">
        <f>J133</f>
        <v>0</v>
      </c>
      <c r="L99" s="104"/>
    </row>
    <row r="100" spans="2:12" s="9" customFormat="1" ht="19.95" hidden="1" customHeight="1">
      <c r="B100" s="104"/>
      <c r="D100" s="105" t="s">
        <v>953</v>
      </c>
      <c r="E100" s="106"/>
      <c r="F100" s="106"/>
      <c r="G100" s="106"/>
      <c r="H100" s="106"/>
      <c r="I100" s="106"/>
      <c r="J100" s="107">
        <f>J146</f>
        <v>0</v>
      </c>
      <c r="L100" s="104"/>
    </row>
    <row r="101" spans="2:12" s="1" customFormat="1" ht="21.75" hidden="1" customHeight="1">
      <c r="B101" s="27"/>
      <c r="L101" s="27"/>
    </row>
    <row r="102" spans="2:12" s="1" customFormat="1" ht="6.9" hidden="1" customHeight="1"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27"/>
    </row>
    <row r="103" spans="2:12" ht="10.199999999999999" hidden="1"/>
    <row r="104" spans="2:12" ht="10.199999999999999" hidden="1"/>
    <row r="105" spans="2:12" ht="10.199999999999999" hidden="1"/>
    <row r="106" spans="2:12" s="1" customFormat="1" ht="6.9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7"/>
    </row>
    <row r="107" spans="2:12" s="1" customFormat="1" ht="24.9" customHeight="1">
      <c r="B107" s="27"/>
      <c r="C107" s="19" t="s">
        <v>146</v>
      </c>
      <c r="L107" s="27"/>
    </row>
    <row r="108" spans="2:12" s="1" customFormat="1" ht="6.9" customHeight="1">
      <c r="B108" s="27"/>
      <c r="L108" s="27"/>
    </row>
    <row r="109" spans="2:12" s="1" customFormat="1" ht="12" customHeight="1">
      <c r="B109" s="27"/>
      <c r="C109" s="24" t="s">
        <v>14</v>
      </c>
      <c r="L109" s="27"/>
    </row>
    <row r="110" spans="2:12" s="1" customFormat="1" ht="16.5" customHeight="1">
      <c r="B110" s="27"/>
      <c r="E110" s="213" t="str">
        <f>E7</f>
        <v>Rekonstrukce místní komunikace Zadražany</v>
      </c>
      <c r="F110" s="214"/>
      <c r="G110" s="214"/>
      <c r="H110" s="214"/>
      <c r="L110" s="27"/>
    </row>
    <row r="111" spans="2:12" s="1" customFormat="1" ht="12" customHeight="1">
      <c r="B111" s="27"/>
      <c r="C111" s="24" t="s">
        <v>101</v>
      </c>
      <c r="L111" s="27"/>
    </row>
    <row r="112" spans="2:12" s="1" customFormat="1" ht="16.5" customHeight="1">
      <c r="B112" s="27"/>
      <c r="E112" s="193" t="str">
        <f>E9</f>
        <v>VON - Vedlejší a ostatní náklady</v>
      </c>
      <c r="F112" s="215"/>
      <c r="G112" s="215"/>
      <c r="H112" s="215"/>
      <c r="L112" s="27"/>
    </row>
    <row r="113" spans="2:65" s="1" customFormat="1" ht="6.9" customHeight="1">
      <c r="B113" s="27"/>
      <c r="L113" s="27"/>
    </row>
    <row r="114" spans="2:65" s="1" customFormat="1" ht="12" customHeight="1">
      <c r="B114" s="27"/>
      <c r="C114" s="24" t="s">
        <v>18</v>
      </c>
      <c r="F114" s="22" t="str">
        <f>F12</f>
        <v>Zadražany</v>
      </c>
      <c r="I114" s="24" t="s">
        <v>20</v>
      </c>
      <c r="J114" s="47" t="str">
        <f>IF(J12="","",J12)</f>
        <v>19. 2. 2026</v>
      </c>
      <c r="L114" s="27"/>
    </row>
    <row r="115" spans="2:65" s="1" customFormat="1" ht="6.9" customHeight="1">
      <c r="B115" s="27"/>
      <c r="L115" s="27"/>
    </row>
    <row r="116" spans="2:65" s="1" customFormat="1" ht="15.15" customHeight="1">
      <c r="B116" s="27"/>
      <c r="C116" s="24" t="s">
        <v>22</v>
      </c>
      <c r="F116" s="22" t="str">
        <f>E15</f>
        <v>Obec Nepolisy</v>
      </c>
      <c r="I116" s="24" t="s">
        <v>28</v>
      </c>
      <c r="J116" s="25" t="str">
        <f>E21</f>
        <v>VDI Projekt s.r.o.</v>
      </c>
      <c r="L116" s="27"/>
    </row>
    <row r="117" spans="2:65" s="1" customFormat="1" ht="15.15" customHeight="1">
      <c r="B117" s="27"/>
      <c r="C117" s="24" t="s">
        <v>26</v>
      </c>
      <c r="F117" s="22" t="str">
        <f>IF(E18="","",E18)</f>
        <v xml:space="preserve"> </v>
      </c>
      <c r="I117" s="24" t="s">
        <v>31</v>
      </c>
      <c r="J117" s="25" t="str">
        <f>E24</f>
        <v>Ing. Jan Duben</v>
      </c>
      <c r="L117" s="27"/>
    </row>
    <row r="118" spans="2:65" s="1" customFormat="1" ht="10.35" customHeight="1">
      <c r="B118" s="27"/>
      <c r="L118" s="27"/>
    </row>
    <row r="119" spans="2:65" s="10" customFormat="1" ht="29.25" customHeight="1">
      <c r="B119" s="108"/>
      <c r="C119" s="109" t="s">
        <v>147</v>
      </c>
      <c r="D119" s="110" t="s">
        <v>59</v>
      </c>
      <c r="E119" s="110" t="s">
        <v>55</v>
      </c>
      <c r="F119" s="110" t="s">
        <v>56</v>
      </c>
      <c r="G119" s="110" t="s">
        <v>148</v>
      </c>
      <c r="H119" s="110" t="s">
        <v>149</v>
      </c>
      <c r="I119" s="110" t="s">
        <v>150</v>
      </c>
      <c r="J119" s="111" t="s">
        <v>133</v>
      </c>
      <c r="K119" s="112" t="s">
        <v>151</v>
      </c>
      <c r="L119" s="108"/>
      <c r="M119" s="54" t="s">
        <v>1</v>
      </c>
      <c r="N119" s="55" t="s">
        <v>38</v>
      </c>
      <c r="O119" s="55" t="s">
        <v>152</v>
      </c>
      <c r="P119" s="55" t="s">
        <v>153</v>
      </c>
      <c r="Q119" s="55" t="s">
        <v>154</v>
      </c>
      <c r="R119" s="55" t="s">
        <v>155</v>
      </c>
      <c r="S119" s="55" t="s">
        <v>156</v>
      </c>
      <c r="T119" s="56" t="s">
        <v>157</v>
      </c>
    </row>
    <row r="120" spans="2:65" s="1" customFormat="1" ht="22.8" customHeight="1">
      <c r="B120" s="27"/>
      <c r="C120" s="59" t="s">
        <v>158</v>
      </c>
      <c r="J120" s="113">
        <f>BK120</f>
        <v>0</v>
      </c>
      <c r="L120" s="27"/>
      <c r="M120" s="57"/>
      <c r="N120" s="48"/>
      <c r="O120" s="48"/>
      <c r="P120" s="114">
        <f>P121</f>
        <v>0</v>
      </c>
      <c r="Q120" s="48"/>
      <c r="R120" s="114">
        <f>R121</f>
        <v>0</v>
      </c>
      <c r="S120" s="48"/>
      <c r="T120" s="115">
        <f>T121</f>
        <v>0</v>
      </c>
      <c r="AT120" s="15" t="s">
        <v>73</v>
      </c>
      <c r="AU120" s="15" t="s">
        <v>135</v>
      </c>
      <c r="BK120" s="116">
        <f>BK121</f>
        <v>0</v>
      </c>
    </row>
    <row r="121" spans="2:65" s="11" customFormat="1" ht="25.95" customHeight="1">
      <c r="B121" s="117"/>
      <c r="D121" s="118" t="s">
        <v>73</v>
      </c>
      <c r="E121" s="119" t="s">
        <v>954</v>
      </c>
      <c r="F121" s="119" t="s">
        <v>955</v>
      </c>
      <c r="J121" s="120">
        <f>BK121</f>
        <v>0</v>
      </c>
      <c r="L121" s="117"/>
      <c r="M121" s="121"/>
      <c r="P121" s="122">
        <f>P122+P133+P146</f>
        <v>0</v>
      </c>
      <c r="R121" s="122">
        <f>R122+R133+R146</f>
        <v>0</v>
      </c>
      <c r="T121" s="123">
        <f>T122+T133+T146</f>
        <v>0</v>
      </c>
      <c r="AR121" s="118" t="s">
        <v>188</v>
      </c>
      <c r="AT121" s="124" t="s">
        <v>73</v>
      </c>
      <c r="AU121" s="124" t="s">
        <v>74</v>
      </c>
      <c r="AY121" s="118" t="s">
        <v>161</v>
      </c>
      <c r="BK121" s="125">
        <f>BK122+BK133+BK146</f>
        <v>0</v>
      </c>
    </row>
    <row r="122" spans="2:65" s="11" customFormat="1" ht="22.8" customHeight="1">
      <c r="B122" s="117"/>
      <c r="D122" s="118" t="s">
        <v>73</v>
      </c>
      <c r="E122" s="126" t="s">
        <v>956</v>
      </c>
      <c r="F122" s="126" t="s">
        <v>957</v>
      </c>
      <c r="J122" s="127">
        <f>BK122</f>
        <v>0</v>
      </c>
      <c r="L122" s="117"/>
      <c r="M122" s="121"/>
      <c r="P122" s="122">
        <f>SUM(P123:P132)</f>
        <v>0</v>
      </c>
      <c r="R122" s="122">
        <f>SUM(R123:R132)</f>
        <v>0</v>
      </c>
      <c r="T122" s="123">
        <f>SUM(T123:T132)</f>
        <v>0</v>
      </c>
      <c r="AR122" s="118" t="s">
        <v>188</v>
      </c>
      <c r="AT122" s="124" t="s">
        <v>73</v>
      </c>
      <c r="AU122" s="124" t="s">
        <v>82</v>
      </c>
      <c r="AY122" s="118" t="s">
        <v>161</v>
      </c>
      <c r="BK122" s="125">
        <f>SUM(BK123:BK132)</f>
        <v>0</v>
      </c>
    </row>
    <row r="123" spans="2:65" s="1" customFormat="1" ht="21.75" customHeight="1">
      <c r="B123" s="128"/>
      <c r="C123" s="129" t="s">
        <v>82</v>
      </c>
      <c r="D123" s="129" t="s">
        <v>163</v>
      </c>
      <c r="E123" s="130" t="s">
        <v>958</v>
      </c>
      <c r="F123" s="131" t="s">
        <v>959</v>
      </c>
      <c r="G123" s="132" t="s">
        <v>960</v>
      </c>
      <c r="H123" s="133">
        <v>1</v>
      </c>
      <c r="I123" s="134"/>
      <c r="J123" s="134">
        <f>ROUND(I123*H123,2)</f>
        <v>0</v>
      </c>
      <c r="K123" s="135"/>
      <c r="L123" s="27"/>
      <c r="M123" s="136" t="s">
        <v>1</v>
      </c>
      <c r="N123" s="137" t="s">
        <v>39</v>
      </c>
      <c r="O123" s="138">
        <v>0</v>
      </c>
      <c r="P123" s="138">
        <f>O123*H123</f>
        <v>0</v>
      </c>
      <c r="Q123" s="138">
        <v>0</v>
      </c>
      <c r="R123" s="138">
        <f>Q123*H123</f>
        <v>0</v>
      </c>
      <c r="S123" s="138">
        <v>0</v>
      </c>
      <c r="T123" s="139">
        <f>S123*H123</f>
        <v>0</v>
      </c>
      <c r="AR123" s="140" t="s">
        <v>961</v>
      </c>
      <c r="AT123" s="140" t="s">
        <v>163</v>
      </c>
      <c r="AU123" s="140" t="s">
        <v>84</v>
      </c>
      <c r="AY123" s="15" t="s">
        <v>161</v>
      </c>
      <c r="BE123" s="141">
        <f>IF(N123="základní",J123,0)</f>
        <v>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5" t="s">
        <v>82</v>
      </c>
      <c r="BK123" s="141">
        <f>ROUND(I123*H123,2)</f>
        <v>0</v>
      </c>
      <c r="BL123" s="15" t="s">
        <v>961</v>
      </c>
      <c r="BM123" s="140" t="s">
        <v>962</v>
      </c>
    </row>
    <row r="124" spans="2:65" s="1" customFormat="1" ht="10.199999999999999">
      <c r="B124" s="27"/>
      <c r="D124" s="142" t="s">
        <v>169</v>
      </c>
      <c r="F124" s="143" t="s">
        <v>959</v>
      </c>
      <c r="L124" s="27"/>
      <c r="M124" s="144"/>
      <c r="T124" s="51"/>
      <c r="AT124" s="15" t="s">
        <v>169</v>
      </c>
      <c r="AU124" s="15" t="s">
        <v>84</v>
      </c>
    </row>
    <row r="125" spans="2:65" s="1" customFormat="1" ht="16.5" customHeight="1">
      <c r="B125" s="128"/>
      <c r="C125" s="129" t="s">
        <v>84</v>
      </c>
      <c r="D125" s="129" t="s">
        <v>163</v>
      </c>
      <c r="E125" s="130" t="s">
        <v>963</v>
      </c>
      <c r="F125" s="131" t="s">
        <v>964</v>
      </c>
      <c r="G125" s="132" t="s">
        <v>960</v>
      </c>
      <c r="H125" s="133">
        <v>1</v>
      </c>
      <c r="I125" s="134"/>
      <c r="J125" s="134">
        <f>ROUND(I125*H125,2)</f>
        <v>0</v>
      </c>
      <c r="K125" s="135"/>
      <c r="L125" s="27"/>
      <c r="M125" s="136" t="s">
        <v>1</v>
      </c>
      <c r="N125" s="137" t="s">
        <v>39</v>
      </c>
      <c r="O125" s="138">
        <v>0</v>
      </c>
      <c r="P125" s="138">
        <f>O125*H125</f>
        <v>0</v>
      </c>
      <c r="Q125" s="138">
        <v>0</v>
      </c>
      <c r="R125" s="138">
        <f>Q125*H125</f>
        <v>0</v>
      </c>
      <c r="S125" s="138">
        <v>0</v>
      </c>
      <c r="T125" s="139">
        <f>S125*H125</f>
        <v>0</v>
      </c>
      <c r="AR125" s="140" t="s">
        <v>961</v>
      </c>
      <c r="AT125" s="140" t="s">
        <v>163</v>
      </c>
      <c r="AU125" s="140" t="s">
        <v>84</v>
      </c>
      <c r="AY125" s="15" t="s">
        <v>161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5" t="s">
        <v>82</v>
      </c>
      <c r="BK125" s="141">
        <f>ROUND(I125*H125,2)</f>
        <v>0</v>
      </c>
      <c r="BL125" s="15" t="s">
        <v>961</v>
      </c>
      <c r="BM125" s="140" t="s">
        <v>965</v>
      </c>
    </row>
    <row r="126" spans="2:65" s="1" customFormat="1" ht="10.199999999999999">
      <c r="B126" s="27"/>
      <c r="D126" s="142" t="s">
        <v>169</v>
      </c>
      <c r="F126" s="143" t="s">
        <v>964</v>
      </c>
      <c r="L126" s="27"/>
      <c r="M126" s="144"/>
      <c r="T126" s="51"/>
      <c r="AT126" s="15" t="s">
        <v>169</v>
      </c>
      <c r="AU126" s="15" t="s">
        <v>84</v>
      </c>
    </row>
    <row r="127" spans="2:65" s="1" customFormat="1" ht="24.15" customHeight="1">
      <c r="B127" s="128"/>
      <c r="C127" s="129" t="s">
        <v>178</v>
      </c>
      <c r="D127" s="129" t="s">
        <v>163</v>
      </c>
      <c r="E127" s="130" t="s">
        <v>966</v>
      </c>
      <c r="F127" s="131" t="s">
        <v>967</v>
      </c>
      <c r="G127" s="132" t="s">
        <v>960</v>
      </c>
      <c r="H127" s="133">
        <v>1</v>
      </c>
      <c r="I127" s="134"/>
      <c r="J127" s="134">
        <f>ROUND(I127*H127,2)</f>
        <v>0</v>
      </c>
      <c r="K127" s="135"/>
      <c r="L127" s="27"/>
      <c r="M127" s="136" t="s">
        <v>1</v>
      </c>
      <c r="N127" s="137" t="s">
        <v>39</v>
      </c>
      <c r="O127" s="138">
        <v>0</v>
      </c>
      <c r="P127" s="138">
        <f>O127*H127</f>
        <v>0</v>
      </c>
      <c r="Q127" s="138">
        <v>0</v>
      </c>
      <c r="R127" s="138">
        <f>Q127*H127</f>
        <v>0</v>
      </c>
      <c r="S127" s="138">
        <v>0</v>
      </c>
      <c r="T127" s="139">
        <f>S127*H127</f>
        <v>0</v>
      </c>
      <c r="AR127" s="140" t="s">
        <v>961</v>
      </c>
      <c r="AT127" s="140" t="s">
        <v>163</v>
      </c>
      <c r="AU127" s="140" t="s">
        <v>84</v>
      </c>
      <c r="AY127" s="15" t="s">
        <v>161</v>
      </c>
      <c r="BE127" s="141">
        <f>IF(N127="základní",J127,0)</f>
        <v>0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5" t="s">
        <v>82</v>
      </c>
      <c r="BK127" s="141">
        <f>ROUND(I127*H127,2)</f>
        <v>0</v>
      </c>
      <c r="BL127" s="15" t="s">
        <v>961</v>
      </c>
      <c r="BM127" s="140" t="s">
        <v>968</v>
      </c>
    </row>
    <row r="128" spans="2:65" s="1" customFormat="1" ht="10.199999999999999">
      <c r="B128" s="27"/>
      <c r="D128" s="142" t="s">
        <v>169</v>
      </c>
      <c r="F128" s="143" t="s">
        <v>969</v>
      </c>
      <c r="L128" s="27"/>
      <c r="M128" s="144"/>
      <c r="T128" s="51"/>
      <c r="AT128" s="15" t="s">
        <v>169</v>
      </c>
      <c r="AU128" s="15" t="s">
        <v>84</v>
      </c>
    </row>
    <row r="129" spans="2:65" s="1" customFormat="1" ht="24.15" customHeight="1">
      <c r="B129" s="128"/>
      <c r="C129" s="129" t="s">
        <v>167</v>
      </c>
      <c r="D129" s="129" t="s">
        <v>163</v>
      </c>
      <c r="E129" s="130" t="s">
        <v>970</v>
      </c>
      <c r="F129" s="131" t="s">
        <v>971</v>
      </c>
      <c r="G129" s="132" t="s">
        <v>960</v>
      </c>
      <c r="H129" s="133">
        <v>1</v>
      </c>
      <c r="I129" s="134"/>
      <c r="J129" s="134">
        <f>ROUND(I129*H129,2)</f>
        <v>0</v>
      </c>
      <c r="K129" s="135"/>
      <c r="L129" s="27"/>
      <c r="M129" s="136" t="s">
        <v>1</v>
      </c>
      <c r="N129" s="137" t="s">
        <v>39</v>
      </c>
      <c r="O129" s="138">
        <v>0</v>
      </c>
      <c r="P129" s="138">
        <f>O129*H129</f>
        <v>0</v>
      </c>
      <c r="Q129" s="138">
        <v>0</v>
      </c>
      <c r="R129" s="138">
        <f>Q129*H129</f>
        <v>0</v>
      </c>
      <c r="S129" s="138">
        <v>0</v>
      </c>
      <c r="T129" s="139">
        <f>S129*H129</f>
        <v>0</v>
      </c>
      <c r="AR129" s="140" t="s">
        <v>961</v>
      </c>
      <c r="AT129" s="140" t="s">
        <v>163</v>
      </c>
      <c r="AU129" s="140" t="s">
        <v>84</v>
      </c>
      <c r="AY129" s="15" t="s">
        <v>161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5" t="s">
        <v>82</v>
      </c>
      <c r="BK129" s="141">
        <f>ROUND(I129*H129,2)</f>
        <v>0</v>
      </c>
      <c r="BL129" s="15" t="s">
        <v>961</v>
      </c>
      <c r="BM129" s="140" t="s">
        <v>972</v>
      </c>
    </row>
    <row r="130" spans="2:65" s="1" customFormat="1" ht="10.199999999999999">
      <c r="B130" s="27"/>
      <c r="D130" s="142" t="s">
        <v>169</v>
      </c>
      <c r="F130" s="143" t="s">
        <v>973</v>
      </c>
      <c r="L130" s="27"/>
      <c r="M130" s="144"/>
      <c r="T130" s="51"/>
      <c r="AT130" s="15" t="s">
        <v>169</v>
      </c>
      <c r="AU130" s="15" t="s">
        <v>84</v>
      </c>
    </row>
    <row r="131" spans="2:65" s="1" customFormat="1" ht="24.15" customHeight="1">
      <c r="B131" s="128"/>
      <c r="C131" s="129" t="s">
        <v>188</v>
      </c>
      <c r="D131" s="129" t="s">
        <v>163</v>
      </c>
      <c r="E131" s="130" t="s">
        <v>974</v>
      </c>
      <c r="F131" s="131" t="s">
        <v>975</v>
      </c>
      <c r="G131" s="132" t="s">
        <v>976</v>
      </c>
      <c r="H131" s="133">
        <v>1</v>
      </c>
      <c r="I131" s="134"/>
      <c r="J131" s="134">
        <f>ROUND(I131*H131,2)</f>
        <v>0</v>
      </c>
      <c r="K131" s="135"/>
      <c r="L131" s="27"/>
      <c r="M131" s="136" t="s">
        <v>1</v>
      </c>
      <c r="N131" s="137" t="s">
        <v>39</v>
      </c>
      <c r="O131" s="138">
        <v>0</v>
      </c>
      <c r="P131" s="138">
        <f>O131*H131</f>
        <v>0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961</v>
      </c>
      <c r="AT131" s="140" t="s">
        <v>163</v>
      </c>
      <c r="AU131" s="140" t="s">
        <v>84</v>
      </c>
      <c r="AY131" s="15" t="s">
        <v>161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5" t="s">
        <v>82</v>
      </c>
      <c r="BK131" s="141">
        <f>ROUND(I131*H131,2)</f>
        <v>0</v>
      </c>
      <c r="BL131" s="15" t="s">
        <v>961</v>
      </c>
      <c r="BM131" s="140" t="s">
        <v>977</v>
      </c>
    </row>
    <row r="132" spans="2:65" s="1" customFormat="1" ht="10.199999999999999">
      <c r="B132" s="27"/>
      <c r="D132" s="142" t="s">
        <v>169</v>
      </c>
      <c r="F132" s="143" t="s">
        <v>978</v>
      </c>
      <c r="L132" s="27"/>
      <c r="M132" s="144"/>
      <c r="T132" s="51"/>
      <c r="AT132" s="15" t="s">
        <v>169</v>
      </c>
      <c r="AU132" s="15" t="s">
        <v>84</v>
      </c>
    </row>
    <row r="133" spans="2:65" s="11" customFormat="1" ht="22.8" customHeight="1">
      <c r="B133" s="117"/>
      <c r="D133" s="118" t="s">
        <v>73</v>
      </c>
      <c r="E133" s="126" t="s">
        <v>979</v>
      </c>
      <c r="F133" s="126" t="s">
        <v>980</v>
      </c>
      <c r="J133" s="127">
        <f>BK133</f>
        <v>0</v>
      </c>
      <c r="L133" s="117"/>
      <c r="M133" s="121"/>
      <c r="P133" s="122">
        <f>SUM(P134:P145)</f>
        <v>0</v>
      </c>
      <c r="R133" s="122">
        <f>SUM(R134:R145)</f>
        <v>0</v>
      </c>
      <c r="T133" s="123">
        <f>SUM(T134:T145)</f>
        <v>0</v>
      </c>
      <c r="AR133" s="118" t="s">
        <v>188</v>
      </c>
      <c r="AT133" s="124" t="s">
        <v>73</v>
      </c>
      <c r="AU133" s="124" t="s">
        <v>82</v>
      </c>
      <c r="AY133" s="118" t="s">
        <v>161</v>
      </c>
      <c r="BK133" s="125">
        <f>SUM(BK134:BK145)</f>
        <v>0</v>
      </c>
    </row>
    <row r="134" spans="2:65" s="1" customFormat="1" ht="16.5" customHeight="1">
      <c r="B134" s="128"/>
      <c r="C134" s="129" t="s">
        <v>194</v>
      </c>
      <c r="D134" s="129" t="s">
        <v>163</v>
      </c>
      <c r="E134" s="130" t="s">
        <v>981</v>
      </c>
      <c r="F134" s="131" t="s">
        <v>980</v>
      </c>
      <c r="G134" s="132" t="s">
        <v>960</v>
      </c>
      <c r="H134" s="133">
        <v>1</v>
      </c>
      <c r="I134" s="134"/>
      <c r="J134" s="134">
        <f>ROUND(I134*H134,2)</f>
        <v>0</v>
      </c>
      <c r="K134" s="135"/>
      <c r="L134" s="27"/>
      <c r="M134" s="136" t="s">
        <v>1</v>
      </c>
      <c r="N134" s="137" t="s">
        <v>39</v>
      </c>
      <c r="O134" s="138">
        <v>0</v>
      </c>
      <c r="P134" s="138">
        <f>O134*H134</f>
        <v>0</v>
      </c>
      <c r="Q134" s="138">
        <v>0</v>
      </c>
      <c r="R134" s="138">
        <f>Q134*H134</f>
        <v>0</v>
      </c>
      <c r="S134" s="138">
        <v>0</v>
      </c>
      <c r="T134" s="139">
        <f>S134*H134</f>
        <v>0</v>
      </c>
      <c r="AR134" s="140" t="s">
        <v>961</v>
      </c>
      <c r="AT134" s="140" t="s">
        <v>163</v>
      </c>
      <c r="AU134" s="140" t="s">
        <v>84</v>
      </c>
      <c r="AY134" s="15" t="s">
        <v>161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5" t="s">
        <v>82</v>
      </c>
      <c r="BK134" s="141">
        <f>ROUND(I134*H134,2)</f>
        <v>0</v>
      </c>
      <c r="BL134" s="15" t="s">
        <v>961</v>
      </c>
      <c r="BM134" s="140" t="s">
        <v>982</v>
      </c>
    </row>
    <row r="135" spans="2:65" s="1" customFormat="1" ht="10.199999999999999">
      <c r="B135" s="27"/>
      <c r="D135" s="142" t="s">
        <v>169</v>
      </c>
      <c r="F135" s="143" t="s">
        <v>980</v>
      </c>
      <c r="L135" s="27"/>
      <c r="M135" s="144"/>
      <c r="T135" s="51"/>
      <c r="AT135" s="15" t="s">
        <v>169</v>
      </c>
      <c r="AU135" s="15" t="s">
        <v>84</v>
      </c>
    </row>
    <row r="136" spans="2:65" s="1" customFormat="1" ht="16.5" customHeight="1">
      <c r="B136" s="128"/>
      <c r="C136" s="129" t="s">
        <v>199</v>
      </c>
      <c r="D136" s="129" t="s">
        <v>163</v>
      </c>
      <c r="E136" s="130" t="s">
        <v>983</v>
      </c>
      <c r="F136" s="131" t="s">
        <v>984</v>
      </c>
      <c r="G136" s="132" t="s">
        <v>960</v>
      </c>
      <c r="H136" s="133">
        <v>1</v>
      </c>
      <c r="I136" s="134"/>
      <c r="J136" s="134">
        <f>ROUND(I136*H136,2)</f>
        <v>0</v>
      </c>
      <c r="K136" s="135"/>
      <c r="L136" s="27"/>
      <c r="M136" s="136" t="s">
        <v>1</v>
      </c>
      <c r="N136" s="137" t="s">
        <v>39</v>
      </c>
      <c r="O136" s="138">
        <v>0</v>
      </c>
      <c r="P136" s="138">
        <f>O136*H136</f>
        <v>0</v>
      </c>
      <c r="Q136" s="138">
        <v>0</v>
      </c>
      <c r="R136" s="138">
        <f>Q136*H136</f>
        <v>0</v>
      </c>
      <c r="S136" s="138">
        <v>0</v>
      </c>
      <c r="T136" s="139">
        <f>S136*H136</f>
        <v>0</v>
      </c>
      <c r="AR136" s="140" t="s">
        <v>961</v>
      </c>
      <c r="AT136" s="140" t="s">
        <v>163</v>
      </c>
      <c r="AU136" s="140" t="s">
        <v>84</v>
      </c>
      <c r="AY136" s="15" t="s">
        <v>161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5" t="s">
        <v>82</v>
      </c>
      <c r="BK136" s="141">
        <f>ROUND(I136*H136,2)</f>
        <v>0</v>
      </c>
      <c r="BL136" s="15" t="s">
        <v>961</v>
      </c>
      <c r="BM136" s="140" t="s">
        <v>985</v>
      </c>
    </row>
    <row r="137" spans="2:65" s="1" customFormat="1" ht="10.199999999999999">
      <c r="B137" s="27"/>
      <c r="D137" s="142" t="s">
        <v>169</v>
      </c>
      <c r="F137" s="143" t="s">
        <v>984</v>
      </c>
      <c r="L137" s="27"/>
      <c r="M137" s="144"/>
      <c r="T137" s="51"/>
      <c r="AT137" s="15" t="s">
        <v>169</v>
      </c>
      <c r="AU137" s="15" t="s">
        <v>84</v>
      </c>
    </row>
    <row r="138" spans="2:65" s="1" customFormat="1" ht="66.75" customHeight="1">
      <c r="B138" s="128"/>
      <c r="C138" s="129" t="s">
        <v>207</v>
      </c>
      <c r="D138" s="129" t="s">
        <v>163</v>
      </c>
      <c r="E138" s="130" t="s">
        <v>986</v>
      </c>
      <c r="F138" s="131" t="s">
        <v>987</v>
      </c>
      <c r="G138" s="132" t="s">
        <v>960</v>
      </c>
      <c r="H138" s="133">
        <v>1</v>
      </c>
      <c r="I138" s="134"/>
      <c r="J138" s="134">
        <f>ROUND(I138*H138,2)</f>
        <v>0</v>
      </c>
      <c r="K138" s="135"/>
      <c r="L138" s="27"/>
      <c r="M138" s="136" t="s">
        <v>1</v>
      </c>
      <c r="N138" s="137" t="s">
        <v>39</v>
      </c>
      <c r="O138" s="138">
        <v>0</v>
      </c>
      <c r="P138" s="138">
        <f>O138*H138</f>
        <v>0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961</v>
      </c>
      <c r="AT138" s="140" t="s">
        <v>163</v>
      </c>
      <c r="AU138" s="140" t="s">
        <v>84</v>
      </c>
      <c r="AY138" s="15" t="s">
        <v>161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5" t="s">
        <v>82</v>
      </c>
      <c r="BK138" s="141">
        <f>ROUND(I138*H138,2)</f>
        <v>0</v>
      </c>
      <c r="BL138" s="15" t="s">
        <v>961</v>
      </c>
      <c r="BM138" s="140" t="s">
        <v>988</v>
      </c>
    </row>
    <row r="139" spans="2:65" s="1" customFormat="1" ht="10.199999999999999">
      <c r="B139" s="27"/>
      <c r="D139" s="142" t="s">
        <v>169</v>
      </c>
      <c r="F139" s="143" t="s">
        <v>989</v>
      </c>
      <c r="L139" s="27"/>
      <c r="M139" s="144"/>
      <c r="T139" s="51"/>
      <c r="AT139" s="15" t="s">
        <v>169</v>
      </c>
      <c r="AU139" s="15" t="s">
        <v>84</v>
      </c>
    </row>
    <row r="140" spans="2:65" s="1" customFormat="1" ht="55.5" customHeight="1">
      <c r="B140" s="128"/>
      <c r="C140" s="129" t="s">
        <v>212</v>
      </c>
      <c r="D140" s="129" t="s">
        <v>163</v>
      </c>
      <c r="E140" s="130" t="s">
        <v>990</v>
      </c>
      <c r="F140" s="131" t="s">
        <v>991</v>
      </c>
      <c r="G140" s="132" t="s">
        <v>960</v>
      </c>
      <c r="H140" s="133">
        <v>1</v>
      </c>
      <c r="I140" s="134"/>
      <c r="J140" s="134">
        <f>ROUND(I140*H140,2)</f>
        <v>0</v>
      </c>
      <c r="K140" s="135"/>
      <c r="L140" s="27"/>
      <c r="M140" s="136" t="s">
        <v>1</v>
      </c>
      <c r="N140" s="137" t="s">
        <v>39</v>
      </c>
      <c r="O140" s="138">
        <v>0</v>
      </c>
      <c r="P140" s="138">
        <f>O140*H140</f>
        <v>0</v>
      </c>
      <c r="Q140" s="138">
        <v>0</v>
      </c>
      <c r="R140" s="138">
        <f>Q140*H140</f>
        <v>0</v>
      </c>
      <c r="S140" s="138">
        <v>0</v>
      </c>
      <c r="T140" s="139">
        <f>S140*H140</f>
        <v>0</v>
      </c>
      <c r="AR140" s="140" t="s">
        <v>961</v>
      </c>
      <c r="AT140" s="140" t="s">
        <v>163</v>
      </c>
      <c r="AU140" s="140" t="s">
        <v>84</v>
      </c>
      <c r="AY140" s="15" t="s">
        <v>161</v>
      </c>
      <c r="BE140" s="141">
        <f>IF(N140="základní",J140,0)</f>
        <v>0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5" t="s">
        <v>82</v>
      </c>
      <c r="BK140" s="141">
        <f>ROUND(I140*H140,2)</f>
        <v>0</v>
      </c>
      <c r="BL140" s="15" t="s">
        <v>961</v>
      </c>
      <c r="BM140" s="140" t="s">
        <v>992</v>
      </c>
    </row>
    <row r="141" spans="2:65" s="1" customFormat="1" ht="28.8">
      <c r="B141" s="27"/>
      <c r="D141" s="142" t="s">
        <v>169</v>
      </c>
      <c r="F141" s="143" t="s">
        <v>993</v>
      </c>
      <c r="L141" s="27"/>
      <c r="M141" s="144"/>
      <c r="T141" s="51"/>
      <c r="AT141" s="15" t="s">
        <v>169</v>
      </c>
      <c r="AU141" s="15" t="s">
        <v>84</v>
      </c>
    </row>
    <row r="142" spans="2:65" s="1" customFormat="1" ht="24.15" customHeight="1">
      <c r="B142" s="128"/>
      <c r="C142" s="129" t="s">
        <v>217</v>
      </c>
      <c r="D142" s="129" t="s">
        <v>163</v>
      </c>
      <c r="E142" s="130" t="s">
        <v>994</v>
      </c>
      <c r="F142" s="131" t="s">
        <v>995</v>
      </c>
      <c r="G142" s="132" t="s">
        <v>396</v>
      </c>
      <c r="H142" s="133">
        <v>1</v>
      </c>
      <c r="I142" s="134"/>
      <c r="J142" s="134">
        <f>ROUND(I142*H142,2)</f>
        <v>0</v>
      </c>
      <c r="K142" s="135"/>
      <c r="L142" s="27"/>
      <c r="M142" s="136" t="s">
        <v>1</v>
      </c>
      <c r="N142" s="137" t="s">
        <v>39</v>
      </c>
      <c r="O142" s="138">
        <v>0</v>
      </c>
      <c r="P142" s="138">
        <f>O142*H142</f>
        <v>0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961</v>
      </c>
      <c r="AT142" s="140" t="s">
        <v>163</v>
      </c>
      <c r="AU142" s="140" t="s">
        <v>84</v>
      </c>
      <c r="AY142" s="15" t="s">
        <v>161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5" t="s">
        <v>82</v>
      </c>
      <c r="BK142" s="141">
        <f>ROUND(I142*H142,2)</f>
        <v>0</v>
      </c>
      <c r="BL142" s="15" t="s">
        <v>961</v>
      </c>
      <c r="BM142" s="140" t="s">
        <v>996</v>
      </c>
    </row>
    <row r="143" spans="2:65" s="1" customFormat="1" ht="10.199999999999999">
      <c r="B143" s="27"/>
      <c r="D143" s="142" t="s">
        <v>169</v>
      </c>
      <c r="F143" s="143" t="s">
        <v>997</v>
      </c>
      <c r="L143" s="27"/>
      <c r="M143" s="144"/>
      <c r="T143" s="51"/>
      <c r="AT143" s="15" t="s">
        <v>169</v>
      </c>
      <c r="AU143" s="15" t="s">
        <v>84</v>
      </c>
    </row>
    <row r="144" spans="2:65" s="1" customFormat="1" ht="16.5" customHeight="1">
      <c r="B144" s="128"/>
      <c r="C144" s="129" t="s">
        <v>223</v>
      </c>
      <c r="D144" s="129" t="s">
        <v>163</v>
      </c>
      <c r="E144" s="130" t="s">
        <v>998</v>
      </c>
      <c r="F144" s="131" t="s">
        <v>999</v>
      </c>
      <c r="G144" s="132" t="s">
        <v>960</v>
      </c>
      <c r="H144" s="133">
        <v>1</v>
      </c>
      <c r="I144" s="134"/>
      <c r="J144" s="134">
        <f>ROUND(I144*H144,2)</f>
        <v>0</v>
      </c>
      <c r="K144" s="135"/>
      <c r="L144" s="27"/>
      <c r="M144" s="136" t="s">
        <v>1</v>
      </c>
      <c r="N144" s="137" t="s">
        <v>39</v>
      </c>
      <c r="O144" s="138">
        <v>0</v>
      </c>
      <c r="P144" s="138">
        <f>O144*H144</f>
        <v>0</v>
      </c>
      <c r="Q144" s="138">
        <v>0</v>
      </c>
      <c r="R144" s="138">
        <f>Q144*H144</f>
        <v>0</v>
      </c>
      <c r="S144" s="138">
        <v>0</v>
      </c>
      <c r="T144" s="139">
        <f>S144*H144</f>
        <v>0</v>
      </c>
      <c r="AR144" s="140" t="s">
        <v>961</v>
      </c>
      <c r="AT144" s="140" t="s">
        <v>163</v>
      </c>
      <c r="AU144" s="140" t="s">
        <v>84</v>
      </c>
      <c r="AY144" s="15" t="s">
        <v>161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5" t="s">
        <v>82</v>
      </c>
      <c r="BK144" s="141">
        <f>ROUND(I144*H144,2)</f>
        <v>0</v>
      </c>
      <c r="BL144" s="15" t="s">
        <v>961</v>
      </c>
      <c r="BM144" s="140" t="s">
        <v>1000</v>
      </c>
    </row>
    <row r="145" spans="2:65" s="1" customFormat="1" ht="10.199999999999999">
      <c r="B145" s="27"/>
      <c r="D145" s="142" t="s">
        <v>169</v>
      </c>
      <c r="F145" s="143" t="s">
        <v>999</v>
      </c>
      <c r="L145" s="27"/>
      <c r="M145" s="144"/>
      <c r="T145" s="51"/>
      <c r="AT145" s="15" t="s">
        <v>169</v>
      </c>
      <c r="AU145" s="15" t="s">
        <v>84</v>
      </c>
    </row>
    <row r="146" spans="2:65" s="11" customFormat="1" ht="22.8" customHeight="1">
      <c r="B146" s="117"/>
      <c r="D146" s="118" t="s">
        <v>73</v>
      </c>
      <c r="E146" s="126" t="s">
        <v>1001</v>
      </c>
      <c r="F146" s="126" t="s">
        <v>1002</v>
      </c>
      <c r="J146" s="127">
        <f>BK146</f>
        <v>0</v>
      </c>
      <c r="L146" s="117"/>
      <c r="M146" s="121"/>
      <c r="P146" s="122">
        <f>SUM(P147:P150)</f>
        <v>0</v>
      </c>
      <c r="R146" s="122">
        <f>SUM(R147:R150)</f>
        <v>0</v>
      </c>
      <c r="T146" s="123">
        <f>SUM(T147:T150)</f>
        <v>0</v>
      </c>
      <c r="AR146" s="118" t="s">
        <v>188</v>
      </c>
      <c r="AT146" s="124" t="s">
        <v>73</v>
      </c>
      <c r="AU146" s="124" t="s">
        <v>82</v>
      </c>
      <c r="AY146" s="118" t="s">
        <v>161</v>
      </c>
      <c r="BK146" s="125">
        <f>SUM(BK147:BK150)</f>
        <v>0</v>
      </c>
    </row>
    <row r="147" spans="2:65" s="1" customFormat="1" ht="24.15" customHeight="1">
      <c r="B147" s="128"/>
      <c r="C147" s="129" t="s">
        <v>8</v>
      </c>
      <c r="D147" s="129" t="s">
        <v>163</v>
      </c>
      <c r="E147" s="130" t="s">
        <v>1003</v>
      </c>
      <c r="F147" s="131" t="s">
        <v>1004</v>
      </c>
      <c r="G147" s="132" t="s">
        <v>396</v>
      </c>
      <c r="H147" s="133">
        <v>2</v>
      </c>
      <c r="I147" s="134"/>
      <c r="J147" s="134">
        <f>ROUND(I147*H147,2)</f>
        <v>0</v>
      </c>
      <c r="K147" s="135"/>
      <c r="L147" s="27"/>
      <c r="M147" s="136" t="s">
        <v>1</v>
      </c>
      <c r="N147" s="137" t="s">
        <v>39</v>
      </c>
      <c r="O147" s="138">
        <v>0</v>
      </c>
      <c r="P147" s="138">
        <f>O147*H147</f>
        <v>0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961</v>
      </c>
      <c r="AT147" s="140" t="s">
        <v>163</v>
      </c>
      <c r="AU147" s="140" t="s">
        <v>84</v>
      </c>
      <c r="AY147" s="15" t="s">
        <v>161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5" t="s">
        <v>82</v>
      </c>
      <c r="BK147" s="141">
        <f>ROUND(I147*H147,2)</f>
        <v>0</v>
      </c>
      <c r="BL147" s="15" t="s">
        <v>961</v>
      </c>
      <c r="BM147" s="140" t="s">
        <v>1005</v>
      </c>
    </row>
    <row r="148" spans="2:65" s="1" customFormat="1" ht="10.199999999999999">
      <c r="B148" s="27"/>
      <c r="D148" s="142" t="s">
        <v>169</v>
      </c>
      <c r="F148" s="143" t="s">
        <v>1006</v>
      </c>
      <c r="L148" s="27"/>
      <c r="M148" s="144"/>
      <c r="T148" s="51"/>
      <c r="AT148" s="15" t="s">
        <v>169</v>
      </c>
      <c r="AU148" s="15" t="s">
        <v>84</v>
      </c>
    </row>
    <row r="149" spans="2:65" s="1" customFormat="1" ht="24.15" customHeight="1">
      <c r="B149" s="128"/>
      <c r="C149" s="129" t="s">
        <v>235</v>
      </c>
      <c r="D149" s="129" t="s">
        <v>163</v>
      </c>
      <c r="E149" s="130" t="s">
        <v>1007</v>
      </c>
      <c r="F149" s="131" t="s">
        <v>1008</v>
      </c>
      <c r="G149" s="132" t="s">
        <v>396</v>
      </c>
      <c r="H149" s="133">
        <v>6</v>
      </c>
      <c r="I149" s="134"/>
      <c r="J149" s="134">
        <f>ROUND(I149*H149,2)</f>
        <v>0</v>
      </c>
      <c r="K149" s="135"/>
      <c r="L149" s="27"/>
      <c r="M149" s="136" t="s">
        <v>1</v>
      </c>
      <c r="N149" s="137" t="s">
        <v>39</v>
      </c>
      <c r="O149" s="138">
        <v>0</v>
      </c>
      <c r="P149" s="138">
        <f>O149*H149</f>
        <v>0</v>
      </c>
      <c r="Q149" s="138">
        <v>0</v>
      </c>
      <c r="R149" s="138">
        <f>Q149*H149</f>
        <v>0</v>
      </c>
      <c r="S149" s="138">
        <v>0</v>
      </c>
      <c r="T149" s="139">
        <f>S149*H149</f>
        <v>0</v>
      </c>
      <c r="AR149" s="140" t="s">
        <v>961</v>
      </c>
      <c r="AT149" s="140" t="s">
        <v>163</v>
      </c>
      <c r="AU149" s="140" t="s">
        <v>84</v>
      </c>
      <c r="AY149" s="15" t="s">
        <v>161</v>
      </c>
      <c r="BE149" s="141">
        <f>IF(N149="základní",J149,0)</f>
        <v>0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5" t="s">
        <v>82</v>
      </c>
      <c r="BK149" s="141">
        <f>ROUND(I149*H149,2)</f>
        <v>0</v>
      </c>
      <c r="BL149" s="15" t="s">
        <v>961</v>
      </c>
      <c r="BM149" s="140" t="s">
        <v>1009</v>
      </c>
    </row>
    <row r="150" spans="2:65" s="1" customFormat="1" ht="10.199999999999999">
      <c r="B150" s="27"/>
      <c r="D150" s="142" t="s">
        <v>169</v>
      </c>
      <c r="F150" s="143" t="s">
        <v>1010</v>
      </c>
      <c r="L150" s="27"/>
      <c r="M150" s="168"/>
      <c r="N150" s="169"/>
      <c r="O150" s="169"/>
      <c r="P150" s="169"/>
      <c r="Q150" s="169"/>
      <c r="R150" s="169"/>
      <c r="S150" s="169"/>
      <c r="T150" s="170"/>
      <c r="AT150" s="15" t="s">
        <v>169</v>
      </c>
      <c r="AU150" s="15" t="s">
        <v>84</v>
      </c>
    </row>
    <row r="151" spans="2:65" s="1" customFormat="1" ht="6.9" customHeight="1">
      <c r="B151" s="39"/>
      <c r="C151" s="40"/>
      <c r="D151" s="40"/>
      <c r="E151" s="40"/>
      <c r="F151" s="40"/>
      <c r="G151" s="40"/>
      <c r="H151" s="40"/>
      <c r="I151" s="40"/>
      <c r="J151" s="40"/>
      <c r="K151" s="40"/>
      <c r="L151" s="27"/>
    </row>
  </sheetData>
  <autoFilter ref="C119:K150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76"/>
  <sheetViews>
    <sheetView showGridLines="0" topLeftCell="A61" workbookViewId="0"/>
  </sheetViews>
  <sheetFormatPr defaultRowHeight="14.4"/>
  <cols>
    <col min="1" max="1" width="8.28515625" customWidth="1"/>
    <col min="2" max="2" width="1.7109375" customWidth="1"/>
    <col min="3" max="3" width="25" customWidth="1"/>
    <col min="4" max="4" width="75.85546875" customWidth="1"/>
    <col min="5" max="5" width="13.28515625" customWidth="1"/>
    <col min="6" max="6" width="20" customWidth="1"/>
    <col min="7" max="7" width="1.7109375" customWidth="1"/>
    <col min="8" max="8" width="8.28515625" customWidth="1"/>
  </cols>
  <sheetData>
    <row r="1" spans="2:8" ht="11.25" customHeight="1"/>
    <row r="2" spans="2:8" ht="36.9" customHeight="1"/>
    <row r="3" spans="2:8" ht="6.9" customHeight="1">
      <c r="B3" s="16"/>
      <c r="C3" s="17"/>
      <c r="D3" s="17"/>
      <c r="E3" s="17"/>
      <c r="F3" s="17"/>
      <c r="G3" s="17"/>
      <c r="H3" s="18"/>
    </row>
    <row r="4" spans="2:8" ht="24.9" customHeight="1">
      <c r="B4" s="18"/>
      <c r="C4" s="19" t="s">
        <v>1011</v>
      </c>
      <c r="H4" s="18"/>
    </row>
    <row r="5" spans="2:8" ht="12" customHeight="1">
      <c r="B5" s="18"/>
      <c r="C5" s="21" t="s">
        <v>12</v>
      </c>
      <c r="D5" s="182" t="s">
        <v>13</v>
      </c>
      <c r="E5" s="180"/>
      <c r="F5" s="180"/>
      <c r="H5" s="18"/>
    </row>
    <row r="6" spans="2:8" ht="36.9" customHeight="1">
      <c r="B6" s="18"/>
      <c r="C6" s="23" t="s">
        <v>14</v>
      </c>
      <c r="D6" s="181" t="s">
        <v>15</v>
      </c>
      <c r="E6" s="180"/>
      <c r="F6" s="180"/>
      <c r="H6" s="18"/>
    </row>
    <row r="7" spans="2:8" ht="16.5" customHeight="1">
      <c r="B7" s="18"/>
      <c r="C7" s="24" t="s">
        <v>20</v>
      </c>
      <c r="D7" s="47" t="str">
        <f>'Rekapitulace stavby'!AN8</f>
        <v>19. 2. 2026</v>
      </c>
      <c r="H7" s="18"/>
    </row>
    <row r="8" spans="2:8" s="1" customFormat="1" ht="10.8" customHeight="1">
      <c r="B8" s="27"/>
      <c r="H8" s="27"/>
    </row>
    <row r="9" spans="2:8" s="10" customFormat="1" ht="29.25" customHeight="1">
      <c r="B9" s="108"/>
      <c r="C9" s="109" t="s">
        <v>55</v>
      </c>
      <c r="D9" s="110" t="s">
        <v>56</v>
      </c>
      <c r="E9" s="110" t="s">
        <v>148</v>
      </c>
      <c r="F9" s="111" t="s">
        <v>1012</v>
      </c>
      <c r="H9" s="108"/>
    </row>
    <row r="10" spans="2:8" s="1" customFormat="1" ht="26.4" customHeight="1">
      <c r="B10" s="27"/>
      <c r="C10" s="171" t="s">
        <v>79</v>
      </c>
      <c r="D10" s="171" t="s">
        <v>80</v>
      </c>
      <c r="H10" s="27"/>
    </row>
    <row r="11" spans="2:8" s="1" customFormat="1" ht="16.8" customHeight="1">
      <c r="B11" s="27"/>
      <c r="C11" s="172" t="s">
        <v>127</v>
      </c>
      <c r="D11" s="173" t="s">
        <v>1</v>
      </c>
      <c r="E11" s="174" t="s">
        <v>1</v>
      </c>
      <c r="F11" s="175">
        <v>2.1</v>
      </c>
      <c r="H11" s="27"/>
    </row>
    <row r="12" spans="2:8" s="1" customFormat="1" ht="16.8" customHeight="1">
      <c r="B12" s="27"/>
      <c r="C12" s="176" t="s">
        <v>127</v>
      </c>
      <c r="D12" s="176" t="s">
        <v>257</v>
      </c>
      <c r="E12" s="15" t="s">
        <v>1</v>
      </c>
      <c r="F12" s="177">
        <v>2.1</v>
      </c>
      <c r="H12" s="27"/>
    </row>
    <row r="13" spans="2:8" s="1" customFormat="1" ht="16.8" customHeight="1">
      <c r="B13" s="27"/>
      <c r="C13" s="178" t="s">
        <v>1013</v>
      </c>
      <c r="H13" s="27"/>
    </row>
    <row r="14" spans="2:8" s="1" customFormat="1" ht="20.399999999999999">
      <c r="B14" s="27"/>
      <c r="C14" s="176" t="s">
        <v>251</v>
      </c>
      <c r="D14" s="176" t="s">
        <v>252</v>
      </c>
      <c r="E14" s="15" t="s">
        <v>244</v>
      </c>
      <c r="F14" s="177">
        <v>330.11</v>
      </c>
      <c r="H14" s="27"/>
    </row>
    <row r="15" spans="2:8" s="1" customFormat="1" ht="16.8" customHeight="1">
      <c r="B15" s="27"/>
      <c r="C15" s="176" t="s">
        <v>260</v>
      </c>
      <c r="D15" s="176" t="s">
        <v>261</v>
      </c>
      <c r="E15" s="15" t="s">
        <v>166</v>
      </c>
      <c r="F15" s="177">
        <v>840</v>
      </c>
      <c r="H15" s="27"/>
    </row>
    <row r="16" spans="2:8" s="1" customFormat="1" ht="16.8" customHeight="1">
      <c r="B16" s="27"/>
      <c r="C16" s="176" t="s">
        <v>294</v>
      </c>
      <c r="D16" s="176" t="s">
        <v>295</v>
      </c>
      <c r="E16" s="15" t="s">
        <v>244</v>
      </c>
      <c r="F16" s="177">
        <v>163.86500000000001</v>
      </c>
      <c r="H16" s="27"/>
    </row>
    <row r="17" spans="2:8" s="1" customFormat="1" ht="16.8" customHeight="1">
      <c r="B17" s="27"/>
      <c r="C17" s="172" t="s">
        <v>97</v>
      </c>
      <c r="D17" s="173" t="s">
        <v>1</v>
      </c>
      <c r="E17" s="174" t="s">
        <v>1</v>
      </c>
      <c r="F17" s="175">
        <v>9.5</v>
      </c>
      <c r="H17" s="27"/>
    </row>
    <row r="18" spans="2:8" s="1" customFormat="1" ht="16.8" customHeight="1">
      <c r="B18" s="27"/>
      <c r="C18" s="176" t="s">
        <v>97</v>
      </c>
      <c r="D18" s="176" t="s">
        <v>348</v>
      </c>
      <c r="E18" s="15" t="s">
        <v>1</v>
      </c>
      <c r="F18" s="177">
        <v>9.5</v>
      </c>
      <c r="H18" s="27"/>
    </row>
    <row r="19" spans="2:8" s="1" customFormat="1" ht="16.8" customHeight="1">
      <c r="B19" s="27"/>
      <c r="C19" s="178" t="s">
        <v>1013</v>
      </c>
      <c r="H19" s="27"/>
    </row>
    <row r="20" spans="2:8" s="1" customFormat="1" ht="16.8" customHeight="1">
      <c r="B20" s="27"/>
      <c r="C20" s="176" t="s">
        <v>343</v>
      </c>
      <c r="D20" s="176" t="s">
        <v>344</v>
      </c>
      <c r="E20" s="15" t="s">
        <v>166</v>
      </c>
      <c r="F20" s="177">
        <v>2152.85</v>
      </c>
      <c r="H20" s="27"/>
    </row>
    <row r="21" spans="2:8" s="1" customFormat="1" ht="16.8" customHeight="1">
      <c r="B21" s="27"/>
      <c r="C21" s="176" t="s">
        <v>427</v>
      </c>
      <c r="D21" s="176" t="s">
        <v>428</v>
      </c>
      <c r="E21" s="15" t="s">
        <v>166</v>
      </c>
      <c r="F21" s="177">
        <v>71.349999999999994</v>
      </c>
      <c r="H21" s="27"/>
    </row>
    <row r="22" spans="2:8" s="1" customFormat="1" ht="16.8" customHeight="1">
      <c r="B22" s="27"/>
      <c r="C22" s="176" t="s">
        <v>464</v>
      </c>
      <c r="D22" s="176" t="s">
        <v>465</v>
      </c>
      <c r="E22" s="15" t="s">
        <v>166</v>
      </c>
      <c r="F22" s="177">
        <v>9.5</v>
      </c>
      <c r="H22" s="27"/>
    </row>
    <row r="23" spans="2:8" s="1" customFormat="1" ht="16.8" customHeight="1">
      <c r="B23" s="27"/>
      <c r="C23" s="176" t="s">
        <v>492</v>
      </c>
      <c r="D23" s="176" t="s">
        <v>493</v>
      </c>
      <c r="E23" s="15" t="s">
        <v>166</v>
      </c>
      <c r="F23" s="177">
        <v>386.8</v>
      </c>
      <c r="H23" s="27"/>
    </row>
    <row r="24" spans="2:8" s="1" customFormat="1" ht="16.8" customHeight="1">
      <c r="B24" s="27"/>
      <c r="C24" s="176" t="s">
        <v>507</v>
      </c>
      <c r="D24" s="176" t="s">
        <v>508</v>
      </c>
      <c r="E24" s="15" t="s">
        <v>166</v>
      </c>
      <c r="F24" s="177">
        <v>9.5</v>
      </c>
      <c r="H24" s="27"/>
    </row>
    <row r="25" spans="2:8" s="1" customFormat="1" ht="16.8" customHeight="1">
      <c r="B25" s="27"/>
      <c r="C25" s="172" t="s">
        <v>99</v>
      </c>
      <c r="D25" s="173" t="s">
        <v>1</v>
      </c>
      <c r="E25" s="174" t="s">
        <v>1</v>
      </c>
      <c r="F25" s="175">
        <v>47.1</v>
      </c>
      <c r="H25" s="27"/>
    </row>
    <row r="26" spans="2:8" s="1" customFormat="1" ht="16.8" customHeight="1">
      <c r="B26" s="27"/>
      <c r="C26" s="176" t="s">
        <v>99</v>
      </c>
      <c r="D26" s="176" t="s">
        <v>349</v>
      </c>
      <c r="E26" s="15" t="s">
        <v>1</v>
      </c>
      <c r="F26" s="177">
        <v>47.1</v>
      </c>
      <c r="H26" s="27"/>
    </row>
    <row r="27" spans="2:8" s="1" customFormat="1" ht="16.8" customHeight="1">
      <c r="B27" s="27"/>
      <c r="C27" s="178" t="s">
        <v>1013</v>
      </c>
      <c r="H27" s="27"/>
    </row>
    <row r="28" spans="2:8" s="1" customFormat="1" ht="16.8" customHeight="1">
      <c r="B28" s="27"/>
      <c r="C28" s="176" t="s">
        <v>343</v>
      </c>
      <c r="D28" s="176" t="s">
        <v>344</v>
      </c>
      <c r="E28" s="15" t="s">
        <v>166</v>
      </c>
      <c r="F28" s="177">
        <v>2152.85</v>
      </c>
      <c r="H28" s="27"/>
    </row>
    <row r="29" spans="2:8" s="1" customFormat="1" ht="16.8" customHeight="1">
      <c r="B29" s="27"/>
      <c r="C29" s="176" t="s">
        <v>427</v>
      </c>
      <c r="D29" s="176" t="s">
        <v>428</v>
      </c>
      <c r="E29" s="15" t="s">
        <v>166</v>
      </c>
      <c r="F29" s="177">
        <v>71.349999999999994</v>
      </c>
      <c r="H29" s="27"/>
    </row>
    <row r="30" spans="2:8" s="1" customFormat="1" ht="16.8" customHeight="1">
      <c r="B30" s="27"/>
      <c r="C30" s="176" t="s">
        <v>517</v>
      </c>
      <c r="D30" s="176" t="s">
        <v>518</v>
      </c>
      <c r="E30" s="15" t="s">
        <v>166</v>
      </c>
      <c r="F30" s="177">
        <v>52.35</v>
      </c>
      <c r="H30" s="27"/>
    </row>
    <row r="31" spans="2:8" s="1" customFormat="1" ht="16.8" customHeight="1">
      <c r="B31" s="27"/>
      <c r="C31" s="176" t="s">
        <v>522</v>
      </c>
      <c r="D31" s="176" t="s">
        <v>523</v>
      </c>
      <c r="E31" s="15" t="s">
        <v>166</v>
      </c>
      <c r="F31" s="177">
        <v>48.512999999999998</v>
      </c>
      <c r="H31" s="27"/>
    </row>
    <row r="32" spans="2:8" s="1" customFormat="1" ht="16.8" customHeight="1">
      <c r="B32" s="27"/>
      <c r="C32" s="172" t="s">
        <v>95</v>
      </c>
      <c r="D32" s="173" t="s">
        <v>1</v>
      </c>
      <c r="E32" s="174" t="s">
        <v>1</v>
      </c>
      <c r="F32" s="175">
        <v>377.3</v>
      </c>
      <c r="H32" s="27"/>
    </row>
    <row r="33" spans="2:8" s="1" customFormat="1" ht="16.8" customHeight="1">
      <c r="B33" s="27"/>
      <c r="C33" s="176" t="s">
        <v>95</v>
      </c>
      <c r="D33" s="176" t="s">
        <v>347</v>
      </c>
      <c r="E33" s="15" t="s">
        <v>1</v>
      </c>
      <c r="F33" s="177">
        <v>377.3</v>
      </c>
      <c r="H33" s="27"/>
    </row>
    <row r="34" spans="2:8" s="1" customFormat="1" ht="16.8" customHeight="1">
      <c r="B34" s="27"/>
      <c r="C34" s="178" t="s">
        <v>1013</v>
      </c>
      <c r="H34" s="27"/>
    </row>
    <row r="35" spans="2:8" s="1" customFormat="1" ht="16.8" customHeight="1">
      <c r="B35" s="27"/>
      <c r="C35" s="176" t="s">
        <v>343</v>
      </c>
      <c r="D35" s="176" t="s">
        <v>344</v>
      </c>
      <c r="E35" s="15" t="s">
        <v>166</v>
      </c>
      <c r="F35" s="177">
        <v>2152.85</v>
      </c>
      <c r="H35" s="27"/>
    </row>
    <row r="36" spans="2:8" s="1" customFormat="1" ht="16.8" customHeight="1">
      <c r="B36" s="27"/>
      <c r="C36" s="176" t="s">
        <v>435</v>
      </c>
      <c r="D36" s="176" t="s">
        <v>436</v>
      </c>
      <c r="E36" s="15" t="s">
        <v>166</v>
      </c>
      <c r="F36" s="177">
        <v>1558.6</v>
      </c>
      <c r="H36" s="27"/>
    </row>
    <row r="37" spans="2:8" s="1" customFormat="1" ht="16.8" customHeight="1">
      <c r="B37" s="27"/>
      <c r="C37" s="176" t="s">
        <v>444</v>
      </c>
      <c r="D37" s="176" t="s">
        <v>445</v>
      </c>
      <c r="E37" s="15" t="s">
        <v>166</v>
      </c>
      <c r="F37" s="177">
        <v>1558.6</v>
      </c>
      <c r="H37" s="27"/>
    </row>
    <row r="38" spans="2:8" s="1" customFormat="1" ht="16.8" customHeight="1">
      <c r="B38" s="27"/>
      <c r="C38" s="176" t="s">
        <v>470</v>
      </c>
      <c r="D38" s="176" t="s">
        <v>471</v>
      </c>
      <c r="E38" s="15" t="s">
        <v>166</v>
      </c>
      <c r="F38" s="177">
        <v>377.3</v>
      </c>
      <c r="H38" s="27"/>
    </row>
    <row r="39" spans="2:8" s="1" customFormat="1" ht="16.8" customHeight="1">
      <c r="B39" s="27"/>
      <c r="C39" s="176" t="s">
        <v>492</v>
      </c>
      <c r="D39" s="176" t="s">
        <v>493</v>
      </c>
      <c r="E39" s="15" t="s">
        <v>166</v>
      </c>
      <c r="F39" s="177">
        <v>386.8</v>
      </c>
      <c r="H39" s="27"/>
    </row>
    <row r="40" spans="2:8" s="1" customFormat="1" ht="16.8" customHeight="1">
      <c r="B40" s="27"/>
      <c r="C40" s="176" t="s">
        <v>512</v>
      </c>
      <c r="D40" s="176" t="s">
        <v>513</v>
      </c>
      <c r="E40" s="15" t="s">
        <v>166</v>
      </c>
      <c r="F40" s="177">
        <v>377.3</v>
      </c>
      <c r="H40" s="27"/>
    </row>
    <row r="41" spans="2:8" s="1" customFormat="1" ht="16.8" customHeight="1">
      <c r="B41" s="27"/>
      <c r="C41" s="172" t="s">
        <v>105</v>
      </c>
      <c r="D41" s="173" t="s">
        <v>1</v>
      </c>
      <c r="E41" s="174" t="s">
        <v>1</v>
      </c>
      <c r="F41" s="175">
        <v>1091.2</v>
      </c>
      <c r="H41" s="27"/>
    </row>
    <row r="42" spans="2:8" s="1" customFormat="1" ht="16.8" customHeight="1">
      <c r="B42" s="27"/>
      <c r="C42" s="176" t="s">
        <v>105</v>
      </c>
      <c r="D42" s="176" t="s">
        <v>351</v>
      </c>
      <c r="E42" s="15" t="s">
        <v>1</v>
      </c>
      <c r="F42" s="177">
        <v>1091.2</v>
      </c>
      <c r="H42" s="27"/>
    </row>
    <row r="43" spans="2:8" s="1" customFormat="1" ht="16.8" customHeight="1">
      <c r="B43" s="27"/>
      <c r="C43" s="178" t="s">
        <v>1013</v>
      </c>
      <c r="H43" s="27"/>
    </row>
    <row r="44" spans="2:8" s="1" customFormat="1" ht="16.8" customHeight="1">
      <c r="B44" s="27"/>
      <c r="C44" s="176" t="s">
        <v>343</v>
      </c>
      <c r="D44" s="176" t="s">
        <v>344</v>
      </c>
      <c r="E44" s="15" t="s">
        <v>166</v>
      </c>
      <c r="F44" s="177">
        <v>2152.85</v>
      </c>
      <c r="H44" s="27"/>
    </row>
    <row r="45" spans="2:8" s="1" customFormat="1" ht="16.8" customHeight="1">
      <c r="B45" s="27"/>
      <c r="C45" s="176" t="s">
        <v>435</v>
      </c>
      <c r="D45" s="176" t="s">
        <v>436</v>
      </c>
      <c r="E45" s="15" t="s">
        <v>166</v>
      </c>
      <c r="F45" s="177">
        <v>1558.6</v>
      </c>
      <c r="H45" s="27"/>
    </row>
    <row r="46" spans="2:8" s="1" customFormat="1" ht="16.8" customHeight="1">
      <c r="B46" s="27"/>
      <c r="C46" s="176" t="s">
        <v>444</v>
      </c>
      <c r="D46" s="176" t="s">
        <v>445</v>
      </c>
      <c r="E46" s="15" t="s">
        <v>166</v>
      </c>
      <c r="F46" s="177">
        <v>1558.6</v>
      </c>
      <c r="H46" s="27"/>
    </row>
    <row r="47" spans="2:8" s="1" customFormat="1" ht="16.8" customHeight="1">
      <c r="B47" s="27"/>
      <c r="C47" s="176" t="s">
        <v>562</v>
      </c>
      <c r="D47" s="176" t="s">
        <v>563</v>
      </c>
      <c r="E47" s="15" t="s">
        <v>166</v>
      </c>
      <c r="F47" s="177">
        <v>1181.3</v>
      </c>
      <c r="H47" s="27"/>
    </row>
    <row r="48" spans="2:8" s="1" customFormat="1" ht="16.8" customHeight="1">
      <c r="B48" s="27"/>
      <c r="C48" s="176" t="s">
        <v>567</v>
      </c>
      <c r="D48" s="176" t="s">
        <v>568</v>
      </c>
      <c r="E48" s="15" t="s">
        <v>166</v>
      </c>
      <c r="F48" s="177">
        <v>1102.1120000000001</v>
      </c>
      <c r="H48" s="27"/>
    </row>
    <row r="49" spans="2:8" s="1" customFormat="1" ht="16.8" customHeight="1">
      <c r="B49" s="27"/>
      <c r="C49" s="172" t="s">
        <v>119</v>
      </c>
      <c r="D49" s="173" t="s">
        <v>1</v>
      </c>
      <c r="E49" s="174" t="s">
        <v>1</v>
      </c>
      <c r="F49" s="175">
        <v>163.5</v>
      </c>
      <c r="H49" s="27"/>
    </row>
    <row r="50" spans="2:8" s="1" customFormat="1" ht="16.8" customHeight="1">
      <c r="B50" s="27"/>
      <c r="C50" s="176" t="s">
        <v>1</v>
      </c>
      <c r="D50" s="176" t="s">
        <v>649</v>
      </c>
      <c r="E50" s="15" t="s">
        <v>1</v>
      </c>
      <c r="F50" s="177">
        <v>34</v>
      </c>
      <c r="H50" s="27"/>
    </row>
    <row r="51" spans="2:8" s="1" customFormat="1" ht="16.8" customHeight="1">
      <c r="B51" s="27"/>
      <c r="C51" s="176" t="s">
        <v>1</v>
      </c>
      <c r="D51" s="176" t="s">
        <v>650</v>
      </c>
      <c r="E51" s="15" t="s">
        <v>1</v>
      </c>
      <c r="F51" s="177">
        <v>129.5</v>
      </c>
      <c r="H51" s="27"/>
    </row>
    <row r="52" spans="2:8" s="1" customFormat="1" ht="16.8" customHeight="1">
      <c r="B52" s="27"/>
      <c r="C52" s="176" t="s">
        <v>119</v>
      </c>
      <c r="D52" s="176" t="s">
        <v>206</v>
      </c>
      <c r="E52" s="15" t="s">
        <v>1</v>
      </c>
      <c r="F52" s="177">
        <v>163.5</v>
      </c>
      <c r="H52" s="27"/>
    </row>
    <row r="53" spans="2:8" s="1" customFormat="1" ht="16.8" customHeight="1">
      <c r="B53" s="27"/>
      <c r="C53" s="178" t="s">
        <v>1013</v>
      </c>
      <c r="H53" s="27"/>
    </row>
    <row r="54" spans="2:8" s="1" customFormat="1" ht="16.8" customHeight="1">
      <c r="B54" s="27"/>
      <c r="C54" s="176" t="s">
        <v>645</v>
      </c>
      <c r="D54" s="176" t="s">
        <v>646</v>
      </c>
      <c r="E54" s="15" t="s">
        <v>231</v>
      </c>
      <c r="F54" s="177">
        <v>163.5</v>
      </c>
      <c r="H54" s="27"/>
    </row>
    <row r="55" spans="2:8" s="1" customFormat="1" ht="20.399999999999999">
      <c r="B55" s="27"/>
      <c r="C55" s="176" t="s">
        <v>251</v>
      </c>
      <c r="D55" s="176" t="s">
        <v>252</v>
      </c>
      <c r="E55" s="15" t="s">
        <v>244</v>
      </c>
      <c r="F55" s="177">
        <v>330.11</v>
      </c>
      <c r="H55" s="27"/>
    </row>
    <row r="56" spans="2:8" s="1" customFormat="1" ht="16.8" customHeight="1">
      <c r="B56" s="27"/>
      <c r="C56" s="176" t="s">
        <v>260</v>
      </c>
      <c r="D56" s="176" t="s">
        <v>261</v>
      </c>
      <c r="E56" s="15" t="s">
        <v>166</v>
      </c>
      <c r="F56" s="177">
        <v>840</v>
      </c>
      <c r="H56" s="27"/>
    </row>
    <row r="57" spans="2:8" s="1" customFormat="1" ht="16.8" customHeight="1">
      <c r="B57" s="27"/>
      <c r="C57" s="176" t="s">
        <v>294</v>
      </c>
      <c r="D57" s="176" t="s">
        <v>295</v>
      </c>
      <c r="E57" s="15" t="s">
        <v>244</v>
      </c>
      <c r="F57" s="177">
        <v>163.86500000000001</v>
      </c>
      <c r="H57" s="27"/>
    </row>
    <row r="58" spans="2:8" s="1" customFormat="1" ht="16.8" customHeight="1">
      <c r="B58" s="27"/>
      <c r="C58" s="176" t="s">
        <v>308</v>
      </c>
      <c r="D58" s="176" t="s">
        <v>309</v>
      </c>
      <c r="E58" s="15" t="s">
        <v>244</v>
      </c>
      <c r="F58" s="177">
        <v>101.746</v>
      </c>
      <c r="H58" s="27"/>
    </row>
    <row r="59" spans="2:8" s="1" customFormat="1" ht="20.399999999999999">
      <c r="B59" s="27"/>
      <c r="C59" s="176" t="s">
        <v>381</v>
      </c>
      <c r="D59" s="176" t="s">
        <v>382</v>
      </c>
      <c r="E59" s="15" t="s">
        <v>231</v>
      </c>
      <c r="F59" s="177">
        <v>200</v>
      </c>
      <c r="H59" s="27"/>
    </row>
    <row r="60" spans="2:8" s="1" customFormat="1" ht="16.8" customHeight="1">
      <c r="B60" s="27"/>
      <c r="C60" s="176" t="s">
        <v>401</v>
      </c>
      <c r="D60" s="176" t="s">
        <v>402</v>
      </c>
      <c r="E60" s="15" t="s">
        <v>244</v>
      </c>
      <c r="F60" s="177">
        <v>27.052</v>
      </c>
      <c r="H60" s="27"/>
    </row>
    <row r="61" spans="2:8" s="1" customFormat="1" ht="16.8" customHeight="1">
      <c r="B61" s="27"/>
      <c r="C61" s="176" t="s">
        <v>713</v>
      </c>
      <c r="D61" s="176" t="s">
        <v>714</v>
      </c>
      <c r="E61" s="15" t="s">
        <v>231</v>
      </c>
      <c r="F61" s="177">
        <v>163.5</v>
      </c>
      <c r="H61" s="27"/>
    </row>
    <row r="62" spans="2:8" s="1" customFormat="1" ht="16.8" customHeight="1">
      <c r="B62" s="27"/>
      <c r="C62" s="172" t="s">
        <v>121</v>
      </c>
      <c r="D62" s="173" t="s">
        <v>1</v>
      </c>
      <c r="E62" s="174" t="s">
        <v>1</v>
      </c>
      <c r="F62" s="175">
        <v>36.5</v>
      </c>
      <c r="H62" s="27"/>
    </row>
    <row r="63" spans="2:8" s="1" customFormat="1" ht="16.8" customHeight="1">
      <c r="B63" s="27"/>
      <c r="C63" s="176" t="s">
        <v>121</v>
      </c>
      <c r="D63" s="176" t="s">
        <v>661</v>
      </c>
      <c r="E63" s="15" t="s">
        <v>1</v>
      </c>
      <c r="F63" s="177">
        <v>36.5</v>
      </c>
      <c r="H63" s="27"/>
    </row>
    <row r="64" spans="2:8" s="1" customFormat="1" ht="16.8" customHeight="1">
      <c r="B64" s="27"/>
      <c r="C64" s="178" t="s">
        <v>1013</v>
      </c>
      <c r="H64" s="27"/>
    </row>
    <row r="65" spans="2:8" s="1" customFormat="1" ht="16.8" customHeight="1">
      <c r="B65" s="27"/>
      <c r="C65" s="176" t="s">
        <v>657</v>
      </c>
      <c r="D65" s="176" t="s">
        <v>658</v>
      </c>
      <c r="E65" s="15" t="s">
        <v>231</v>
      </c>
      <c r="F65" s="177">
        <v>36.5</v>
      </c>
      <c r="H65" s="27"/>
    </row>
    <row r="66" spans="2:8" s="1" customFormat="1" ht="20.399999999999999">
      <c r="B66" s="27"/>
      <c r="C66" s="176" t="s">
        <v>251</v>
      </c>
      <c r="D66" s="176" t="s">
        <v>252</v>
      </c>
      <c r="E66" s="15" t="s">
        <v>244</v>
      </c>
      <c r="F66" s="177">
        <v>330.11</v>
      </c>
      <c r="H66" s="27"/>
    </row>
    <row r="67" spans="2:8" s="1" customFormat="1" ht="16.8" customHeight="1">
      <c r="B67" s="27"/>
      <c r="C67" s="176" t="s">
        <v>260</v>
      </c>
      <c r="D67" s="176" t="s">
        <v>261</v>
      </c>
      <c r="E67" s="15" t="s">
        <v>166</v>
      </c>
      <c r="F67" s="177">
        <v>840</v>
      </c>
      <c r="H67" s="27"/>
    </row>
    <row r="68" spans="2:8" s="1" customFormat="1" ht="16.8" customHeight="1">
      <c r="B68" s="27"/>
      <c r="C68" s="176" t="s">
        <v>294</v>
      </c>
      <c r="D68" s="176" t="s">
        <v>295</v>
      </c>
      <c r="E68" s="15" t="s">
        <v>244</v>
      </c>
      <c r="F68" s="177">
        <v>163.86500000000001</v>
      </c>
      <c r="H68" s="27"/>
    </row>
    <row r="69" spans="2:8" s="1" customFormat="1" ht="16.8" customHeight="1">
      <c r="B69" s="27"/>
      <c r="C69" s="176" t="s">
        <v>308</v>
      </c>
      <c r="D69" s="176" t="s">
        <v>309</v>
      </c>
      <c r="E69" s="15" t="s">
        <v>244</v>
      </c>
      <c r="F69" s="177">
        <v>101.746</v>
      </c>
      <c r="H69" s="27"/>
    </row>
    <row r="70" spans="2:8" s="1" customFormat="1" ht="20.399999999999999">
      <c r="B70" s="27"/>
      <c r="C70" s="176" t="s">
        <v>381</v>
      </c>
      <c r="D70" s="176" t="s">
        <v>382</v>
      </c>
      <c r="E70" s="15" t="s">
        <v>231</v>
      </c>
      <c r="F70" s="177">
        <v>200</v>
      </c>
      <c r="H70" s="27"/>
    </row>
    <row r="71" spans="2:8" s="1" customFormat="1" ht="16.8" customHeight="1">
      <c r="B71" s="27"/>
      <c r="C71" s="176" t="s">
        <v>401</v>
      </c>
      <c r="D71" s="176" t="s">
        <v>402</v>
      </c>
      <c r="E71" s="15" t="s">
        <v>244</v>
      </c>
      <c r="F71" s="177">
        <v>27.052</v>
      </c>
      <c r="H71" s="27"/>
    </row>
    <row r="72" spans="2:8" s="1" customFormat="1" ht="16.8" customHeight="1">
      <c r="B72" s="27"/>
      <c r="C72" s="176" t="s">
        <v>718</v>
      </c>
      <c r="D72" s="176" t="s">
        <v>719</v>
      </c>
      <c r="E72" s="15" t="s">
        <v>231</v>
      </c>
      <c r="F72" s="177">
        <v>36.5</v>
      </c>
      <c r="H72" s="27"/>
    </row>
    <row r="73" spans="2:8" s="1" customFormat="1" ht="16.8" customHeight="1">
      <c r="B73" s="27"/>
      <c r="C73" s="172" t="s">
        <v>88</v>
      </c>
      <c r="D73" s="173" t="s">
        <v>1</v>
      </c>
      <c r="E73" s="174" t="s">
        <v>1</v>
      </c>
      <c r="F73" s="175">
        <v>19.8</v>
      </c>
      <c r="H73" s="27"/>
    </row>
    <row r="74" spans="2:8" s="1" customFormat="1" ht="16.8" customHeight="1">
      <c r="B74" s="27"/>
      <c r="C74" s="176" t="s">
        <v>88</v>
      </c>
      <c r="D74" s="176" t="s">
        <v>222</v>
      </c>
      <c r="E74" s="15" t="s">
        <v>1</v>
      </c>
      <c r="F74" s="177">
        <v>19.8</v>
      </c>
      <c r="H74" s="27"/>
    </row>
    <row r="75" spans="2:8" s="1" customFormat="1" ht="16.8" customHeight="1">
      <c r="B75" s="27"/>
      <c r="C75" s="178" t="s">
        <v>1013</v>
      </c>
      <c r="H75" s="27"/>
    </row>
    <row r="76" spans="2:8" s="1" customFormat="1" ht="16.8" customHeight="1">
      <c r="B76" s="27"/>
      <c r="C76" s="176" t="s">
        <v>218</v>
      </c>
      <c r="D76" s="176" t="s">
        <v>219</v>
      </c>
      <c r="E76" s="15" t="s">
        <v>166</v>
      </c>
      <c r="F76" s="177">
        <v>19.8</v>
      </c>
      <c r="H76" s="27"/>
    </row>
    <row r="77" spans="2:8" s="1" customFormat="1" ht="16.8" customHeight="1">
      <c r="B77" s="27"/>
      <c r="C77" s="176" t="s">
        <v>224</v>
      </c>
      <c r="D77" s="176" t="s">
        <v>225</v>
      </c>
      <c r="E77" s="15" t="s">
        <v>166</v>
      </c>
      <c r="F77" s="177">
        <v>9.9</v>
      </c>
      <c r="H77" s="27"/>
    </row>
    <row r="78" spans="2:8" s="1" customFormat="1" ht="20.399999999999999">
      <c r="B78" s="27"/>
      <c r="C78" s="176" t="s">
        <v>475</v>
      </c>
      <c r="D78" s="176" t="s">
        <v>476</v>
      </c>
      <c r="E78" s="15" t="s">
        <v>166</v>
      </c>
      <c r="F78" s="177">
        <v>9.9</v>
      </c>
      <c r="H78" s="27"/>
    </row>
    <row r="79" spans="2:8" s="1" customFormat="1" ht="20.399999999999999">
      <c r="B79" s="27"/>
      <c r="C79" s="176" t="s">
        <v>486</v>
      </c>
      <c r="D79" s="176" t="s">
        <v>487</v>
      </c>
      <c r="E79" s="15" t="s">
        <v>166</v>
      </c>
      <c r="F79" s="177">
        <v>19.8</v>
      </c>
      <c r="H79" s="27"/>
    </row>
    <row r="80" spans="2:8" s="1" customFormat="1" ht="16.8" customHeight="1">
      <c r="B80" s="27"/>
      <c r="C80" s="176" t="s">
        <v>497</v>
      </c>
      <c r="D80" s="176" t="s">
        <v>498</v>
      </c>
      <c r="E80" s="15" t="s">
        <v>166</v>
      </c>
      <c r="F80" s="177">
        <v>19.8</v>
      </c>
      <c r="H80" s="27"/>
    </row>
    <row r="81" spans="2:8" s="1" customFormat="1" ht="16.8" customHeight="1">
      <c r="B81" s="27"/>
      <c r="C81" s="176" t="s">
        <v>502</v>
      </c>
      <c r="D81" s="176" t="s">
        <v>503</v>
      </c>
      <c r="E81" s="15" t="s">
        <v>166</v>
      </c>
      <c r="F81" s="177">
        <v>9.9</v>
      </c>
      <c r="H81" s="27"/>
    </row>
    <row r="82" spans="2:8" s="1" customFormat="1" ht="16.8" customHeight="1">
      <c r="B82" s="27"/>
      <c r="C82" s="172" t="s">
        <v>90</v>
      </c>
      <c r="D82" s="173" t="s">
        <v>1</v>
      </c>
      <c r="E82" s="174" t="s">
        <v>1</v>
      </c>
      <c r="F82" s="175">
        <v>1131.97</v>
      </c>
      <c r="H82" s="27"/>
    </row>
    <row r="83" spans="2:8" s="1" customFormat="1" ht="16.8" customHeight="1">
      <c r="B83" s="27"/>
      <c r="C83" s="176" t="s">
        <v>1</v>
      </c>
      <c r="D83" s="176" t="s">
        <v>247</v>
      </c>
      <c r="E83" s="15" t="s">
        <v>1</v>
      </c>
      <c r="F83" s="177">
        <v>969</v>
      </c>
      <c r="H83" s="27"/>
    </row>
    <row r="84" spans="2:8" s="1" customFormat="1" ht="16.8" customHeight="1">
      <c r="B84" s="27"/>
      <c r="C84" s="176" t="s">
        <v>1</v>
      </c>
      <c r="D84" s="176" t="s">
        <v>248</v>
      </c>
      <c r="E84" s="15" t="s">
        <v>1</v>
      </c>
      <c r="F84" s="177">
        <v>-555</v>
      </c>
      <c r="H84" s="27"/>
    </row>
    <row r="85" spans="2:8" s="1" customFormat="1" ht="16.8" customHeight="1">
      <c r="B85" s="27"/>
      <c r="C85" s="176" t="s">
        <v>1</v>
      </c>
      <c r="D85" s="176" t="s">
        <v>249</v>
      </c>
      <c r="E85" s="15" t="s">
        <v>1</v>
      </c>
      <c r="F85" s="177">
        <v>717.97</v>
      </c>
      <c r="H85" s="27"/>
    </row>
    <row r="86" spans="2:8" s="1" customFormat="1" ht="16.8" customHeight="1">
      <c r="B86" s="27"/>
      <c r="C86" s="176" t="s">
        <v>90</v>
      </c>
      <c r="D86" s="176" t="s">
        <v>206</v>
      </c>
      <c r="E86" s="15" t="s">
        <v>1</v>
      </c>
      <c r="F86" s="177">
        <v>1131.97</v>
      </c>
      <c r="H86" s="27"/>
    </row>
    <row r="87" spans="2:8" s="1" customFormat="1" ht="16.8" customHeight="1">
      <c r="B87" s="27"/>
      <c r="C87" s="178" t="s">
        <v>1013</v>
      </c>
      <c r="H87" s="27"/>
    </row>
    <row r="88" spans="2:8" s="1" customFormat="1" ht="20.399999999999999">
      <c r="B88" s="27"/>
      <c r="C88" s="176" t="s">
        <v>242</v>
      </c>
      <c r="D88" s="176" t="s">
        <v>243</v>
      </c>
      <c r="E88" s="15" t="s">
        <v>244</v>
      </c>
      <c r="F88" s="177">
        <v>1131.97</v>
      </c>
      <c r="H88" s="27"/>
    </row>
    <row r="89" spans="2:8" s="1" customFormat="1" ht="20.399999999999999">
      <c r="B89" s="27"/>
      <c r="C89" s="176" t="s">
        <v>271</v>
      </c>
      <c r="D89" s="176" t="s">
        <v>272</v>
      </c>
      <c r="E89" s="15" t="s">
        <v>244</v>
      </c>
      <c r="F89" s="177">
        <v>1462.08</v>
      </c>
      <c r="H89" s="27"/>
    </row>
    <row r="90" spans="2:8" s="1" customFormat="1" ht="16.8" customHeight="1">
      <c r="B90" s="27"/>
      <c r="C90" s="172" t="s">
        <v>93</v>
      </c>
      <c r="D90" s="173" t="s">
        <v>1</v>
      </c>
      <c r="E90" s="174" t="s">
        <v>1</v>
      </c>
      <c r="F90" s="175">
        <v>1462.08</v>
      </c>
      <c r="H90" s="27"/>
    </row>
    <row r="91" spans="2:8" s="1" customFormat="1" ht="16.8" customHeight="1">
      <c r="B91" s="27"/>
      <c r="C91" s="176" t="s">
        <v>93</v>
      </c>
      <c r="D91" s="176" t="s">
        <v>275</v>
      </c>
      <c r="E91" s="15" t="s">
        <v>1</v>
      </c>
      <c r="F91" s="177">
        <v>1462.08</v>
      </c>
      <c r="H91" s="27"/>
    </row>
    <row r="92" spans="2:8" s="1" customFormat="1" ht="16.8" customHeight="1">
      <c r="B92" s="27"/>
      <c r="C92" s="178" t="s">
        <v>1013</v>
      </c>
      <c r="H92" s="27"/>
    </row>
    <row r="93" spans="2:8" s="1" customFormat="1" ht="20.399999999999999">
      <c r="B93" s="27"/>
      <c r="C93" s="176" t="s">
        <v>271</v>
      </c>
      <c r="D93" s="176" t="s">
        <v>272</v>
      </c>
      <c r="E93" s="15" t="s">
        <v>244</v>
      </c>
      <c r="F93" s="177">
        <v>1462.08</v>
      </c>
      <c r="H93" s="27"/>
    </row>
    <row r="94" spans="2:8" s="1" customFormat="1" ht="20.399999999999999">
      <c r="B94" s="27"/>
      <c r="C94" s="176" t="s">
        <v>277</v>
      </c>
      <c r="D94" s="176" t="s">
        <v>278</v>
      </c>
      <c r="E94" s="15" t="s">
        <v>244</v>
      </c>
      <c r="F94" s="177">
        <v>16082.88</v>
      </c>
      <c r="H94" s="27"/>
    </row>
    <row r="95" spans="2:8" s="1" customFormat="1" ht="16.8" customHeight="1">
      <c r="B95" s="27"/>
      <c r="C95" s="176" t="s">
        <v>283</v>
      </c>
      <c r="D95" s="176" t="s">
        <v>284</v>
      </c>
      <c r="E95" s="15" t="s">
        <v>285</v>
      </c>
      <c r="F95" s="177">
        <v>2924.16</v>
      </c>
      <c r="H95" s="27"/>
    </row>
    <row r="96" spans="2:8" s="1" customFormat="1" ht="16.8" customHeight="1">
      <c r="B96" s="27"/>
      <c r="C96" s="176" t="s">
        <v>289</v>
      </c>
      <c r="D96" s="176" t="s">
        <v>290</v>
      </c>
      <c r="E96" s="15" t="s">
        <v>244</v>
      </c>
      <c r="F96" s="177">
        <v>1462.08</v>
      </c>
      <c r="H96" s="27"/>
    </row>
    <row r="97" spans="2:8" s="1" customFormat="1" ht="16.8" customHeight="1">
      <c r="B97" s="27"/>
      <c r="C97" s="172" t="s">
        <v>107</v>
      </c>
      <c r="D97" s="173" t="s">
        <v>1</v>
      </c>
      <c r="E97" s="174" t="s">
        <v>1</v>
      </c>
      <c r="F97" s="175">
        <v>213</v>
      </c>
      <c r="H97" s="27"/>
    </row>
    <row r="98" spans="2:8" s="1" customFormat="1" ht="16.8" customHeight="1">
      <c r="B98" s="27"/>
      <c r="C98" s="176" t="s">
        <v>107</v>
      </c>
      <c r="D98" s="176" t="s">
        <v>352</v>
      </c>
      <c r="E98" s="15" t="s">
        <v>1</v>
      </c>
      <c r="F98" s="177">
        <v>213</v>
      </c>
      <c r="H98" s="27"/>
    </row>
    <row r="99" spans="2:8" s="1" customFormat="1" ht="16.8" customHeight="1">
      <c r="B99" s="27"/>
      <c r="C99" s="178" t="s">
        <v>1013</v>
      </c>
      <c r="H99" s="27"/>
    </row>
    <row r="100" spans="2:8" s="1" customFormat="1" ht="16.8" customHeight="1">
      <c r="B100" s="27"/>
      <c r="C100" s="176" t="s">
        <v>343</v>
      </c>
      <c r="D100" s="176" t="s">
        <v>344</v>
      </c>
      <c r="E100" s="15" t="s">
        <v>166</v>
      </c>
      <c r="F100" s="177">
        <v>2152.85</v>
      </c>
      <c r="H100" s="27"/>
    </row>
    <row r="101" spans="2:8" s="1" customFormat="1" ht="16.8" customHeight="1">
      <c r="B101" s="27"/>
      <c r="C101" s="176" t="s">
        <v>449</v>
      </c>
      <c r="D101" s="176" t="s">
        <v>450</v>
      </c>
      <c r="E101" s="15" t="s">
        <v>166</v>
      </c>
      <c r="F101" s="177">
        <v>1287</v>
      </c>
      <c r="H101" s="27"/>
    </row>
    <row r="102" spans="2:8" s="1" customFormat="1" ht="20.399999999999999">
      <c r="B102" s="27"/>
      <c r="C102" s="176" t="s">
        <v>537</v>
      </c>
      <c r="D102" s="176" t="s">
        <v>538</v>
      </c>
      <c r="E102" s="15" t="s">
        <v>166</v>
      </c>
      <c r="F102" s="177">
        <v>532.4</v>
      </c>
      <c r="H102" s="27"/>
    </row>
    <row r="103" spans="2:8" s="1" customFormat="1" ht="16.8" customHeight="1">
      <c r="B103" s="27"/>
      <c r="C103" s="176" t="s">
        <v>547</v>
      </c>
      <c r="D103" s="176" t="s">
        <v>548</v>
      </c>
      <c r="E103" s="15" t="s">
        <v>166</v>
      </c>
      <c r="F103" s="177">
        <v>217.26</v>
      </c>
      <c r="H103" s="27"/>
    </row>
    <row r="104" spans="2:8" s="1" customFormat="1" ht="16.8" customHeight="1">
      <c r="B104" s="27"/>
      <c r="C104" s="172" t="s">
        <v>109</v>
      </c>
      <c r="D104" s="173" t="s">
        <v>1</v>
      </c>
      <c r="E104" s="174" t="s">
        <v>1</v>
      </c>
      <c r="F104" s="175">
        <v>60.7</v>
      </c>
      <c r="H104" s="27"/>
    </row>
    <row r="105" spans="2:8" s="1" customFormat="1" ht="16.8" customHeight="1">
      <c r="B105" s="27"/>
      <c r="C105" s="176" t="s">
        <v>109</v>
      </c>
      <c r="D105" s="176" t="s">
        <v>353</v>
      </c>
      <c r="E105" s="15" t="s">
        <v>1</v>
      </c>
      <c r="F105" s="177">
        <v>60.7</v>
      </c>
      <c r="H105" s="27"/>
    </row>
    <row r="106" spans="2:8" s="1" customFormat="1" ht="16.8" customHeight="1">
      <c r="B106" s="27"/>
      <c r="C106" s="178" t="s">
        <v>1013</v>
      </c>
      <c r="H106" s="27"/>
    </row>
    <row r="107" spans="2:8" s="1" customFormat="1" ht="16.8" customHeight="1">
      <c r="B107" s="27"/>
      <c r="C107" s="176" t="s">
        <v>343</v>
      </c>
      <c r="D107" s="176" t="s">
        <v>344</v>
      </c>
      <c r="E107" s="15" t="s">
        <v>166</v>
      </c>
      <c r="F107" s="177">
        <v>2152.85</v>
      </c>
      <c r="H107" s="27"/>
    </row>
    <row r="108" spans="2:8" s="1" customFormat="1" ht="16.8" customHeight="1">
      <c r="B108" s="27"/>
      <c r="C108" s="176" t="s">
        <v>435</v>
      </c>
      <c r="D108" s="176" t="s">
        <v>436</v>
      </c>
      <c r="E108" s="15" t="s">
        <v>166</v>
      </c>
      <c r="F108" s="177">
        <v>1558.6</v>
      </c>
      <c r="H108" s="27"/>
    </row>
    <row r="109" spans="2:8" s="1" customFormat="1" ht="16.8" customHeight="1">
      <c r="B109" s="27"/>
      <c r="C109" s="176" t="s">
        <v>444</v>
      </c>
      <c r="D109" s="176" t="s">
        <v>445</v>
      </c>
      <c r="E109" s="15" t="s">
        <v>166</v>
      </c>
      <c r="F109" s="177">
        <v>1558.6</v>
      </c>
      <c r="H109" s="27"/>
    </row>
    <row r="110" spans="2:8" s="1" customFormat="1" ht="16.8" customHeight="1">
      <c r="B110" s="27"/>
      <c r="C110" s="176" t="s">
        <v>562</v>
      </c>
      <c r="D110" s="176" t="s">
        <v>563</v>
      </c>
      <c r="E110" s="15" t="s">
        <v>166</v>
      </c>
      <c r="F110" s="177">
        <v>1181.3</v>
      </c>
      <c r="H110" s="27"/>
    </row>
    <row r="111" spans="2:8" s="1" customFormat="1" ht="20.399999999999999">
      <c r="B111" s="27"/>
      <c r="C111" s="176" t="s">
        <v>583</v>
      </c>
      <c r="D111" s="176" t="s">
        <v>584</v>
      </c>
      <c r="E111" s="15" t="s">
        <v>166</v>
      </c>
      <c r="F111" s="177">
        <v>90.1</v>
      </c>
      <c r="H111" s="27"/>
    </row>
    <row r="112" spans="2:8" s="1" customFormat="1" ht="16.8" customHeight="1">
      <c r="B112" s="27"/>
      <c r="C112" s="176" t="s">
        <v>572</v>
      </c>
      <c r="D112" s="176" t="s">
        <v>573</v>
      </c>
      <c r="E112" s="15" t="s">
        <v>166</v>
      </c>
      <c r="F112" s="177">
        <v>61.307000000000002</v>
      </c>
      <c r="H112" s="27"/>
    </row>
    <row r="113" spans="2:8" s="1" customFormat="1" ht="16.8" customHeight="1">
      <c r="B113" s="27"/>
      <c r="C113" s="172" t="s">
        <v>129</v>
      </c>
      <c r="D113" s="173" t="s">
        <v>1</v>
      </c>
      <c r="E113" s="174" t="s">
        <v>1</v>
      </c>
      <c r="F113" s="175">
        <v>330.11</v>
      </c>
      <c r="H113" s="27"/>
    </row>
    <row r="114" spans="2:8" s="1" customFormat="1" ht="20.399999999999999">
      <c r="B114" s="27"/>
      <c r="C114" s="176" t="s">
        <v>129</v>
      </c>
      <c r="D114" s="176" t="s">
        <v>258</v>
      </c>
      <c r="E114" s="15" t="s">
        <v>1</v>
      </c>
      <c r="F114" s="177">
        <v>330.11</v>
      </c>
      <c r="H114" s="27"/>
    </row>
    <row r="115" spans="2:8" s="1" customFormat="1" ht="16.8" customHeight="1">
      <c r="B115" s="27"/>
      <c r="C115" s="178" t="s">
        <v>1013</v>
      </c>
      <c r="H115" s="27"/>
    </row>
    <row r="116" spans="2:8" s="1" customFormat="1" ht="20.399999999999999">
      <c r="B116" s="27"/>
      <c r="C116" s="176" t="s">
        <v>251</v>
      </c>
      <c r="D116" s="176" t="s">
        <v>252</v>
      </c>
      <c r="E116" s="15" t="s">
        <v>244</v>
      </c>
      <c r="F116" s="177">
        <v>330.11</v>
      </c>
      <c r="H116" s="27"/>
    </row>
    <row r="117" spans="2:8" s="1" customFormat="1" ht="20.399999999999999">
      <c r="B117" s="27"/>
      <c r="C117" s="176" t="s">
        <v>271</v>
      </c>
      <c r="D117" s="176" t="s">
        <v>272</v>
      </c>
      <c r="E117" s="15" t="s">
        <v>244</v>
      </c>
      <c r="F117" s="177">
        <v>1462.08</v>
      </c>
      <c r="H117" s="27"/>
    </row>
    <row r="118" spans="2:8" s="1" customFormat="1" ht="16.8" customHeight="1">
      <c r="B118" s="27"/>
      <c r="C118" s="172" t="s">
        <v>123</v>
      </c>
      <c r="D118" s="173" t="s">
        <v>1</v>
      </c>
      <c r="E118" s="174" t="s">
        <v>1</v>
      </c>
      <c r="F118" s="175">
        <v>1.1000000000000001</v>
      </c>
      <c r="H118" s="27"/>
    </row>
    <row r="119" spans="2:8" s="1" customFormat="1" ht="16.8" customHeight="1">
      <c r="B119" s="27"/>
      <c r="C119" s="176" t="s">
        <v>123</v>
      </c>
      <c r="D119" s="176" t="s">
        <v>255</v>
      </c>
      <c r="E119" s="15" t="s">
        <v>1</v>
      </c>
      <c r="F119" s="177">
        <v>1.1000000000000001</v>
      </c>
      <c r="H119" s="27"/>
    </row>
    <row r="120" spans="2:8" s="1" customFormat="1" ht="16.8" customHeight="1">
      <c r="B120" s="27"/>
      <c r="C120" s="178" t="s">
        <v>1013</v>
      </c>
      <c r="H120" s="27"/>
    </row>
    <row r="121" spans="2:8" s="1" customFormat="1" ht="20.399999999999999">
      <c r="B121" s="27"/>
      <c r="C121" s="176" t="s">
        <v>251</v>
      </c>
      <c r="D121" s="176" t="s">
        <v>252</v>
      </c>
      <c r="E121" s="15" t="s">
        <v>244</v>
      </c>
      <c r="F121" s="177">
        <v>330.11</v>
      </c>
      <c r="H121" s="27"/>
    </row>
    <row r="122" spans="2:8" s="1" customFormat="1" ht="16.8" customHeight="1">
      <c r="B122" s="27"/>
      <c r="C122" s="176" t="s">
        <v>294</v>
      </c>
      <c r="D122" s="176" t="s">
        <v>295</v>
      </c>
      <c r="E122" s="15" t="s">
        <v>244</v>
      </c>
      <c r="F122" s="177">
        <v>163.86500000000001</v>
      </c>
      <c r="H122" s="27"/>
    </row>
    <row r="123" spans="2:8" s="1" customFormat="1" ht="16.8" customHeight="1">
      <c r="B123" s="27"/>
      <c r="C123" s="176" t="s">
        <v>308</v>
      </c>
      <c r="D123" s="176" t="s">
        <v>309</v>
      </c>
      <c r="E123" s="15" t="s">
        <v>244</v>
      </c>
      <c r="F123" s="177">
        <v>101.746</v>
      </c>
      <c r="H123" s="27"/>
    </row>
    <row r="124" spans="2:8" s="1" customFormat="1" ht="16.8" customHeight="1">
      <c r="B124" s="27"/>
      <c r="C124" s="176" t="s">
        <v>401</v>
      </c>
      <c r="D124" s="176" t="s">
        <v>402</v>
      </c>
      <c r="E124" s="15" t="s">
        <v>244</v>
      </c>
      <c r="F124" s="177">
        <v>27.052</v>
      </c>
      <c r="H124" s="27"/>
    </row>
    <row r="125" spans="2:8" s="1" customFormat="1" ht="16.8" customHeight="1">
      <c r="B125" s="27"/>
      <c r="C125" s="172" t="s">
        <v>125</v>
      </c>
      <c r="D125" s="173" t="s">
        <v>1</v>
      </c>
      <c r="E125" s="174" t="s">
        <v>1</v>
      </c>
      <c r="F125" s="175">
        <v>1.2</v>
      </c>
      <c r="H125" s="27"/>
    </row>
    <row r="126" spans="2:8" s="1" customFormat="1" ht="16.8" customHeight="1">
      <c r="B126" s="27"/>
      <c r="C126" s="176" t="s">
        <v>125</v>
      </c>
      <c r="D126" s="176" t="s">
        <v>256</v>
      </c>
      <c r="E126" s="15" t="s">
        <v>1</v>
      </c>
      <c r="F126" s="177">
        <v>1.2</v>
      </c>
      <c r="H126" s="27"/>
    </row>
    <row r="127" spans="2:8" s="1" customFormat="1" ht="16.8" customHeight="1">
      <c r="B127" s="27"/>
      <c r="C127" s="178" t="s">
        <v>1013</v>
      </c>
      <c r="H127" s="27"/>
    </row>
    <row r="128" spans="2:8" s="1" customFormat="1" ht="20.399999999999999">
      <c r="B128" s="27"/>
      <c r="C128" s="176" t="s">
        <v>251</v>
      </c>
      <c r="D128" s="176" t="s">
        <v>252</v>
      </c>
      <c r="E128" s="15" t="s">
        <v>244</v>
      </c>
      <c r="F128" s="177">
        <v>330.11</v>
      </c>
      <c r="H128" s="27"/>
    </row>
    <row r="129" spans="2:8" s="1" customFormat="1" ht="16.8" customHeight="1">
      <c r="B129" s="27"/>
      <c r="C129" s="176" t="s">
        <v>294</v>
      </c>
      <c r="D129" s="176" t="s">
        <v>295</v>
      </c>
      <c r="E129" s="15" t="s">
        <v>244</v>
      </c>
      <c r="F129" s="177">
        <v>163.86500000000001</v>
      </c>
      <c r="H129" s="27"/>
    </row>
    <row r="130" spans="2:8" s="1" customFormat="1" ht="16.8" customHeight="1">
      <c r="B130" s="27"/>
      <c r="C130" s="176" t="s">
        <v>308</v>
      </c>
      <c r="D130" s="176" t="s">
        <v>309</v>
      </c>
      <c r="E130" s="15" t="s">
        <v>244</v>
      </c>
      <c r="F130" s="177">
        <v>101.746</v>
      </c>
      <c r="H130" s="27"/>
    </row>
    <row r="131" spans="2:8" s="1" customFormat="1" ht="16.8" customHeight="1">
      <c r="B131" s="27"/>
      <c r="C131" s="176" t="s">
        <v>401</v>
      </c>
      <c r="D131" s="176" t="s">
        <v>402</v>
      </c>
      <c r="E131" s="15" t="s">
        <v>244</v>
      </c>
      <c r="F131" s="177">
        <v>27.052</v>
      </c>
      <c r="H131" s="27"/>
    </row>
    <row r="132" spans="2:8" s="1" customFormat="1" ht="16.8" customHeight="1">
      <c r="B132" s="27"/>
      <c r="C132" s="172" t="s">
        <v>113</v>
      </c>
      <c r="D132" s="173" t="s">
        <v>1</v>
      </c>
      <c r="E132" s="174" t="s">
        <v>1</v>
      </c>
      <c r="F132" s="175">
        <v>5.25</v>
      </c>
      <c r="H132" s="27"/>
    </row>
    <row r="133" spans="2:8" s="1" customFormat="1" ht="16.8" customHeight="1">
      <c r="B133" s="27"/>
      <c r="C133" s="176" t="s">
        <v>113</v>
      </c>
      <c r="D133" s="176" t="s">
        <v>355</v>
      </c>
      <c r="E133" s="15" t="s">
        <v>1</v>
      </c>
      <c r="F133" s="177">
        <v>5.25</v>
      </c>
      <c r="H133" s="27"/>
    </row>
    <row r="134" spans="2:8" s="1" customFormat="1" ht="16.8" customHeight="1">
      <c r="B134" s="27"/>
      <c r="C134" s="178" t="s">
        <v>1013</v>
      </c>
      <c r="H134" s="27"/>
    </row>
    <row r="135" spans="2:8" s="1" customFormat="1" ht="16.8" customHeight="1">
      <c r="B135" s="27"/>
      <c r="C135" s="176" t="s">
        <v>343</v>
      </c>
      <c r="D135" s="176" t="s">
        <v>344</v>
      </c>
      <c r="E135" s="15" t="s">
        <v>166</v>
      </c>
      <c r="F135" s="177">
        <v>2152.85</v>
      </c>
      <c r="H135" s="27"/>
    </row>
    <row r="136" spans="2:8" s="1" customFormat="1" ht="16.8" customHeight="1">
      <c r="B136" s="27"/>
      <c r="C136" s="176" t="s">
        <v>427</v>
      </c>
      <c r="D136" s="176" t="s">
        <v>428</v>
      </c>
      <c r="E136" s="15" t="s">
        <v>166</v>
      </c>
      <c r="F136" s="177">
        <v>71.349999999999994</v>
      </c>
      <c r="H136" s="27"/>
    </row>
    <row r="137" spans="2:8" s="1" customFormat="1" ht="16.8" customHeight="1">
      <c r="B137" s="27"/>
      <c r="C137" s="176" t="s">
        <v>517</v>
      </c>
      <c r="D137" s="176" t="s">
        <v>518</v>
      </c>
      <c r="E137" s="15" t="s">
        <v>166</v>
      </c>
      <c r="F137" s="177">
        <v>52.35</v>
      </c>
      <c r="H137" s="27"/>
    </row>
    <row r="138" spans="2:8" s="1" customFormat="1" ht="20.399999999999999">
      <c r="B138" s="27"/>
      <c r="C138" s="176" t="s">
        <v>532</v>
      </c>
      <c r="D138" s="176" t="s">
        <v>533</v>
      </c>
      <c r="E138" s="15" t="s">
        <v>166</v>
      </c>
      <c r="F138" s="177">
        <v>5.25</v>
      </c>
      <c r="H138" s="27"/>
    </row>
    <row r="139" spans="2:8" s="1" customFormat="1" ht="16.8" customHeight="1">
      <c r="B139" s="27"/>
      <c r="C139" s="176" t="s">
        <v>527</v>
      </c>
      <c r="D139" s="176" t="s">
        <v>528</v>
      </c>
      <c r="E139" s="15" t="s">
        <v>166</v>
      </c>
      <c r="F139" s="177">
        <v>5.4080000000000004</v>
      </c>
      <c r="H139" s="27"/>
    </row>
    <row r="140" spans="2:8" s="1" customFormat="1" ht="16.8" customHeight="1">
      <c r="B140" s="27"/>
      <c r="C140" s="172" t="s">
        <v>111</v>
      </c>
      <c r="D140" s="173" t="s">
        <v>1</v>
      </c>
      <c r="E140" s="174" t="s">
        <v>1</v>
      </c>
      <c r="F140" s="175">
        <v>6.4</v>
      </c>
      <c r="H140" s="27"/>
    </row>
    <row r="141" spans="2:8" s="1" customFormat="1" ht="16.8" customHeight="1">
      <c r="B141" s="27"/>
      <c r="C141" s="176" t="s">
        <v>111</v>
      </c>
      <c r="D141" s="176" t="s">
        <v>354</v>
      </c>
      <c r="E141" s="15" t="s">
        <v>1</v>
      </c>
      <c r="F141" s="177">
        <v>6.4</v>
      </c>
      <c r="H141" s="27"/>
    </row>
    <row r="142" spans="2:8" s="1" customFormat="1" ht="16.8" customHeight="1">
      <c r="B142" s="27"/>
      <c r="C142" s="178" t="s">
        <v>1013</v>
      </c>
      <c r="H142" s="27"/>
    </row>
    <row r="143" spans="2:8" s="1" customFormat="1" ht="16.8" customHeight="1">
      <c r="B143" s="27"/>
      <c r="C143" s="176" t="s">
        <v>343</v>
      </c>
      <c r="D143" s="176" t="s">
        <v>344</v>
      </c>
      <c r="E143" s="15" t="s">
        <v>166</v>
      </c>
      <c r="F143" s="177">
        <v>2152.85</v>
      </c>
      <c r="H143" s="27"/>
    </row>
    <row r="144" spans="2:8" s="1" customFormat="1" ht="16.8" customHeight="1">
      <c r="B144" s="27"/>
      <c r="C144" s="176" t="s">
        <v>449</v>
      </c>
      <c r="D144" s="176" t="s">
        <v>450</v>
      </c>
      <c r="E144" s="15" t="s">
        <v>166</v>
      </c>
      <c r="F144" s="177">
        <v>1287</v>
      </c>
      <c r="H144" s="27"/>
    </row>
    <row r="145" spans="2:8" s="1" customFormat="1" ht="20.399999999999999">
      <c r="B145" s="27"/>
      <c r="C145" s="176" t="s">
        <v>537</v>
      </c>
      <c r="D145" s="176" t="s">
        <v>538</v>
      </c>
      <c r="E145" s="15" t="s">
        <v>166</v>
      </c>
      <c r="F145" s="177">
        <v>532.4</v>
      </c>
      <c r="H145" s="27"/>
    </row>
    <row r="146" spans="2:8" s="1" customFormat="1" ht="20.399999999999999">
      <c r="B146" s="27"/>
      <c r="C146" s="176" t="s">
        <v>557</v>
      </c>
      <c r="D146" s="176" t="s">
        <v>558</v>
      </c>
      <c r="E146" s="15" t="s">
        <v>166</v>
      </c>
      <c r="F146" s="177">
        <v>6.4</v>
      </c>
      <c r="H146" s="27"/>
    </row>
    <row r="147" spans="2:8" s="1" customFormat="1" ht="16.8" customHeight="1">
      <c r="B147" s="27"/>
      <c r="C147" s="176" t="s">
        <v>552</v>
      </c>
      <c r="D147" s="176" t="s">
        <v>553</v>
      </c>
      <c r="E147" s="15" t="s">
        <v>166</v>
      </c>
      <c r="F147" s="177">
        <v>6.5279999999999996</v>
      </c>
      <c r="H147" s="27"/>
    </row>
    <row r="148" spans="2:8" s="1" customFormat="1" ht="16.8" customHeight="1">
      <c r="B148" s="27"/>
      <c r="C148" s="172" t="s">
        <v>102</v>
      </c>
      <c r="D148" s="173" t="s">
        <v>1</v>
      </c>
      <c r="E148" s="174" t="s">
        <v>1</v>
      </c>
      <c r="F148" s="175">
        <v>313</v>
      </c>
      <c r="H148" s="27"/>
    </row>
    <row r="149" spans="2:8" s="1" customFormat="1" ht="16.8" customHeight="1">
      <c r="B149" s="27"/>
      <c r="C149" s="176" t="s">
        <v>102</v>
      </c>
      <c r="D149" s="176" t="s">
        <v>350</v>
      </c>
      <c r="E149" s="15" t="s">
        <v>1</v>
      </c>
      <c r="F149" s="177">
        <v>313</v>
      </c>
      <c r="H149" s="27"/>
    </row>
    <row r="150" spans="2:8" s="1" customFormat="1" ht="16.8" customHeight="1">
      <c r="B150" s="27"/>
      <c r="C150" s="178" t="s">
        <v>1013</v>
      </c>
      <c r="H150" s="27"/>
    </row>
    <row r="151" spans="2:8" s="1" customFormat="1" ht="16.8" customHeight="1">
      <c r="B151" s="27"/>
      <c r="C151" s="176" t="s">
        <v>343</v>
      </c>
      <c r="D151" s="176" t="s">
        <v>344</v>
      </c>
      <c r="E151" s="15" t="s">
        <v>166</v>
      </c>
      <c r="F151" s="177">
        <v>2152.85</v>
      </c>
      <c r="H151" s="27"/>
    </row>
    <row r="152" spans="2:8" s="1" customFormat="1" ht="16.8" customHeight="1">
      <c r="B152" s="27"/>
      <c r="C152" s="176" t="s">
        <v>449</v>
      </c>
      <c r="D152" s="176" t="s">
        <v>450</v>
      </c>
      <c r="E152" s="15" t="s">
        <v>166</v>
      </c>
      <c r="F152" s="177">
        <v>1287</v>
      </c>
      <c r="H152" s="27"/>
    </row>
    <row r="153" spans="2:8" s="1" customFormat="1" ht="20.399999999999999">
      <c r="B153" s="27"/>
      <c r="C153" s="176" t="s">
        <v>537</v>
      </c>
      <c r="D153" s="176" t="s">
        <v>538</v>
      </c>
      <c r="E153" s="15" t="s">
        <v>166</v>
      </c>
      <c r="F153" s="177">
        <v>532.4</v>
      </c>
      <c r="H153" s="27"/>
    </row>
    <row r="154" spans="2:8" s="1" customFormat="1" ht="16.8" customHeight="1">
      <c r="B154" s="27"/>
      <c r="C154" s="176" t="s">
        <v>542</v>
      </c>
      <c r="D154" s="176" t="s">
        <v>543</v>
      </c>
      <c r="E154" s="15" t="s">
        <v>166</v>
      </c>
      <c r="F154" s="177">
        <v>319.26</v>
      </c>
      <c r="H154" s="27"/>
    </row>
    <row r="155" spans="2:8" s="1" customFormat="1" ht="16.8" customHeight="1">
      <c r="B155" s="27"/>
      <c r="C155" s="172" t="s">
        <v>117</v>
      </c>
      <c r="D155" s="173" t="s">
        <v>1</v>
      </c>
      <c r="E155" s="174" t="s">
        <v>1</v>
      </c>
      <c r="F155" s="175">
        <v>29.4</v>
      </c>
      <c r="H155" s="27"/>
    </row>
    <row r="156" spans="2:8" s="1" customFormat="1" ht="16.8" customHeight="1">
      <c r="B156" s="27"/>
      <c r="C156" s="176" t="s">
        <v>117</v>
      </c>
      <c r="D156" s="176" t="s">
        <v>356</v>
      </c>
      <c r="E156" s="15" t="s">
        <v>1</v>
      </c>
      <c r="F156" s="177">
        <v>29.4</v>
      </c>
      <c r="H156" s="27"/>
    </row>
    <row r="157" spans="2:8" s="1" customFormat="1" ht="16.8" customHeight="1">
      <c r="B157" s="27"/>
      <c r="C157" s="178" t="s">
        <v>1013</v>
      </c>
      <c r="H157" s="27"/>
    </row>
    <row r="158" spans="2:8" s="1" customFormat="1" ht="16.8" customHeight="1">
      <c r="B158" s="27"/>
      <c r="C158" s="176" t="s">
        <v>343</v>
      </c>
      <c r="D158" s="176" t="s">
        <v>344</v>
      </c>
      <c r="E158" s="15" t="s">
        <v>166</v>
      </c>
      <c r="F158" s="177">
        <v>2152.85</v>
      </c>
      <c r="H158" s="27"/>
    </row>
    <row r="159" spans="2:8" s="1" customFormat="1" ht="16.8" customHeight="1">
      <c r="B159" s="27"/>
      <c r="C159" s="176" t="s">
        <v>435</v>
      </c>
      <c r="D159" s="176" t="s">
        <v>436</v>
      </c>
      <c r="E159" s="15" t="s">
        <v>166</v>
      </c>
      <c r="F159" s="177">
        <v>1558.6</v>
      </c>
      <c r="H159" s="27"/>
    </row>
    <row r="160" spans="2:8" s="1" customFormat="1" ht="16.8" customHeight="1">
      <c r="B160" s="27"/>
      <c r="C160" s="176" t="s">
        <v>444</v>
      </c>
      <c r="D160" s="176" t="s">
        <v>445</v>
      </c>
      <c r="E160" s="15" t="s">
        <v>166</v>
      </c>
      <c r="F160" s="177">
        <v>1558.6</v>
      </c>
      <c r="H160" s="27"/>
    </row>
    <row r="161" spans="2:8" s="1" customFormat="1" ht="16.8" customHeight="1">
      <c r="B161" s="27"/>
      <c r="C161" s="176" t="s">
        <v>562</v>
      </c>
      <c r="D161" s="176" t="s">
        <v>563</v>
      </c>
      <c r="E161" s="15" t="s">
        <v>166</v>
      </c>
      <c r="F161" s="177">
        <v>1181.3</v>
      </c>
      <c r="H161" s="27"/>
    </row>
    <row r="162" spans="2:8" s="1" customFormat="1" ht="20.399999999999999">
      <c r="B162" s="27"/>
      <c r="C162" s="176" t="s">
        <v>583</v>
      </c>
      <c r="D162" s="176" t="s">
        <v>584</v>
      </c>
      <c r="E162" s="15" t="s">
        <v>166</v>
      </c>
      <c r="F162" s="177">
        <v>90.1</v>
      </c>
      <c r="H162" s="27"/>
    </row>
    <row r="163" spans="2:8" s="1" customFormat="1" ht="16.8" customHeight="1">
      <c r="B163" s="27"/>
      <c r="C163" s="176" t="s">
        <v>577</v>
      </c>
      <c r="D163" s="176" t="s">
        <v>578</v>
      </c>
      <c r="E163" s="15" t="s">
        <v>166</v>
      </c>
      <c r="F163" s="177">
        <v>29.693999999999999</v>
      </c>
      <c r="H163" s="27"/>
    </row>
    <row r="164" spans="2:8" s="1" customFormat="1" ht="16.8" customHeight="1">
      <c r="B164" s="27"/>
      <c r="C164" s="172" t="s">
        <v>115</v>
      </c>
      <c r="D164" s="173" t="s">
        <v>1</v>
      </c>
      <c r="E164" s="174" t="s">
        <v>1</v>
      </c>
      <c r="F164" s="175">
        <v>449</v>
      </c>
      <c r="H164" s="27"/>
    </row>
    <row r="165" spans="2:8" s="1" customFormat="1" ht="16.8" customHeight="1">
      <c r="B165" s="27"/>
      <c r="C165" s="176" t="s">
        <v>115</v>
      </c>
      <c r="D165" s="176" t="s">
        <v>324</v>
      </c>
      <c r="E165" s="15" t="s">
        <v>1</v>
      </c>
      <c r="F165" s="177">
        <v>449</v>
      </c>
      <c r="H165" s="27"/>
    </row>
    <row r="166" spans="2:8" s="1" customFormat="1" ht="16.8" customHeight="1">
      <c r="B166" s="27"/>
      <c r="C166" s="178" t="s">
        <v>1013</v>
      </c>
      <c r="H166" s="27"/>
    </row>
    <row r="167" spans="2:8" s="1" customFormat="1" ht="20.399999999999999">
      <c r="B167" s="27"/>
      <c r="C167" s="176" t="s">
        <v>320</v>
      </c>
      <c r="D167" s="176" t="s">
        <v>321</v>
      </c>
      <c r="E167" s="15" t="s">
        <v>166</v>
      </c>
      <c r="F167" s="177">
        <v>449</v>
      </c>
      <c r="H167" s="27"/>
    </row>
    <row r="168" spans="2:8" s="1" customFormat="1" ht="16.8" customHeight="1">
      <c r="B168" s="27"/>
      <c r="C168" s="176" t="s">
        <v>331</v>
      </c>
      <c r="D168" s="176" t="s">
        <v>332</v>
      </c>
      <c r="E168" s="15" t="s">
        <v>166</v>
      </c>
      <c r="F168" s="177">
        <v>449</v>
      </c>
      <c r="H168" s="27"/>
    </row>
    <row r="169" spans="2:8" s="1" customFormat="1" ht="20.399999999999999">
      <c r="B169" s="27"/>
      <c r="C169" s="176" t="s">
        <v>358</v>
      </c>
      <c r="D169" s="176" t="s">
        <v>359</v>
      </c>
      <c r="E169" s="15" t="s">
        <v>166</v>
      </c>
      <c r="F169" s="177">
        <v>449</v>
      </c>
      <c r="H169" s="27"/>
    </row>
    <row r="170" spans="2:8" s="1" customFormat="1" ht="16.8" customHeight="1">
      <c r="B170" s="27"/>
      <c r="C170" s="176" t="s">
        <v>363</v>
      </c>
      <c r="D170" s="176" t="s">
        <v>364</v>
      </c>
      <c r="E170" s="15" t="s">
        <v>244</v>
      </c>
      <c r="F170" s="177">
        <v>2.2450000000000001</v>
      </c>
      <c r="H170" s="27"/>
    </row>
    <row r="171" spans="2:8" s="1" customFormat="1" ht="16.8" customHeight="1">
      <c r="B171" s="27"/>
      <c r="C171" s="176" t="s">
        <v>369</v>
      </c>
      <c r="D171" s="176" t="s">
        <v>370</v>
      </c>
      <c r="E171" s="15" t="s">
        <v>244</v>
      </c>
      <c r="F171" s="177">
        <v>2.2450000000000001</v>
      </c>
      <c r="H171" s="27"/>
    </row>
    <row r="172" spans="2:8" s="1" customFormat="1" ht="16.8" customHeight="1">
      <c r="B172" s="27"/>
      <c r="C172" s="176" t="s">
        <v>374</v>
      </c>
      <c r="D172" s="176" t="s">
        <v>375</v>
      </c>
      <c r="E172" s="15" t="s">
        <v>244</v>
      </c>
      <c r="F172" s="177">
        <v>11.225</v>
      </c>
      <c r="H172" s="27"/>
    </row>
    <row r="173" spans="2:8" s="1" customFormat="1" ht="16.8" customHeight="1">
      <c r="B173" s="27"/>
      <c r="C173" s="176" t="s">
        <v>337</v>
      </c>
      <c r="D173" s="176" t="s">
        <v>338</v>
      </c>
      <c r="E173" s="15" t="s">
        <v>339</v>
      </c>
      <c r="F173" s="177">
        <v>13.47</v>
      </c>
      <c r="H173" s="27"/>
    </row>
    <row r="174" spans="2:8" s="1" customFormat="1" ht="16.8" customHeight="1">
      <c r="B174" s="27"/>
      <c r="C174" s="176" t="s">
        <v>326</v>
      </c>
      <c r="D174" s="176" t="s">
        <v>327</v>
      </c>
      <c r="E174" s="15" t="s">
        <v>285</v>
      </c>
      <c r="F174" s="177">
        <v>124.598</v>
      </c>
      <c r="H174" s="27"/>
    </row>
    <row r="175" spans="2:8" s="1" customFormat="1" ht="7.35" customHeight="1">
      <c r="B175" s="39"/>
      <c r="C175" s="40"/>
      <c r="D175" s="40"/>
      <c r="E175" s="40"/>
      <c r="F175" s="40"/>
      <c r="G175" s="40"/>
      <c r="H175" s="27"/>
    </row>
    <row r="176" spans="2:8" s="1" customFormat="1" ht="10.199999999999999"/>
  </sheetData>
  <mergeCells count="2">
    <mergeCell ref="D5:F5"/>
    <mergeCell ref="D6:F6"/>
  </mergeCells>
  <pageMargins left="0.7" right="0.7" top="0.78740157499999996" bottom="0.78740157499999996" header="0.3" footer="0.3"/>
  <pageSetup paperSize="9" fitToHeight="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SO 101 - Komunikace</vt:lpstr>
      <vt:lpstr>VON - Vedlejší a ostatní ...</vt:lpstr>
      <vt:lpstr>Seznam figur</vt:lpstr>
      <vt:lpstr>'Rekapitulace stavby'!Názvy_tisku</vt:lpstr>
      <vt:lpstr>'Seznam figur'!Názvy_tisku</vt:lpstr>
      <vt:lpstr>'SO 101 - Komunikace'!Názvy_tisku</vt:lpstr>
      <vt:lpstr>'VON - Vedlejší a ostatní ...'!Názvy_tisku</vt:lpstr>
      <vt:lpstr>'Rekapitulace stavby'!Oblast_tisku</vt:lpstr>
      <vt:lpstr>'Seznam figur'!Oblast_tisku</vt:lpstr>
      <vt:lpstr>'SO 101 - Komunikace'!Oblast_tisku</vt:lpstr>
      <vt:lpstr>'VON - Vedlejší a ostatní 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Kučera</dc:creator>
  <cp:lastModifiedBy>Obec Nepolisy</cp:lastModifiedBy>
  <dcterms:created xsi:type="dcterms:W3CDTF">2026-03-11T14:43:23Z</dcterms:created>
  <dcterms:modified xsi:type="dcterms:W3CDTF">2026-03-12T06:46:57Z</dcterms:modified>
</cp:coreProperties>
</file>