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Informace a společná data\Soutěže-P\2025\04-05_Dodávka herních prvků pro volnočasový areál\ostatní prvky\profil zadavatele\"/>
    </mc:Choice>
  </mc:AlternateContent>
  <xr:revisionPtr revIDLastSave="0" documentId="13_ncr:1_{34055769-C8CF-47A6-BE7B-368C0F4E0C29}" xr6:coauthVersionLast="47" xr6:coauthVersionMax="47" xr10:uidLastSave="{00000000-0000-0000-0000-000000000000}"/>
  <bookViews>
    <workbookView xWindow="-25320" yWindow="-120" windowWidth="25440" windowHeight="15270" firstSheet="1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5.2 SO05.2 Pol" sheetId="23" r:id="rId4"/>
    <sheet name="SO06.02 SO06.02 Pol" sheetId="25" r:id="rId5"/>
    <sheet name="SO06.05 SO06.05 Pol" sheetId="28" r:id="rId6"/>
    <sheet name="SO06.08 SO06.08 Pol" sheetId="31" r:id="rId7"/>
    <sheet name="SO06.13 SO06.13 Pol" sheetId="35" r:id="rId8"/>
  </sheets>
  <externalReferences>
    <externalReference r:id="rId9"/>
  </externalReferences>
  <definedNames>
    <definedName name="CelkemDPHVypocet" localSheetId="1">Stavba!$H$51</definedName>
    <definedName name="CenaCelkem">Stavba!$G$30</definedName>
    <definedName name="CenaCelkemBezDPH">Stavba!$G$29</definedName>
    <definedName name="CenaCelkemVypocet" localSheetId="1">Stavba!$I$51</definedName>
    <definedName name="cisloobjektu">Stavba!$D$4</definedName>
    <definedName name="CisloRozpoctu">'[1]Krycí list'!$C$2</definedName>
    <definedName name="CisloStavby" localSheetId="1">Stavba!$D$3</definedName>
    <definedName name="cislostavby">'[1]Krycí list'!$A$7</definedName>
    <definedName name="CisloStavebnihoRozpoctu">Stavba!$D$5</definedName>
    <definedName name="dadresa">Stavba!$D$13:$G$13</definedName>
    <definedName name="DIČ" localSheetId="1">Stavba!$I$13</definedName>
    <definedName name="dmisto">Stavba!$E$14:$G$14</definedName>
    <definedName name="DPHSni">Stavba!$G$25</definedName>
    <definedName name="DPHZakl">Stavba!$G$27</definedName>
    <definedName name="dpsc" localSheetId="1">Stavba!$D$14</definedName>
    <definedName name="IČO" localSheetId="1">Stavba!$I$12</definedName>
    <definedName name="Mena">Stavba!$J$30</definedName>
    <definedName name="MistoStavby">Stavba!$D$5</definedName>
    <definedName name="nazevobjektu">Stavba!$E$4</definedName>
    <definedName name="NazevRozpoctu">'[1]Krycí list'!$D$2</definedName>
    <definedName name="NazevStavby" localSheetId="1">Stavba!$E$3</definedName>
    <definedName name="nazevstavby">'[1]Krycí list'!$C$7</definedName>
    <definedName name="NazevStavebnihoRozpoctu">Stavba!$E$5</definedName>
    <definedName name="_xlnm.Print_Titles" localSheetId="3">'SO05.2 SO05.2 Pol'!$1:$7</definedName>
    <definedName name="_xlnm.Print_Titles" localSheetId="4">'SO06.02 SO06.02 Pol'!$1:$7</definedName>
    <definedName name="_xlnm.Print_Titles" localSheetId="5">'SO06.05 SO06.05 Pol'!$1:$7</definedName>
    <definedName name="_xlnm.Print_Titles" localSheetId="6">'SO06.08 SO06.08 Pol'!$1:$7</definedName>
    <definedName name="_xlnm.Print_Titles" localSheetId="7">'SO06.13 SO06.13 Pol'!$1:$7</definedName>
    <definedName name="oadresa">Stavba!$D$7</definedName>
    <definedName name="Objednatel" localSheetId="1">Stavba!$D$6</definedName>
    <definedName name="Objekt" localSheetId="1">Stavba!$B$39</definedName>
    <definedName name="_xlnm.Print_Area" localSheetId="3">'SO05.2 SO05.2 Pol'!$A$1:$Y$75</definedName>
    <definedName name="_xlnm.Print_Area" localSheetId="4">'SO06.02 SO06.02 Pol'!$A$1:$Y$217</definedName>
    <definedName name="_xlnm.Print_Area" localSheetId="5">'SO06.05 SO06.05 Pol'!$A$1:$Y$51</definedName>
    <definedName name="_xlnm.Print_Area" localSheetId="6">'SO06.08 SO06.08 Pol'!$A$1:$Y$151</definedName>
    <definedName name="_xlnm.Print_Area" localSheetId="7">'SO06.13 SO06.13 Pol'!$A$1:$Y$75</definedName>
    <definedName name="_xlnm.Print_Area" localSheetId="1">Stavba!$A$2:$J$98</definedName>
    <definedName name="odic" localSheetId="1">Stavba!$I$7</definedName>
    <definedName name="oico" localSheetId="1">Stavba!$I$6</definedName>
    <definedName name="omisto" localSheetId="1">Stavba!$E$8</definedName>
    <definedName name="onazev" localSheetId="1">Stavba!$D$7</definedName>
    <definedName name="opsc" localSheetId="1">Stavba!$D$8</definedName>
    <definedName name="padresa">Stavba!$D$10</definedName>
    <definedName name="pdic">Stavba!$I$10</definedName>
    <definedName name="pico">Stavba!$I$9</definedName>
    <definedName name="pmisto">Stavba!$E$11</definedName>
    <definedName name="PocetMJ">#REF!</definedName>
    <definedName name="PoptavkaID">Stavba!$A$2</definedName>
    <definedName name="pPSC">Stavba!$D$11</definedName>
    <definedName name="Projektant">Stavba!$D$9</definedName>
    <definedName name="SazbaDPH1" localSheetId="1">Stavba!$E$24</definedName>
    <definedName name="SazbaDPH1">'[1]Krycí list'!$C$30</definedName>
    <definedName name="SazbaDPH2" localSheetId="1">Stavba!$E$26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Stavba!$D$15</definedName>
    <definedName name="Z_B7E7C763_C459_487D_8ABA_5CFDDFBD5A84_.wvu.Cols" localSheetId="1" hidden="1">Stavba!$A:$A</definedName>
    <definedName name="Z_B7E7C763_C459_487D_8ABA_5CFDDFBD5A84_.wvu.PrintArea" localSheetId="1" hidden="1">Stavba!$B$2:$J$37</definedName>
    <definedName name="ZakladDPHSni">Stavba!$G$24</definedName>
    <definedName name="ZakladDPHSniVypocet" localSheetId="1">Stavba!$F$51</definedName>
    <definedName name="ZakladDPHZakl">Stavba!$G$26</definedName>
    <definedName name="ZakladDPHZaklVypocet" localSheetId="1">Stavba!$G$51</definedName>
    <definedName name="ZaObjednatele">Stavba!$G$35</definedName>
    <definedName name="Zaokrouhleni">Stavba!$G$28</definedName>
    <definedName name="ZaZhotovitele">Stavba!$D$35</definedName>
    <definedName name="Zhotovitel">Stavba!$D$12:$G$12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BA55" i="35" l="1"/>
  <c r="G9" i="35"/>
  <c r="M9" i="35" s="1"/>
  <c r="I9" i="35"/>
  <c r="K9" i="35"/>
  <c r="O9" i="35"/>
  <c r="Q9" i="35"/>
  <c r="V9" i="35"/>
  <c r="G12" i="35"/>
  <c r="M12" i="35" s="1"/>
  <c r="I12" i="35"/>
  <c r="K12" i="35"/>
  <c r="O12" i="35"/>
  <c r="Q12" i="35"/>
  <c r="V12" i="35"/>
  <c r="G15" i="35"/>
  <c r="M15" i="35" s="1"/>
  <c r="I15" i="35"/>
  <c r="K15" i="35"/>
  <c r="O15" i="35"/>
  <c r="Q15" i="35"/>
  <c r="V15" i="35"/>
  <c r="G17" i="35"/>
  <c r="M17" i="35" s="1"/>
  <c r="I17" i="35"/>
  <c r="K17" i="35"/>
  <c r="O17" i="35"/>
  <c r="Q17" i="35"/>
  <c r="V17" i="35"/>
  <c r="G19" i="35"/>
  <c r="M19" i="35" s="1"/>
  <c r="I19" i="35"/>
  <c r="K19" i="35"/>
  <c r="O19" i="35"/>
  <c r="Q19" i="35"/>
  <c r="V19" i="35"/>
  <c r="G22" i="35"/>
  <c r="M22" i="35" s="1"/>
  <c r="I22" i="35"/>
  <c r="K22" i="35"/>
  <c r="O22" i="35"/>
  <c r="Q22" i="35"/>
  <c r="V22" i="35"/>
  <c r="G25" i="35"/>
  <c r="M25" i="35" s="1"/>
  <c r="I25" i="35"/>
  <c r="K25" i="35"/>
  <c r="O25" i="35"/>
  <c r="Q25" i="35"/>
  <c r="V25" i="35"/>
  <c r="G28" i="35"/>
  <c r="M28" i="35" s="1"/>
  <c r="I28" i="35"/>
  <c r="K28" i="35"/>
  <c r="O28" i="35"/>
  <c r="Q28" i="35"/>
  <c r="Q27" i="35" s="1"/>
  <c r="V28" i="35"/>
  <c r="G31" i="35"/>
  <c r="M31" i="35" s="1"/>
  <c r="I31" i="35"/>
  <c r="I27" i="35" s="1"/>
  <c r="K31" i="35"/>
  <c r="O31" i="35"/>
  <c r="Q31" i="35"/>
  <c r="V31" i="35"/>
  <c r="G34" i="35"/>
  <c r="M34" i="35" s="1"/>
  <c r="I34" i="35"/>
  <c r="K34" i="35"/>
  <c r="O34" i="35"/>
  <c r="O33" i="35" s="1"/>
  <c r="Q34" i="35"/>
  <c r="V34" i="35"/>
  <c r="G37" i="35"/>
  <c r="M37" i="35" s="1"/>
  <c r="I37" i="35"/>
  <c r="K37" i="35"/>
  <c r="O37" i="35"/>
  <c r="Q37" i="35"/>
  <c r="V37" i="35"/>
  <c r="V33" i="35" s="1"/>
  <c r="G43" i="35"/>
  <c r="G42" i="35" s="1"/>
  <c r="I43" i="35"/>
  <c r="K43" i="35"/>
  <c r="O43" i="35"/>
  <c r="Q43" i="35"/>
  <c r="V43" i="35"/>
  <c r="V42" i="35" s="1"/>
  <c r="G46" i="35"/>
  <c r="M46" i="35" s="1"/>
  <c r="I46" i="35"/>
  <c r="K46" i="35"/>
  <c r="O46" i="35"/>
  <c r="Q46" i="35"/>
  <c r="V46" i="35"/>
  <c r="G48" i="35"/>
  <c r="V48" i="35"/>
  <c r="G49" i="35"/>
  <c r="M49" i="35" s="1"/>
  <c r="M48" i="35" s="1"/>
  <c r="I49" i="35"/>
  <c r="I48" i="35" s="1"/>
  <c r="K49" i="35"/>
  <c r="K48" i="35" s="1"/>
  <c r="O49" i="35"/>
  <c r="O48" i="35" s="1"/>
  <c r="Q49" i="35"/>
  <c r="Q48" i="35" s="1"/>
  <c r="V49" i="35"/>
  <c r="V50" i="35"/>
  <c r="G51" i="35"/>
  <c r="M51" i="35" s="1"/>
  <c r="M50" i="35" s="1"/>
  <c r="I51" i="35"/>
  <c r="I50" i="35" s="1"/>
  <c r="K51" i="35"/>
  <c r="K50" i="35" s="1"/>
  <c r="O51" i="35"/>
  <c r="O50" i="35" s="1"/>
  <c r="Q51" i="35"/>
  <c r="Q50" i="35" s="1"/>
  <c r="V51" i="35"/>
  <c r="AE65" i="35"/>
  <c r="F50" i="1" s="1"/>
  <c r="BA138" i="31"/>
  <c r="BA97" i="31"/>
  <c r="BA75" i="31"/>
  <c r="G9" i="31"/>
  <c r="M9" i="31" s="1"/>
  <c r="I9" i="31"/>
  <c r="K9" i="31"/>
  <c r="O9" i="31"/>
  <c r="Q9" i="31"/>
  <c r="V9" i="31"/>
  <c r="G14" i="31"/>
  <c r="M14" i="31" s="1"/>
  <c r="I14" i="31"/>
  <c r="K14" i="31"/>
  <c r="O14" i="31"/>
  <c r="Q14" i="31"/>
  <c r="V14" i="31"/>
  <c r="G19" i="31"/>
  <c r="M19" i="31" s="1"/>
  <c r="I19" i="31"/>
  <c r="K19" i="31"/>
  <c r="O19" i="31"/>
  <c r="Q19" i="31"/>
  <c r="V19" i="31"/>
  <c r="G21" i="31"/>
  <c r="M21" i="31" s="1"/>
  <c r="I21" i="31"/>
  <c r="K21" i="31"/>
  <c r="O21" i="31"/>
  <c r="Q21" i="31"/>
  <c r="V21" i="31"/>
  <c r="G24" i="31"/>
  <c r="M24" i="31" s="1"/>
  <c r="I24" i="31"/>
  <c r="K24" i="31"/>
  <c r="O24" i="31"/>
  <c r="Q24" i="31"/>
  <c r="V24" i="31"/>
  <c r="G26" i="31"/>
  <c r="I26" i="31"/>
  <c r="K26" i="31"/>
  <c r="O26" i="31"/>
  <c r="Q26" i="31"/>
  <c r="V26" i="31"/>
  <c r="G30" i="31"/>
  <c r="M30" i="31" s="1"/>
  <c r="I30" i="31"/>
  <c r="K30" i="31"/>
  <c r="O30" i="31"/>
  <c r="Q30" i="31"/>
  <c r="V30" i="31"/>
  <c r="G34" i="31"/>
  <c r="M34" i="31" s="1"/>
  <c r="I34" i="31"/>
  <c r="K34" i="31"/>
  <c r="O34" i="31"/>
  <c r="Q34" i="31"/>
  <c r="V34" i="31"/>
  <c r="G37" i="31"/>
  <c r="M37" i="31" s="1"/>
  <c r="I37" i="31"/>
  <c r="K37" i="31"/>
  <c r="O37" i="31"/>
  <c r="Q37" i="31"/>
  <c r="V37" i="31"/>
  <c r="G42" i="31"/>
  <c r="M42" i="31" s="1"/>
  <c r="I42" i="31"/>
  <c r="K42" i="31"/>
  <c r="O42" i="31"/>
  <c r="Q42" i="31"/>
  <c r="V42" i="31"/>
  <c r="G45" i="31"/>
  <c r="M45" i="31" s="1"/>
  <c r="I45" i="31"/>
  <c r="K45" i="31"/>
  <c r="O45" i="31"/>
  <c r="Q45" i="31"/>
  <c r="V45" i="31"/>
  <c r="G47" i="31"/>
  <c r="M47" i="31" s="1"/>
  <c r="I47" i="31"/>
  <c r="K47" i="31"/>
  <c r="O47" i="31"/>
  <c r="Q47" i="31"/>
  <c r="V47" i="31"/>
  <c r="G50" i="31"/>
  <c r="M50" i="31" s="1"/>
  <c r="I50" i="31"/>
  <c r="K50" i="31"/>
  <c r="O50" i="31"/>
  <c r="Q50" i="31"/>
  <c r="V50" i="31"/>
  <c r="G52" i="31"/>
  <c r="M52" i="31" s="1"/>
  <c r="I52" i="31"/>
  <c r="K52" i="31"/>
  <c r="O52" i="31"/>
  <c r="Q52" i="31"/>
  <c r="V52" i="31"/>
  <c r="G54" i="31"/>
  <c r="M54" i="31" s="1"/>
  <c r="I54" i="31"/>
  <c r="K54" i="31"/>
  <c r="O54" i="31"/>
  <c r="Q54" i="31"/>
  <c r="V54" i="31"/>
  <c r="G56" i="31"/>
  <c r="M56" i="31" s="1"/>
  <c r="I56" i="31"/>
  <c r="K56" i="31"/>
  <c r="O56" i="31"/>
  <c r="Q56" i="31"/>
  <c r="V56" i="31"/>
  <c r="G58" i="31"/>
  <c r="M58" i="31" s="1"/>
  <c r="I58" i="31"/>
  <c r="K58" i="31"/>
  <c r="O58" i="31"/>
  <c r="Q58" i="31"/>
  <c r="V58" i="31"/>
  <c r="G61" i="31"/>
  <c r="M61" i="31" s="1"/>
  <c r="I61" i="31"/>
  <c r="K61" i="31"/>
  <c r="O61" i="31"/>
  <c r="Q61" i="31"/>
  <c r="V61" i="31"/>
  <c r="G63" i="31"/>
  <c r="M63" i="31" s="1"/>
  <c r="I63" i="31"/>
  <c r="K63" i="31"/>
  <c r="O63" i="31"/>
  <c r="Q63" i="31"/>
  <c r="V63" i="31"/>
  <c r="G67" i="31"/>
  <c r="M67" i="31" s="1"/>
  <c r="I67" i="31"/>
  <c r="K67" i="31"/>
  <c r="O67" i="31"/>
  <c r="Q67" i="31"/>
  <c r="V67" i="31"/>
  <c r="O69" i="31"/>
  <c r="G70" i="31"/>
  <c r="M70" i="31" s="1"/>
  <c r="I70" i="31"/>
  <c r="K70" i="31"/>
  <c r="K69" i="31" s="1"/>
  <c r="O70" i="31"/>
  <c r="Q70" i="31"/>
  <c r="V70" i="31"/>
  <c r="G74" i="31"/>
  <c r="M74" i="31" s="1"/>
  <c r="I74" i="31"/>
  <c r="K74" i="31"/>
  <c r="O74" i="31"/>
  <c r="Q74" i="31"/>
  <c r="V74" i="31"/>
  <c r="G79" i="31"/>
  <c r="M79" i="31" s="1"/>
  <c r="M78" i="31" s="1"/>
  <c r="I79" i="31"/>
  <c r="I78" i="31" s="1"/>
  <c r="K79" i="31"/>
  <c r="K78" i="31" s="1"/>
  <c r="O79" i="31"/>
  <c r="O78" i="31" s="1"/>
  <c r="Q79" i="31"/>
  <c r="Q78" i="31" s="1"/>
  <c r="V79" i="31"/>
  <c r="V78" i="31" s="1"/>
  <c r="G81" i="31"/>
  <c r="M81" i="31" s="1"/>
  <c r="I81" i="31"/>
  <c r="K81" i="31"/>
  <c r="O81" i="31"/>
  <c r="Q81" i="31"/>
  <c r="V81" i="31"/>
  <c r="G93" i="31"/>
  <c r="I93" i="31"/>
  <c r="K93" i="31"/>
  <c r="O93" i="31"/>
  <c r="Q93" i="31"/>
  <c r="V93" i="31"/>
  <c r="G104" i="31"/>
  <c r="M104" i="31" s="1"/>
  <c r="I104" i="31"/>
  <c r="K104" i="31"/>
  <c r="O104" i="31"/>
  <c r="Q104" i="31"/>
  <c r="V104" i="31"/>
  <c r="G114" i="31"/>
  <c r="M114" i="31" s="1"/>
  <c r="I114" i="31"/>
  <c r="K114" i="31"/>
  <c r="O114" i="31"/>
  <c r="Q114" i="31"/>
  <c r="V114" i="31"/>
  <c r="G124" i="31"/>
  <c r="M124" i="31" s="1"/>
  <c r="I124" i="31"/>
  <c r="K124" i="31"/>
  <c r="O124" i="31"/>
  <c r="Q124" i="31"/>
  <c r="V124" i="31"/>
  <c r="G127" i="31"/>
  <c r="M127" i="31" s="1"/>
  <c r="I127" i="31"/>
  <c r="K127" i="31"/>
  <c r="O127" i="31"/>
  <c r="Q127" i="31"/>
  <c r="V127" i="31"/>
  <c r="G134" i="31"/>
  <c r="M134" i="31" s="1"/>
  <c r="I134" i="31"/>
  <c r="K134" i="31"/>
  <c r="O134" i="31"/>
  <c r="Q134" i="31"/>
  <c r="V134" i="31"/>
  <c r="AE141" i="31"/>
  <c r="F48" i="1" s="1"/>
  <c r="G9" i="28"/>
  <c r="M9" i="28" s="1"/>
  <c r="I9" i="28"/>
  <c r="K9" i="28"/>
  <c r="O9" i="28"/>
  <c r="Q9" i="28"/>
  <c r="V9" i="28"/>
  <c r="G12" i="28"/>
  <c r="I12" i="28"/>
  <c r="K12" i="28"/>
  <c r="O12" i="28"/>
  <c r="Q12" i="28"/>
  <c r="V12" i="28"/>
  <c r="G14" i="28"/>
  <c r="M14" i="28" s="1"/>
  <c r="I14" i="28"/>
  <c r="K14" i="28"/>
  <c r="O14" i="28"/>
  <c r="Q14" i="28"/>
  <c r="V14" i="28"/>
  <c r="G18" i="28"/>
  <c r="M18" i="28" s="1"/>
  <c r="I18" i="28"/>
  <c r="K18" i="28"/>
  <c r="O18" i="28"/>
  <c r="Q18" i="28"/>
  <c r="V18" i="28"/>
  <c r="G22" i="28"/>
  <c r="M22" i="28" s="1"/>
  <c r="I22" i="28"/>
  <c r="K22" i="28"/>
  <c r="O22" i="28"/>
  <c r="Q22" i="28"/>
  <c r="V22" i="28"/>
  <c r="G24" i="28"/>
  <c r="M24" i="28" s="1"/>
  <c r="I24" i="28"/>
  <c r="I21" i="28" s="1"/>
  <c r="K24" i="28"/>
  <c r="O24" i="28"/>
  <c r="Q24" i="28"/>
  <c r="Q21" i="28" s="1"/>
  <c r="V24" i="28"/>
  <c r="G27" i="28"/>
  <c r="G26" i="28" s="1"/>
  <c r="I27" i="28"/>
  <c r="I26" i="28" s="1"/>
  <c r="K27" i="28"/>
  <c r="K26" i="28" s="1"/>
  <c r="O27" i="28"/>
  <c r="O26" i="28" s="1"/>
  <c r="Q27" i="28"/>
  <c r="Q26" i="28" s="1"/>
  <c r="V27" i="28"/>
  <c r="V26" i="28" s="1"/>
  <c r="K30" i="28"/>
  <c r="V30" i="28"/>
  <c r="G31" i="28"/>
  <c r="I31" i="28"/>
  <c r="I30" i="28" s="1"/>
  <c r="K31" i="28"/>
  <c r="O31" i="28"/>
  <c r="O30" i="28" s="1"/>
  <c r="Q31" i="28"/>
  <c r="Q30" i="28" s="1"/>
  <c r="V31" i="28"/>
  <c r="AE41" i="28"/>
  <c r="BA126" i="25"/>
  <c r="BA121" i="25"/>
  <c r="BA74" i="25"/>
  <c r="G9" i="25"/>
  <c r="M9" i="25" s="1"/>
  <c r="I9" i="25"/>
  <c r="K9" i="25"/>
  <c r="O9" i="25"/>
  <c r="Q9" i="25"/>
  <c r="V9" i="25"/>
  <c r="G14" i="25"/>
  <c r="M14" i="25" s="1"/>
  <c r="I14" i="25"/>
  <c r="K14" i="25"/>
  <c r="O14" i="25"/>
  <c r="Q14" i="25"/>
  <c r="V14" i="25"/>
  <c r="G18" i="25"/>
  <c r="M18" i="25" s="1"/>
  <c r="I18" i="25"/>
  <c r="K18" i="25"/>
  <c r="O18" i="25"/>
  <c r="Q18" i="25"/>
  <c r="V18" i="25"/>
  <c r="G20" i="25"/>
  <c r="M20" i="25" s="1"/>
  <c r="I20" i="25"/>
  <c r="K20" i="25"/>
  <c r="O20" i="25"/>
  <c r="Q20" i="25"/>
  <c r="V20" i="25"/>
  <c r="G23" i="25"/>
  <c r="M23" i="25" s="1"/>
  <c r="I23" i="25"/>
  <c r="K23" i="25"/>
  <c r="O23" i="25"/>
  <c r="Q23" i="25"/>
  <c r="V23" i="25"/>
  <c r="G26" i="25"/>
  <c r="M26" i="25" s="1"/>
  <c r="I26" i="25"/>
  <c r="K26" i="25"/>
  <c r="O26" i="25"/>
  <c r="Q26" i="25"/>
  <c r="V26" i="25"/>
  <c r="G31" i="25"/>
  <c r="M31" i="25" s="1"/>
  <c r="I31" i="25"/>
  <c r="K31" i="25"/>
  <c r="O31" i="25"/>
  <c r="Q31" i="25"/>
  <c r="V31" i="25"/>
  <c r="G35" i="25"/>
  <c r="M35" i="25" s="1"/>
  <c r="I35" i="25"/>
  <c r="K35" i="25"/>
  <c r="O35" i="25"/>
  <c r="Q35" i="25"/>
  <c r="V35" i="25"/>
  <c r="G37" i="25"/>
  <c r="G38" i="25"/>
  <c r="M38" i="25" s="1"/>
  <c r="I38" i="25"/>
  <c r="K38" i="25"/>
  <c r="O38" i="25"/>
  <c r="Q38" i="25"/>
  <c r="V38" i="25"/>
  <c r="G43" i="25"/>
  <c r="M43" i="25" s="1"/>
  <c r="I43" i="25"/>
  <c r="K43" i="25"/>
  <c r="O43" i="25"/>
  <c r="Q43" i="25"/>
  <c r="V43" i="25"/>
  <c r="G46" i="25"/>
  <c r="M46" i="25" s="1"/>
  <c r="I46" i="25"/>
  <c r="K46" i="25"/>
  <c r="O46" i="25"/>
  <c r="Q46" i="25"/>
  <c r="V46" i="25"/>
  <c r="G49" i="25"/>
  <c r="M49" i="25" s="1"/>
  <c r="I49" i="25"/>
  <c r="K49" i="25"/>
  <c r="O49" i="25"/>
  <c r="Q49" i="25"/>
  <c r="V49" i="25"/>
  <c r="G53" i="25"/>
  <c r="M53" i="25" s="1"/>
  <c r="I53" i="25"/>
  <c r="K53" i="25"/>
  <c r="O53" i="25"/>
  <c r="Q53" i="25"/>
  <c r="V53" i="25"/>
  <c r="G60" i="25"/>
  <c r="M60" i="25" s="1"/>
  <c r="I60" i="25"/>
  <c r="K60" i="25"/>
  <c r="O60" i="25"/>
  <c r="Q60" i="25"/>
  <c r="V60" i="25"/>
  <c r="G64" i="25"/>
  <c r="M64" i="25" s="1"/>
  <c r="I64" i="25"/>
  <c r="I59" i="25" s="1"/>
  <c r="K64" i="25"/>
  <c r="O64" i="25"/>
  <c r="Q64" i="25"/>
  <c r="V64" i="25"/>
  <c r="O66" i="25"/>
  <c r="G67" i="25"/>
  <c r="G66" i="25" s="1"/>
  <c r="I67" i="25"/>
  <c r="I66" i="25" s="1"/>
  <c r="K67" i="25"/>
  <c r="K66" i="25" s="1"/>
  <c r="O67" i="25"/>
  <c r="Q67" i="25"/>
  <c r="Q66" i="25" s="1"/>
  <c r="V67" i="25"/>
  <c r="V66" i="25" s="1"/>
  <c r="G69" i="25"/>
  <c r="M69" i="25" s="1"/>
  <c r="I69" i="25"/>
  <c r="K69" i="25"/>
  <c r="O69" i="25"/>
  <c r="Q69" i="25"/>
  <c r="V69" i="25"/>
  <c r="G82" i="25"/>
  <c r="M82" i="25" s="1"/>
  <c r="I82" i="25"/>
  <c r="K82" i="25"/>
  <c r="O82" i="25"/>
  <c r="Q82" i="25"/>
  <c r="V82" i="25"/>
  <c r="G93" i="25"/>
  <c r="M93" i="25" s="1"/>
  <c r="I93" i="25"/>
  <c r="K93" i="25"/>
  <c r="O93" i="25"/>
  <c r="Q93" i="25"/>
  <c r="V93" i="25"/>
  <c r="G105" i="25"/>
  <c r="M105" i="25" s="1"/>
  <c r="I105" i="25"/>
  <c r="K105" i="25"/>
  <c r="O105" i="25"/>
  <c r="Q105" i="25"/>
  <c r="V105" i="25"/>
  <c r="G117" i="25"/>
  <c r="M117" i="25" s="1"/>
  <c r="I117" i="25"/>
  <c r="K117" i="25"/>
  <c r="O117" i="25"/>
  <c r="Q117" i="25"/>
  <c r="V117" i="25"/>
  <c r="G127" i="25"/>
  <c r="M127" i="25" s="1"/>
  <c r="I127" i="25"/>
  <c r="K127" i="25"/>
  <c r="O127" i="25"/>
  <c r="Q127" i="25"/>
  <c r="V127" i="25"/>
  <c r="G139" i="25"/>
  <c r="M139" i="25" s="1"/>
  <c r="I139" i="25"/>
  <c r="K139" i="25"/>
  <c r="O139" i="25"/>
  <c r="Q139" i="25"/>
  <c r="V139" i="25"/>
  <c r="G150" i="25"/>
  <c r="M150" i="25" s="1"/>
  <c r="I150" i="25"/>
  <c r="K150" i="25"/>
  <c r="O150" i="25"/>
  <c r="Q150" i="25"/>
  <c r="V150" i="25"/>
  <c r="G162" i="25"/>
  <c r="M162" i="25" s="1"/>
  <c r="I162" i="25"/>
  <c r="K162" i="25"/>
  <c r="O162" i="25"/>
  <c r="Q162" i="25"/>
  <c r="V162" i="25"/>
  <c r="G173" i="25"/>
  <c r="M173" i="25" s="1"/>
  <c r="I173" i="25"/>
  <c r="K173" i="25"/>
  <c r="O173" i="25"/>
  <c r="Q173" i="25"/>
  <c r="V173" i="25"/>
  <c r="G180" i="25"/>
  <c r="M180" i="25" s="1"/>
  <c r="I180" i="25"/>
  <c r="K180" i="25"/>
  <c r="O180" i="25"/>
  <c r="Q180" i="25"/>
  <c r="V180" i="25"/>
  <c r="G188" i="25"/>
  <c r="M188" i="25" s="1"/>
  <c r="I188" i="25"/>
  <c r="K188" i="25"/>
  <c r="O188" i="25"/>
  <c r="Q188" i="25"/>
  <c r="V188" i="25"/>
  <c r="G197" i="25"/>
  <c r="M197" i="25" s="1"/>
  <c r="I197" i="25"/>
  <c r="K197" i="25"/>
  <c r="O197" i="25"/>
  <c r="Q197" i="25"/>
  <c r="V197" i="25"/>
  <c r="AE207" i="25"/>
  <c r="BA57" i="23"/>
  <c r="G9" i="23"/>
  <c r="M9" i="23" s="1"/>
  <c r="I9" i="23"/>
  <c r="K9" i="23"/>
  <c r="O9" i="23"/>
  <c r="Q9" i="23"/>
  <c r="V9" i="23"/>
  <c r="G11" i="23"/>
  <c r="M11" i="23" s="1"/>
  <c r="I11" i="23"/>
  <c r="K11" i="23"/>
  <c r="O11" i="23"/>
  <c r="Q11" i="23"/>
  <c r="V11" i="23"/>
  <c r="G14" i="23"/>
  <c r="M14" i="23" s="1"/>
  <c r="I14" i="23"/>
  <c r="K14" i="23"/>
  <c r="O14" i="23"/>
  <c r="Q14" i="23"/>
  <c r="V14" i="23"/>
  <c r="G16" i="23"/>
  <c r="M16" i="23" s="1"/>
  <c r="I16" i="23"/>
  <c r="K16" i="23"/>
  <c r="O16" i="23"/>
  <c r="O8" i="23" s="1"/>
  <c r="Q16" i="23"/>
  <c r="V16" i="23"/>
  <c r="G18" i="23"/>
  <c r="M18" i="23" s="1"/>
  <c r="I18" i="23"/>
  <c r="K18" i="23"/>
  <c r="O18" i="23"/>
  <c r="Q18" i="23"/>
  <c r="V18" i="23"/>
  <c r="G20" i="23"/>
  <c r="M20" i="23" s="1"/>
  <c r="I20" i="23"/>
  <c r="K20" i="23"/>
  <c r="O20" i="23"/>
  <c r="Q20" i="23"/>
  <c r="V20" i="23"/>
  <c r="G22" i="23"/>
  <c r="M22" i="23" s="1"/>
  <c r="I22" i="23"/>
  <c r="K22" i="23"/>
  <c r="O22" i="23"/>
  <c r="Q22" i="23"/>
  <c r="V22" i="23"/>
  <c r="G25" i="23"/>
  <c r="M25" i="23" s="1"/>
  <c r="I25" i="23"/>
  <c r="K25" i="23"/>
  <c r="K24" i="23" s="1"/>
  <c r="O25" i="23"/>
  <c r="Q25" i="23"/>
  <c r="V25" i="23"/>
  <c r="G27" i="23"/>
  <c r="M27" i="23" s="1"/>
  <c r="I27" i="23"/>
  <c r="K27" i="23"/>
  <c r="O27" i="23"/>
  <c r="Q27" i="23"/>
  <c r="V27" i="23"/>
  <c r="G29" i="23"/>
  <c r="M29" i="23" s="1"/>
  <c r="I29" i="23"/>
  <c r="K29" i="23"/>
  <c r="O29" i="23"/>
  <c r="Q29" i="23"/>
  <c r="V29" i="23"/>
  <c r="G31" i="23"/>
  <c r="M31" i="23" s="1"/>
  <c r="I31" i="23"/>
  <c r="K31" i="23"/>
  <c r="O31" i="23"/>
  <c r="Q31" i="23"/>
  <c r="V31" i="23"/>
  <c r="G35" i="23"/>
  <c r="G34" i="23" s="1"/>
  <c r="I35" i="23"/>
  <c r="I34" i="23" s="1"/>
  <c r="K35" i="23"/>
  <c r="O35" i="23"/>
  <c r="Q35" i="23"/>
  <c r="V35" i="23"/>
  <c r="G38" i="23"/>
  <c r="M38" i="23" s="1"/>
  <c r="I38" i="23"/>
  <c r="K38" i="23"/>
  <c r="O38" i="23"/>
  <c r="Q38" i="23"/>
  <c r="V38" i="23"/>
  <c r="G41" i="23"/>
  <c r="I41" i="23"/>
  <c r="I40" i="23" s="1"/>
  <c r="K41" i="23"/>
  <c r="O41" i="23"/>
  <c r="O40" i="23" s="1"/>
  <c r="Q41" i="23"/>
  <c r="Q40" i="23" s="1"/>
  <c r="V41" i="23"/>
  <c r="G44" i="23"/>
  <c r="M44" i="23" s="1"/>
  <c r="I44" i="23"/>
  <c r="K44" i="23"/>
  <c r="O44" i="23"/>
  <c r="Q44" i="23"/>
  <c r="V44" i="23"/>
  <c r="G47" i="23"/>
  <c r="M47" i="23" s="1"/>
  <c r="I47" i="23"/>
  <c r="K47" i="23"/>
  <c r="O47" i="23"/>
  <c r="O46" i="23" s="1"/>
  <c r="Q47" i="23"/>
  <c r="Q46" i="23" s="1"/>
  <c r="V47" i="23"/>
  <c r="G49" i="23"/>
  <c r="M49" i="23" s="1"/>
  <c r="I49" i="23"/>
  <c r="K49" i="23"/>
  <c r="K46" i="23" s="1"/>
  <c r="O49" i="23"/>
  <c r="Q49" i="23"/>
  <c r="V49" i="23"/>
  <c r="V46" i="23" s="1"/>
  <c r="G52" i="23"/>
  <c r="I52" i="23"/>
  <c r="I51" i="23" s="1"/>
  <c r="K52" i="23"/>
  <c r="K51" i="23" s="1"/>
  <c r="O52" i="23"/>
  <c r="O51" i="23" s="1"/>
  <c r="Q52" i="23"/>
  <c r="Q51" i="23" s="1"/>
  <c r="V52" i="23"/>
  <c r="V51" i="23" s="1"/>
  <c r="G53" i="23"/>
  <c r="G54" i="23"/>
  <c r="M54" i="23" s="1"/>
  <c r="M53" i="23" s="1"/>
  <c r="I54" i="23"/>
  <c r="I53" i="23" s="1"/>
  <c r="K54" i="23"/>
  <c r="K53" i="23" s="1"/>
  <c r="O54" i="23"/>
  <c r="O53" i="23" s="1"/>
  <c r="Q54" i="23"/>
  <c r="Q53" i="23" s="1"/>
  <c r="V54" i="23"/>
  <c r="V53" i="23" s="1"/>
  <c r="AE65" i="23"/>
  <c r="H51" i="1"/>
  <c r="M67" i="25" l="1"/>
  <c r="M66" i="25" s="1"/>
  <c r="O24" i="23"/>
  <c r="O59" i="25"/>
  <c r="M27" i="28"/>
  <c r="M26" i="28" s="1"/>
  <c r="O8" i="28"/>
  <c r="K8" i="28"/>
  <c r="Q34" i="23"/>
  <c r="M35" i="23"/>
  <c r="Q59" i="25"/>
  <c r="K59" i="25"/>
  <c r="V45" i="25"/>
  <c r="O37" i="25"/>
  <c r="M21" i="28"/>
  <c r="I69" i="31"/>
  <c r="K42" i="35"/>
  <c r="K27" i="35"/>
  <c r="M46" i="23"/>
  <c r="O27" i="35"/>
  <c r="K45" i="25"/>
  <c r="K49" i="31"/>
  <c r="O21" i="28"/>
  <c r="Q69" i="31"/>
  <c r="I21" i="1"/>
  <c r="G51" i="23"/>
  <c r="M52" i="23"/>
  <c r="M51" i="23" s="1"/>
  <c r="F40" i="1"/>
  <c r="M41" i="23"/>
  <c r="M40" i="23" s="1"/>
  <c r="G40" i="23"/>
  <c r="G30" i="28"/>
  <c r="M31" i="28"/>
  <c r="M30" i="28" s="1"/>
  <c r="F42" i="1"/>
  <c r="F41" i="1"/>
  <c r="V24" i="23"/>
  <c r="I24" i="23"/>
  <c r="F46" i="1"/>
  <c r="F45" i="1"/>
  <c r="Q8" i="28"/>
  <c r="I8" i="28"/>
  <c r="O34" i="23"/>
  <c r="V8" i="23"/>
  <c r="I8" i="23"/>
  <c r="O68" i="25"/>
  <c r="V8" i="25"/>
  <c r="V8" i="28"/>
  <c r="M26" i="31"/>
  <c r="M8" i="31" s="1"/>
  <c r="AF141" i="31"/>
  <c r="I8" i="31"/>
  <c r="O8" i="31"/>
  <c r="V40" i="23"/>
  <c r="M34" i="23"/>
  <c r="Q8" i="23"/>
  <c r="I46" i="23"/>
  <c r="K40" i="23"/>
  <c r="V34" i="23"/>
  <c r="K34" i="23"/>
  <c r="Q24" i="23"/>
  <c r="K8" i="23"/>
  <c r="F44" i="1"/>
  <c r="F43" i="1"/>
  <c r="K68" i="25"/>
  <c r="Q68" i="25"/>
  <c r="I68" i="25"/>
  <c r="V59" i="25"/>
  <c r="M45" i="25"/>
  <c r="K37" i="25"/>
  <c r="Q37" i="25"/>
  <c r="I37" i="25"/>
  <c r="Q8" i="25"/>
  <c r="I8" i="25"/>
  <c r="O8" i="25"/>
  <c r="K21" i="28"/>
  <c r="G80" i="31"/>
  <c r="Q49" i="31"/>
  <c r="V68" i="25"/>
  <c r="M59" i="25"/>
  <c r="Q45" i="25"/>
  <c r="I45" i="25"/>
  <c r="O45" i="25"/>
  <c r="V37" i="25"/>
  <c r="K8" i="25"/>
  <c r="V21" i="28"/>
  <c r="G8" i="28"/>
  <c r="G50" i="35"/>
  <c r="V8" i="35"/>
  <c r="I80" i="31"/>
  <c r="O80" i="31"/>
  <c r="G78" i="31"/>
  <c r="V69" i="31"/>
  <c r="V49" i="31"/>
  <c r="K8" i="31"/>
  <c r="Q8" i="31"/>
  <c r="G33" i="35"/>
  <c r="V27" i="35"/>
  <c r="G27" i="35"/>
  <c r="I8" i="35"/>
  <c r="O8" i="35"/>
  <c r="F47" i="1"/>
  <c r="F49" i="1"/>
  <c r="K80" i="31"/>
  <c r="Q80" i="31"/>
  <c r="M69" i="31"/>
  <c r="G69" i="31"/>
  <c r="O49" i="31"/>
  <c r="V8" i="31"/>
  <c r="I42" i="35"/>
  <c r="O42" i="35"/>
  <c r="I33" i="35"/>
  <c r="M27" i="35"/>
  <c r="V80" i="31"/>
  <c r="I49" i="31"/>
  <c r="Q42" i="35"/>
  <c r="K8" i="35"/>
  <c r="K33" i="35"/>
  <c r="Q33" i="35"/>
  <c r="M33" i="35"/>
  <c r="Q8" i="35"/>
  <c r="M8" i="35"/>
  <c r="M43" i="35"/>
  <c r="M42" i="35" s="1"/>
  <c r="G8" i="35"/>
  <c r="AF65" i="35"/>
  <c r="M49" i="31"/>
  <c r="G8" i="31"/>
  <c r="G49" i="31"/>
  <c r="M93" i="31"/>
  <c r="M80" i="31" s="1"/>
  <c r="G21" i="28"/>
  <c r="AF41" i="28"/>
  <c r="M12" i="28"/>
  <c r="M8" i="28" s="1"/>
  <c r="M8" i="25"/>
  <c r="M68" i="25"/>
  <c r="M37" i="25"/>
  <c r="G59" i="25"/>
  <c r="G45" i="25"/>
  <c r="G8" i="25"/>
  <c r="G68" i="25"/>
  <c r="AF207" i="25"/>
  <c r="M24" i="23"/>
  <c r="M8" i="23"/>
  <c r="G46" i="23"/>
  <c r="G24" i="23"/>
  <c r="I61" i="1" s="1"/>
  <c r="G8" i="23"/>
  <c r="AF65" i="23"/>
  <c r="J29" i="1"/>
  <c r="J27" i="1"/>
  <c r="G39" i="1"/>
  <c r="F39" i="1"/>
  <c r="J24" i="1"/>
  <c r="J25" i="1"/>
  <c r="J26" i="1"/>
  <c r="J28" i="1"/>
  <c r="E25" i="1"/>
  <c r="G25" i="1"/>
  <c r="E27" i="1"/>
  <c r="G27" i="1"/>
  <c r="G65" i="35" l="1"/>
  <c r="I74" i="1"/>
  <c r="I65" i="1"/>
  <c r="I85" i="1"/>
  <c r="I70" i="1"/>
  <c r="I66" i="1"/>
  <c r="I59" i="1"/>
  <c r="G44" i="1"/>
  <c r="I44" i="1" s="1"/>
  <c r="G43" i="1"/>
  <c r="I43" i="1" s="1"/>
  <c r="G42" i="1"/>
  <c r="I42" i="1" s="1"/>
  <c r="G41" i="1"/>
  <c r="I41" i="1" s="1"/>
  <c r="G141" i="31"/>
  <c r="F51" i="1"/>
  <c r="I20" i="1"/>
  <c r="G41" i="28"/>
  <c r="G48" i="1"/>
  <c r="I48" i="1" s="1"/>
  <c r="G47" i="1"/>
  <c r="I47" i="1" s="1"/>
  <c r="G65" i="23"/>
  <c r="G207" i="25"/>
  <c r="G46" i="1"/>
  <c r="I46" i="1" s="1"/>
  <c r="G45" i="1"/>
  <c r="I45" i="1" s="1"/>
  <c r="G40" i="1"/>
  <c r="G51" i="1" s="1"/>
  <c r="G50" i="1"/>
  <c r="I50" i="1" s="1"/>
  <c r="G49" i="1"/>
  <c r="I49" i="1" s="1"/>
  <c r="I19" i="1"/>
  <c r="I51" i="1" l="1"/>
  <c r="I18" i="1"/>
  <c r="I98" i="1"/>
  <c r="I17" i="1"/>
  <c r="I22" i="1" s="1"/>
  <c r="G26" i="1" s="1"/>
  <c r="A28" i="1" s="1"/>
  <c r="I40" i="1"/>
  <c r="G29" i="1" l="1"/>
  <c r="G28" i="1" s="1"/>
  <c r="G30" i="1" s="1"/>
  <c r="A29" i="1"/>
  <c r="J43" i="1"/>
  <c r="J47" i="1"/>
  <c r="J49" i="1"/>
  <c r="J46" i="1"/>
  <c r="J40" i="1"/>
  <c r="J44" i="1"/>
  <c r="J45" i="1"/>
  <c r="J42" i="1"/>
  <c r="J50" i="1"/>
  <c r="J41" i="1"/>
  <c r="J48" i="1"/>
  <c r="J97" i="1"/>
  <c r="J60" i="1"/>
  <c r="J68" i="1"/>
  <c r="J76" i="1"/>
  <c r="J84" i="1"/>
  <c r="J92" i="1"/>
  <c r="J61" i="1"/>
  <c r="J69" i="1"/>
  <c r="J77" i="1"/>
  <c r="J85" i="1"/>
  <c r="J93" i="1"/>
  <c r="J58" i="1"/>
  <c r="J82" i="1"/>
  <c r="J59" i="1"/>
  <c r="J75" i="1"/>
  <c r="J62" i="1"/>
  <c r="J70" i="1"/>
  <c r="J78" i="1"/>
  <c r="J86" i="1"/>
  <c r="J94" i="1"/>
  <c r="J63" i="1"/>
  <c r="J71" i="1"/>
  <c r="J79" i="1"/>
  <c r="J87" i="1"/>
  <c r="J95" i="1"/>
  <c r="J74" i="1"/>
  <c r="J91" i="1"/>
  <c r="J64" i="1"/>
  <c r="J72" i="1"/>
  <c r="J80" i="1"/>
  <c r="J88" i="1"/>
  <c r="J96" i="1"/>
  <c r="J65" i="1"/>
  <c r="J73" i="1"/>
  <c r="J81" i="1"/>
  <c r="J89" i="1"/>
  <c r="J66" i="1"/>
  <c r="J90" i="1"/>
  <c r="J67" i="1"/>
  <c r="J83" i="1"/>
  <c r="J51" i="1" l="1"/>
  <c r="J9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2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4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4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0E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E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0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0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3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3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6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6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arustav4</author>
  </authors>
  <commentList>
    <comment ref="S6" authorId="0" shapeId="0" xr:uid="{00000000-0006-0000-1A00-00000100000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1A00-00000200000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<sst xmlns="http://schemas.openxmlformats.org/spreadsheetml/2006/main" count="2053" uniqueCount="537">
  <si>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</si>
  <si>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</si>
  <si>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</si>
  <si>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</si>
  <si>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</si>
  <si>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</si>
  <si>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</si>
  <si>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</si>
  <si>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</si>
  <si>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</si>
  <si>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</si>
  <si>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</si>
  <si>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</si>
  <si>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</si>
  <si>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</si>
  <si>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</si>
  <si>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</si>
  <si>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</si>
  <si>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</si>
  <si>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</si>
  <si>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</si>
  <si>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</si>
  <si>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</si>
  <si>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</si>
  <si>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</si>
  <si>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</si>
  <si>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</si>
  <si>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</si>
  <si>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</si>
  <si>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</si>
  <si>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</si>
  <si>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</si>
  <si>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</si>
  <si>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</si>
  <si>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</si>
  <si>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</si>
  <si>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</si>
  <si>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</si>
  <si>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</si>
  <si>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</si>
  <si>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</si>
  <si>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</si>
  <si>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</si>
  <si>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2025006</t>
  </si>
  <si>
    <t>Stavba</t>
  </si>
  <si>
    <t>SO05.2</t>
  </si>
  <si>
    <t>Boulder u lezecké věže</t>
  </si>
  <si>
    <t>SO06.02</t>
  </si>
  <si>
    <t>Dětské hřiště – řeka</t>
  </si>
  <si>
    <t>SO06.05</t>
  </si>
  <si>
    <t>Lanovka</t>
  </si>
  <si>
    <t>SO06.08</t>
  </si>
  <si>
    <t>Workout</t>
  </si>
  <si>
    <t>SO06.13</t>
  </si>
  <si>
    <t>Herní sestava</t>
  </si>
  <si>
    <t>Celkem za stavbu</t>
  </si>
  <si>
    <t>CZK</t>
  </si>
  <si>
    <t>Rekapitulace dílů</t>
  </si>
  <si>
    <t>Typ dílu</t>
  </si>
  <si>
    <t>0</t>
  </si>
  <si>
    <t>Všeobecné konstrukce a práce</t>
  </si>
  <si>
    <t>1</t>
  </si>
  <si>
    <t>Zemní práce</t>
  </si>
  <si>
    <t>2</t>
  </si>
  <si>
    <t>Základy</t>
  </si>
  <si>
    <t>Základy a zvláštní zakládání</t>
  </si>
  <si>
    <t>3</t>
  </si>
  <si>
    <t>Svislé a kompletní konstrukce</t>
  </si>
  <si>
    <t>38</t>
  </si>
  <si>
    <t>Různé kompletní konstrukce nedělitelné do stav. dílů</t>
  </si>
  <si>
    <t>4</t>
  </si>
  <si>
    <t>Vodorovné konstrukce</t>
  </si>
  <si>
    <t>5</t>
  </si>
  <si>
    <t>Komunikace</t>
  </si>
  <si>
    <t>63</t>
  </si>
  <si>
    <t>Podlahy a podlahové konstrukce</t>
  </si>
  <si>
    <t>7</t>
  </si>
  <si>
    <t>Přidružená stavební výroba</t>
  </si>
  <si>
    <t>8</t>
  </si>
  <si>
    <t>Trubní vedení</t>
  </si>
  <si>
    <t>9</t>
  </si>
  <si>
    <t>Ostatní konstrukce a práce</t>
  </si>
  <si>
    <t>91</t>
  </si>
  <si>
    <t>Doplňující práce na komunikaci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</si>
  <si>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</si>
  <si>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</si>
  <si>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</si>
  <si>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</si>
  <si>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</si>
  <si>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</si>
  <si>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</si>
  <si>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</si>
  <si>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998</t>
  </si>
  <si>
    <t>Přesun hmot</t>
  </si>
  <si>
    <t>711</t>
  </si>
  <si>
    <t>Izolace proti vodě</t>
  </si>
  <si>
    <t>712</t>
  </si>
  <si>
    <t>Povlakové krytiny</t>
  </si>
  <si>
    <t>713</t>
  </si>
  <si>
    <t>Izolace tepelné</t>
  </si>
  <si>
    <t>762</t>
  </si>
  <si>
    <t>Konstrukce tesařské</t>
  </si>
  <si>
    <t>763</t>
  </si>
  <si>
    <t>Dřevostavby</t>
  </si>
  <si>
    <t>764</t>
  </si>
  <si>
    <t>Konstrukce klempířské</t>
  </si>
  <si>
    <t>765</t>
  </si>
  <si>
    <t>Krytiny tvrdé</t>
  </si>
  <si>
    <t>766</t>
  </si>
  <si>
    <t>Konstrukce truhlářské, okna a dveře</t>
  </si>
  <si>
    <t>767</t>
  </si>
  <si>
    <t>Konstrukce zámečnické</t>
  </si>
  <si>
    <t>799</t>
  </si>
  <si>
    <t>Ostatní</t>
  </si>
  <si>
    <t>M</t>
  </si>
  <si>
    <t>Montážní přirážky</t>
  </si>
  <si>
    <t>M201VD</t>
  </si>
  <si>
    <t>Rozvádeč RP1</t>
  </si>
  <si>
    <t>M202VD</t>
  </si>
  <si>
    <t>Rozvádeč RP2</t>
  </si>
  <si>
    <t>M203VD</t>
  </si>
  <si>
    <t>Rozvádeč RACK</t>
  </si>
  <si>
    <t>M21</t>
  </si>
  <si>
    <t>Elektromontáže</t>
  </si>
  <si>
    <t>M211VD</t>
  </si>
  <si>
    <t>Kabelové rozvody</t>
  </si>
  <si>
    <t>M212VD</t>
  </si>
  <si>
    <t>Koncové prvky</t>
  </si>
  <si>
    <t>M23</t>
  </si>
  <si>
    <t>Montáže potrubí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</si>
  <si>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</si>
  <si>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</si>
  <si>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</si>
  <si>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</si>
  <si>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</si>
  <si>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</si>
  <si>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</si>
  <si>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</si>
  <si>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</si>
  <si>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</si>
  <si>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</si>
  <si>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</si>
  <si>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</si>
  <si>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</si>
  <si>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</si>
  <si>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</si>
  <si>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</si>
  <si>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</si>
  <si>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</si>
  <si>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</si>
  <si>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</si>
  <si>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</si>
  <si>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</si>
  <si>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</si>
  <si>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</si>
  <si>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</si>
  <si>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</si>
  <si>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</si>
  <si>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</si>
  <si>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</si>
  <si>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</si>
  <si>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</si>
  <si>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</si>
  <si>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</si>
  <si>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</si>
  <si>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RTS 25/ I</t>
  </si>
  <si>
    <t>Indiv</t>
  </si>
  <si>
    <t>Běžná</t>
  </si>
  <si>
    <t>POP</t>
  </si>
  <si>
    <t>Vlastní</t>
  </si>
  <si>
    <t>SUM</t>
  </si>
  <si>
    <t>Poznámky uchazeče k zadání</t>
  </si>
  <si>
    <t>POPUZIV</t>
  </si>
  <si>
    <t>END</t>
  </si>
  <si>
    <t>m3</t>
  </si>
  <si>
    <t>Práce</t>
  </si>
  <si>
    <t>POL1_</t>
  </si>
  <si>
    <t>VV</t>
  </si>
  <si>
    <t>121101101</t>
  </si>
  <si>
    <t>Sejmutí ornice s přemístěním do 50 m</t>
  </si>
  <si>
    <t>131201119</t>
  </si>
  <si>
    <t>Příplatek za lepivost - hloubení nezap.jam v hor.3</t>
  </si>
  <si>
    <t>162301101</t>
  </si>
  <si>
    <t>162701105</t>
  </si>
  <si>
    <t>Vodorovné přemístění výkopku z hor.1-4 do 10000 m</t>
  </si>
  <si>
    <t>174101101</t>
  </si>
  <si>
    <t>Zásyp jam, rýh, šachet se zhutněním</t>
  </si>
  <si>
    <t>včetně strojního přemístění materiálu pro zásyp ze vzdálenosti do 10 m od okraje zásypu</t>
  </si>
  <si>
    <t>175101201</t>
  </si>
  <si>
    <t>Obsyp objektu bez prohození sypaniny</t>
  </si>
  <si>
    <t>181101102</t>
  </si>
  <si>
    <t>Úprava pláně v zářezech v hor. 1-4, se zhutněním</t>
  </si>
  <si>
    <t>m2</t>
  </si>
  <si>
    <t>199000002</t>
  </si>
  <si>
    <t>Poplatek za skládku horniny 1- 4, č. dle katal. odpadů 17 05 04</t>
  </si>
  <si>
    <t>t</t>
  </si>
  <si>
    <t>SPCM</t>
  </si>
  <si>
    <t>Specifikace</t>
  </si>
  <si>
    <t>POL3_</t>
  </si>
  <si>
    <t>583423603</t>
  </si>
  <si>
    <t>Kamenivo drcené 0/63</t>
  </si>
  <si>
    <t>564811112</t>
  </si>
  <si>
    <t>Podklad ze štěrkodrti po zhutnění tloušťky 6 cm štěrkodrť frakce 0-16 mm</t>
  </si>
  <si>
    <t>564851111</t>
  </si>
  <si>
    <t>Podklad ze štěrkodrti po zhutnění tloušťky 15 cm štěrkodrť frakce 0-32 mm</t>
  </si>
  <si>
    <t>564922104</t>
  </si>
  <si>
    <t>Mlatový kryt z mech.zpevněného kameniva tl. 4 cm prosívka fr.0-8 mm</t>
  </si>
  <si>
    <t>568111111</t>
  </si>
  <si>
    <t>Zřízení vrstvy z geotextilie skl.do 1:5, š.do 3 m</t>
  </si>
  <si>
    <t>m</t>
  </si>
  <si>
    <t>RTS 17/ I</t>
  </si>
  <si>
    <t>69366198</t>
  </si>
  <si>
    <t>Geotextilie FILTEK 300 g/m2 š. 200cm 100% PP</t>
  </si>
  <si>
    <t>916561111</t>
  </si>
  <si>
    <t>91_R001</t>
  </si>
  <si>
    <t>D+M Ocelové obruby</t>
  </si>
  <si>
    <t>Lemování mlatových povrchů ocelovou pásovinou P6/100, kotevní trny betonářská výztuž O14, dl. 330 mm po 0,75 m. Kotevní trny budou vpichovány do betonového prahu, beton C16/20.</t>
  </si>
  <si>
    <t>POL7_</t>
  </si>
  <si>
    <t>182301123</t>
  </si>
  <si>
    <t>Rozprostření ornice, svah, tl. 15-20 cm, do 500 m2</t>
  </si>
  <si>
    <t>275351215</t>
  </si>
  <si>
    <t>Bednění stěn základových patek - zřízení</t>
  </si>
  <si>
    <t>275351216</t>
  </si>
  <si>
    <t>Bednění stěn základových patek - odstranění</t>
  </si>
  <si>
    <t>Včetně očištění, vytřídění a uložení bednícího materiálu.</t>
  </si>
  <si>
    <t/>
  </si>
  <si>
    <t>132201110</t>
  </si>
  <si>
    <t>Hloubení rýh š.do 60 cm v hor.3 do 50 m3, STROJNĚ</t>
  </si>
  <si>
    <t>132201119</t>
  </si>
  <si>
    <t>Přípl.za lepivost,hloubení rýh 60 cm,hor.3,STROJNĚ</t>
  </si>
  <si>
    <t>Vodorovné přemístění výkopku z hor.1-4 do 500 m</t>
  </si>
  <si>
    <t>kompl</t>
  </si>
  <si>
    <t>181301103</t>
  </si>
  <si>
    <t>Rozprostření ornice, rovina, tl. 15-20 cm,do 500m2</t>
  </si>
  <si>
    <t>631571005</t>
  </si>
  <si>
    <t>63_R001</t>
  </si>
  <si>
    <t xml:space="preserve">m2    </t>
  </si>
  <si>
    <t xml:space="preserve">m     </t>
  </si>
  <si>
    <t>271531113</t>
  </si>
  <si>
    <t>Polštář základu z kameniva hr. drceného 16-32 mm</t>
  </si>
  <si>
    <t>Včetně vytvoření dilatačních spár, bez zaplnění.</t>
  </si>
  <si>
    <t>Násyp z kameniva těž. praného fr. 2-8 (kačírku)</t>
  </si>
  <si>
    <t>916581112</t>
  </si>
  <si>
    <t>Osazení plast. zahradního obrubníku zapuštěného</t>
  </si>
  <si>
    <t>PLastový obrubník v. 150 mm</t>
  </si>
  <si>
    <t>998014022</t>
  </si>
  <si>
    <t>Přesun hmot, budovy montovaných vícepodlažních s pláštěm, 52 m</t>
  </si>
  <si>
    <t xml:space="preserve">ks    </t>
  </si>
  <si>
    <t>799_R001</t>
  </si>
  <si>
    <t>799_R002</t>
  </si>
  <si>
    <t>799_R003</t>
  </si>
  <si>
    <t>799_R004</t>
  </si>
  <si>
    <t>799_R005</t>
  </si>
  <si>
    <t>799_R006</t>
  </si>
  <si>
    <t>799_R007</t>
  </si>
  <si>
    <t>vč. základové konstrukce a zemních prací</t>
  </si>
  <si>
    <t>-	dřevěný rám informační cedule</t>
  </si>
  <si>
    <t>-	Rozměry (m)	0,5 x 015 x 2,0</t>
  </si>
  <si>
    <t>-	Dodávka vč. informační tabule, text a grafika dle požadavku investora</t>
  </si>
  <si>
    <t>799_R008</t>
  </si>
  <si>
    <t>D+M Lavičky</t>
  </si>
  <si>
    <t>Dopadová plocha - odměřeno z DWG D.1.1.4 LEZECKÝ BALVAN - DOPADOVÁ PLOCHA : 42,45*0,2</t>
  </si>
  <si>
    <t>131201110</t>
  </si>
  <si>
    <t>Hloubení nezapaž. jam hor.3 do 50 m3, STROJNĚ</t>
  </si>
  <si>
    <t>základové patky : 0,4*0,4*0,5*14</t>
  </si>
  <si>
    <t>Odkaz na mn. položky pořadí 2 : 9,61000*0,3</t>
  </si>
  <si>
    <t>Odkaz na mn. položky pořadí 2 : 9,61000</t>
  </si>
  <si>
    <t>Dopadová plocha - odměřeno z DWG D.1.1.4 LEZECKÝ BALVAN - DOPADOVÁ PLOCHA : 42,45</t>
  </si>
  <si>
    <t>Rozprostření sejmuté ornice - odměřeno z DWG D.1.1.4 LEZECKÝ BALVAN - DOPADOVÁ PLOCHA : 8,49/0,2</t>
  </si>
  <si>
    <t>Odkaz na mn. položky pořadí 4 : 9,61000</t>
  </si>
  <si>
    <t>základové patky : 0,4*0,4*0,1*14</t>
  </si>
  <si>
    <t>275313611</t>
  </si>
  <si>
    <t>Beton základových patek prostý C 16/20</t>
  </si>
  <si>
    <t>základové patky : 0,4*0,4*0,75*14</t>
  </si>
  <si>
    <t>zákl. patka v dopadové ploše : 0,4*4*0,4*14</t>
  </si>
  <si>
    <t>Odkaz na mn. položky pořadí 10 : 8,96000</t>
  </si>
  <si>
    <t>Obvod dopadové plocha - odměřeno z DWG D.1.1.4 LEZECKÝ BALVAN - DOPADOVÁ PLOCHA : 24,25*0,4</t>
  </si>
  <si>
    <t>69366197</t>
  </si>
  <si>
    <t>Geotextilie FILTEK 200 g/m2 š. 200cm 100% PP</t>
  </si>
  <si>
    <t>Odkaz na mn. položky pořadí 12 : 52,15000*1,2</t>
  </si>
  <si>
    <t>631312621</t>
  </si>
  <si>
    <t>Mazanina betonová tl. 5 - 8 cm C 20/25</t>
  </si>
  <si>
    <t>Nivelační mazanina základové patky : 0,4*0,4*0,05*14</t>
  </si>
  <si>
    <t>Dopadová plocha - odměřeno z DWG D.1.1.4 LEZECKÝ BALVAN - DOPADOVÁ PLOCHA : 42,45*0,4</t>
  </si>
  <si>
    <t>Obvod dopadové plocha - odměřeno z DWG D.1.1.4 LEZECKÝ BALVAN - DOPADOVÁ PLOCHA : 24,25</t>
  </si>
  <si>
    <t>Odkaz na mn. položky pořadí 16 : 24,25000*1,05</t>
  </si>
  <si>
    <t>D+M boulderových balvanů</t>
  </si>
  <si>
    <t>Lezecký balvan</t>
  </si>
  <si>
    <t>Popis herního prvku</t>
  </si>
  <si>
    <t>modulární lezecký balvan s různými stupni obtížnosti, tvořený 5-ti ks geometrických dílů spojenými do prostorového tvaru, tři výškové úrovně.</t>
  </si>
  <si>
    <t>Věková skupina		3 - 14</t>
  </si>
  <si>
    <t>Rozměry (m)		5,0 x 3,5 x 2,5</t>
  </si>
  <si>
    <t>Max. výška pádu (m)	2,4</t>
  </si>
  <si>
    <t>Potřebná plocha (m)	8,1 x 6,6</t>
  </si>
  <si>
    <t>Počet uživatelů		15</t>
  </si>
  <si>
    <t xml:space="preserve">viz. D.1.1.2 ZPEVNĚNÉ PLOCHY - ŘEKA : </t>
  </si>
  <si>
    <t>štěrk fr. 4/8, tl. vrstvy 200 mm : 123,29*0,2</t>
  </si>
  <si>
    <t>štěrk fr. 4/8, tl. vrstvy 300 mm : (91,31+52,34)*0,2</t>
  </si>
  <si>
    <t>písek, tl.vrstvy 400 mm : 48,72*0,2</t>
  </si>
  <si>
    <t>štěrk fr. 4/8, tl. vrstvy 300 mm : (91,31+52,34)*0,1</t>
  </si>
  <si>
    <t>Odkaz na mn. položky pořadí 2 : 24,10900*0,3</t>
  </si>
  <si>
    <t>Odkaz na mn. položky pořadí 2 : 24,10900</t>
  </si>
  <si>
    <t>Odkaz na mn. položky pořadí 5 : 23,52000*-1</t>
  </si>
  <si>
    <t>171101105</t>
  </si>
  <si>
    <t>Uložení sypaniny do násypů zhutněných na 103 % PS</t>
  </si>
  <si>
    <t>provedení násypů : 10,81+12,71</t>
  </si>
  <si>
    <t>štěrk fr. 4/8, tl. vrstvy 200 mm : 123,29</t>
  </si>
  <si>
    <t>štěrk fr. 4/8, tl. vrstvy 300 mm : 91,31+52,34</t>
  </si>
  <si>
    <t>písek, tl.vrstvy 400 mm : 48,72</t>
  </si>
  <si>
    <t>ohumusování násypů : 30,37+33</t>
  </si>
  <si>
    <t>Rozprostření zbylé sejmuté ornice : 63,132/0,2-63,37</t>
  </si>
  <si>
    <t>Odkaz na mn. položky pořadí 4 : 0,58900</t>
  </si>
  <si>
    <t>štěrk fr. 4/8, tl. vrstvy 200 mm, vč. svislých stěn výkopu : 123,29+134,244*0,2</t>
  </si>
  <si>
    <t>štěrk fr. 4/8, tl. vrstvy 300 mm, vč. svislých stěn výkopu : 91,31+52,34+(39,838+28,424)*0,3</t>
  </si>
  <si>
    <t>písek, tl.vrstvy 400 mm, vč. svislých stěn výkopu : 48,72+63,327*0,4</t>
  </si>
  <si>
    <t>Odkaz na mn. položky pořadí 9 : 388,31820*1,2</t>
  </si>
  <si>
    <t>631571002</t>
  </si>
  <si>
    <t>Násyp z kameniva těženého 0 - 4, tř. I</t>
  </si>
  <si>
    <t>písek, tl.vrstvy 400 mm : 19,49</t>
  </si>
  <si>
    <t>Násyp z kameniva těž. praného fr. 4-8 (kačírku)</t>
  </si>
  <si>
    <t>štěrk fr. 4/8, tl. vrstvy 200 mm : 14,91</t>
  </si>
  <si>
    <t>štěrk fr. 4/8, tl. vrstvy 300 mm : 27,39+15,7</t>
  </si>
  <si>
    <t>D+M Balvanů na doplnění prosturu řeky</t>
  </si>
  <si>
    <t>popis viz. D.1.1.2 ZPEVNĚNÉ PLOCHY - ŘEKA:</t>
  </si>
  <si>
    <t xml:space="preserve"> - 11x 0,5/0,7/0,7 m (0,2-0,7 t)</t>
  </si>
  <si>
    <t>štěrk fr. 4/8, tl. vrstvy 200 mm : 134,244-10,454-5,525</t>
  </si>
  <si>
    <t>štěrk fr. 4/8, tl. vrstvy 300 mm : 10,929+9,599+8,07+11,47</t>
  </si>
  <si>
    <t>Odkaz na mn. položky pořadí 14 : 158,33300*1,05</t>
  </si>
  <si>
    <t>998222011</t>
  </si>
  <si>
    <t>Přesun hmot, pozemní komunikace, kryt z kameniva</t>
  </si>
  <si>
    <t>D+M 13 - VĚŽIČKA SE SKLUZAVKOU</t>
  </si>
  <si>
    <t>Popis z TZ:</t>
  </si>
  <si>
    <t>13 - VĚŽIČKA SE SKLUZAVKOU</t>
  </si>
  <si>
    <t>Sestava věžičky se skluzavkou a balančních prvků</t>
  </si>
  <si>
    <t>konstrukce věžičky s pochozí podlážkou, 1x skluzavka, 1x lanový výlez, 1x  lezecká stěna, 3x balanční kladina na akátových stojkách, 2x dřevěný nášlap- kůl; 3x deska ve tvaru leknínového listu s jednou pružinou, 1 x deska ve tvaru leknínového listu se třemi pružinami, 3x dřevěná plastika v podobě rákosu (palach) – myšleno bez kůlu, 5x kůl ve tvaru listu rákosu (z toho jeden kůl součástí balanční kladiny</t>
  </si>
  <si>
    <t>-	Spojovací materiál nerezový.</t>
  </si>
  <si>
    <t>-	Věková skupina		3 - 14</t>
  </si>
  <si>
    <t>-	Rozměry (m)		7,5 x 3,4 x 4,0</t>
  </si>
  <si>
    <t>-	Max. výška pádu (m)	0,95</t>
  </si>
  <si>
    <t>-	Počet uživatelů 		12</t>
  </si>
  <si>
    <t>-	dopadová plocha: travnatý povrch</t>
  </si>
  <si>
    <t>D+M 14 - PRUŽINOVÉ HOUPADLO - MOUCHA</t>
  </si>
  <si>
    <t>14 - PRUŽINOVÉ HOUPADLO - MOUCHA</t>
  </si>
  <si>
    <t>-	konstrukce houpadla v podobě mouchy, 1x ocelová pružina</t>
  </si>
  <si>
    <t>-	Věková skupina	3 - 14</t>
  </si>
  <si>
    <t>-	Rozměry (m)	0,8 x 0,4 x 0,8</t>
  </si>
  <si>
    <t>-	Počet uživatelů	1</t>
  </si>
  <si>
    <t>D+M 15 - LOĎKA NA PRUŽINÁCH</t>
  </si>
  <si>
    <t>15 - LOĎKA NA PRUŽINÁCH</t>
  </si>
  <si>
    <t>-	Kolébačka ve tvaru pramice na čtyřech pružinách se dvěma nezávislými vesly. 3x sedák</t>
  </si>
  <si>
    <t>-	Rozměry (m)		3,0 x 2,5 x 1,7</t>
  </si>
  <si>
    <t>-	Max. výška pádu (m)	1,0</t>
  </si>
  <si>
    <t>-	Počet uživatelů		1</t>
  </si>
  <si>
    <t>D+M 16 - BALANČNÍ DRÁHA</t>
  </si>
  <si>
    <t>16 - BALANČNÍ DRÁHA</t>
  </si>
  <si>
    <t>-	6x horizontální balanční kladina, 7x akátová stojka</t>
  </si>
  <si>
    <t>-	Rozměry (m)		13,7 x 2,2 x 1,0</t>
  </si>
  <si>
    <t>-	Max. výška pádu (m)	1</t>
  </si>
  <si>
    <t>-	Počet uživatelů		6</t>
  </si>
  <si>
    <t>D+M 17 - DŘEVĚNÝ MOST</t>
  </si>
  <si>
    <t>17 - DŘEVĚNÝ MOST</t>
  </si>
  <si>
    <t>-	nosná konstrukce z akátových hranolů, pochozí plocha z akátových prken nebo fošen. Kotvení přes akátové stojky, které budou zabetonované. Spojovací materiál nerezový.</t>
  </si>
  <si>
    <t>-	Rozměry (m)	1,5 x 8,1 x 0,2</t>
  </si>
  <si>
    <t>-	Max. výška pádu (m) 0,4</t>
  </si>
  <si>
    <t>-	dopadová plocha: travnatý povrch, kačírek tl. vrstvy 200 mm, písek tl. vrstvy 400 mm (imitace řeky – dětské pískoviště)</t>
  </si>
  <si>
    <t>D+M 18 - DŘEVĚNÁ BOUDIČKA</t>
  </si>
  <si>
    <t>18 - DŘEVĚNÁ BOUDIČKA</t>
  </si>
  <si>
    <t>-	dřevěná bouda s prkennými stěnami, 4x dřevěná stojka</t>
  </si>
  <si>
    <t>-	Rozměry (m)		2,9 x 2,5 x 3</t>
  </si>
  <si>
    <t>-	Max. výška pádu (m)	0,3</t>
  </si>
  <si>
    <t>-	Počet uživatelů		2</t>
  </si>
  <si>
    <t>-	dopadová plocha: kačírek tl. vrstvy 300 mm</t>
  </si>
  <si>
    <t>D+M 19 – HOUPAČKA</t>
  </si>
  <si>
    <t>19 – HOUPAČKA</t>
  </si>
  <si>
    <t>-	rahnová konstrukce houpačky z akátové kulatiny, 1x zavěšená párová houpačka</t>
  </si>
  <si>
    <t>-	1x ozdoba – dřevěná plastika v podobě rákosu (palachu)</t>
  </si>
  <si>
    <t>-	Rozměry (m)		4 x 0,6 x 3,4</t>
  </si>
  <si>
    <t>-	Max. výška pádu (m)	1,5</t>
  </si>
  <si>
    <t>D+M 20 - SKUPINOVÁ HOUPAČKA – HNÍZDO</t>
  </si>
  <si>
    <t>20 - SKUPINOVÁ HOUPAČKA – HNÍZDO</t>
  </si>
  <si>
    <t>-	rahnová konstrukce houpačky z akátové kulatiny, 1x zavěšený houpací koš</t>
  </si>
  <si>
    <t>-	dřevěné části ponechány bez nátěru, pokud nejsou pojaty barevně. Spojovací materiál nerezový.</t>
  </si>
  <si>
    <t>-	Rozměry (m)		4 x 1,3 x 3,4</t>
  </si>
  <si>
    <t>-	Počet uživatelů		4</t>
  </si>
  <si>
    <t>799_R009</t>
  </si>
  <si>
    <t>D+M 21 - VODNÍ KOLO</t>
  </si>
  <si>
    <t>21 - VODNÍ KOLO</t>
  </si>
  <si>
    <t>-	atypický výrobek</t>
  </si>
  <si>
    <t>-	prvek napodobuje vodní kolo v náhonu - dětská prolézačka</t>
  </si>
  <si>
    <t>-	konstrukce z akátových prken a fošen, nerezový spojovací materiál.</t>
  </si>
  <si>
    <t>-	Rozměry (m)	1,8 x 0,8 x 1,0</t>
  </si>
  <si>
    <t>-	Max. výška pádu (m) 1,0</t>
  </si>
  <si>
    <t>-	dopadová plocha: písek tl. vrstvy 400 mm (imitace řeky – dětské pískoviště)</t>
  </si>
  <si>
    <t>799_R010</t>
  </si>
  <si>
    <t>D+M 22 – ZVONICE</t>
  </si>
  <si>
    <t>-	2x akátová stojka, 1x akátový zvon, 1x tahací lano</t>
  </si>
  <si>
    <t>-	Rozměry (m)		0,9 x 0,5 x 3,0</t>
  </si>
  <si>
    <t>-	okolní plocha: travnatý povrch</t>
  </si>
  <si>
    <t>799_R011</t>
  </si>
  <si>
    <t>D+M 23 – LUPA</t>
  </si>
  <si>
    <t>23 – LUPA</t>
  </si>
  <si>
    <t>-	1x akátový stojan, 1x zvětšovací čočka</t>
  </si>
  <si>
    <t>-	Rozměry (m)		0,2 x 0,12 x 1,33</t>
  </si>
  <si>
    <t>799_R012</t>
  </si>
  <si>
    <t>D+M 25 - NASLOUCHADLO</t>
  </si>
  <si>
    <t>25 - NASLOUCHADLO</t>
  </si>
  <si>
    <t>-	dvojice nerezových naslouchadel spojených podzemním zvukovodem</t>
  </si>
  <si>
    <t>-	Věková skupina	2 - 14</t>
  </si>
  <si>
    <t>-	Rozměry (m)		8,0 x 0,4 x 0,9, dl. potrubí cca 15 m</t>
  </si>
  <si>
    <t>-	Počet uživatelů	2</t>
  </si>
  <si>
    <t>-	okolní plocha: travnatý povrch (rovina / zemní vyvýšenina)</t>
  </si>
  <si>
    <t>799_R013</t>
  </si>
  <si>
    <t>D+M 26 - PAVUČINA</t>
  </si>
  <si>
    <t>26 - PAVUČINA</t>
  </si>
  <si>
    <t>-	2x akátová stojka, 1x síť ve tvaru pavučiny, akátové ráhno</t>
  </si>
  <si>
    <t>-	Věková skupina		3-14</t>
  </si>
  <si>
    <t>-	Rozměry (m)		2,4 x 0,6 x 2,7</t>
  </si>
  <si>
    <t>-	Max. výška pádu (m)	2</t>
  </si>
  <si>
    <t>-	Počet uživatelů		3</t>
  </si>
  <si>
    <t>PROSTOR ŘEKY VHODNĚ DOPLNIT BALVANY</t>
  </si>
  <si>
    <t xml:space="preserve"> - 7x 0,7/1/1,8 m (1,5-2,3 t)</t>
  </si>
  <si>
    <t xml:space="preserve"> - 9x 0,5/1/1,2 m (0,8-1,2 t)</t>
  </si>
  <si>
    <t>-	dřevěné části ponechány bez nátěru, pokud nejsou pojaty barevně.</t>
  </si>
  <si>
    <t xml:space="preserve">viz. D.1.1.1 SITUAČNÍ VÝKRES - LANOVKA : </t>
  </si>
  <si>
    <t>Plocha násypu : 112,3*0,2</t>
  </si>
  <si>
    <t>Odkaz na mn. položky pořadí 3 : 37,85000</t>
  </si>
  <si>
    <t>Zemina převezena z realizace objektu SO 05.1</t>
  </si>
  <si>
    <t>Objem násypu : 37,85</t>
  </si>
  <si>
    <t>Plocha násypu : 112,3</t>
  </si>
  <si>
    <t>Dopadová plocha, viz. D.1.1.1 SITUAČNÍ VÝKRES - LANOVKA : 198</t>
  </si>
  <si>
    <t>Odkaz na mn. položky pořadí 5 : 198,00000*1,2</t>
  </si>
  <si>
    <t>D+M Zatravňovacích rohoží</t>
  </si>
  <si>
    <t>Bližší specifikace viz TZ</t>
  </si>
  <si>
    <t>Odkaz na mn. položky pořadí 5 : 198,00000</t>
  </si>
  <si>
    <t>D+M 7 - LANOVKA</t>
  </si>
  <si>
    <t>7	- LANOVKA</t>
  </si>
  <si>
    <t>-	lanová dráha se sedátkem a nástupní rampou</t>
  </si>
  <si>
    <t>-	Rozměry (m)	 35 x 6,4 x 3,7, dl. dráhy 35 m</t>
  </si>
  <si>
    <t>564201111</t>
  </si>
  <si>
    <t>Podklad ze štěrkopísku po zhutnění tloušťky 2 cm</t>
  </si>
  <si>
    <t>564751112</t>
  </si>
  <si>
    <t>Podklad z kameniva drceného vel.32-63 mm,tl. 16 cm</t>
  </si>
  <si>
    <t>564811113</t>
  </si>
  <si>
    <t>Podklad ze štěrkodrti po zhutnění tloušťky 7 cm  štěrkodrť fr. 4/32</t>
  </si>
  <si>
    <t>564831111R01</t>
  </si>
  <si>
    <t>Podklad ze štěrkodrti po zhutnění tloušťky 10 cm  štěrkodrť fr. 0/8</t>
  </si>
  <si>
    <t>589651111</t>
  </si>
  <si>
    <t>Kryt sportovních ploch EPDM, vč. podkladní vrstvy z pryže</t>
  </si>
  <si>
    <t>Osazení záhon.obrubníků do lože z C 20/25 XF3 s opěrou včetně obrubníku   100/5/25 cm</t>
  </si>
  <si>
    <t>998227121</t>
  </si>
  <si>
    <t>Přesun hmot,umělé sport.povrchy,kryt z granulátu</t>
  </si>
  <si>
    <t>– L - LAVIČKA</t>
  </si>
  <si>
    <t>Dle Manuálu mobiliáře města F-M, varianta TS1, budou lavičky ( rozměru cca 1,76 x 0,68 x 0,9 m) ocelové konstrukce s područkami s dřevěnou sedací plochou a područkami. V ploše prken bude frézovaný text. Lavičky budou kotveny do základového bloku 0,9x 0,3x 0,5 m.</t>
  </si>
  <si>
    <t>V rámci tohoto SO celkem 2 ks.</t>
  </si>
  <si>
    <t xml:space="preserve">Dopadové plochy, viz. D.1.1.2 ZPEVNĚNÉ PLOCHY - FITNESS ZÓNA1 a D.1.1.3 ZPEVNĚNÉ PLOCHY - PARKOUR ZÓNA1 : </t>
  </si>
  <si>
    <t>Fitness, vč. rozšíření pro obruby : (124,95+67,083*0,1)*0,2</t>
  </si>
  <si>
    <t>Parkour, vč. rozšíření pro obruby : (136,18+41,816*0,1)*0,2</t>
  </si>
  <si>
    <t>Mlatový chodník, vč. rozšíření pro obruby : (6,96+(5,442+5,488)*0,15)*0,2</t>
  </si>
  <si>
    <t>Fitness, vč. rozšíření pro obruby : (124,95+67,083*0,1)*0,06</t>
  </si>
  <si>
    <t>Parkour, vč. rozšíření pro obruby : (136,18+41,816*0,1)*0,06</t>
  </si>
  <si>
    <t>Mlatový chodník, vč. rozšíření pro obruby - výměna podlaoží : (6,96+(5,442+5,488)*0,15)*0,5</t>
  </si>
  <si>
    <t>Odkaz na mn. položky pořadí 2 : 20,62093*0,3</t>
  </si>
  <si>
    <t xml:space="preserve">Obvod dopadové plochy, viz. D.1.1.2 ZPEVNĚNÉ PLOCHY - FITNESS ZÓNA1 a D.1.1.3 ZPEVNĚNÉ PLOCHY - PARKOUR ZÓNA1 : </t>
  </si>
  <si>
    <t>Mlatový chodník : (5,442+5,531)*0,3*0,25</t>
  </si>
  <si>
    <t>Odkaz na mn. položky pořadí 4 : 0,82297*0,3</t>
  </si>
  <si>
    <t>Odkaz na mn. položky pořadí 2 : 20,62094</t>
  </si>
  <si>
    <t>Odkaz na mn. položky pořadí 4 : 0,82298</t>
  </si>
  <si>
    <t>Odkaz na mn. položky pořadí 8 : 0,24593*-1</t>
  </si>
  <si>
    <t>Mlatový chodník, vč. rozšíření pro obruby : (5,442+5,488)*0,15*0,15</t>
  </si>
  <si>
    <t>Fitness, vč. rozšíření pro obruby : 124,95+67,083*0,1</t>
  </si>
  <si>
    <t>Parkour, vč. rozšíření pro obruby : 136,18+41,816*0,1</t>
  </si>
  <si>
    <t>Mlatový chodník, vč. rozšíření pro obruby : 6,96+(5,442+5,488)*0,15</t>
  </si>
  <si>
    <t>rozprostření sejmuté ornice : 56,12388/0,2</t>
  </si>
  <si>
    <t>Odkaz na mn. položky pořadí 6 : 21,19799</t>
  </si>
  <si>
    <t>Odkaz na mn. položky pořadí 7 : 4,29975*1,8</t>
  </si>
  <si>
    <t>Odkaz na mn. položky pořadí 19 : 261,13000</t>
  </si>
  <si>
    <t>Odkaz na mn. položky pořadí 17 : 6,96000</t>
  </si>
  <si>
    <t>Mlatový chodník : 6,96</t>
  </si>
  <si>
    <t>Fitness : 124,95</t>
  </si>
  <si>
    <t>Parkour : 136,18</t>
  </si>
  <si>
    <t>Fitness : 67,08</t>
  </si>
  <si>
    <t>Parkour : 41,82</t>
  </si>
  <si>
    <t>Mlatový chodník : 5,442+5,531</t>
  </si>
  <si>
    <t>D+M 27 - BRADLA S BALANČNÍ PLOŠINOU</t>
  </si>
  <si>
    <t>27 - BRADLA S BALANČNÍ PLOŠINOU</t>
  </si>
  <si>
    <t>-	bradla s balanční plošinou</t>
  </si>
  <si>
    <t>-	2x bradlo, 1x zavěšená balanční plošina</t>
  </si>
  <si>
    <t>-	Věková skupina		14+</t>
  </si>
  <si>
    <t>-	Rozměry (m)		3,0 x 0,9 x 1,3</t>
  </si>
  <si>
    <t>D+M 28 - POSILOVACÍ SESTAVA S BALANČNÍ TRUBKOU A KLADINOU</t>
  </si>
  <si>
    <t>28 - POSILOVACÍ SESTAVA S BALANČNÍ TRUBKOU A KLADINOU</t>
  </si>
  <si>
    <t>-	1x cvičební lavice, 1x schod, 1x horizontální balanční hrazda, 2x oporná horizon-tální hrazda, 1x balanční dřevěná kladina</t>
  </si>
  <si>
    <t>-	Rozměry (m)		4,7 x 2,7 x 1,8</t>
  </si>
  <si>
    <t>-	Max. výška pádu (m)	0,5</t>
  </si>
  <si>
    <t>D+M 29 - TROJITÁ HRAZDA</t>
  </si>
  <si>
    <t>29 - TROJITÁ HRAZDA</t>
  </si>
  <si>
    <t>-	3x hrazda v různých výškách</t>
  </si>
  <si>
    <t>-	dřevěné části ponechány bez nátěru. Spojovací materiál nerezový.</t>
  </si>
  <si>
    <t>-	Rozměry (m)		4,1 x 0,2 x 3,0</t>
  </si>
  <si>
    <t>-	Max. výška pádu (m)	1,4</t>
  </si>
  <si>
    <t>D+M 30 - ŽEBŘINOVÝ BOX</t>
  </si>
  <si>
    <t>30 - ŽEBŘINOVÝ BOX</t>
  </si>
  <si>
    <t>-	1x vertikální žebřiny, 1x horizontální žebřiny, 2x vertikální šplhací tyč</t>
  </si>
  <si>
    <t>-	Rozměry (m)		3,0 x 1,3 x 3,0</t>
  </si>
  <si>
    <t>D+M 31 – PARKOUR</t>
  </si>
  <si>
    <t>vč. základoé konstrukce a zemních prací</t>
  </si>
  <si>
    <t>Bližší specifikace parkourových překážek viz TZ.</t>
  </si>
  <si>
    <t>D+M 32 – INFOTABULE</t>
  </si>
  <si>
    <t>32 – INFOTABULE</t>
  </si>
  <si>
    <t>-	dřevěné části ponechány bez nátěru.</t>
  </si>
  <si>
    <t xml:space="preserve">viz. D.1.1.2 ZPEVNĚNÉ PLOCHY - LANOVÉ HŘIŠTĚ : </t>
  </si>
  <si>
    <t>Dopadová plocha : 76,92*0,2</t>
  </si>
  <si>
    <t>Odkaz na mn. položky pořadí 2 : 15,38400*0,3</t>
  </si>
  <si>
    <t>Odkaz na mn. položky pořadí 2 : 15,38400</t>
  </si>
  <si>
    <t>Dopadová plocha : 76,92</t>
  </si>
  <si>
    <t>Rozprostření sejmuté ornice : 15,384/0,2</t>
  </si>
  <si>
    <t>Odkaz na mn. položky pořadí 4 : 15,38400</t>
  </si>
  <si>
    <t>Dopadová plocha+svislé plochy výkopu : 76,92+33,36*0,4</t>
  </si>
  <si>
    <t>Odkaz na mn. položky pořadí 8 : 90,26400*1,2</t>
  </si>
  <si>
    <t>Dopadová plocha : 76,92*0,4</t>
  </si>
  <si>
    <t>D+M Balvanů na doplnění prosturu lanového hřiště</t>
  </si>
  <si>
    <t>popis viz. D.1.1.2 ZPEVNĚNÉ PLOCHY - LANOVÉ HŘIŠTĚ:</t>
  </si>
  <si>
    <t xml:space="preserve"> - 1x 0,5/1/1,2 m (0,8-1,2 t)</t>
  </si>
  <si>
    <t>Dopadová plocha - obvod : 33,36</t>
  </si>
  <si>
    <t>Odkaz na mn. položky pořadí 12 : 33,36000*1,05</t>
  </si>
  <si>
    <t>D+M 12 - LANOVÉ HŘIŠTĚ</t>
  </si>
  <si>
    <t>12 - LANOVÉ HŘIŠTĚ</t>
  </si>
  <si>
    <t>-	14x vertikální akátová stojka, 2c horizontální hrazda, 1x dřevěný žebříkový výlez, 3x lanová vertikální prolézačka, 1x horizontální ručkovací kladina, 2x horizontální síť, 1x vertikální tyč</t>
  </si>
  <si>
    <t>-	2x ozdoba – dřevěná plastika v podobě rákosu (palachu)</t>
  </si>
  <si>
    <t>-	Rozměry (m)		6,1 x 4,6 x 3,1</t>
  </si>
  <si>
    <t>-	Max. výška pádu (m)	2,9</t>
  </si>
  <si>
    <t>-	Počet uživatelů		8</t>
  </si>
  <si>
    <t>-	dopadová plocha: kačírek tl. vrstvy 400 mm, od zeminy separována geotextilií o gramáži 300 g/m2.</t>
  </si>
  <si>
    <t>PROSTOR VHODNĚ DOPLNIT BALVANY</t>
  </si>
  <si>
    <t xml:space="preserve"> - 1x 0,7/1/1,8 m (1,5-2,3 t)</t>
  </si>
  <si>
    <t>Dodávka herních prvků pro volnočasový areál - ostatní herní prvky - část 1</t>
  </si>
  <si>
    <t>Příloha č. 4 -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</si>
</sst>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8" xfId="0" applyNumberFormat="1" applyFont="1" applyFill="1" applyBorder="1" applyAlignment="1">
      <alignment horizontal="center" vertical="center"/>
    </xf>
    <xf numFmtId="4" fontId="7" fillId="3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0" fontId="18" fillId="0" borderId="0" xfId="0" applyFont="1" applyAlignment="1">
      <alignment horizontal="center" vertical="top" shrinkToFit="1"/>
    </xf>
    <xf numFmtId="165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>
      <alignment vertical="top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0" fillId="0" borderId="0" xfId="0" applyNumberFormat="1" applyFont="1" applyAlignment="1">
      <alignment horizontal="center" vertical="top" wrapText="1" shrinkToFit="1"/>
    </xf>
    <xf numFmtId="165" fontId="20" fillId="0" borderId="0" xfId="0" applyNumberFormat="1" applyFont="1" applyAlignment="1">
      <alignment vertical="top" wrapText="1" shrinkToFit="1"/>
    </xf>
    <xf numFmtId="165" fontId="20" fillId="0" borderId="0" xfId="0" quotePrefix="1" applyNumberFormat="1" applyFont="1" applyAlignment="1">
      <alignment horizontal="left" vertical="top" wrapTex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49" fontId="17" fillId="0" borderId="44" xfId="0" applyNumberFormat="1" applyFont="1" applyBorder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21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8" fillId="0" borderId="34" xfId="0" applyNumberFormat="1" applyFont="1" applyBorder="1" applyAlignment="1">
      <alignment vertical="center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22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6" t="s">
        <v>41</v>
      </c>
      <c r="B2" s="196"/>
      <c r="C2" s="196"/>
      <c r="D2" s="196"/>
      <c r="E2" s="196"/>
      <c r="F2" s="196"/>
      <c r="G2" s="19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01"/>
  <sheetViews>
    <sheetView showGridLines="0" tabSelected="1" topLeftCell="B1" zoomScaleNormal="100" zoomScaleSheetLayoutView="75" workbookViewId="0">
      <selection activeCell="I1" sqref="I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13.5" thickBot="1" x14ac:dyDescent="0.25">
      <c r="I1" s="276" t="s">
        <v>536</v>
      </c>
    </row>
    <row r="2" spans="1:15" ht="33.75" customHeight="1" x14ac:dyDescent="0.2">
      <c r="A2" s="47" t="s">
        <v>38</v>
      </c>
      <c r="B2" s="197" t="s">
        <v>4</v>
      </c>
      <c r="C2" s="198"/>
      <c r="D2" s="198"/>
      <c r="E2" s="198"/>
      <c r="F2" s="198"/>
      <c r="G2" s="198"/>
      <c r="H2" s="198"/>
      <c r="I2" s="198"/>
      <c r="J2" s="199"/>
    </row>
    <row r="3" spans="1:15" ht="36" customHeight="1" x14ac:dyDescent="0.2">
      <c r="A3" s="2"/>
      <c r="B3" s="76" t="s">
        <v>24</v>
      </c>
      <c r="C3" s="77"/>
      <c r="D3" s="78" t="s">
        <v>43</v>
      </c>
      <c r="E3" s="206" t="s">
        <v>535</v>
      </c>
      <c r="F3" s="207"/>
      <c r="G3" s="207"/>
      <c r="H3" s="207"/>
      <c r="I3" s="207"/>
      <c r="J3" s="208"/>
      <c r="O3" s="1"/>
    </row>
    <row r="4" spans="1:15" ht="27" hidden="1" customHeight="1" x14ac:dyDescent="0.2">
      <c r="A4" s="2"/>
      <c r="B4" s="79"/>
      <c r="C4" s="77"/>
      <c r="D4" s="80"/>
      <c r="E4" s="209"/>
      <c r="F4" s="210"/>
      <c r="G4" s="210"/>
      <c r="H4" s="210"/>
      <c r="I4" s="210"/>
      <c r="J4" s="211"/>
    </row>
    <row r="5" spans="1:15" ht="23.25" customHeight="1" x14ac:dyDescent="0.2">
      <c r="A5" s="2"/>
      <c r="B5" s="81"/>
      <c r="C5" s="82"/>
      <c r="D5" s="83"/>
      <c r="E5" s="219"/>
      <c r="F5" s="219"/>
      <c r="G5" s="219"/>
      <c r="H5" s="219"/>
      <c r="I5" s="219"/>
      <c r="J5" s="220"/>
    </row>
    <row r="6" spans="1:15" ht="24" customHeight="1" x14ac:dyDescent="0.2">
      <c r="A6" s="2"/>
      <c r="B6" s="31" t="s">
        <v>23</v>
      </c>
      <c r="D6" s="223"/>
      <c r="E6" s="224"/>
      <c r="F6" s="224"/>
      <c r="G6" s="224"/>
      <c r="H6" s="18" t="s">
        <v>42</v>
      </c>
      <c r="I6" s="22"/>
      <c r="J6" s="8"/>
    </row>
    <row r="7" spans="1:15" ht="15.75" customHeight="1" x14ac:dyDescent="0.2">
      <c r="A7" s="2"/>
      <c r="B7" s="28"/>
      <c r="C7" s="55"/>
      <c r="D7" s="225"/>
      <c r="E7" s="226"/>
      <c r="F7" s="226"/>
      <c r="G7" s="226"/>
      <c r="H7" s="18" t="s">
        <v>36</v>
      </c>
      <c r="I7" s="22"/>
      <c r="J7" s="8"/>
    </row>
    <row r="8" spans="1:15" ht="15.75" customHeight="1" x14ac:dyDescent="0.2">
      <c r="A8" s="2"/>
      <c r="B8" s="29"/>
      <c r="C8" s="56"/>
      <c r="D8" s="53"/>
      <c r="E8" s="227"/>
      <c r="F8" s="228"/>
      <c r="G8" s="228"/>
      <c r="H8" s="24"/>
      <c r="I8" s="23"/>
      <c r="J8" s="34"/>
    </row>
    <row r="9" spans="1:15" ht="24" hidden="1" customHeight="1" x14ac:dyDescent="0.2">
      <c r="A9" s="2"/>
      <c r="B9" s="31" t="s">
        <v>21</v>
      </c>
      <c r="D9" s="51"/>
      <c r="H9" s="18" t="s">
        <v>42</v>
      </c>
      <c r="I9" s="22"/>
      <c r="J9" s="8"/>
    </row>
    <row r="10" spans="1:15" ht="15.75" hidden="1" customHeight="1" x14ac:dyDescent="0.2">
      <c r="A10" s="2"/>
      <c r="B10" s="2"/>
      <c r="D10" s="51"/>
      <c r="H10" s="18" t="s">
        <v>36</v>
      </c>
      <c r="I10" s="22"/>
      <c r="J10" s="8"/>
    </row>
    <row r="11" spans="1:15" ht="15.75" hidden="1" customHeight="1" x14ac:dyDescent="0.2">
      <c r="A11" s="2"/>
      <c r="B11" s="35"/>
      <c r="C11" s="56"/>
      <c r="D11" s="53"/>
      <c r="E11" s="57"/>
      <c r="F11" s="24"/>
      <c r="G11" s="14"/>
      <c r="H11" s="14"/>
      <c r="I11" s="36"/>
      <c r="J11" s="34"/>
    </row>
    <row r="12" spans="1:15" ht="24" customHeight="1" x14ac:dyDescent="0.2">
      <c r="A12" s="2"/>
      <c r="B12" s="31" t="s">
        <v>20</v>
      </c>
      <c r="D12" s="213"/>
      <c r="E12" s="213"/>
      <c r="F12" s="213"/>
      <c r="G12" s="213"/>
      <c r="H12" s="18" t="s">
        <v>42</v>
      </c>
      <c r="I12" s="84"/>
      <c r="J12" s="8"/>
    </row>
    <row r="13" spans="1:15" ht="15.75" customHeight="1" x14ac:dyDescent="0.2">
      <c r="A13" s="2"/>
      <c r="B13" s="28"/>
      <c r="C13" s="55"/>
      <c r="D13" s="218"/>
      <c r="E13" s="218"/>
      <c r="F13" s="218"/>
      <c r="G13" s="218"/>
      <c r="H13" s="18" t="s">
        <v>36</v>
      </c>
      <c r="I13" s="84"/>
      <c r="J13" s="8"/>
    </row>
    <row r="14" spans="1:15" ht="15.75" customHeight="1" x14ac:dyDescent="0.2">
      <c r="A14" s="2"/>
      <c r="B14" s="29"/>
      <c r="C14" s="56"/>
      <c r="D14" s="85"/>
      <c r="E14" s="221"/>
      <c r="F14" s="222"/>
      <c r="G14" s="222"/>
      <c r="H14" s="19"/>
      <c r="I14" s="23"/>
      <c r="J14" s="34"/>
    </row>
    <row r="15" spans="1:15" ht="24" customHeight="1" x14ac:dyDescent="0.2">
      <c r="A15" s="2"/>
      <c r="B15" s="43" t="s">
        <v>22</v>
      </c>
      <c r="C15" s="58"/>
      <c r="D15" s="59"/>
      <c r="E15" s="60"/>
      <c r="F15" s="44"/>
      <c r="G15" s="44"/>
      <c r="H15" s="45"/>
      <c r="I15" s="44"/>
      <c r="J15" s="46"/>
    </row>
    <row r="16" spans="1:15" ht="32.25" customHeight="1" x14ac:dyDescent="0.2">
      <c r="A16" s="2"/>
      <c r="B16" s="35" t="s">
        <v>34</v>
      </c>
      <c r="C16" s="61"/>
      <c r="D16" s="54"/>
      <c r="E16" s="212"/>
      <c r="F16" s="212"/>
      <c r="G16" s="214"/>
      <c r="H16" s="214"/>
      <c r="I16" s="214" t="s">
        <v>31</v>
      </c>
      <c r="J16" s="215"/>
    </row>
    <row r="17" spans="1:10" ht="23.25" customHeight="1" x14ac:dyDescent="0.2">
      <c r="A17" s="141" t="s">
        <v>26</v>
      </c>
      <c r="B17" s="38" t="s">
        <v>26</v>
      </c>
      <c r="C17" s="62"/>
      <c r="D17" s="63"/>
      <c r="E17" s="203"/>
      <c r="F17" s="204"/>
      <c r="G17" s="203"/>
      <c r="H17" s="204"/>
      <c r="I17" s="203">
        <f>SUMIF(F58:F97,A17,I58:I97)+SUMIF(F58:F97,"PSU",I58:I97)</f>
        <v>0</v>
      </c>
      <c r="J17" s="205"/>
    </row>
    <row r="18" spans="1:10" ht="23.25" customHeight="1" x14ac:dyDescent="0.2">
      <c r="A18" s="141" t="s">
        <v>27</v>
      </c>
      <c r="B18" s="38" t="s">
        <v>27</v>
      </c>
      <c r="C18" s="62"/>
      <c r="D18" s="63"/>
      <c r="E18" s="203"/>
      <c r="F18" s="204"/>
      <c r="G18" s="203"/>
      <c r="H18" s="204"/>
      <c r="I18" s="203">
        <f>SUMIF(F58:F97,A18,I58:I97)</f>
        <v>0</v>
      </c>
      <c r="J18" s="205"/>
    </row>
    <row r="19" spans="1:10" ht="23.25" customHeight="1" x14ac:dyDescent="0.2">
      <c r="A19" s="141" t="s">
        <v>28</v>
      </c>
      <c r="B19" s="38" t="s">
        <v>28</v>
      </c>
      <c r="C19" s="62"/>
      <c r="D19" s="63"/>
      <c r="E19" s="203"/>
      <c r="F19" s="204"/>
      <c r="G19" s="203"/>
      <c r="H19" s="204"/>
      <c r="I19" s="203">
        <f>SUMIF(F58:F97,A19,I58:I97)</f>
        <v>0</v>
      </c>
      <c r="J19" s="205"/>
    </row>
    <row r="20" spans="1:10" ht="23.25" customHeight="1" x14ac:dyDescent="0.2">
      <c r="A20" s="141" t="s">
        <v>135</v>
      </c>
      <c r="B20" s="38" t="s">
        <v>29</v>
      </c>
      <c r="C20" s="62"/>
      <c r="D20" s="63"/>
      <c r="E20" s="203"/>
      <c r="F20" s="204"/>
      <c r="G20" s="203"/>
      <c r="H20" s="204"/>
      <c r="I20" s="203">
        <f>SUMIF(F58:F97,A20,I58:I97)</f>
        <v>0</v>
      </c>
      <c r="J20" s="205"/>
    </row>
    <row r="21" spans="1:10" ht="23.25" customHeight="1" x14ac:dyDescent="0.2">
      <c r="A21" s="141" t="s">
        <v>136</v>
      </c>
      <c r="B21" s="38" t="s">
        <v>30</v>
      </c>
      <c r="C21" s="62"/>
      <c r="D21" s="63"/>
      <c r="E21" s="203"/>
      <c r="F21" s="204"/>
      <c r="G21" s="203"/>
      <c r="H21" s="204"/>
      <c r="I21" s="203">
        <f>SUMIF(F58:F97,A21,I58:I97)</f>
        <v>0</v>
      </c>
      <c r="J21" s="205"/>
    </row>
    <row r="22" spans="1:10" ht="23.25" customHeight="1" x14ac:dyDescent="0.2">
      <c r="A22" s="2"/>
      <c r="B22" s="48" t="s">
        <v>31</v>
      </c>
      <c r="C22" s="64"/>
      <c r="D22" s="65"/>
      <c r="E22" s="216"/>
      <c r="F22" s="217"/>
      <c r="G22" s="216"/>
      <c r="H22" s="217"/>
      <c r="I22" s="216">
        <f>SUM(I17:J21)</f>
        <v>0</v>
      </c>
      <c r="J22" s="235"/>
    </row>
    <row r="23" spans="1:10" ht="33" customHeight="1" x14ac:dyDescent="0.2">
      <c r="A23" s="2"/>
      <c r="B23" s="42" t="s">
        <v>35</v>
      </c>
      <c r="C23" s="62"/>
      <c r="D23" s="63"/>
      <c r="E23" s="66"/>
      <c r="F23" s="39"/>
      <c r="G23" s="33"/>
      <c r="H23" s="33"/>
      <c r="I23" s="33"/>
      <c r="J23" s="40"/>
    </row>
    <row r="24" spans="1:10" ht="23.25" customHeight="1" x14ac:dyDescent="0.2">
      <c r="A24" s="2"/>
      <c r="B24" s="38" t="s">
        <v>13</v>
      </c>
      <c r="C24" s="62"/>
      <c r="D24" s="63"/>
      <c r="E24" s="67">
        <v>15</v>
      </c>
      <c r="F24" s="39" t="s">
        <v>0</v>
      </c>
      <c r="G24" s="233">
        <v>0</v>
      </c>
      <c r="H24" s="234"/>
      <c r="I24" s="234"/>
      <c r="J24" s="40" t="str">
        <f t="shared" ref="J24:J29" si="0">Mena</f>
        <v>CZK</v>
      </c>
    </row>
    <row r="25" spans="1:10" ht="23.25" hidden="1" customHeight="1" x14ac:dyDescent="0.2">
      <c r="A25" s="2"/>
      <c r="B25" s="38" t="s">
        <v>14</v>
      </c>
      <c r="C25" s="62"/>
      <c r="D25" s="63"/>
      <c r="E25" s="67">
        <f>SazbaDPH1</f>
        <v>15</v>
      </c>
      <c r="F25" s="39" t="s">
        <v>0</v>
      </c>
      <c r="G25" s="231">
        <f>I24*E24/100</f>
        <v>0</v>
      </c>
      <c r="H25" s="232"/>
      <c r="I25" s="232"/>
      <c r="J25" s="40" t="str">
        <f t="shared" si="0"/>
        <v>CZK</v>
      </c>
    </row>
    <row r="26" spans="1:10" ht="23.25" customHeight="1" x14ac:dyDescent="0.2">
      <c r="A26" s="2"/>
      <c r="B26" s="38" t="s">
        <v>15</v>
      </c>
      <c r="C26" s="62"/>
      <c r="D26" s="63"/>
      <c r="E26" s="67">
        <v>21</v>
      </c>
      <c r="F26" s="39" t="s">
        <v>0</v>
      </c>
      <c r="G26" s="233">
        <f>I22</f>
        <v>0</v>
      </c>
      <c r="H26" s="234"/>
      <c r="I26" s="234"/>
      <c r="J26" s="40" t="str">
        <f t="shared" si="0"/>
        <v>CZK</v>
      </c>
    </row>
    <row r="27" spans="1:10" ht="23.25" hidden="1" customHeight="1" x14ac:dyDescent="0.2">
      <c r="A27" s="2"/>
      <c r="B27" s="32" t="s">
        <v>16</v>
      </c>
      <c r="C27" s="68"/>
      <c r="D27" s="54"/>
      <c r="E27" s="69">
        <f>SazbaDPH2</f>
        <v>21</v>
      </c>
      <c r="F27" s="30" t="s">
        <v>0</v>
      </c>
      <c r="G27" s="200">
        <f>I26*E26/100</f>
        <v>0</v>
      </c>
      <c r="H27" s="201"/>
      <c r="I27" s="201"/>
      <c r="J27" s="37" t="str">
        <f t="shared" si="0"/>
        <v>CZK</v>
      </c>
    </row>
    <row r="28" spans="1:10" ht="23.25" customHeight="1" thickBot="1" x14ac:dyDescent="0.25">
      <c r="A28" s="2">
        <f>ZakladDPHSni+ZakladDPHZakl</f>
        <v>0</v>
      </c>
      <c r="B28" s="31" t="s">
        <v>5</v>
      </c>
      <c r="C28" s="70"/>
      <c r="D28" s="71"/>
      <c r="E28" s="70"/>
      <c r="F28" s="16"/>
      <c r="G28" s="202">
        <f>CenaCelkemBezDPH-(ZakladDPHSni+ZakladDPHZakl)</f>
        <v>0</v>
      </c>
      <c r="H28" s="202"/>
      <c r="I28" s="202"/>
      <c r="J28" s="41" t="str">
        <f t="shared" si="0"/>
        <v>CZK</v>
      </c>
    </row>
    <row r="29" spans="1:10" ht="27.75" customHeight="1" thickBot="1" x14ac:dyDescent="0.25">
      <c r="A29" s="2">
        <f>(A28-INT(A28))*100</f>
        <v>0</v>
      </c>
      <c r="B29" s="114" t="s">
        <v>25</v>
      </c>
      <c r="C29" s="115"/>
      <c r="D29" s="115"/>
      <c r="E29" s="116"/>
      <c r="F29" s="117"/>
      <c r="G29" s="237">
        <f>A28</f>
        <v>0</v>
      </c>
      <c r="H29" s="237"/>
      <c r="I29" s="237"/>
      <c r="J29" s="118" t="str">
        <f t="shared" si="0"/>
        <v>CZK</v>
      </c>
    </row>
    <row r="30" spans="1:10" ht="27.75" hidden="1" customHeight="1" thickBot="1" x14ac:dyDescent="0.25">
      <c r="A30" s="2"/>
      <c r="B30" s="114" t="s">
        <v>37</v>
      </c>
      <c r="C30" s="119"/>
      <c r="D30" s="119"/>
      <c r="E30" s="119"/>
      <c r="F30" s="120"/>
      <c r="G30" s="236">
        <f>ZakladDPHSni+DPHSni+ZakladDPHZakl+DPHZakl+Zaokrouhleni</f>
        <v>0</v>
      </c>
      <c r="H30" s="236"/>
      <c r="I30" s="236"/>
      <c r="J30" s="121" t="s">
        <v>56</v>
      </c>
    </row>
    <row r="31" spans="1:10" ht="12.75" customHeight="1" x14ac:dyDescent="0.2">
      <c r="A31" s="2"/>
      <c r="B31" s="2"/>
      <c r="J31" s="9"/>
    </row>
    <row r="32" spans="1:10" ht="30" customHeight="1" x14ac:dyDescent="0.2">
      <c r="A32" s="2"/>
      <c r="B32" s="2"/>
      <c r="J32" s="9"/>
    </row>
    <row r="33" spans="1:10" ht="18.75" customHeight="1" x14ac:dyDescent="0.2">
      <c r="A33" s="2"/>
      <c r="B33" s="17"/>
      <c r="C33" s="72" t="s">
        <v>12</v>
      </c>
      <c r="D33" s="73"/>
      <c r="E33" s="73"/>
      <c r="F33" s="15" t="s">
        <v>11</v>
      </c>
      <c r="G33" s="26"/>
      <c r="H33" s="27"/>
      <c r="I33" s="26"/>
      <c r="J33" s="9"/>
    </row>
    <row r="34" spans="1:10" ht="47.25" customHeight="1" x14ac:dyDescent="0.2">
      <c r="A34" s="2"/>
      <c r="B34" s="2"/>
      <c r="J34" s="9"/>
    </row>
    <row r="35" spans="1:10" s="21" customFormat="1" ht="18.75" customHeight="1" x14ac:dyDescent="0.2">
      <c r="A35" s="20"/>
      <c r="B35" s="20"/>
      <c r="C35" s="74"/>
      <c r="D35" s="238"/>
      <c r="E35" s="239"/>
      <c r="G35" s="240"/>
      <c r="H35" s="241"/>
      <c r="I35" s="241"/>
      <c r="J35" s="25"/>
    </row>
    <row r="36" spans="1:10" ht="12.75" customHeight="1" x14ac:dyDescent="0.2">
      <c r="A36" s="2"/>
      <c r="B36" s="2"/>
      <c r="D36" s="230" t="s">
        <v>2</v>
      </c>
      <c r="E36" s="230"/>
      <c r="H36" s="10" t="s">
        <v>3</v>
      </c>
      <c r="J36" s="9"/>
    </row>
    <row r="37" spans="1:10" ht="13.5" customHeight="1" thickBot="1" x14ac:dyDescent="0.25">
      <c r="A37" s="11"/>
      <c r="B37" s="11"/>
      <c r="C37" s="75"/>
      <c r="D37" s="75"/>
      <c r="E37" s="75"/>
      <c r="F37" s="12"/>
      <c r="G37" s="12"/>
      <c r="H37" s="12"/>
      <c r="I37" s="12"/>
      <c r="J37" s="13"/>
    </row>
    <row r="38" spans="1:10" ht="27" customHeight="1" x14ac:dyDescent="0.2">
      <c r="B38" s="88" t="s">
        <v>17</v>
      </c>
      <c r="C38" s="89"/>
      <c r="D38" s="89"/>
      <c r="E38" s="89"/>
      <c r="F38" s="90"/>
      <c r="G38" s="90"/>
      <c r="H38" s="90"/>
      <c r="I38" s="90"/>
      <c r="J38" s="91"/>
    </row>
    <row r="39" spans="1:10" ht="25.5" customHeight="1" x14ac:dyDescent="0.2">
      <c r="A39" s="87" t="s">
        <v>39</v>
      </c>
      <c r="B39" s="92" t="s">
        <v>18</v>
      </c>
      <c r="C39" s="93" t="s">
        <v>6</v>
      </c>
      <c r="D39" s="93"/>
      <c r="E39" s="93"/>
      <c r="F39" s="94" t="str">
        <f>B24</f>
        <v>Základ pro sníženou DPH</v>
      </c>
      <c r="G39" s="94" t="str">
        <f>B26</f>
        <v>Základ pro základní DPH</v>
      </c>
      <c r="H39" s="95" t="s">
        <v>19</v>
      </c>
      <c r="I39" s="96" t="s">
        <v>1</v>
      </c>
      <c r="J39" s="97" t="s">
        <v>0</v>
      </c>
    </row>
    <row r="40" spans="1:10" ht="25.5" hidden="1" customHeight="1" x14ac:dyDescent="0.2">
      <c r="A40" s="87">
        <v>1</v>
      </c>
      <c r="B40" s="98" t="s">
        <v>44</v>
      </c>
      <c r="C40" s="229"/>
      <c r="D40" s="229"/>
      <c r="E40" s="229"/>
      <c r="F40" s="99" t="e">
        <f>#REF!+#REF!+#REF!+#REF!+#REF!+#REF!+#REF!+#REF!+#REF!+#REF!+#REF!+'SO05.2 SO05.2 Pol'!AE65+#REF!+'SO06.02 SO06.02 Pol'!AE207+#REF!+#REF!+'SO06.05 SO06.05 Pol'!AE41+#REF!+#REF!+'SO06.08 SO06.08 Pol'!AE141+#REF!+#REF!+#REF!+'SO06.13 SO06.13 Pol'!AE65+#REF!+#REF!+#REF!+#REF!</f>
        <v>#REF!</v>
      </c>
      <c r="G40" s="100" t="e">
        <f>#REF!+#REF!+#REF!+#REF!+#REF!+#REF!+#REF!+#REF!+#REF!+#REF!+#REF!+'SO05.2 SO05.2 Pol'!AF65+#REF!+'SO06.02 SO06.02 Pol'!AF207+#REF!+#REF!+'SO06.05 SO06.05 Pol'!AF41+#REF!+#REF!+'SO06.08 SO06.08 Pol'!AF141+#REF!+#REF!+#REF!+'SO06.13 SO06.13 Pol'!AF65+#REF!+#REF!+#REF!+#REF!</f>
        <v>#REF!</v>
      </c>
      <c r="H40" s="101"/>
      <c r="I40" s="102" t="e">
        <f t="shared" ref="I40:I45" si="1">F40+G40+H40</f>
        <v>#REF!</v>
      </c>
      <c r="J40" s="103" t="str">
        <f t="shared" ref="J40:J45" si="2">IF(CenaCelkemVypocet=0,"",I40/CenaCelkemVypocet*100)</f>
        <v/>
      </c>
    </row>
    <row r="41" spans="1:10" ht="25.5" customHeight="1" x14ac:dyDescent="0.2">
      <c r="A41" s="87">
        <v>2</v>
      </c>
      <c r="B41" s="104" t="s">
        <v>45</v>
      </c>
      <c r="C41" s="242" t="s">
        <v>46</v>
      </c>
      <c r="D41" s="242"/>
      <c r="E41" s="242"/>
      <c r="F41" s="105">
        <f>'SO05.2 SO05.2 Pol'!AE65</f>
        <v>0</v>
      </c>
      <c r="G41" s="106">
        <f>'SO05.2 SO05.2 Pol'!AF65</f>
        <v>0</v>
      </c>
      <c r="H41" s="106"/>
      <c r="I41" s="107">
        <f t="shared" si="1"/>
        <v>0</v>
      </c>
      <c r="J41" s="108" t="str">
        <f t="shared" si="2"/>
        <v/>
      </c>
    </row>
    <row r="42" spans="1:10" ht="25.5" customHeight="1" x14ac:dyDescent="0.2">
      <c r="A42" s="87">
        <v>3</v>
      </c>
      <c r="B42" s="109" t="s">
        <v>45</v>
      </c>
      <c r="C42" s="229" t="s">
        <v>46</v>
      </c>
      <c r="D42" s="229"/>
      <c r="E42" s="229"/>
      <c r="F42" s="110">
        <f>'SO05.2 SO05.2 Pol'!AE65</f>
        <v>0</v>
      </c>
      <c r="G42" s="101">
        <f>'SO05.2 SO05.2 Pol'!AF65</f>
        <v>0</v>
      </c>
      <c r="H42" s="101"/>
      <c r="I42" s="102">
        <f t="shared" si="1"/>
        <v>0</v>
      </c>
      <c r="J42" s="103" t="str">
        <f t="shared" si="2"/>
        <v/>
      </c>
    </row>
    <row r="43" spans="1:10" ht="25.5" customHeight="1" x14ac:dyDescent="0.2">
      <c r="A43" s="87">
        <v>2</v>
      </c>
      <c r="B43" s="104" t="s">
        <v>47</v>
      </c>
      <c r="C43" s="242" t="s">
        <v>48</v>
      </c>
      <c r="D43" s="242"/>
      <c r="E43" s="242"/>
      <c r="F43" s="105">
        <f>'SO06.02 SO06.02 Pol'!AE207</f>
        <v>0</v>
      </c>
      <c r="G43" s="106">
        <f>'SO06.02 SO06.02 Pol'!AF207</f>
        <v>0</v>
      </c>
      <c r="H43" s="106"/>
      <c r="I43" s="107">
        <f t="shared" si="1"/>
        <v>0</v>
      </c>
      <c r="J43" s="108" t="str">
        <f t="shared" si="2"/>
        <v/>
      </c>
    </row>
    <row r="44" spans="1:10" ht="25.5" customHeight="1" x14ac:dyDescent="0.2">
      <c r="A44" s="87">
        <v>3</v>
      </c>
      <c r="B44" s="109" t="s">
        <v>47</v>
      </c>
      <c r="C44" s="229" t="s">
        <v>48</v>
      </c>
      <c r="D44" s="229"/>
      <c r="E44" s="229"/>
      <c r="F44" s="110">
        <f>'SO06.02 SO06.02 Pol'!AE207</f>
        <v>0</v>
      </c>
      <c r="G44" s="101">
        <f>'SO06.02 SO06.02 Pol'!AF207</f>
        <v>0</v>
      </c>
      <c r="H44" s="101"/>
      <c r="I44" s="102">
        <f t="shared" si="1"/>
        <v>0</v>
      </c>
      <c r="J44" s="103" t="str">
        <f t="shared" si="2"/>
        <v/>
      </c>
    </row>
    <row r="45" spans="1:10" ht="25.5" customHeight="1" x14ac:dyDescent="0.2">
      <c r="A45" s="87">
        <v>2</v>
      </c>
      <c r="B45" s="104" t="s">
        <v>49</v>
      </c>
      <c r="C45" s="242" t="s">
        <v>50</v>
      </c>
      <c r="D45" s="242"/>
      <c r="E45" s="242"/>
      <c r="F45" s="105">
        <f>'SO06.05 SO06.05 Pol'!AE41</f>
        <v>0</v>
      </c>
      <c r="G45" s="106">
        <f>'SO06.05 SO06.05 Pol'!AF41</f>
        <v>0</v>
      </c>
      <c r="H45" s="106"/>
      <c r="I45" s="107">
        <f t="shared" si="1"/>
        <v>0</v>
      </c>
      <c r="J45" s="108" t="str">
        <f t="shared" si="2"/>
        <v/>
      </c>
    </row>
    <row r="46" spans="1:10" ht="25.5" customHeight="1" x14ac:dyDescent="0.2">
      <c r="A46" s="87">
        <v>3</v>
      </c>
      <c r="B46" s="109" t="s">
        <v>49</v>
      </c>
      <c r="C46" s="229" t="s">
        <v>50</v>
      </c>
      <c r="D46" s="229"/>
      <c r="E46" s="229"/>
      <c r="F46" s="110">
        <f>'SO06.05 SO06.05 Pol'!AE41</f>
        <v>0</v>
      </c>
      <c r="G46" s="101">
        <f>'SO06.05 SO06.05 Pol'!AF41</f>
        <v>0</v>
      </c>
      <c r="H46" s="101"/>
      <c r="I46" s="102">
        <f t="shared" ref="I46:I50" si="3">F46+G46+H46</f>
        <v>0</v>
      </c>
      <c r="J46" s="103" t="str">
        <f t="shared" ref="J46:J50" si="4">IF(CenaCelkemVypocet=0,"",I46/CenaCelkemVypocet*100)</f>
        <v/>
      </c>
    </row>
    <row r="47" spans="1:10" ht="25.5" customHeight="1" x14ac:dyDescent="0.2">
      <c r="A47" s="87">
        <v>2</v>
      </c>
      <c r="B47" s="104" t="s">
        <v>51</v>
      </c>
      <c r="C47" s="242" t="s">
        <v>52</v>
      </c>
      <c r="D47" s="242"/>
      <c r="E47" s="242"/>
      <c r="F47" s="105">
        <f>'SO06.08 SO06.08 Pol'!AE141</f>
        <v>0</v>
      </c>
      <c r="G47" s="106">
        <f>'SO06.08 SO06.08 Pol'!AF141</f>
        <v>0</v>
      </c>
      <c r="H47" s="106"/>
      <c r="I47" s="107">
        <f t="shared" si="3"/>
        <v>0</v>
      </c>
      <c r="J47" s="108" t="str">
        <f t="shared" si="4"/>
        <v/>
      </c>
    </row>
    <row r="48" spans="1:10" ht="25.5" customHeight="1" x14ac:dyDescent="0.2">
      <c r="A48" s="87">
        <v>3</v>
      </c>
      <c r="B48" s="109" t="s">
        <v>51</v>
      </c>
      <c r="C48" s="229" t="s">
        <v>52</v>
      </c>
      <c r="D48" s="229"/>
      <c r="E48" s="229"/>
      <c r="F48" s="110">
        <f>'SO06.08 SO06.08 Pol'!AE141</f>
        <v>0</v>
      </c>
      <c r="G48" s="101">
        <f>'SO06.08 SO06.08 Pol'!AF141</f>
        <v>0</v>
      </c>
      <c r="H48" s="101"/>
      <c r="I48" s="102">
        <f t="shared" si="3"/>
        <v>0</v>
      </c>
      <c r="J48" s="103" t="str">
        <f t="shared" si="4"/>
        <v/>
      </c>
    </row>
    <row r="49" spans="1:10" ht="25.5" customHeight="1" x14ac:dyDescent="0.2">
      <c r="A49" s="87">
        <v>2</v>
      </c>
      <c r="B49" s="104" t="s">
        <v>53</v>
      </c>
      <c r="C49" s="242" t="s">
        <v>54</v>
      </c>
      <c r="D49" s="242"/>
      <c r="E49" s="242"/>
      <c r="F49" s="105">
        <f>'SO06.13 SO06.13 Pol'!AE65</f>
        <v>0</v>
      </c>
      <c r="G49" s="106">
        <f>'SO06.13 SO06.13 Pol'!AF65</f>
        <v>0</v>
      </c>
      <c r="H49" s="106"/>
      <c r="I49" s="107">
        <f t="shared" si="3"/>
        <v>0</v>
      </c>
      <c r="J49" s="108" t="str">
        <f t="shared" si="4"/>
        <v/>
      </c>
    </row>
    <row r="50" spans="1:10" ht="25.5" customHeight="1" x14ac:dyDescent="0.2">
      <c r="A50" s="87">
        <v>3</v>
      </c>
      <c r="B50" s="109" t="s">
        <v>53</v>
      </c>
      <c r="C50" s="229" t="s">
        <v>54</v>
      </c>
      <c r="D50" s="229"/>
      <c r="E50" s="229"/>
      <c r="F50" s="110">
        <f>'SO06.13 SO06.13 Pol'!AE65</f>
        <v>0</v>
      </c>
      <c r="G50" s="101">
        <f>'SO06.13 SO06.13 Pol'!AF65</f>
        <v>0</v>
      </c>
      <c r="H50" s="101"/>
      <c r="I50" s="102">
        <f t="shared" si="3"/>
        <v>0</v>
      </c>
      <c r="J50" s="103" t="str">
        <f t="shared" si="4"/>
        <v/>
      </c>
    </row>
    <row r="51" spans="1:10" ht="25.5" customHeight="1" x14ac:dyDescent="0.2">
      <c r="A51" s="87"/>
      <c r="B51" s="245" t="s">
        <v>55</v>
      </c>
      <c r="C51" s="246"/>
      <c r="D51" s="246"/>
      <c r="E51" s="246"/>
      <c r="F51" s="111" t="e">
        <f>SUMIF(A40:A50,"=1",F40:F50)</f>
        <v>#REF!</v>
      </c>
      <c r="G51" s="112" t="e">
        <f>SUMIF(A40:A50,"=1",G40:G50)</f>
        <v>#REF!</v>
      </c>
      <c r="H51" s="112">
        <f>SUMIF(A40:A50,"=1",H40:H50)</f>
        <v>0</v>
      </c>
      <c r="I51" s="113">
        <f>I41+I43+I45+I47+I49</f>
        <v>0</v>
      </c>
      <c r="J51" s="113" t="e">
        <f>J41+J43+J45+J47+J49</f>
        <v>#VALUE!</v>
      </c>
    </row>
    <row r="55" spans="1:10" ht="15.75" x14ac:dyDescent="0.25">
      <c r="B55" s="122" t="s">
        <v>57</v>
      </c>
    </row>
    <row r="57" spans="1:10" ht="25.5" customHeight="1" x14ac:dyDescent="0.2">
      <c r="A57" s="124"/>
      <c r="B57" s="127" t="s">
        <v>18</v>
      </c>
      <c r="C57" s="127" t="s">
        <v>6</v>
      </c>
      <c r="D57" s="128"/>
      <c r="E57" s="128"/>
      <c r="F57" s="129" t="s">
        <v>58</v>
      </c>
      <c r="G57" s="129"/>
      <c r="H57" s="129"/>
      <c r="I57" s="129" t="s">
        <v>31</v>
      </c>
      <c r="J57" s="129" t="s">
        <v>0</v>
      </c>
    </row>
    <row r="58" spans="1:10" ht="36.75" customHeight="1" x14ac:dyDescent="0.2">
      <c r="A58" s="125"/>
      <c r="B58" s="130" t="s">
        <v>59</v>
      </c>
      <c r="C58" s="243" t="s">
        <v>60</v>
      </c>
      <c r="D58" s="244"/>
      <c r="E58" s="244"/>
      <c r="F58" s="137" t="s">
        <v>26</v>
      </c>
      <c r="G58" s="138"/>
      <c r="H58" s="138"/>
      <c r="I58" s="138">
        <v>0</v>
      </c>
      <c r="J58" s="134" t="str">
        <f>IF(I98=0,"",I58/I98*100)</f>
        <v/>
      </c>
    </row>
    <row r="59" spans="1:10" ht="36.75" customHeight="1" x14ac:dyDescent="0.2">
      <c r="A59" s="125"/>
      <c r="B59" s="130" t="s">
        <v>61</v>
      </c>
      <c r="C59" s="243" t="s">
        <v>62</v>
      </c>
      <c r="D59" s="244"/>
      <c r="E59" s="244"/>
      <c r="F59" s="137" t="s">
        <v>26</v>
      </c>
      <c r="G59" s="138"/>
      <c r="H59" s="138"/>
      <c r="I59" s="138">
        <f>'SO05.2 SO05.2 Pol'!G8+'SO06.02 SO06.02 Pol'!G8+'SO06.05 SO06.05 Pol'!G8+'SO06.08 SO06.08 Pol'!G8+'SO06.13 SO06.13 Pol'!G8</f>
        <v>0</v>
      </c>
      <c r="J59" s="134" t="str">
        <f>IF(I98=0,"",I59/I98*100)</f>
        <v/>
      </c>
    </row>
    <row r="60" spans="1:10" ht="36.75" customHeight="1" x14ac:dyDescent="0.2">
      <c r="A60" s="125"/>
      <c r="B60" s="130" t="s">
        <v>63</v>
      </c>
      <c r="C60" s="243" t="s">
        <v>64</v>
      </c>
      <c r="D60" s="244"/>
      <c r="E60" s="244"/>
      <c r="F60" s="137" t="s">
        <v>26</v>
      </c>
      <c r="G60" s="138"/>
      <c r="H60" s="138"/>
      <c r="I60" s="138">
        <v>0</v>
      </c>
      <c r="J60" s="134" t="str">
        <f>IF(I98=0,"",I60/I98*100)</f>
        <v/>
      </c>
    </row>
    <row r="61" spans="1:10" ht="36.75" customHeight="1" x14ac:dyDescent="0.2">
      <c r="A61" s="125"/>
      <c r="B61" s="130" t="s">
        <v>63</v>
      </c>
      <c r="C61" s="243" t="s">
        <v>65</v>
      </c>
      <c r="D61" s="244"/>
      <c r="E61" s="244"/>
      <c r="F61" s="137" t="s">
        <v>26</v>
      </c>
      <c r="G61" s="138"/>
      <c r="H61" s="138"/>
      <c r="I61" s="138">
        <f>'SO05.2 SO05.2 Pol'!G24</f>
        <v>0</v>
      </c>
      <c r="J61" s="134" t="str">
        <f>IF(I98=0,"",I61/I98*100)</f>
        <v/>
      </c>
    </row>
    <row r="62" spans="1:10" ht="36.75" customHeight="1" x14ac:dyDescent="0.2">
      <c r="A62" s="125"/>
      <c r="B62" s="130" t="s">
        <v>66</v>
      </c>
      <c r="C62" s="243" t="s">
        <v>67</v>
      </c>
      <c r="D62" s="244"/>
      <c r="E62" s="244"/>
      <c r="F62" s="137" t="s">
        <v>26</v>
      </c>
      <c r="G62" s="138"/>
      <c r="H62" s="138"/>
      <c r="I62" s="138">
        <v>0</v>
      </c>
      <c r="J62" s="134" t="str">
        <f>IF(I98=0,"",I62/I98*100)</f>
        <v/>
      </c>
    </row>
    <row r="63" spans="1:10" ht="36.75" customHeight="1" x14ac:dyDescent="0.2">
      <c r="A63" s="125"/>
      <c r="B63" s="130" t="s">
        <v>68</v>
      </c>
      <c r="C63" s="243" t="s">
        <v>69</v>
      </c>
      <c r="D63" s="244"/>
      <c r="E63" s="244"/>
      <c r="F63" s="137" t="s">
        <v>26</v>
      </c>
      <c r="G63" s="138"/>
      <c r="H63" s="138"/>
      <c r="I63" s="138">
        <v>0</v>
      </c>
      <c r="J63" s="134" t="str">
        <f>IF(I98=0,"",I63/I98*100)</f>
        <v/>
      </c>
    </row>
    <row r="64" spans="1:10" ht="36.75" customHeight="1" x14ac:dyDescent="0.2">
      <c r="A64" s="125"/>
      <c r="B64" s="130" t="s">
        <v>70</v>
      </c>
      <c r="C64" s="243" t="s">
        <v>71</v>
      </c>
      <c r="D64" s="244"/>
      <c r="E64" s="244"/>
      <c r="F64" s="137" t="s">
        <v>26</v>
      </c>
      <c r="G64" s="138"/>
      <c r="H64" s="138"/>
      <c r="I64" s="138">
        <v>0</v>
      </c>
      <c r="J64" s="134" t="str">
        <f>IF(I98=0,"",I64/I98*100)</f>
        <v/>
      </c>
    </row>
    <row r="65" spans="1:10" ht="36.75" customHeight="1" x14ac:dyDescent="0.2">
      <c r="A65" s="125"/>
      <c r="B65" s="130" t="s">
        <v>72</v>
      </c>
      <c r="C65" s="243" t="s">
        <v>73</v>
      </c>
      <c r="D65" s="244"/>
      <c r="E65" s="244"/>
      <c r="F65" s="137" t="s">
        <v>26</v>
      </c>
      <c r="G65" s="138"/>
      <c r="H65" s="138"/>
      <c r="I65" s="138">
        <f>'SO05.2 SO05.2 Pol'!G34+'SO06.02 SO06.02 Pol'!G37+'SO06.05 SO06.05 Pol'!G21+'SO06.08 SO06.08 Pol'!G49+'SO06.13 SO06.13 Pol'!G27</f>
        <v>0</v>
      </c>
      <c r="J65" s="134" t="str">
        <f>IF(I98=0,"",I65/I98*100)</f>
        <v/>
      </c>
    </row>
    <row r="66" spans="1:10" ht="36.75" customHeight="1" x14ac:dyDescent="0.2">
      <c r="A66" s="125"/>
      <c r="B66" s="130" t="s">
        <v>74</v>
      </c>
      <c r="C66" s="243" t="s">
        <v>75</v>
      </c>
      <c r="D66" s="244"/>
      <c r="E66" s="244"/>
      <c r="F66" s="137" t="s">
        <v>26</v>
      </c>
      <c r="G66" s="138"/>
      <c r="H66" s="138"/>
      <c r="I66" s="138">
        <f>'SO05.2 SO05.2 Pol'!G40+'SO06.02 SO06.02 Pol'!G45+'SO06.13 SO06.13 Pol'!G33</f>
        <v>0</v>
      </c>
      <c r="J66" s="134" t="str">
        <f>IF(I98=0,"",I66/I98*100)</f>
        <v/>
      </c>
    </row>
    <row r="67" spans="1:10" ht="36.75" customHeight="1" x14ac:dyDescent="0.2">
      <c r="A67" s="125"/>
      <c r="B67" s="130" t="s">
        <v>76</v>
      </c>
      <c r="C67" s="243" t="s">
        <v>77</v>
      </c>
      <c r="D67" s="244"/>
      <c r="E67" s="244"/>
      <c r="F67" s="137" t="s">
        <v>26</v>
      </c>
      <c r="G67" s="138"/>
      <c r="H67" s="138"/>
      <c r="I67" s="138">
        <v>0</v>
      </c>
      <c r="J67" s="134" t="str">
        <f>IF(I98=0,"",I67/I98*100)</f>
        <v/>
      </c>
    </row>
    <row r="68" spans="1:10" ht="36.75" customHeight="1" x14ac:dyDescent="0.2">
      <c r="A68" s="125"/>
      <c r="B68" s="130" t="s">
        <v>78</v>
      </c>
      <c r="C68" s="243" t="s">
        <v>79</v>
      </c>
      <c r="D68" s="244"/>
      <c r="E68" s="244"/>
      <c r="F68" s="137" t="s">
        <v>26</v>
      </c>
      <c r="G68" s="138"/>
      <c r="H68" s="138"/>
      <c r="I68" s="138">
        <v>0</v>
      </c>
      <c r="J68" s="134" t="str">
        <f>IF(I98=0,"",I68/I98*100)</f>
        <v/>
      </c>
    </row>
    <row r="69" spans="1:10" ht="36.75" customHeight="1" x14ac:dyDescent="0.2">
      <c r="A69" s="125"/>
      <c r="B69" s="130" t="s">
        <v>80</v>
      </c>
      <c r="C69" s="243" t="s">
        <v>81</v>
      </c>
      <c r="D69" s="244"/>
      <c r="E69" s="244"/>
      <c r="F69" s="137" t="s">
        <v>26</v>
      </c>
      <c r="G69" s="138"/>
      <c r="H69" s="138"/>
      <c r="I69" s="138">
        <v>0</v>
      </c>
      <c r="J69" s="134" t="str">
        <f>IF(I98=0,"",I69/I98*100)</f>
        <v/>
      </c>
    </row>
    <row r="70" spans="1:10" ht="36.75" customHeight="1" x14ac:dyDescent="0.2">
      <c r="A70" s="125"/>
      <c r="B70" s="130" t="s">
        <v>82</v>
      </c>
      <c r="C70" s="243" t="s">
        <v>83</v>
      </c>
      <c r="D70" s="244"/>
      <c r="E70" s="244"/>
      <c r="F70" s="137" t="s">
        <v>26</v>
      </c>
      <c r="G70" s="138"/>
      <c r="H70" s="138"/>
      <c r="I70" s="138">
        <f>'SO05.2 SO05.2 Pol'!G46+'SO06.02 SO06.02 Pol'!G59+'SO06.05 SO06.05 Pol'!G26+'SO06.08 SO06.08 Pol'!G69+'SO06.13 SO06.13 Pol'!G42</f>
        <v>0</v>
      </c>
      <c r="J70" s="134" t="str">
        <f>IF(I98=0,"",I70/I98*100)</f>
        <v/>
      </c>
    </row>
    <row r="71" spans="1:10" ht="36.75" customHeight="1" x14ac:dyDescent="0.2">
      <c r="A71" s="125"/>
      <c r="B71" s="130" t="s">
        <v>84</v>
      </c>
      <c r="C71" s="243" t="s">
        <v>85</v>
      </c>
      <c r="D71" s="244"/>
      <c r="E71" s="244"/>
      <c r="F71" s="137" t="s">
        <v>26</v>
      </c>
      <c r="G71" s="138"/>
      <c r="H71" s="138"/>
      <c r="I71" s="138">
        <v>0</v>
      </c>
      <c r="J71" s="134" t="str">
        <f>IF(I98=0,"",I71/I98*100)</f>
        <v/>
      </c>
    </row>
    <row r="72" spans="1:10" ht="36.75" customHeight="1" x14ac:dyDescent="0.2">
      <c r="A72" s="125"/>
      <c r="B72" s="130" t="s">
        <v>86</v>
      </c>
      <c r="C72" s="243" t="s">
        <v>87</v>
      </c>
      <c r="D72" s="244"/>
      <c r="E72" s="244"/>
      <c r="F72" s="137" t="s">
        <v>26</v>
      </c>
      <c r="G72" s="138"/>
      <c r="H72" s="138"/>
      <c r="I72" s="138">
        <v>0</v>
      </c>
      <c r="J72" s="134" t="str">
        <f>IF(I98=0,"",I72/I98*100)</f>
        <v/>
      </c>
    </row>
    <row r="73" spans="1:10" ht="36.75" customHeight="1" x14ac:dyDescent="0.2">
      <c r="A73" s="125"/>
      <c r="B73" s="130" t="s">
        <v>88</v>
      </c>
      <c r="C73" s="243" t="s">
        <v>89</v>
      </c>
      <c r="D73" s="244"/>
      <c r="E73" s="244"/>
      <c r="F73" s="137" t="s">
        <v>26</v>
      </c>
      <c r="G73" s="138"/>
      <c r="H73" s="138"/>
      <c r="I73" s="138">
        <v>0</v>
      </c>
      <c r="J73" s="134" t="str">
        <f>IF(I98=0,"",I73/I98*100)</f>
        <v/>
      </c>
    </row>
    <row r="74" spans="1:10" ht="36.75" customHeight="1" x14ac:dyDescent="0.2">
      <c r="A74" s="125"/>
      <c r="B74" s="130" t="s">
        <v>90</v>
      </c>
      <c r="C74" s="243" t="s">
        <v>91</v>
      </c>
      <c r="D74" s="244"/>
      <c r="E74" s="244"/>
      <c r="F74" s="137" t="s">
        <v>26</v>
      </c>
      <c r="G74" s="138"/>
      <c r="H74" s="138"/>
      <c r="I74" s="138">
        <f>'SO05.2 SO05.2 Pol'!G51+'SO06.02 SO06.02 Pol'!G66+'SO06.08 SO06.08 Pol'!G78+'SO06.13 SO06.13 Pol'!G48</f>
        <v>0</v>
      </c>
      <c r="J74" s="134" t="str">
        <f>IF(I98=0,"",I74/I98*100)</f>
        <v/>
      </c>
    </row>
    <row r="75" spans="1:10" ht="36.75" customHeight="1" x14ac:dyDescent="0.2">
      <c r="A75" s="125"/>
      <c r="B75" s="130" t="s">
        <v>92</v>
      </c>
      <c r="C75" s="243" t="s">
        <v>93</v>
      </c>
      <c r="D75" s="244"/>
      <c r="E75" s="244"/>
      <c r="F75" s="137" t="s">
        <v>26</v>
      </c>
      <c r="G75" s="138"/>
      <c r="H75" s="138"/>
      <c r="I75" s="138">
        <v>0</v>
      </c>
      <c r="J75" s="134" t="str">
        <f>IF(I98=0,"",I75/I98*100)</f>
        <v/>
      </c>
    </row>
    <row r="76" spans="1:10" ht="36.75" customHeight="1" x14ac:dyDescent="0.2">
      <c r="A76" s="125"/>
      <c r="B76" s="130" t="s">
        <v>94</v>
      </c>
      <c r="C76" s="243" t="s">
        <v>95</v>
      </c>
      <c r="D76" s="244"/>
      <c r="E76" s="244"/>
      <c r="F76" s="137" t="s">
        <v>27</v>
      </c>
      <c r="G76" s="138"/>
      <c r="H76" s="138"/>
      <c r="I76" s="138">
        <v>0</v>
      </c>
      <c r="J76" s="134" t="str">
        <f>IF(I98=0,"",I76/I98*100)</f>
        <v/>
      </c>
    </row>
    <row r="77" spans="1:10" ht="36.75" customHeight="1" x14ac:dyDescent="0.2">
      <c r="A77" s="125"/>
      <c r="B77" s="130" t="s">
        <v>96</v>
      </c>
      <c r="C77" s="243" t="s">
        <v>97</v>
      </c>
      <c r="D77" s="244"/>
      <c r="E77" s="244"/>
      <c r="F77" s="137" t="s">
        <v>27</v>
      </c>
      <c r="G77" s="138"/>
      <c r="H77" s="138"/>
      <c r="I77" s="138">
        <v>0</v>
      </c>
      <c r="J77" s="134" t="str">
        <f>IF(I98=0,"",I77/I98*100)</f>
        <v/>
      </c>
    </row>
    <row r="78" spans="1:10" ht="36.75" customHeight="1" x14ac:dyDescent="0.2">
      <c r="A78" s="125"/>
      <c r="B78" s="130" t="s">
        <v>98</v>
      </c>
      <c r="C78" s="243" t="s">
        <v>99</v>
      </c>
      <c r="D78" s="244"/>
      <c r="E78" s="244"/>
      <c r="F78" s="137" t="s">
        <v>27</v>
      </c>
      <c r="G78" s="138"/>
      <c r="H78" s="138"/>
      <c r="I78" s="138">
        <v>0</v>
      </c>
      <c r="J78" s="134" t="str">
        <f>IF(I98=0,"",I78/I98*100)</f>
        <v/>
      </c>
    </row>
    <row r="79" spans="1:10" ht="36.75" customHeight="1" x14ac:dyDescent="0.2">
      <c r="A79" s="125"/>
      <c r="B79" s="130" t="s">
        <v>100</v>
      </c>
      <c r="C79" s="243" t="s">
        <v>101</v>
      </c>
      <c r="D79" s="244"/>
      <c r="E79" s="244"/>
      <c r="F79" s="137" t="s">
        <v>27</v>
      </c>
      <c r="G79" s="138"/>
      <c r="H79" s="138"/>
      <c r="I79" s="138">
        <v>0</v>
      </c>
      <c r="J79" s="134" t="str">
        <f>IF(I98=0,"",I79/I98*100)</f>
        <v/>
      </c>
    </row>
    <row r="80" spans="1:10" ht="36.75" customHeight="1" x14ac:dyDescent="0.2">
      <c r="A80" s="125"/>
      <c r="B80" s="130" t="s">
        <v>102</v>
      </c>
      <c r="C80" s="243" t="s">
        <v>103</v>
      </c>
      <c r="D80" s="244"/>
      <c r="E80" s="244"/>
      <c r="F80" s="137" t="s">
        <v>27</v>
      </c>
      <c r="G80" s="138"/>
      <c r="H80" s="138"/>
      <c r="I80" s="138">
        <v>0</v>
      </c>
      <c r="J80" s="134" t="str">
        <f>IF(I98=0,"",I80/I98*100)</f>
        <v/>
      </c>
    </row>
    <row r="81" spans="1:10" ht="36.75" customHeight="1" x14ac:dyDescent="0.2">
      <c r="A81" s="125"/>
      <c r="B81" s="130" t="s">
        <v>104</v>
      </c>
      <c r="C81" s="243" t="s">
        <v>105</v>
      </c>
      <c r="D81" s="244"/>
      <c r="E81" s="244"/>
      <c r="F81" s="137" t="s">
        <v>27</v>
      </c>
      <c r="G81" s="138"/>
      <c r="H81" s="138"/>
      <c r="I81" s="138">
        <v>0</v>
      </c>
      <c r="J81" s="134" t="str">
        <f>IF(I98=0,"",I81/I98*100)</f>
        <v/>
      </c>
    </row>
    <row r="82" spans="1:10" ht="36.75" customHeight="1" x14ac:dyDescent="0.2">
      <c r="A82" s="125"/>
      <c r="B82" s="130" t="s">
        <v>106</v>
      </c>
      <c r="C82" s="243" t="s">
        <v>107</v>
      </c>
      <c r="D82" s="244"/>
      <c r="E82" s="244"/>
      <c r="F82" s="137" t="s">
        <v>27</v>
      </c>
      <c r="G82" s="138"/>
      <c r="H82" s="138"/>
      <c r="I82" s="138">
        <v>0</v>
      </c>
      <c r="J82" s="134" t="str">
        <f>IF(I98=0,"",I82/I98*100)</f>
        <v/>
      </c>
    </row>
    <row r="83" spans="1:10" ht="36.75" customHeight="1" x14ac:dyDescent="0.2">
      <c r="A83" s="125"/>
      <c r="B83" s="130" t="s">
        <v>108</v>
      </c>
      <c r="C83" s="243" t="s">
        <v>109</v>
      </c>
      <c r="D83" s="244"/>
      <c r="E83" s="244"/>
      <c r="F83" s="137" t="s">
        <v>27</v>
      </c>
      <c r="G83" s="138"/>
      <c r="H83" s="138"/>
      <c r="I83" s="138">
        <v>0</v>
      </c>
      <c r="J83" s="134" t="str">
        <f>IF(I98=0,"",I83/I98*100)</f>
        <v/>
      </c>
    </row>
    <row r="84" spans="1:10" ht="36.75" customHeight="1" x14ac:dyDescent="0.2">
      <c r="A84" s="125"/>
      <c r="B84" s="130" t="s">
        <v>110</v>
      </c>
      <c r="C84" s="243" t="s">
        <v>111</v>
      </c>
      <c r="D84" s="244"/>
      <c r="E84" s="244"/>
      <c r="F84" s="137" t="s">
        <v>27</v>
      </c>
      <c r="G84" s="138"/>
      <c r="H84" s="138"/>
      <c r="I84" s="138">
        <v>0</v>
      </c>
      <c r="J84" s="134" t="str">
        <f>IF(I98=0,"",I84/I98*100)</f>
        <v/>
      </c>
    </row>
    <row r="85" spans="1:10" ht="36.75" customHeight="1" x14ac:dyDescent="0.2">
      <c r="A85" s="125"/>
      <c r="B85" s="130" t="s">
        <v>112</v>
      </c>
      <c r="C85" s="243" t="s">
        <v>113</v>
      </c>
      <c r="D85" s="244"/>
      <c r="E85" s="244"/>
      <c r="F85" s="137" t="s">
        <v>27</v>
      </c>
      <c r="G85" s="138"/>
      <c r="H85" s="138"/>
      <c r="I85" s="138">
        <f>'SO05.2 SO05.2 Pol'!G53+'SO06.02 SO06.02 Pol'!G68+'SO06.05 SO06.05 Pol'!G30+'SO06.08 SO06.08 Pol'!G80+'SO06.13 SO06.13 Pol'!G50</f>
        <v>0</v>
      </c>
      <c r="J85" s="134" t="str">
        <f>IF(I98=0,"",I85/I98*100)</f>
        <v/>
      </c>
    </row>
    <row r="86" spans="1:10" ht="36.75" customHeight="1" x14ac:dyDescent="0.2">
      <c r="A86" s="125"/>
      <c r="B86" s="130" t="s">
        <v>114</v>
      </c>
      <c r="C86" s="243" t="s">
        <v>115</v>
      </c>
      <c r="D86" s="244"/>
      <c r="E86" s="244"/>
      <c r="F86" s="137" t="s">
        <v>28</v>
      </c>
      <c r="G86" s="138"/>
      <c r="H86" s="138"/>
      <c r="I86" s="138">
        <v>0</v>
      </c>
      <c r="J86" s="134" t="str">
        <f>IF(I98=0,"",I86/I98*100)</f>
        <v/>
      </c>
    </row>
    <row r="87" spans="1:10" ht="36.75" customHeight="1" x14ac:dyDescent="0.2">
      <c r="A87" s="125"/>
      <c r="B87" s="130" t="s">
        <v>116</v>
      </c>
      <c r="C87" s="243" t="s">
        <v>117</v>
      </c>
      <c r="D87" s="244"/>
      <c r="E87" s="244"/>
      <c r="F87" s="137" t="s">
        <v>28</v>
      </c>
      <c r="G87" s="138"/>
      <c r="H87" s="138"/>
      <c r="I87" s="138">
        <v>0</v>
      </c>
      <c r="J87" s="134" t="str">
        <f>IF(I98=0,"",I87/I98*100)</f>
        <v/>
      </c>
    </row>
    <row r="88" spans="1:10" ht="36.75" customHeight="1" x14ac:dyDescent="0.2">
      <c r="A88" s="125"/>
      <c r="B88" s="130" t="s">
        <v>118</v>
      </c>
      <c r="C88" s="243" t="s">
        <v>119</v>
      </c>
      <c r="D88" s="244"/>
      <c r="E88" s="244"/>
      <c r="F88" s="137" t="s">
        <v>28</v>
      </c>
      <c r="G88" s="138"/>
      <c r="H88" s="138"/>
      <c r="I88" s="138">
        <v>0</v>
      </c>
      <c r="J88" s="134" t="str">
        <f>IF(I98=0,"",I88/I98*100)</f>
        <v/>
      </c>
    </row>
    <row r="89" spans="1:10" ht="36.75" customHeight="1" x14ac:dyDescent="0.2">
      <c r="A89" s="125"/>
      <c r="B89" s="130" t="s">
        <v>120</v>
      </c>
      <c r="C89" s="243" t="s">
        <v>121</v>
      </c>
      <c r="D89" s="244"/>
      <c r="E89" s="244"/>
      <c r="F89" s="137" t="s">
        <v>28</v>
      </c>
      <c r="G89" s="138"/>
      <c r="H89" s="138"/>
      <c r="I89" s="138">
        <v>0</v>
      </c>
      <c r="J89" s="134" t="str">
        <f>IF(I98=0,"",I89/I98*100)</f>
        <v/>
      </c>
    </row>
    <row r="90" spans="1:10" ht="36.75" customHeight="1" x14ac:dyDescent="0.2">
      <c r="A90" s="125"/>
      <c r="B90" s="130" t="s">
        <v>122</v>
      </c>
      <c r="C90" s="243" t="s">
        <v>123</v>
      </c>
      <c r="D90" s="244"/>
      <c r="E90" s="244"/>
      <c r="F90" s="137" t="s">
        <v>28</v>
      </c>
      <c r="G90" s="138"/>
      <c r="H90" s="138"/>
      <c r="I90" s="138">
        <v>0</v>
      </c>
      <c r="J90" s="134" t="str">
        <f>IF(I98=0,"",I90/I98*100)</f>
        <v/>
      </c>
    </row>
    <row r="91" spans="1:10" ht="36.75" customHeight="1" x14ac:dyDescent="0.2">
      <c r="A91" s="125"/>
      <c r="B91" s="130" t="s">
        <v>124</v>
      </c>
      <c r="C91" s="243" t="s">
        <v>125</v>
      </c>
      <c r="D91" s="244"/>
      <c r="E91" s="244"/>
      <c r="F91" s="137" t="s">
        <v>28</v>
      </c>
      <c r="G91" s="138"/>
      <c r="H91" s="138"/>
      <c r="I91" s="138">
        <v>0</v>
      </c>
      <c r="J91" s="134" t="str">
        <f>IF(I98=0,"",I91/I98*100)</f>
        <v/>
      </c>
    </row>
    <row r="92" spans="1:10" ht="36.75" customHeight="1" x14ac:dyDescent="0.2">
      <c r="A92" s="125"/>
      <c r="B92" s="130" t="s">
        <v>126</v>
      </c>
      <c r="C92" s="243" t="s">
        <v>127</v>
      </c>
      <c r="D92" s="244"/>
      <c r="E92" s="244"/>
      <c r="F92" s="137" t="s">
        <v>28</v>
      </c>
      <c r="G92" s="138"/>
      <c r="H92" s="138"/>
      <c r="I92" s="138">
        <v>0</v>
      </c>
      <c r="J92" s="134" t="str">
        <f>IF(I98=0,"",I92/I98*100)</f>
        <v/>
      </c>
    </row>
    <row r="93" spans="1:10" ht="36.75" customHeight="1" x14ac:dyDescent="0.2">
      <c r="A93" s="125"/>
      <c r="B93" s="130" t="s">
        <v>128</v>
      </c>
      <c r="C93" s="243" t="s">
        <v>129</v>
      </c>
      <c r="D93" s="244"/>
      <c r="E93" s="244"/>
      <c r="F93" s="137" t="s">
        <v>28</v>
      </c>
      <c r="G93" s="138"/>
      <c r="H93" s="138"/>
      <c r="I93" s="138">
        <v>0</v>
      </c>
      <c r="J93" s="134" t="str">
        <f>IF(I98=0,"",I93/I98*100)</f>
        <v/>
      </c>
    </row>
    <row r="94" spans="1:10" ht="36.75" customHeight="1" x14ac:dyDescent="0.2">
      <c r="A94" s="125"/>
      <c r="B94" s="130" t="s">
        <v>130</v>
      </c>
      <c r="C94" s="243" t="s">
        <v>131</v>
      </c>
      <c r="D94" s="244"/>
      <c r="E94" s="244"/>
      <c r="F94" s="137" t="s">
        <v>28</v>
      </c>
      <c r="G94" s="138"/>
      <c r="H94" s="138"/>
      <c r="I94" s="138">
        <v>0</v>
      </c>
      <c r="J94" s="134" t="str">
        <f>IF(I98=0,"",I94/I98*100)</f>
        <v/>
      </c>
    </row>
    <row r="95" spans="1:10" ht="36.75" customHeight="1" x14ac:dyDescent="0.2">
      <c r="A95" s="125"/>
      <c r="B95" s="130" t="s">
        <v>132</v>
      </c>
      <c r="C95" s="243" t="s">
        <v>133</v>
      </c>
      <c r="D95" s="244"/>
      <c r="E95" s="244"/>
      <c r="F95" s="137" t="s">
        <v>134</v>
      </c>
      <c r="G95" s="138"/>
      <c r="H95" s="138"/>
      <c r="I95" s="138">
        <v>0</v>
      </c>
      <c r="J95" s="134" t="str">
        <f>IF(I98=0,"",I95/I98*100)</f>
        <v/>
      </c>
    </row>
    <row r="96" spans="1:10" ht="36.75" customHeight="1" x14ac:dyDescent="0.2">
      <c r="A96" s="125"/>
      <c r="B96" s="130" t="s">
        <v>135</v>
      </c>
      <c r="C96" s="243" t="s">
        <v>29</v>
      </c>
      <c r="D96" s="244"/>
      <c r="E96" s="244"/>
      <c r="F96" s="137" t="s">
        <v>135</v>
      </c>
      <c r="G96" s="138"/>
      <c r="H96" s="138"/>
      <c r="I96" s="138">
        <v>0</v>
      </c>
      <c r="J96" s="134" t="str">
        <f>IF(I98=0,"",I96/I98*100)</f>
        <v/>
      </c>
    </row>
    <row r="97" spans="1:10" ht="36.75" customHeight="1" x14ac:dyDescent="0.2">
      <c r="A97" s="125"/>
      <c r="B97" s="130" t="s">
        <v>136</v>
      </c>
      <c r="C97" s="243" t="s">
        <v>30</v>
      </c>
      <c r="D97" s="244"/>
      <c r="E97" s="244"/>
      <c r="F97" s="137" t="s">
        <v>136</v>
      </c>
      <c r="G97" s="138"/>
      <c r="H97" s="138"/>
      <c r="I97" s="138">
        <v>0</v>
      </c>
      <c r="J97" s="134" t="str">
        <f>IF(I98=0,"",I97/I98*100)</f>
        <v/>
      </c>
    </row>
    <row r="98" spans="1:10" ht="25.5" customHeight="1" x14ac:dyDescent="0.2">
      <c r="A98" s="126"/>
      <c r="B98" s="131" t="s">
        <v>1</v>
      </c>
      <c r="C98" s="132"/>
      <c r="D98" s="133"/>
      <c r="E98" s="133"/>
      <c r="F98" s="139"/>
      <c r="G98" s="140"/>
      <c r="H98" s="140"/>
      <c r="I98" s="140">
        <f>SUM(I58:I97)</f>
        <v>0</v>
      </c>
      <c r="J98" s="135">
        <f>SUM(J58:J97)</f>
        <v>0</v>
      </c>
    </row>
    <row r="99" spans="1:10" x14ac:dyDescent="0.2">
      <c r="F99" s="86"/>
      <c r="G99" s="86"/>
      <c r="H99" s="86"/>
      <c r="I99" s="86"/>
      <c r="J99" s="136"/>
    </row>
    <row r="100" spans="1:10" x14ac:dyDescent="0.2">
      <c r="F100" s="86"/>
      <c r="G100" s="86"/>
      <c r="H100" s="86"/>
      <c r="I100" s="86"/>
      <c r="J100" s="136"/>
    </row>
    <row r="101" spans="1:10" x14ac:dyDescent="0.2">
      <c r="F101" s="86"/>
      <c r="G101" s="86"/>
      <c r="H101" s="86"/>
      <c r="I101" s="86"/>
      <c r="J101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3">
    <mergeCell ref="C87:E87"/>
    <mergeCell ref="C88:E88"/>
    <mergeCell ref="C89:E89"/>
    <mergeCell ref="C90:E90"/>
    <mergeCell ref="C91:E91"/>
    <mergeCell ref="C97:E97"/>
    <mergeCell ref="C92:E92"/>
    <mergeCell ref="C93:E93"/>
    <mergeCell ref="C94:E94"/>
    <mergeCell ref="C95:E95"/>
    <mergeCell ref="C96:E9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63:E63"/>
    <mergeCell ref="C64:E64"/>
    <mergeCell ref="C65:E65"/>
    <mergeCell ref="C66:E66"/>
    <mergeCell ref="B51:E51"/>
    <mergeCell ref="C58:E58"/>
    <mergeCell ref="C59:E59"/>
    <mergeCell ref="C60:E60"/>
    <mergeCell ref="C61:E61"/>
    <mergeCell ref="C47:E47"/>
    <mergeCell ref="C48:E48"/>
    <mergeCell ref="C49:E49"/>
    <mergeCell ref="C50:E50"/>
    <mergeCell ref="C62:E62"/>
    <mergeCell ref="C41:E41"/>
    <mergeCell ref="C42:E42"/>
    <mergeCell ref="C45:E45"/>
    <mergeCell ref="C46:E46"/>
    <mergeCell ref="C43:E43"/>
    <mergeCell ref="C44:E44"/>
    <mergeCell ref="C40:E40"/>
    <mergeCell ref="D36:E36"/>
    <mergeCell ref="G25:I25"/>
    <mergeCell ref="G24:I24"/>
    <mergeCell ref="E20:F20"/>
    <mergeCell ref="E21:F21"/>
    <mergeCell ref="I21:J21"/>
    <mergeCell ref="I22:J22"/>
    <mergeCell ref="G20:H20"/>
    <mergeCell ref="G21:H21"/>
    <mergeCell ref="G30:I30"/>
    <mergeCell ref="G26:I26"/>
    <mergeCell ref="I20:J20"/>
    <mergeCell ref="G29:I29"/>
    <mergeCell ref="D35:E35"/>
    <mergeCell ref="G35:I35"/>
    <mergeCell ref="E18:F18"/>
    <mergeCell ref="D13:G13"/>
    <mergeCell ref="E5:J5"/>
    <mergeCell ref="G17:H17"/>
    <mergeCell ref="G18:H18"/>
    <mergeCell ref="E17:F17"/>
    <mergeCell ref="E14:G14"/>
    <mergeCell ref="D6:G6"/>
    <mergeCell ref="D7:G7"/>
    <mergeCell ref="E8:G8"/>
    <mergeCell ref="B2:J2"/>
    <mergeCell ref="G27:I27"/>
    <mergeCell ref="G28:I28"/>
    <mergeCell ref="G19:H19"/>
    <mergeCell ref="I18:J18"/>
    <mergeCell ref="I19:J19"/>
    <mergeCell ref="E19:F19"/>
    <mergeCell ref="E3:J3"/>
    <mergeCell ref="E4:J4"/>
    <mergeCell ref="E16:F16"/>
    <mergeCell ref="D12:G12"/>
    <mergeCell ref="G16:H16"/>
    <mergeCell ref="I16:J16"/>
    <mergeCell ref="I17:J17"/>
    <mergeCell ref="E22:F22"/>
    <mergeCell ref="G22:H2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7" t="s">
        <v>7</v>
      </c>
      <c r="B1" s="247"/>
      <c r="C1" s="248"/>
      <c r="D1" s="247"/>
      <c r="E1" s="247"/>
      <c r="F1" s="247"/>
      <c r="G1" s="247"/>
    </row>
    <row r="2" spans="1:7" ht="24.95" customHeight="1" x14ac:dyDescent="0.2">
      <c r="A2" s="50" t="s">
        <v>8</v>
      </c>
      <c r="B2" s="49"/>
      <c r="C2" s="249"/>
      <c r="D2" s="249"/>
      <c r="E2" s="249"/>
      <c r="F2" s="249"/>
      <c r="G2" s="250"/>
    </row>
    <row r="3" spans="1:7" ht="24.95" customHeight="1" x14ac:dyDescent="0.2">
      <c r="A3" s="50" t="s">
        <v>9</v>
      </c>
      <c r="B3" s="49"/>
      <c r="C3" s="249"/>
      <c r="D3" s="249"/>
      <c r="E3" s="249"/>
      <c r="F3" s="249"/>
      <c r="G3" s="250"/>
    </row>
    <row r="4" spans="1:7" ht="24.95" customHeight="1" x14ac:dyDescent="0.2">
      <c r="A4" s="50" t="s">
        <v>10</v>
      </c>
      <c r="B4" s="49"/>
      <c r="C4" s="249"/>
      <c r="D4" s="249"/>
      <c r="E4" s="249"/>
      <c r="F4" s="249"/>
      <c r="G4" s="250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BH5000"/>
  <sheetViews>
    <sheetView workbookViewId="0">
      <pane ySplit="7" topLeftCell="A54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137</v>
      </c>
    </row>
    <row r="2" spans="1:60" ht="24.95" customHeight="1" x14ac:dyDescent="0.2">
      <c r="A2" s="50" t="s">
        <v>8</v>
      </c>
      <c r="B2" s="49" t="s">
        <v>43</v>
      </c>
      <c r="C2" s="270" t="s">
        <v>535</v>
      </c>
      <c r="D2" s="271"/>
      <c r="E2" s="271"/>
      <c r="F2" s="271"/>
      <c r="G2" s="272"/>
      <c r="AG2" t="s">
        <v>138</v>
      </c>
    </row>
    <row r="3" spans="1:60" ht="24.95" customHeight="1" x14ac:dyDescent="0.2">
      <c r="A3" s="50" t="s">
        <v>9</v>
      </c>
      <c r="B3" s="49" t="s">
        <v>45</v>
      </c>
      <c r="C3" s="270" t="s">
        <v>46</v>
      </c>
      <c r="D3" s="271"/>
      <c r="E3" s="271"/>
      <c r="F3" s="271"/>
      <c r="G3" s="272"/>
      <c r="AC3" s="123" t="s">
        <v>138</v>
      </c>
      <c r="AG3" t="s">
        <v>139</v>
      </c>
    </row>
    <row r="4" spans="1:60" ht="24.95" customHeight="1" x14ac:dyDescent="0.2">
      <c r="A4" s="142" t="s">
        <v>10</v>
      </c>
      <c r="B4" s="143" t="s">
        <v>45</v>
      </c>
      <c r="C4" s="273" t="s">
        <v>46</v>
      </c>
      <c r="D4" s="274"/>
      <c r="E4" s="274"/>
      <c r="F4" s="274"/>
      <c r="G4" s="275"/>
      <c r="AG4" t="s">
        <v>140</v>
      </c>
    </row>
    <row r="5" spans="1:60" x14ac:dyDescent="0.2">
      <c r="D5" s="10"/>
    </row>
    <row r="6" spans="1:60" ht="38.25" x14ac:dyDescent="0.2">
      <c r="A6" s="145" t="s">
        <v>141</v>
      </c>
      <c r="B6" s="147" t="s">
        <v>142</v>
      </c>
      <c r="C6" s="147" t="s">
        <v>143</v>
      </c>
      <c r="D6" s="146" t="s">
        <v>144</v>
      </c>
      <c r="E6" s="145" t="s">
        <v>145</v>
      </c>
      <c r="F6" s="144" t="s">
        <v>146</v>
      </c>
      <c r="G6" s="145" t="s">
        <v>31</v>
      </c>
      <c r="H6" s="148" t="s">
        <v>32</v>
      </c>
      <c r="I6" s="148" t="s">
        <v>147</v>
      </c>
      <c r="J6" s="148" t="s">
        <v>33</v>
      </c>
      <c r="K6" s="148" t="s">
        <v>148</v>
      </c>
      <c r="L6" s="148" t="s">
        <v>149</v>
      </c>
      <c r="M6" s="148" t="s">
        <v>150</v>
      </c>
      <c r="N6" s="148" t="s">
        <v>151</v>
      </c>
      <c r="O6" s="148" t="s">
        <v>152</v>
      </c>
      <c r="P6" s="148" t="s">
        <v>153</v>
      </c>
      <c r="Q6" s="148" t="s">
        <v>154</v>
      </c>
      <c r="R6" s="148" t="s">
        <v>155</v>
      </c>
      <c r="S6" s="148" t="s">
        <v>156</v>
      </c>
      <c r="T6" s="148" t="s">
        <v>157</v>
      </c>
      <c r="U6" s="148" t="s">
        <v>158</v>
      </c>
      <c r="V6" s="148" t="s">
        <v>159</v>
      </c>
      <c r="W6" s="148" t="s">
        <v>160</v>
      </c>
      <c r="X6" s="148" t="s">
        <v>161</v>
      </c>
      <c r="Y6" s="148" t="s">
        <v>162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6" t="s">
        <v>163</v>
      </c>
      <c r="B8" s="167" t="s">
        <v>61</v>
      </c>
      <c r="C8" s="180" t="s">
        <v>62</v>
      </c>
      <c r="D8" s="168"/>
      <c r="E8" s="169"/>
      <c r="F8" s="170"/>
      <c r="G8" s="171">
        <f>SUMIF(AG9:AG23,"&lt;&gt;NOR",G9:G23)</f>
        <v>0</v>
      </c>
      <c r="H8" s="165"/>
      <c r="I8" s="165">
        <f>SUM(I9:I23)</f>
        <v>0</v>
      </c>
      <c r="J8" s="165"/>
      <c r="K8" s="165">
        <f>SUM(K9:K23)</f>
        <v>0</v>
      </c>
      <c r="L8" s="165"/>
      <c r="M8" s="165">
        <f>SUM(M9:M23)</f>
        <v>0</v>
      </c>
      <c r="N8" s="164"/>
      <c r="O8" s="164">
        <f>SUM(O9:O23)</f>
        <v>0</v>
      </c>
      <c r="P8" s="164"/>
      <c r="Q8" s="164">
        <f>SUM(Q9:Q23)</f>
        <v>0</v>
      </c>
      <c r="R8" s="165"/>
      <c r="S8" s="165"/>
      <c r="T8" s="165"/>
      <c r="U8" s="165"/>
      <c r="V8" s="165">
        <f>SUM(V9:V23)</f>
        <v>15.149999999999999</v>
      </c>
      <c r="W8" s="165"/>
      <c r="X8" s="165"/>
      <c r="Y8" s="165"/>
      <c r="AG8" t="s">
        <v>164</v>
      </c>
    </row>
    <row r="9" spans="1:60" outlineLevel="1" x14ac:dyDescent="0.2">
      <c r="A9" s="173">
        <v>1</v>
      </c>
      <c r="B9" s="174" t="s">
        <v>178</v>
      </c>
      <c r="C9" s="181" t="s">
        <v>179</v>
      </c>
      <c r="D9" s="175" t="s">
        <v>174</v>
      </c>
      <c r="E9" s="176">
        <v>8.49</v>
      </c>
      <c r="F9" s="177"/>
      <c r="G9" s="178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165</v>
      </c>
      <c r="T9" s="159" t="s">
        <v>165</v>
      </c>
      <c r="U9" s="159">
        <v>9.7000000000000003E-2</v>
      </c>
      <c r="V9" s="159">
        <f>ROUND(E9*U9,2)</f>
        <v>0.82</v>
      </c>
      <c r="W9" s="159"/>
      <c r="X9" s="159" t="s">
        <v>175</v>
      </c>
      <c r="Y9" s="159" t="s">
        <v>167</v>
      </c>
      <c r="Z9" s="149"/>
      <c r="AA9" s="149"/>
      <c r="AB9" s="149"/>
      <c r="AC9" s="149"/>
      <c r="AD9" s="149"/>
      <c r="AE9" s="149"/>
      <c r="AF9" s="149"/>
      <c r="AG9" s="149" t="s">
        <v>176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33.75" outlineLevel="2" x14ac:dyDescent="0.2">
      <c r="A10" s="156"/>
      <c r="B10" s="157"/>
      <c r="C10" s="187" t="s">
        <v>261</v>
      </c>
      <c r="D10" s="185"/>
      <c r="E10" s="186">
        <v>8.49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1" x14ac:dyDescent="0.2">
      <c r="A11" s="173">
        <v>2</v>
      </c>
      <c r="B11" s="174" t="s">
        <v>262</v>
      </c>
      <c r="C11" s="181" t="s">
        <v>263</v>
      </c>
      <c r="D11" s="175" t="s">
        <v>174</v>
      </c>
      <c r="E11" s="176">
        <v>9.61</v>
      </c>
      <c r="F11" s="177"/>
      <c r="G11" s="178">
        <f>ROUND(E11*F11,2)</f>
        <v>0</v>
      </c>
      <c r="H11" s="160"/>
      <c r="I11" s="159">
        <f>ROUND(E11*H11,2)</f>
        <v>0</v>
      </c>
      <c r="J11" s="160"/>
      <c r="K11" s="159">
        <f>ROUND(E11*J11,2)</f>
        <v>0</v>
      </c>
      <c r="L11" s="159">
        <v>21</v>
      </c>
      <c r="M11" s="159">
        <f>G11*(1+L11/100)</f>
        <v>0</v>
      </c>
      <c r="N11" s="158">
        <v>0</v>
      </c>
      <c r="O11" s="158">
        <f>ROUND(E11*N11,2)</f>
        <v>0</v>
      </c>
      <c r="P11" s="158">
        <v>0</v>
      </c>
      <c r="Q11" s="158">
        <f>ROUND(E11*P11,2)</f>
        <v>0</v>
      </c>
      <c r="R11" s="159"/>
      <c r="S11" s="159" t="s">
        <v>165</v>
      </c>
      <c r="T11" s="159" t="s">
        <v>165</v>
      </c>
      <c r="U11" s="159">
        <v>0.26666000000000001</v>
      </c>
      <c r="V11" s="159">
        <f>ROUND(E11*U11,2)</f>
        <v>2.56</v>
      </c>
      <c r="W11" s="159"/>
      <c r="X11" s="159" t="s">
        <v>175</v>
      </c>
      <c r="Y11" s="159" t="s">
        <v>167</v>
      </c>
      <c r="Z11" s="149"/>
      <c r="AA11" s="149"/>
      <c r="AB11" s="149"/>
      <c r="AC11" s="149"/>
      <c r="AD11" s="149"/>
      <c r="AE11" s="149"/>
      <c r="AF11" s="149"/>
      <c r="AG11" s="149" t="s">
        <v>176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ht="33.75" outlineLevel="2" x14ac:dyDescent="0.2">
      <c r="A12" s="156"/>
      <c r="B12" s="157"/>
      <c r="C12" s="187" t="s">
        <v>261</v>
      </c>
      <c r="D12" s="185"/>
      <c r="E12" s="186">
        <v>8.49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177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3" x14ac:dyDescent="0.2">
      <c r="A13" s="156"/>
      <c r="B13" s="157"/>
      <c r="C13" s="187" t="s">
        <v>264</v>
      </c>
      <c r="D13" s="185"/>
      <c r="E13" s="186">
        <v>1.1200000000000001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3">
        <v>3</v>
      </c>
      <c r="B14" s="174" t="s">
        <v>180</v>
      </c>
      <c r="C14" s="181" t="s">
        <v>181</v>
      </c>
      <c r="D14" s="175" t="s">
        <v>174</v>
      </c>
      <c r="E14" s="176">
        <v>2.883</v>
      </c>
      <c r="F14" s="177"/>
      <c r="G14" s="178">
        <f>ROUND(E14*F14,2)</f>
        <v>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9"/>
      <c r="S14" s="159" t="s">
        <v>165</v>
      </c>
      <c r="T14" s="159" t="s">
        <v>165</v>
      </c>
      <c r="U14" s="159">
        <v>4.3099999999999999E-2</v>
      </c>
      <c r="V14" s="159">
        <f>ROUND(E14*U14,2)</f>
        <v>0.12</v>
      </c>
      <c r="W14" s="159"/>
      <c r="X14" s="159" t="s">
        <v>175</v>
      </c>
      <c r="Y14" s="159" t="s">
        <v>167</v>
      </c>
      <c r="Z14" s="149"/>
      <c r="AA14" s="149"/>
      <c r="AB14" s="149"/>
      <c r="AC14" s="149"/>
      <c r="AD14" s="149"/>
      <c r="AE14" s="149"/>
      <c r="AF14" s="149"/>
      <c r="AG14" s="149" t="s">
        <v>176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2" x14ac:dyDescent="0.2">
      <c r="A15" s="156"/>
      <c r="B15" s="157"/>
      <c r="C15" s="187" t="s">
        <v>265</v>
      </c>
      <c r="D15" s="185"/>
      <c r="E15" s="186">
        <v>2.883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9"/>
      <c r="AA15" s="149"/>
      <c r="AB15" s="149"/>
      <c r="AC15" s="149"/>
      <c r="AD15" s="149"/>
      <c r="AE15" s="149"/>
      <c r="AF15" s="149"/>
      <c r="AG15" s="149" t="s">
        <v>177</v>
      </c>
      <c r="AH15" s="149">
        <v>5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ht="22.5" outlineLevel="1" x14ac:dyDescent="0.2">
      <c r="A16" s="173">
        <v>4</v>
      </c>
      <c r="B16" s="174" t="s">
        <v>183</v>
      </c>
      <c r="C16" s="181" t="s">
        <v>184</v>
      </c>
      <c r="D16" s="175" t="s">
        <v>174</v>
      </c>
      <c r="E16" s="176">
        <v>9.61</v>
      </c>
      <c r="F16" s="177"/>
      <c r="G16" s="178">
        <f>ROUND(E16*F16,2)</f>
        <v>0</v>
      </c>
      <c r="H16" s="160"/>
      <c r="I16" s="159">
        <f>ROUND(E16*H16,2)</f>
        <v>0</v>
      </c>
      <c r="J16" s="160"/>
      <c r="K16" s="159">
        <f>ROUND(E16*J16,2)</f>
        <v>0</v>
      </c>
      <c r="L16" s="159">
        <v>21</v>
      </c>
      <c r="M16" s="159">
        <f>G16*(1+L16/100)</f>
        <v>0</v>
      </c>
      <c r="N16" s="158">
        <v>0</v>
      </c>
      <c r="O16" s="158">
        <f>ROUND(E16*N16,2)</f>
        <v>0</v>
      </c>
      <c r="P16" s="158">
        <v>0</v>
      </c>
      <c r="Q16" s="158">
        <f>ROUND(E16*P16,2)</f>
        <v>0</v>
      </c>
      <c r="R16" s="159"/>
      <c r="S16" s="159" t="s">
        <v>165</v>
      </c>
      <c r="T16" s="159" t="s">
        <v>165</v>
      </c>
      <c r="U16" s="159">
        <v>1.0999999999999999E-2</v>
      </c>
      <c r="V16" s="159">
        <f>ROUND(E16*U16,2)</f>
        <v>0.11</v>
      </c>
      <c r="W16" s="159"/>
      <c r="X16" s="159" t="s">
        <v>175</v>
      </c>
      <c r="Y16" s="159" t="s">
        <v>167</v>
      </c>
      <c r="Z16" s="149"/>
      <c r="AA16" s="149"/>
      <c r="AB16" s="149"/>
      <c r="AC16" s="149"/>
      <c r="AD16" s="149"/>
      <c r="AE16" s="149"/>
      <c r="AF16" s="149"/>
      <c r="AG16" s="149" t="s">
        <v>176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2" x14ac:dyDescent="0.2">
      <c r="A17" s="156"/>
      <c r="B17" s="157"/>
      <c r="C17" s="187" t="s">
        <v>266</v>
      </c>
      <c r="D17" s="185"/>
      <c r="E17" s="186">
        <v>9.61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>
        <v>5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3">
        <v>5</v>
      </c>
      <c r="B18" s="174" t="s">
        <v>190</v>
      </c>
      <c r="C18" s="181" t="s">
        <v>191</v>
      </c>
      <c r="D18" s="175" t="s">
        <v>192</v>
      </c>
      <c r="E18" s="176">
        <v>42.45</v>
      </c>
      <c r="F18" s="177"/>
      <c r="G18" s="178">
        <f>ROUND(E18*F18,2)</f>
        <v>0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0</v>
      </c>
      <c r="N18" s="158">
        <v>0</v>
      </c>
      <c r="O18" s="158">
        <f>ROUND(E18*N18,2)</f>
        <v>0</v>
      </c>
      <c r="P18" s="158">
        <v>0</v>
      </c>
      <c r="Q18" s="158">
        <f>ROUND(E18*P18,2)</f>
        <v>0</v>
      </c>
      <c r="R18" s="159"/>
      <c r="S18" s="159" t="s">
        <v>165</v>
      </c>
      <c r="T18" s="159" t="s">
        <v>166</v>
      </c>
      <c r="U18" s="159">
        <v>1.7999999999999999E-2</v>
      </c>
      <c r="V18" s="159">
        <f>ROUND(E18*U18,2)</f>
        <v>0.76</v>
      </c>
      <c r="W18" s="159"/>
      <c r="X18" s="159" t="s">
        <v>175</v>
      </c>
      <c r="Y18" s="159" t="s">
        <v>167</v>
      </c>
      <c r="Z18" s="149"/>
      <c r="AA18" s="149"/>
      <c r="AB18" s="149"/>
      <c r="AC18" s="149"/>
      <c r="AD18" s="149"/>
      <c r="AE18" s="149"/>
      <c r="AF18" s="149"/>
      <c r="AG18" s="149" t="s">
        <v>176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ht="22.5" outlineLevel="2" x14ac:dyDescent="0.2">
      <c r="A19" s="156"/>
      <c r="B19" s="157"/>
      <c r="C19" s="187" t="s">
        <v>267</v>
      </c>
      <c r="D19" s="185"/>
      <c r="E19" s="186">
        <v>42.45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3">
        <v>6</v>
      </c>
      <c r="B20" s="174" t="s">
        <v>232</v>
      </c>
      <c r="C20" s="181" t="s">
        <v>233</v>
      </c>
      <c r="D20" s="175" t="s">
        <v>192</v>
      </c>
      <c r="E20" s="176">
        <v>42.45</v>
      </c>
      <c r="F20" s="177"/>
      <c r="G20" s="178">
        <f>ROUND(E20*F20,2)</f>
        <v>0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0</v>
      </c>
      <c r="N20" s="158">
        <v>0</v>
      </c>
      <c r="O20" s="158">
        <f>ROUND(E20*N20,2)</f>
        <v>0</v>
      </c>
      <c r="P20" s="158">
        <v>0</v>
      </c>
      <c r="Q20" s="158">
        <f>ROUND(E20*P20,2)</f>
        <v>0</v>
      </c>
      <c r="R20" s="159"/>
      <c r="S20" s="159" t="s">
        <v>165</v>
      </c>
      <c r="T20" s="159" t="s">
        <v>165</v>
      </c>
      <c r="U20" s="159">
        <v>0.254</v>
      </c>
      <c r="V20" s="159">
        <f>ROUND(E20*U20,2)</f>
        <v>10.78</v>
      </c>
      <c r="W20" s="159"/>
      <c r="X20" s="159" t="s">
        <v>175</v>
      </c>
      <c r="Y20" s="159" t="s">
        <v>167</v>
      </c>
      <c r="Z20" s="149"/>
      <c r="AA20" s="149"/>
      <c r="AB20" s="149"/>
      <c r="AC20" s="149"/>
      <c r="AD20" s="149"/>
      <c r="AE20" s="149"/>
      <c r="AF20" s="149"/>
      <c r="AG20" s="149" t="s">
        <v>176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ht="33.75" outlineLevel="2" x14ac:dyDescent="0.2">
      <c r="A21" s="156"/>
      <c r="B21" s="157"/>
      <c r="C21" s="187" t="s">
        <v>268</v>
      </c>
      <c r="D21" s="185"/>
      <c r="E21" s="186">
        <v>42.45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9"/>
      <c r="AA21" s="149"/>
      <c r="AB21" s="149"/>
      <c r="AC21" s="149"/>
      <c r="AD21" s="149"/>
      <c r="AE21" s="149"/>
      <c r="AF21" s="149"/>
      <c r="AG21" s="149" t="s">
        <v>177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22.5" outlineLevel="1" x14ac:dyDescent="0.2">
      <c r="A22" s="173">
        <v>7</v>
      </c>
      <c r="B22" s="174" t="s">
        <v>193</v>
      </c>
      <c r="C22" s="181" t="s">
        <v>194</v>
      </c>
      <c r="D22" s="175" t="s">
        <v>174</v>
      </c>
      <c r="E22" s="176">
        <v>9.61</v>
      </c>
      <c r="F22" s="177"/>
      <c r="G22" s="178">
        <f>ROUND(E22*F22,2)</f>
        <v>0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0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59"/>
      <c r="S22" s="159" t="s">
        <v>165</v>
      </c>
      <c r="T22" s="159" t="s">
        <v>165</v>
      </c>
      <c r="U22" s="159">
        <v>0</v>
      </c>
      <c r="V22" s="159">
        <f>ROUND(E22*U22,2)</f>
        <v>0</v>
      </c>
      <c r="W22" s="159"/>
      <c r="X22" s="159" t="s">
        <v>175</v>
      </c>
      <c r="Y22" s="159" t="s">
        <v>167</v>
      </c>
      <c r="Z22" s="149"/>
      <c r="AA22" s="149"/>
      <c r="AB22" s="149"/>
      <c r="AC22" s="149"/>
      <c r="AD22" s="149"/>
      <c r="AE22" s="149"/>
      <c r="AF22" s="149"/>
      <c r="AG22" s="149" t="s">
        <v>176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2" x14ac:dyDescent="0.2">
      <c r="A23" s="156"/>
      <c r="B23" s="157"/>
      <c r="C23" s="187" t="s">
        <v>269</v>
      </c>
      <c r="D23" s="185"/>
      <c r="E23" s="186">
        <v>9.61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>
        <v>5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x14ac:dyDescent="0.2">
      <c r="A24" s="166" t="s">
        <v>163</v>
      </c>
      <c r="B24" s="167" t="s">
        <v>63</v>
      </c>
      <c r="C24" s="180" t="s">
        <v>65</v>
      </c>
      <c r="D24" s="168"/>
      <c r="E24" s="169"/>
      <c r="F24" s="170"/>
      <c r="G24" s="171">
        <f>SUMIF(AG25:AG33,"&lt;&gt;NOR",G25:G33)</f>
        <v>0</v>
      </c>
      <c r="H24" s="165"/>
      <c r="I24" s="165">
        <f>SUM(I25:I33)</f>
        <v>0</v>
      </c>
      <c r="J24" s="165"/>
      <c r="K24" s="165">
        <f>SUM(K25:K33)</f>
        <v>0</v>
      </c>
      <c r="L24" s="165"/>
      <c r="M24" s="165">
        <f>SUM(M25:M33)</f>
        <v>0</v>
      </c>
      <c r="N24" s="164"/>
      <c r="O24" s="164">
        <f>SUM(O25:O33)</f>
        <v>5.07</v>
      </c>
      <c r="P24" s="164"/>
      <c r="Q24" s="164">
        <f>SUM(Q25:Q33)</f>
        <v>0</v>
      </c>
      <c r="R24" s="165"/>
      <c r="S24" s="165"/>
      <c r="T24" s="165"/>
      <c r="U24" s="165"/>
      <c r="V24" s="165">
        <f>SUM(V25:V33)</f>
        <v>13.32</v>
      </c>
      <c r="W24" s="165"/>
      <c r="X24" s="165"/>
      <c r="Y24" s="165"/>
      <c r="AG24" t="s">
        <v>164</v>
      </c>
    </row>
    <row r="25" spans="1:60" outlineLevel="1" x14ac:dyDescent="0.2">
      <c r="A25" s="173">
        <v>8</v>
      </c>
      <c r="B25" s="174" t="s">
        <v>238</v>
      </c>
      <c r="C25" s="181" t="s">
        <v>239</v>
      </c>
      <c r="D25" s="175" t="s">
        <v>174</v>
      </c>
      <c r="E25" s="176">
        <v>0.224</v>
      </c>
      <c r="F25" s="177"/>
      <c r="G25" s="178">
        <f>ROUND(E25*F25,2)</f>
        <v>0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0</v>
      </c>
      <c r="N25" s="158">
        <v>2.16</v>
      </c>
      <c r="O25" s="158">
        <f>ROUND(E25*N25,2)</f>
        <v>0.48</v>
      </c>
      <c r="P25" s="158">
        <v>0</v>
      </c>
      <c r="Q25" s="158">
        <f>ROUND(E25*P25,2)</f>
        <v>0</v>
      </c>
      <c r="R25" s="159"/>
      <c r="S25" s="159" t="s">
        <v>165</v>
      </c>
      <c r="T25" s="159" t="s">
        <v>165</v>
      </c>
      <c r="U25" s="159">
        <v>1.085</v>
      </c>
      <c r="V25" s="159">
        <f>ROUND(E25*U25,2)</f>
        <v>0.24</v>
      </c>
      <c r="W25" s="159"/>
      <c r="X25" s="159" t="s">
        <v>175</v>
      </c>
      <c r="Y25" s="159" t="s">
        <v>167</v>
      </c>
      <c r="Z25" s="149"/>
      <c r="AA25" s="149"/>
      <c r="AB25" s="149"/>
      <c r="AC25" s="149"/>
      <c r="AD25" s="149"/>
      <c r="AE25" s="149"/>
      <c r="AF25" s="149"/>
      <c r="AG25" s="149" t="s">
        <v>176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2" x14ac:dyDescent="0.2">
      <c r="A26" s="156"/>
      <c r="B26" s="157"/>
      <c r="C26" s="187" t="s">
        <v>270</v>
      </c>
      <c r="D26" s="185"/>
      <c r="E26" s="186">
        <v>0.224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9"/>
      <c r="AA26" s="149"/>
      <c r="AB26" s="149"/>
      <c r="AC26" s="149"/>
      <c r="AD26" s="149"/>
      <c r="AE26" s="149"/>
      <c r="AF26" s="149"/>
      <c r="AG26" s="149" t="s">
        <v>177</v>
      </c>
      <c r="AH26" s="149">
        <v>0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1" x14ac:dyDescent="0.2">
      <c r="A27" s="173">
        <v>9</v>
      </c>
      <c r="B27" s="174" t="s">
        <v>271</v>
      </c>
      <c r="C27" s="181" t="s">
        <v>272</v>
      </c>
      <c r="D27" s="175" t="s">
        <v>174</v>
      </c>
      <c r="E27" s="176">
        <v>1.68</v>
      </c>
      <c r="F27" s="177"/>
      <c r="G27" s="178">
        <f>ROUND(E27*F27,2)</f>
        <v>0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0</v>
      </c>
      <c r="N27" s="158">
        <v>2.5249999999999999</v>
      </c>
      <c r="O27" s="158">
        <f>ROUND(E27*N27,2)</f>
        <v>4.24</v>
      </c>
      <c r="P27" s="158">
        <v>0</v>
      </c>
      <c r="Q27" s="158">
        <f>ROUND(E27*P27,2)</f>
        <v>0</v>
      </c>
      <c r="R27" s="159"/>
      <c r="S27" s="159" t="s">
        <v>165</v>
      </c>
      <c r="T27" s="159" t="s">
        <v>165</v>
      </c>
      <c r="U27" s="159">
        <v>0.47699999999999998</v>
      </c>
      <c r="V27" s="159">
        <f>ROUND(E27*U27,2)</f>
        <v>0.8</v>
      </c>
      <c r="W27" s="159"/>
      <c r="X27" s="159" t="s">
        <v>175</v>
      </c>
      <c r="Y27" s="159" t="s">
        <v>167</v>
      </c>
      <c r="Z27" s="149"/>
      <c r="AA27" s="149"/>
      <c r="AB27" s="149"/>
      <c r="AC27" s="149"/>
      <c r="AD27" s="149"/>
      <c r="AE27" s="149"/>
      <c r="AF27" s="149"/>
      <c r="AG27" s="149" t="s">
        <v>176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2" x14ac:dyDescent="0.2">
      <c r="A28" s="156"/>
      <c r="B28" s="157"/>
      <c r="C28" s="187" t="s">
        <v>273</v>
      </c>
      <c r="D28" s="185"/>
      <c r="E28" s="186">
        <v>1.68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177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1" x14ac:dyDescent="0.2">
      <c r="A29" s="173">
        <v>10</v>
      </c>
      <c r="B29" s="174" t="s">
        <v>220</v>
      </c>
      <c r="C29" s="181" t="s">
        <v>221</v>
      </c>
      <c r="D29" s="175" t="s">
        <v>192</v>
      </c>
      <c r="E29" s="176">
        <v>8.9600000000000009</v>
      </c>
      <c r="F29" s="177"/>
      <c r="G29" s="178">
        <f>ROUND(E29*F29,2)</f>
        <v>0</v>
      </c>
      <c r="H29" s="160"/>
      <c r="I29" s="159">
        <f>ROUND(E29*H29,2)</f>
        <v>0</v>
      </c>
      <c r="J29" s="160"/>
      <c r="K29" s="159">
        <f>ROUND(E29*J29,2)</f>
        <v>0</v>
      </c>
      <c r="L29" s="159">
        <v>21</v>
      </c>
      <c r="M29" s="159">
        <f>G29*(1+L29/100)</f>
        <v>0</v>
      </c>
      <c r="N29" s="158">
        <v>3.9190000000000003E-2</v>
      </c>
      <c r="O29" s="158">
        <f>ROUND(E29*N29,2)</f>
        <v>0.35</v>
      </c>
      <c r="P29" s="158">
        <v>0</v>
      </c>
      <c r="Q29" s="158">
        <f>ROUND(E29*P29,2)</f>
        <v>0</v>
      </c>
      <c r="R29" s="159"/>
      <c r="S29" s="159" t="s">
        <v>165</v>
      </c>
      <c r="T29" s="159" t="s">
        <v>165</v>
      </c>
      <c r="U29" s="159">
        <v>1.05</v>
      </c>
      <c r="V29" s="159">
        <f>ROUND(E29*U29,2)</f>
        <v>9.41</v>
      </c>
      <c r="W29" s="159"/>
      <c r="X29" s="159" t="s">
        <v>175</v>
      </c>
      <c r="Y29" s="159" t="s">
        <v>167</v>
      </c>
      <c r="Z29" s="149"/>
      <c r="AA29" s="149"/>
      <c r="AB29" s="149"/>
      <c r="AC29" s="149"/>
      <c r="AD29" s="149"/>
      <c r="AE29" s="149"/>
      <c r="AF29" s="149"/>
      <c r="AG29" s="149" t="s">
        <v>176</v>
      </c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2" x14ac:dyDescent="0.2">
      <c r="A30" s="156"/>
      <c r="B30" s="157"/>
      <c r="C30" s="187" t="s">
        <v>274</v>
      </c>
      <c r="D30" s="185"/>
      <c r="E30" s="186">
        <v>8.9600000000000009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177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3">
        <v>11</v>
      </c>
      <c r="B31" s="174" t="s">
        <v>222</v>
      </c>
      <c r="C31" s="181" t="s">
        <v>223</v>
      </c>
      <c r="D31" s="175" t="s">
        <v>192</v>
      </c>
      <c r="E31" s="176">
        <v>8.9600000000000009</v>
      </c>
      <c r="F31" s="177"/>
      <c r="G31" s="178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9"/>
      <c r="S31" s="159" t="s">
        <v>165</v>
      </c>
      <c r="T31" s="159" t="s">
        <v>165</v>
      </c>
      <c r="U31" s="159">
        <v>0.32</v>
      </c>
      <c r="V31" s="159">
        <f>ROUND(E31*U31,2)</f>
        <v>2.87</v>
      </c>
      <c r="W31" s="159"/>
      <c r="X31" s="159" t="s">
        <v>175</v>
      </c>
      <c r="Y31" s="159" t="s">
        <v>167</v>
      </c>
      <c r="Z31" s="149"/>
      <c r="AA31" s="149"/>
      <c r="AB31" s="149"/>
      <c r="AC31" s="149"/>
      <c r="AD31" s="149"/>
      <c r="AE31" s="149"/>
      <c r="AF31" s="149"/>
      <c r="AG31" s="149" t="s">
        <v>176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">
      <c r="A32" s="156"/>
      <c r="B32" s="157"/>
      <c r="C32" s="265" t="s">
        <v>224</v>
      </c>
      <c r="D32" s="266"/>
      <c r="E32" s="266"/>
      <c r="F32" s="266"/>
      <c r="G32" s="266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168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2" x14ac:dyDescent="0.2">
      <c r="A33" s="156"/>
      <c r="B33" s="157"/>
      <c r="C33" s="187" t="s">
        <v>275</v>
      </c>
      <c r="D33" s="185"/>
      <c r="E33" s="186">
        <v>8.9600000000000009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>
        <v>5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x14ac:dyDescent="0.2">
      <c r="A34" s="166" t="s">
        <v>163</v>
      </c>
      <c r="B34" s="167" t="s">
        <v>72</v>
      </c>
      <c r="C34" s="180" t="s">
        <v>73</v>
      </c>
      <c r="D34" s="168"/>
      <c r="E34" s="169"/>
      <c r="F34" s="170"/>
      <c r="G34" s="171">
        <f>SUMIF(AG35:AG39,"&lt;&gt;NOR",G35:G39)</f>
        <v>0</v>
      </c>
      <c r="H34" s="165"/>
      <c r="I34" s="165">
        <f>SUM(I35:I39)</f>
        <v>0</v>
      </c>
      <c r="J34" s="165"/>
      <c r="K34" s="165">
        <f>SUM(K35:K39)</f>
        <v>0</v>
      </c>
      <c r="L34" s="165"/>
      <c r="M34" s="165">
        <f>SUM(M35:M39)</f>
        <v>0</v>
      </c>
      <c r="N34" s="164"/>
      <c r="O34" s="164">
        <f>SUM(O35:O39)</f>
        <v>0.01</v>
      </c>
      <c r="P34" s="164"/>
      <c r="Q34" s="164">
        <f>SUM(Q35:Q39)</f>
        <v>0</v>
      </c>
      <c r="R34" s="165"/>
      <c r="S34" s="165"/>
      <c r="T34" s="165"/>
      <c r="U34" s="165"/>
      <c r="V34" s="165">
        <f>SUM(V35:V39)</f>
        <v>4.75</v>
      </c>
      <c r="W34" s="165"/>
      <c r="X34" s="165"/>
      <c r="Y34" s="165"/>
      <c r="AG34" t="s">
        <v>164</v>
      </c>
    </row>
    <row r="35" spans="1:60" outlineLevel="1" x14ac:dyDescent="0.2">
      <c r="A35" s="173">
        <v>12</v>
      </c>
      <c r="B35" s="174" t="s">
        <v>207</v>
      </c>
      <c r="C35" s="181" t="s">
        <v>208</v>
      </c>
      <c r="D35" s="175" t="s">
        <v>192</v>
      </c>
      <c r="E35" s="176">
        <v>52.15</v>
      </c>
      <c r="F35" s="177"/>
      <c r="G35" s="178">
        <f>ROUND(E35*F35,2)</f>
        <v>0</v>
      </c>
      <c r="H35" s="160"/>
      <c r="I35" s="159">
        <f>ROUND(E35*H35,2)</f>
        <v>0</v>
      </c>
      <c r="J35" s="160"/>
      <c r="K35" s="159">
        <f>ROUND(E35*J35,2)</f>
        <v>0</v>
      </c>
      <c r="L35" s="159">
        <v>21</v>
      </c>
      <c r="M35" s="159">
        <f>G35*(1+L35/100)</f>
        <v>0</v>
      </c>
      <c r="N35" s="158">
        <v>0</v>
      </c>
      <c r="O35" s="158">
        <f>ROUND(E35*N35,2)</f>
        <v>0</v>
      </c>
      <c r="P35" s="158">
        <v>0</v>
      </c>
      <c r="Q35" s="158">
        <f>ROUND(E35*P35,2)</f>
        <v>0</v>
      </c>
      <c r="R35" s="159"/>
      <c r="S35" s="159" t="s">
        <v>165</v>
      </c>
      <c r="T35" s="159" t="s">
        <v>165</v>
      </c>
      <c r="U35" s="159">
        <v>9.0999999999999998E-2</v>
      </c>
      <c r="V35" s="159">
        <f>ROUND(E35*U35,2)</f>
        <v>4.75</v>
      </c>
      <c r="W35" s="159"/>
      <c r="X35" s="159" t="s">
        <v>175</v>
      </c>
      <c r="Y35" s="159" t="s">
        <v>167</v>
      </c>
      <c r="Z35" s="149"/>
      <c r="AA35" s="149"/>
      <c r="AB35" s="149"/>
      <c r="AC35" s="149"/>
      <c r="AD35" s="149"/>
      <c r="AE35" s="149"/>
      <c r="AF35" s="149"/>
      <c r="AG35" s="149" t="s">
        <v>176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ht="22.5" outlineLevel="2" x14ac:dyDescent="0.2">
      <c r="A36" s="156"/>
      <c r="B36" s="157"/>
      <c r="C36" s="187" t="s">
        <v>267</v>
      </c>
      <c r="D36" s="185"/>
      <c r="E36" s="186">
        <v>42.45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ht="33.75" outlineLevel="3" x14ac:dyDescent="0.2">
      <c r="A37" s="156"/>
      <c r="B37" s="157"/>
      <c r="C37" s="187" t="s">
        <v>276</v>
      </c>
      <c r="D37" s="185"/>
      <c r="E37" s="186">
        <v>9.6999999999999993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9"/>
      <c r="AA37" s="149"/>
      <c r="AB37" s="149"/>
      <c r="AC37" s="149"/>
      <c r="AD37" s="149"/>
      <c r="AE37" s="149"/>
      <c r="AF37" s="149"/>
      <c r="AG37" s="149" t="s">
        <v>177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1" x14ac:dyDescent="0.2">
      <c r="A38" s="173">
        <v>13</v>
      </c>
      <c r="B38" s="174" t="s">
        <v>277</v>
      </c>
      <c r="C38" s="181" t="s">
        <v>278</v>
      </c>
      <c r="D38" s="175" t="s">
        <v>192</v>
      </c>
      <c r="E38" s="176">
        <v>62.58</v>
      </c>
      <c r="F38" s="177"/>
      <c r="G38" s="178">
        <f>ROUND(E38*F38,2)</f>
        <v>0</v>
      </c>
      <c r="H38" s="160"/>
      <c r="I38" s="159">
        <f>ROUND(E38*H38,2)</f>
        <v>0</v>
      </c>
      <c r="J38" s="160"/>
      <c r="K38" s="159">
        <f>ROUND(E38*J38,2)</f>
        <v>0</v>
      </c>
      <c r="L38" s="159">
        <v>21</v>
      </c>
      <c r="M38" s="159">
        <f>G38*(1+L38/100)</f>
        <v>0</v>
      </c>
      <c r="N38" s="158">
        <v>2.0000000000000001E-4</v>
      </c>
      <c r="O38" s="158">
        <f>ROUND(E38*N38,2)</f>
        <v>0.01</v>
      </c>
      <c r="P38" s="158">
        <v>0</v>
      </c>
      <c r="Q38" s="158">
        <f>ROUND(E38*P38,2)</f>
        <v>0</v>
      </c>
      <c r="R38" s="159" t="s">
        <v>196</v>
      </c>
      <c r="S38" s="159" t="s">
        <v>165</v>
      </c>
      <c r="T38" s="159" t="s">
        <v>210</v>
      </c>
      <c r="U38" s="159">
        <v>0</v>
      </c>
      <c r="V38" s="159">
        <f>ROUND(E38*U38,2)</f>
        <v>0</v>
      </c>
      <c r="W38" s="159"/>
      <c r="X38" s="159" t="s">
        <v>197</v>
      </c>
      <c r="Y38" s="159" t="s">
        <v>167</v>
      </c>
      <c r="Z38" s="149"/>
      <c r="AA38" s="149"/>
      <c r="AB38" s="149"/>
      <c r="AC38" s="149"/>
      <c r="AD38" s="149"/>
      <c r="AE38" s="149"/>
      <c r="AF38" s="149"/>
      <c r="AG38" s="149" t="s">
        <v>198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2" x14ac:dyDescent="0.2">
      <c r="A39" s="156"/>
      <c r="B39" s="157"/>
      <c r="C39" s="187" t="s">
        <v>279</v>
      </c>
      <c r="D39" s="185"/>
      <c r="E39" s="186">
        <v>62.58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177</v>
      </c>
      <c r="AH39" s="149">
        <v>5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x14ac:dyDescent="0.2">
      <c r="A40" s="166" t="s">
        <v>163</v>
      </c>
      <c r="B40" s="167" t="s">
        <v>74</v>
      </c>
      <c r="C40" s="180" t="s">
        <v>75</v>
      </c>
      <c r="D40" s="168"/>
      <c r="E40" s="169"/>
      <c r="F40" s="170"/>
      <c r="G40" s="171">
        <f>SUMIF(AG41:AG45,"&lt;&gt;NOR",G41:G45)</f>
        <v>0</v>
      </c>
      <c r="H40" s="165"/>
      <c r="I40" s="165">
        <f>SUM(I41:I45)</f>
        <v>0</v>
      </c>
      <c r="J40" s="165"/>
      <c r="K40" s="165">
        <f>SUM(K41:K45)</f>
        <v>0</v>
      </c>
      <c r="L40" s="165"/>
      <c r="M40" s="165">
        <f>SUM(M41:M45)</f>
        <v>0</v>
      </c>
      <c r="N40" s="164"/>
      <c r="O40" s="164">
        <f>SUM(O41:O45)</f>
        <v>28.810000000000002</v>
      </c>
      <c r="P40" s="164"/>
      <c r="Q40" s="164">
        <f>SUM(Q41:Q45)</f>
        <v>0</v>
      </c>
      <c r="R40" s="165"/>
      <c r="S40" s="165"/>
      <c r="T40" s="165"/>
      <c r="U40" s="165"/>
      <c r="V40" s="165">
        <f>SUM(V41:V45)</f>
        <v>31.54</v>
      </c>
      <c r="W40" s="165"/>
      <c r="X40" s="165"/>
      <c r="Y40" s="165"/>
      <c r="AG40" t="s">
        <v>164</v>
      </c>
    </row>
    <row r="41" spans="1:60" outlineLevel="1" x14ac:dyDescent="0.2">
      <c r="A41" s="173">
        <v>14</v>
      </c>
      <c r="B41" s="174" t="s">
        <v>280</v>
      </c>
      <c r="C41" s="181" t="s">
        <v>281</v>
      </c>
      <c r="D41" s="175" t="s">
        <v>174</v>
      </c>
      <c r="E41" s="176">
        <v>0.112</v>
      </c>
      <c r="F41" s="177"/>
      <c r="G41" s="178">
        <f>ROUND(E41*F41,2)</f>
        <v>0</v>
      </c>
      <c r="H41" s="160"/>
      <c r="I41" s="159">
        <f>ROUND(E41*H41,2)</f>
        <v>0</v>
      </c>
      <c r="J41" s="160"/>
      <c r="K41" s="159">
        <f>ROUND(E41*J41,2)</f>
        <v>0</v>
      </c>
      <c r="L41" s="159">
        <v>21</v>
      </c>
      <c r="M41" s="159">
        <f>G41*(1+L41/100)</f>
        <v>0</v>
      </c>
      <c r="N41" s="158">
        <v>2.5249999999999999</v>
      </c>
      <c r="O41" s="158">
        <f>ROUND(E41*N41,2)</f>
        <v>0.28000000000000003</v>
      </c>
      <c r="P41" s="158">
        <v>0</v>
      </c>
      <c r="Q41" s="158">
        <f>ROUND(E41*P41,2)</f>
        <v>0</v>
      </c>
      <c r="R41" s="159"/>
      <c r="S41" s="159" t="s">
        <v>165</v>
      </c>
      <c r="T41" s="159" t="s">
        <v>165</v>
      </c>
      <c r="U41" s="159">
        <v>3.2130000000000001</v>
      </c>
      <c r="V41" s="159">
        <f>ROUND(E41*U41,2)</f>
        <v>0.36</v>
      </c>
      <c r="W41" s="159"/>
      <c r="X41" s="159" t="s">
        <v>175</v>
      </c>
      <c r="Y41" s="159" t="s">
        <v>167</v>
      </c>
      <c r="Z41" s="149"/>
      <c r="AA41" s="149"/>
      <c r="AB41" s="149"/>
      <c r="AC41" s="149"/>
      <c r="AD41" s="149"/>
      <c r="AE41" s="149"/>
      <c r="AF41" s="149"/>
      <c r="AG41" s="149" t="s">
        <v>176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2" x14ac:dyDescent="0.2">
      <c r="A42" s="156"/>
      <c r="B42" s="157"/>
      <c r="C42" s="265" t="s">
        <v>240</v>
      </c>
      <c r="D42" s="266"/>
      <c r="E42" s="266"/>
      <c r="F42" s="266"/>
      <c r="G42" s="266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9"/>
      <c r="AA42" s="149"/>
      <c r="AB42" s="149"/>
      <c r="AC42" s="149"/>
      <c r="AD42" s="149"/>
      <c r="AE42" s="149"/>
      <c r="AF42" s="149"/>
      <c r="AG42" s="149" t="s">
        <v>168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ht="22.5" outlineLevel="2" x14ac:dyDescent="0.2">
      <c r="A43" s="156"/>
      <c r="B43" s="157"/>
      <c r="C43" s="187" t="s">
        <v>282</v>
      </c>
      <c r="D43" s="185"/>
      <c r="E43" s="186">
        <v>0.112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9"/>
      <c r="AA43" s="149"/>
      <c r="AB43" s="149"/>
      <c r="AC43" s="149"/>
      <c r="AD43" s="149"/>
      <c r="AE43" s="149"/>
      <c r="AF43" s="149"/>
      <c r="AG43" s="149" t="s">
        <v>177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1" x14ac:dyDescent="0.2">
      <c r="A44" s="173">
        <v>15</v>
      </c>
      <c r="B44" s="174" t="s">
        <v>234</v>
      </c>
      <c r="C44" s="181" t="s">
        <v>241</v>
      </c>
      <c r="D44" s="175" t="s">
        <v>174</v>
      </c>
      <c r="E44" s="176">
        <v>16.98</v>
      </c>
      <c r="F44" s="177"/>
      <c r="G44" s="178">
        <f>ROUND(E44*F44,2)</f>
        <v>0</v>
      </c>
      <c r="H44" s="160"/>
      <c r="I44" s="159">
        <f>ROUND(E44*H44,2)</f>
        <v>0</v>
      </c>
      <c r="J44" s="160"/>
      <c r="K44" s="159">
        <f>ROUND(E44*J44,2)</f>
        <v>0</v>
      </c>
      <c r="L44" s="159">
        <v>21</v>
      </c>
      <c r="M44" s="159">
        <f>G44*(1+L44/100)</f>
        <v>0</v>
      </c>
      <c r="N44" s="158">
        <v>1.68</v>
      </c>
      <c r="O44" s="158">
        <f>ROUND(E44*N44,2)</f>
        <v>28.53</v>
      </c>
      <c r="P44" s="158">
        <v>0</v>
      </c>
      <c r="Q44" s="158">
        <f>ROUND(E44*P44,2)</f>
        <v>0</v>
      </c>
      <c r="R44" s="159"/>
      <c r="S44" s="159" t="s">
        <v>165</v>
      </c>
      <c r="T44" s="159" t="s">
        <v>165</v>
      </c>
      <c r="U44" s="159">
        <v>1.8360000000000001</v>
      </c>
      <c r="V44" s="159">
        <f>ROUND(E44*U44,2)</f>
        <v>31.18</v>
      </c>
      <c r="W44" s="159"/>
      <c r="X44" s="159" t="s">
        <v>175</v>
      </c>
      <c r="Y44" s="159" t="s">
        <v>167</v>
      </c>
      <c r="Z44" s="149"/>
      <c r="AA44" s="149"/>
      <c r="AB44" s="149"/>
      <c r="AC44" s="149"/>
      <c r="AD44" s="149"/>
      <c r="AE44" s="149"/>
      <c r="AF44" s="149"/>
      <c r="AG44" s="149" t="s">
        <v>176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ht="33.75" outlineLevel="2" x14ac:dyDescent="0.2">
      <c r="A45" s="156"/>
      <c r="B45" s="157"/>
      <c r="C45" s="187" t="s">
        <v>283</v>
      </c>
      <c r="D45" s="185"/>
      <c r="E45" s="186">
        <v>16.98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x14ac:dyDescent="0.2">
      <c r="A46" s="166" t="s">
        <v>163</v>
      </c>
      <c r="B46" s="167" t="s">
        <v>82</v>
      </c>
      <c r="C46" s="180" t="s">
        <v>83</v>
      </c>
      <c r="D46" s="168"/>
      <c r="E46" s="169"/>
      <c r="F46" s="170"/>
      <c r="G46" s="171">
        <f>SUMIF(AG47:AG50,"&lt;&gt;NOR",G47:G50)</f>
        <v>0</v>
      </c>
      <c r="H46" s="165"/>
      <c r="I46" s="165">
        <f>SUM(I47:I50)</f>
        <v>0</v>
      </c>
      <c r="J46" s="165"/>
      <c r="K46" s="165">
        <f>SUM(K47:K50)</f>
        <v>0</v>
      </c>
      <c r="L46" s="165"/>
      <c r="M46" s="165">
        <f>SUM(M47:M50)</f>
        <v>0</v>
      </c>
      <c r="N46" s="164"/>
      <c r="O46" s="164">
        <f>SUM(O47:O50)</f>
        <v>0</v>
      </c>
      <c r="P46" s="164"/>
      <c r="Q46" s="164">
        <f>SUM(Q47:Q50)</f>
        <v>0</v>
      </c>
      <c r="R46" s="165"/>
      <c r="S46" s="165"/>
      <c r="T46" s="165"/>
      <c r="U46" s="165"/>
      <c r="V46" s="165">
        <f>SUM(V47:V50)</f>
        <v>2.91</v>
      </c>
      <c r="W46" s="165"/>
      <c r="X46" s="165"/>
      <c r="Y46" s="165"/>
      <c r="AG46" t="s">
        <v>164</v>
      </c>
    </row>
    <row r="47" spans="1:60" outlineLevel="1" x14ac:dyDescent="0.2">
      <c r="A47" s="173">
        <v>16</v>
      </c>
      <c r="B47" s="174" t="s">
        <v>242</v>
      </c>
      <c r="C47" s="181" t="s">
        <v>243</v>
      </c>
      <c r="D47" s="175" t="s">
        <v>209</v>
      </c>
      <c r="E47" s="176">
        <v>24.25</v>
      </c>
      <c r="F47" s="177"/>
      <c r="G47" s="178">
        <f>ROUND(E47*F47,2)</f>
        <v>0</v>
      </c>
      <c r="H47" s="160"/>
      <c r="I47" s="159">
        <f>ROUND(E47*H47,2)</f>
        <v>0</v>
      </c>
      <c r="J47" s="160"/>
      <c r="K47" s="159">
        <f>ROUND(E47*J47,2)</f>
        <v>0</v>
      </c>
      <c r="L47" s="159">
        <v>21</v>
      </c>
      <c r="M47" s="159">
        <f>G47*(1+L47/100)</f>
        <v>0</v>
      </c>
      <c r="N47" s="158">
        <v>0</v>
      </c>
      <c r="O47" s="158">
        <f>ROUND(E47*N47,2)</f>
        <v>0</v>
      </c>
      <c r="P47" s="158">
        <v>0</v>
      </c>
      <c r="Q47" s="158">
        <f>ROUND(E47*P47,2)</f>
        <v>0</v>
      </c>
      <c r="R47" s="159"/>
      <c r="S47" s="159" t="s">
        <v>165</v>
      </c>
      <c r="T47" s="159" t="s">
        <v>165</v>
      </c>
      <c r="U47" s="159">
        <v>0.12</v>
      </c>
      <c r="V47" s="159">
        <f>ROUND(E47*U47,2)</f>
        <v>2.91</v>
      </c>
      <c r="W47" s="159"/>
      <c r="X47" s="159" t="s">
        <v>175</v>
      </c>
      <c r="Y47" s="159" t="s">
        <v>167</v>
      </c>
      <c r="Z47" s="149"/>
      <c r="AA47" s="149"/>
      <c r="AB47" s="149"/>
      <c r="AC47" s="149"/>
      <c r="AD47" s="149"/>
      <c r="AE47" s="149"/>
      <c r="AF47" s="149"/>
      <c r="AG47" s="149" t="s">
        <v>176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2.5" outlineLevel="2" x14ac:dyDescent="0.2">
      <c r="A48" s="156"/>
      <c r="B48" s="157"/>
      <c r="C48" s="187" t="s">
        <v>284</v>
      </c>
      <c r="D48" s="185"/>
      <c r="E48" s="186">
        <v>24.25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9"/>
      <c r="AA48" s="149"/>
      <c r="AB48" s="149"/>
      <c r="AC48" s="149"/>
      <c r="AD48" s="149"/>
      <c r="AE48" s="149"/>
      <c r="AF48" s="149"/>
      <c r="AG48" s="149" t="s">
        <v>177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3">
        <v>17</v>
      </c>
      <c r="B49" s="174" t="s">
        <v>214</v>
      </c>
      <c r="C49" s="181" t="s">
        <v>244</v>
      </c>
      <c r="D49" s="175" t="s">
        <v>237</v>
      </c>
      <c r="E49" s="176">
        <v>25.462499999999999</v>
      </c>
      <c r="F49" s="177"/>
      <c r="G49" s="178">
        <f>ROUND(E49*F49,2)</f>
        <v>0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0</v>
      </c>
      <c r="N49" s="158">
        <v>0</v>
      </c>
      <c r="O49" s="158">
        <f>ROUND(E49*N49,2)</f>
        <v>0</v>
      </c>
      <c r="P49" s="158">
        <v>0</v>
      </c>
      <c r="Q49" s="158">
        <f>ROUND(E49*P49,2)</f>
        <v>0</v>
      </c>
      <c r="R49" s="159"/>
      <c r="S49" s="159" t="s">
        <v>169</v>
      </c>
      <c r="T49" s="159" t="s">
        <v>166</v>
      </c>
      <c r="U49" s="159">
        <v>0</v>
      </c>
      <c r="V49" s="159">
        <f>ROUND(E49*U49,2)</f>
        <v>0</v>
      </c>
      <c r="W49" s="159"/>
      <c r="X49" s="159" t="s">
        <v>197</v>
      </c>
      <c r="Y49" s="159" t="s">
        <v>167</v>
      </c>
      <c r="Z49" s="149"/>
      <c r="AA49" s="149"/>
      <c r="AB49" s="149"/>
      <c r="AC49" s="149"/>
      <c r="AD49" s="149"/>
      <c r="AE49" s="149"/>
      <c r="AF49" s="149"/>
      <c r="AG49" s="149" t="s">
        <v>198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2" x14ac:dyDescent="0.2">
      <c r="A50" s="156"/>
      <c r="B50" s="157"/>
      <c r="C50" s="187" t="s">
        <v>285</v>
      </c>
      <c r="D50" s="185"/>
      <c r="E50" s="186">
        <v>25.462499999999999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9"/>
      <c r="AA50" s="149"/>
      <c r="AB50" s="149"/>
      <c r="AC50" s="149"/>
      <c r="AD50" s="149"/>
      <c r="AE50" s="149"/>
      <c r="AF50" s="149"/>
      <c r="AG50" s="149" t="s">
        <v>177</v>
      </c>
      <c r="AH50" s="149">
        <v>5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x14ac:dyDescent="0.2">
      <c r="A51" s="166" t="s">
        <v>163</v>
      </c>
      <c r="B51" s="167" t="s">
        <v>90</v>
      </c>
      <c r="C51" s="180" t="s">
        <v>91</v>
      </c>
      <c r="D51" s="168"/>
      <c r="E51" s="169"/>
      <c r="F51" s="170"/>
      <c r="G51" s="171">
        <f>SUMIF(AG52:AG52,"&lt;&gt;NOR",G52:G52)</f>
        <v>0</v>
      </c>
      <c r="H51" s="165"/>
      <c r="I51" s="165">
        <f>SUM(I52:I52)</f>
        <v>0</v>
      </c>
      <c r="J51" s="165"/>
      <c r="K51" s="165">
        <f>SUM(K52:K52)</f>
        <v>0</v>
      </c>
      <c r="L51" s="165"/>
      <c r="M51" s="165">
        <f>SUM(M52:M52)</f>
        <v>0</v>
      </c>
      <c r="N51" s="164"/>
      <c r="O51" s="164">
        <f>SUM(O52:O52)</f>
        <v>0</v>
      </c>
      <c r="P51" s="164"/>
      <c r="Q51" s="164">
        <f>SUM(Q52:Q52)</f>
        <v>0</v>
      </c>
      <c r="R51" s="165"/>
      <c r="S51" s="165"/>
      <c r="T51" s="165"/>
      <c r="U51" s="165"/>
      <c r="V51" s="165">
        <f>SUM(V52:V52)</f>
        <v>4.41</v>
      </c>
      <c r="W51" s="165"/>
      <c r="X51" s="165"/>
      <c r="Y51" s="165"/>
      <c r="AG51" t="s">
        <v>164</v>
      </c>
    </row>
    <row r="52" spans="1:60" ht="22.5" outlineLevel="1" x14ac:dyDescent="0.2">
      <c r="A52" s="188">
        <v>18</v>
      </c>
      <c r="B52" s="189" t="s">
        <v>245</v>
      </c>
      <c r="C52" s="194" t="s">
        <v>246</v>
      </c>
      <c r="D52" s="190" t="s">
        <v>195</v>
      </c>
      <c r="E52" s="191">
        <v>33.898699999999998</v>
      </c>
      <c r="F52" s="192"/>
      <c r="G52" s="193">
        <f>ROUND(E52*F52,2)</f>
        <v>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0</v>
      </c>
      <c r="N52" s="158">
        <v>0</v>
      </c>
      <c r="O52" s="158">
        <f>ROUND(E52*N52,2)</f>
        <v>0</v>
      </c>
      <c r="P52" s="158">
        <v>0</v>
      </c>
      <c r="Q52" s="158">
        <f>ROUND(E52*P52,2)</f>
        <v>0</v>
      </c>
      <c r="R52" s="159"/>
      <c r="S52" s="159" t="s">
        <v>165</v>
      </c>
      <c r="T52" s="159" t="s">
        <v>165</v>
      </c>
      <c r="U52" s="159">
        <v>0.13</v>
      </c>
      <c r="V52" s="159">
        <f>ROUND(E52*U52,2)</f>
        <v>4.41</v>
      </c>
      <c r="W52" s="159"/>
      <c r="X52" s="159" t="s">
        <v>93</v>
      </c>
      <c r="Y52" s="159" t="s">
        <v>167</v>
      </c>
      <c r="Z52" s="149"/>
      <c r="AA52" s="149"/>
      <c r="AB52" s="149"/>
      <c r="AC52" s="149"/>
      <c r="AD52" s="149"/>
      <c r="AE52" s="149"/>
      <c r="AF52" s="149"/>
      <c r="AG52" s="149" t="s">
        <v>217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x14ac:dyDescent="0.2">
      <c r="A53" s="166" t="s">
        <v>163</v>
      </c>
      <c r="B53" s="167" t="s">
        <v>112</v>
      </c>
      <c r="C53" s="180" t="s">
        <v>113</v>
      </c>
      <c r="D53" s="168"/>
      <c r="E53" s="169"/>
      <c r="F53" s="170"/>
      <c r="G53" s="171">
        <f>SUMIF(AG54:AG63,"&lt;&gt;NOR",G54:G63)</f>
        <v>0</v>
      </c>
      <c r="H53" s="165"/>
      <c r="I53" s="165">
        <f>SUM(I54:I63)</f>
        <v>0</v>
      </c>
      <c r="J53" s="165"/>
      <c r="K53" s="165">
        <f>SUM(K54:K63)</f>
        <v>0</v>
      </c>
      <c r="L53" s="165"/>
      <c r="M53" s="165">
        <f>SUM(M54:M63)</f>
        <v>0</v>
      </c>
      <c r="N53" s="164"/>
      <c r="O53" s="164">
        <f>SUM(O54:O63)</f>
        <v>0</v>
      </c>
      <c r="P53" s="164"/>
      <c r="Q53" s="164">
        <f>SUM(Q54:Q63)</f>
        <v>0</v>
      </c>
      <c r="R53" s="165"/>
      <c r="S53" s="165"/>
      <c r="T53" s="165"/>
      <c r="U53" s="165"/>
      <c r="V53" s="165">
        <f>SUM(V54:V63)</f>
        <v>0</v>
      </c>
      <c r="W53" s="165"/>
      <c r="X53" s="165"/>
      <c r="Y53" s="165"/>
      <c r="AG53" t="s">
        <v>164</v>
      </c>
    </row>
    <row r="54" spans="1:60" outlineLevel="1" x14ac:dyDescent="0.2">
      <c r="A54" s="173">
        <v>19</v>
      </c>
      <c r="B54" s="174" t="s">
        <v>248</v>
      </c>
      <c r="C54" s="181" t="s">
        <v>286</v>
      </c>
      <c r="D54" s="175" t="s">
        <v>231</v>
      </c>
      <c r="E54" s="176">
        <v>1</v>
      </c>
      <c r="F54" s="177"/>
      <c r="G54" s="178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9"/>
      <c r="S54" s="159" t="s">
        <v>169</v>
      </c>
      <c r="T54" s="159" t="s">
        <v>166</v>
      </c>
      <c r="U54" s="159">
        <v>0</v>
      </c>
      <c r="V54" s="159">
        <f>ROUND(E54*U54,2)</f>
        <v>0</v>
      </c>
      <c r="W54" s="159"/>
      <c r="X54" s="159" t="s">
        <v>175</v>
      </c>
      <c r="Y54" s="159" t="s">
        <v>167</v>
      </c>
      <c r="Z54" s="149"/>
      <c r="AA54" s="149"/>
      <c r="AB54" s="149"/>
      <c r="AC54" s="149"/>
      <c r="AD54" s="149"/>
      <c r="AE54" s="149"/>
      <c r="AF54" s="149"/>
      <c r="AG54" s="149" t="s">
        <v>176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2" x14ac:dyDescent="0.2">
      <c r="A55" s="156"/>
      <c r="B55" s="157"/>
      <c r="C55" s="265" t="s">
        <v>287</v>
      </c>
      <c r="D55" s="266"/>
      <c r="E55" s="266"/>
      <c r="F55" s="266"/>
      <c r="G55" s="266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9"/>
      <c r="AA55" s="149"/>
      <c r="AB55" s="149"/>
      <c r="AC55" s="149"/>
      <c r="AD55" s="149"/>
      <c r="AE55" s="149"/>
      <c r="AF55" s="149"/>
      <c r="AG55" s="149" t="s">
        <v>168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3" x14ac:dyDescent="0.2">
      <c r="A56" s="156"/>
      <c r="B56" s="157"/>
      <c r="C56" s="267" t="s">
        <v>288</v>
      </c>
      <c r="D56" s="268"/>
      <c r="E56" s="268"/>
      <c r="F56" s="268"/>
      <c r="G56" s="268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168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ht="22.5" outlineLevel="3" x14ac:dyDescent="0.2">
      <c r="A57" s="156"/>
      <c r="B57" s="157"/>
      <c r="C57" s="267" t="s">
        <v>289</v>
      </c>
      <c r="D57" s="268"/>
      <c r="E57" s="268"/>
      <c r="F57" s="268"/>
      <c r="G57" s="268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168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79" t="str">
        <f>C57</f>
        <v>modulární lezecký balvan s různými stupni obtížnosti, tvořený 5-ti ks geometrických dílů spojenými do prostorového tvaru, tři výškové úrovně.</v>
      </c>
      <c r="BB57" s="149"/>
      <c r="BC57" s="149"/>
      <c r="BD57" s="149"/>
      <c r="BE57" s="149"/>
      <c r="BF57" s="149"/>
      <c r="BG57" s="149"/>
      <c r="BH57" s="149"/>
    </row>
    <row r="58" spans="1:60" outlineLevel="3" x14ac:dyDescent="0.2">
      <c r="A58" s="156"/>
      <c r="B58" s="157"/>
      <c r="C58" s="195" t="s">
        <v>225</v>
      </c>
      <c r="D58" s="161"/>
      <c r="E58" s="162"/>
      <c r="F58" s="163"/>
      <c r="G58" s="163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9"/>
      <c r="AA58" s="149"/>
      <c r="AB58" s="149"/>
      <c r="AC58" s="149"/>
      <c r="AD58" s="149"/>
      <c r="AE58" s="149"/>
      <c r="AF58" s="149"/>
      <c r="AG58" s="149" t="s">
        <v>168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3" x14ac:dyDescent="0.2">
      <c r="A59" s="156"/>
      <c r="B59" s="157"/>
      <c r="C59" s="267" t="s">
        <v>290</v>
      </c>
      <c r="D59" s="268"/>
      <c r="E59" s="268"/>
      <c r="F59" s="268"/>
      <c r="G59" s="268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9"/>
      <c r="AA59" s="149"/>
      <c r="AB59" s="149"/>
      <c r="AC59" s="149"/>
      <c r="AD59" s="149"/>
      <c r="AE59" s="149"/>
      <c r="AF59" s="149"/>
      <c r="AG59" s="149" t="s">
        <v>168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3" x14ac:dyDescent="0.2">
      <c r="A60" s="156"/>
      <c r="B60" s="157"/>
      <c r="C60" s="267" t="s">
        <v>291</v>
      </c>
      <c r="D60" s="268"/>
      <c r="E60" s="268"/>
      <c r="F60" s="268"/>
      <c r="G60" s="268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9"/>
      <c r="AA60" s="149"/>
      <c r="AB60" s="149"/>
      <c r="AC60" s="149"/>
      <c r="AD60" s="149"/>
      <c r="AE60" s="149"/>
      <c r="AF60" s="149"/>
      <c r="AG60" s="149" t="s">
        <v>168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3" x14ac:dyDescent="0.2">
      <c r="A61" s="156"/>
      <c r="B61" s="157"/>
      <c r="C61" s="267" t="s">
        <v>292</v>
      </c>
      <c r="D61" s="268"/>
      <c r="E61" s="268"/>
      <c r="F61" s="268"/>
      <c r="G61" s="268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9"/>
      <c r="AA61" s="149"/>
      <c r="AB61" s="149"/>
      <c r="AC61" s="149"/>
      <c r="AD61" s="149"/>
      <c r="AE61" s="149"/>
      <c r="AF61" s="149"/>
      <c r="AG61" s="149" t="s">
        <v>168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3" x14ac:dyDescent="0.2">
      <c r="A62" s="156"/>
      <c r="B62" s="157"/>
      <c r="C62" s="267" t="s">
        <v>293</v>
      </c>
      <c r="D62" s="268"/>
      <c r="E62" s="268"/>
      <c r="F62" s="268"/>
      <c r="G62" s="268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168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3" x14ac:dyDescent="0.2">
      <c r="A63" s="156"/>
      <c r="B63" s="157"/>
      <c r="C63" s="267" t="s">
        <v>294</v>
      </c>
      <c r="D63" s="268"/>
      <c r="E63" s="268"/>
      <c r="F63" s="268"/>
      <c r="G63" s="268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168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x14ac:dyDescent="0.2">
      <c r="A64" s="3"/>
      <c r="B64" s="4"/>
      <c r="C64" s="182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E64">
        <v>12</v>
      </c>
      <c r="AF64">
        <v>21</v>
      </c>
      <c r="AG64" t="s">
        <v>149</v>
      </c>
    </row>
    <row r="65" spans="1:33" x14ac:dyDescent="0.2">
      <c r="A65" s="152"/>
      <c r="B65" s="153" t="s">
        <v>31</v>
      </c>
      <c r="C65" s="183"/>
      <c r="D65" s="154"/>
      <c r="E65" s="155"/>
      <c r="F65" s="155"/>
      <c r="G65" s="172">
        <f>G8+G24+G34+G40+G46+G51+G53</f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AE65">
        <f>SUMIF(L7:L63,AE64,G7:G63)</f>
        <v>0</v>
      </c>
      <c r="AF65">
        <f>SUMIF(L7:L63,AF64,G7:G63)</f>
        <v>0</v>
      </c>
      <c r="AG65" t="s">
        <v>170</v>
      </c>
    </row>
    <row r="66" spans="1:33" x14ac:dyDescent="0.2">
      <c r="A66" s="3"/>
      <c r="B66" s="4"/>
      <c r="C66" s="182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A67" s="3"/>
      <c r="B67" s="4"/>
      <c r="C67" s="182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33" x14ac:dyDescent="0.2">
      <c r="A68" s="251" t="s">
        <v>171</v>
      </c>
      <c r="B68" s="251"/>
      <c r="C68" s="252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33" x14ac:dyDescent="0.2">
      <c r="A69" s="253"/>
      <c r="B69" s="254"/>
      <c r="C69" s="255"/>
      <c r="D69" s="254"/>
      <c r="E69" s="254"/>
      <c r="F69" s="254"/>
      <c r="G69" s="25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G69" t="s">
        <v>172</v>
      </c>
    </row>
    <row r="70" spans="1:33" x14ac:dyDescent="0.2">
      <c r="A70" s="257"/>
      <c r="B70" s="258"/>
      <c r="C70" s="259"/>
      <c r="D70" s="258"/>
      <c r="E70" s="258"/>
      <c r="F70" s="258"/>
      <c r="G70" s="26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33" x14ac:dyDescent="0.2">
      <c r="A71" s="257"/>
      <c r="B71" s="258"/>
      <c r="C71" s="259"/>
      <c r="D71" s="258"/>
      <c r="E71" s="258"/>
      <c r="F71" s="258"/>
      <c r="G71" s="26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33" x14ac:dyDescent="0.2">
      <c r="A72" s="257"/>
      <c r="B72" s="258"/>
      <c r="C72" s="259"/>
      <c r="D72" s="258"/>
      <c r="E72" s="258"/>
      <c r="F72" s="258"/>
      <c r="G72" s="26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33" x14ac:dyDescent="0.2">
      <c r="A73" s="261"/>
      <c r="B73" s="262"/>
      <c r="C73" s="263"/>
      <c r="D73" s="262"/>
      <c r="E73" s="262"/>
      <c r="F73" s="262"/>
      <c r="G73" s="26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33" x14ac:dyDescent="0.2">
      <c r="A74" s="3"/>
      <c r="B74" s="4"/>
      <c r="C74" s="182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33" x14ac:dyDescent="0.2">
      <c r="C75" s="184"/>
      <c r="D75" s="10"/>
      <c r="AG75" t="s">
        <v>173</v>
      </c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6">
    <mergeCell ref="A1:G1"/>
    <mergeCell ref="C2:G2"/>
    <mergeCell ref="C3:G3"/>
    <mergeCell ref="C4:G4"/>
    <mergeCell ref="C57:G57"/>
    <mergeCell ref="A68:C68"/>
    <mergeCell ref="A69:G73"/>
    <mergeCell ref="C32:G32"/>
    <mergeCell ref="C42:G42"/>
    <mergeCell ref="C55:G55"/>
    <mergeCell ref="C56:G56"/>
    <mergeCell ref="C63:G63"/>
    <mergeCell ref="C59:G59"/>
    <mergeCell ref="C60:G60"/>
    <mergeCell ref="C61:G61"/>
    <mergeCell ref="C62:G6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/>
  </sheetPr>
  <dimension ref="A1:BH5000"/>
  <sheetViews>
    <sheetView workbookViewId="0">
      <pane ySplit="7" topLeftCell="A190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137</v>
      </c>
    </row>
    <row r="2" spans="1:60" ht="24.95" customHeight="1" x14ac:dyDescent="0.2">
      <c r="A2" s="50" t="s">
        <v>8</v>
      </c>
      <c r="B2" s="49" t="s">
        <v>43</v>
      </c>
      <c r="C2" s="270" t="s">
        <v>535</v>
      </c>
      <c r="D2" s="271"/>
      <c r="E2" s="271"/>
      <c r="F2" s="271"/>
      <c r="G2" s="272"/>
      <c r="AG2" t="s">
        <v>138</v>
      </c>
    </row>
    <row r="3" spans="1:60" ht="24.95" customHeight="1" x14ac:dyDescent="0.2">
      <c r="A3" s="50" t="s">
        <v>9</v>
      </c>
      <c r="B3" s="49" t="s">
        <v>47</v>
      </c>
      <c r="C3" s="270" t="s">
        <v>48</v>
      </c>
      <c r="D3" s="271"/>
      <c r="E3" s="271"/>
      <c r="F3" s="271"/>
      <c r="G3" s="272"/>
      <c r="AC3" s="123" t="s">
        <v>138</v>
      </c>
      <c r="AG3" t="s">
        <v>139</v>
      </c>
    </row>
    <row r="4" spans="1:60" ht="24.95" customHeight="1" x14ac:dyDescent="0.2">
      <c r="A4" s="142" t="s">
        <v>10</v>
      </c>
      <c r="B4" s="143" t="s">
        <v>47</v>
      </c>
      <c r="C4" s="273" t="s">
        <v>48</v>
      </c>
      <c r="D4" s="274"/>
      <c r="E4" s="274"/>
      <c r="F4" s="274"/>
      <c r="G4" s="275"/>
      <c r="AG4" t="s">
        <v>140</v>
      </c>
    </row>
    <row r="5" spans="1:60" x14ac:dyDescent="0.2">
      <c r="D5" s="10"/>
    </row>
    <row r="6" spans="1:60" ht="38.25" x14ac:dyDescent="0.2">
      <c r="A6" s="145" t="s">
        <v>141</v>
      </c>
      <c r="B6" s="147" t="s">
        <v>142</v>
      </c>
      <c r="C6" s="147" t="s">
        <v>143</v>
      </c>
      <c r="D6" s="146" t="s">
        <v>144</v>
      </c>
      <c r="E6" s="145" t="s">
        <v>145</v>
      </c>
      <c r="F6" s="144" t="s">
        <v>146</v>
      </c>
      <c r="G6" s="145" t="s">
        <v>31</v>
      </c>
      <c r="H6" s="148" t="s">
        <v>32</v>
      </c>
      <c r="I6" s="148" t="s">
        <v>147</v>
      </c>
      <c r="J6" s="148" t="s">
        <v>33</v>
      </c>
      <c r="K6" s="148" t="s">
        <v>148</v>
      </c>
      <c r="L6" s="148" t="s">
        <v>149</v>
      </c>
      <c r="M6" s="148" t="s">
        <v>150</v>
      </c>
      <c r="N6" s="148" t="s">
        <v>151</v>
      </c>
      <c r="O6" s="148" t="s">
        <v>152</v>
      </c>
      <c r="P6" s="148" t="s">
        <v>153</v>
      </c>
      <c r="Q6" s="148" t="s">
        <v>154</v>
      </c>
      <c r="R6" s="148" t="s">
        <v>155</v>
      </c>
      <c r="S6" s="148" t="s">
        <v>156</v>
      </c>
      <c r="T6" s="148" t="s">
        <v>157</v>
      </c>
      <c r="U6" s="148" t="s">
        <v>158</v>
      </c>
      <c r="V6" s="148" t="s">
        <v>159</v>
      </c>
      <c r="W6" s="148" t="s">
        <v>160</v>
      </c>
      <c r="X6" s="148" t="s">
        <v>161</v>
      </c>
      <c r="Y6" s="148" t="s">
        <v>162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6" t="s">
        <v>163</v>
      </c>
      <c r="B8" s="167" t="s">
        <v>61</v>
      </c>
      <c r="C8" s="180" t="s">
        <v>62</v>
      </c>
      <c r="D8" s="168"/>
      <c r="E8" s="169"/>
      <c r="F8" s="170"/>
      <c r="G8" s="171">
        <f>SUMIF(AG9:AG36,"&lt;&gt;NOR",G9:G36)</f>
        <v>0</v>
      </c>
      <c r="H8" s="165"/>
      <c r="I8" s="165">
        <f>SUM(I9:I36)</f>
        <v>0</v>
      </c>
      <c r="J8" s="165"/>
      <c r="K8" s="165">
        <f>SUM(K9:K36)</f>
        <v>0</v>
      </c>
      <c r="L8" s="165"/>
      <c r="M8" s="165">
        <f>SUM(M9:M36)</f>
        <v>0</v>
      </c>
      <c r="N8" s="164"/>
      <c r="O8" s="164">
        <f>SUM(O9:O36)</f>
        <v>0</v>
      </c>
      <c r="P8" s="164"/>
      <c r="Q8" s="164">
        <f>SUM(Q9:Q36)</f>
        <v>0</v>
      </c>
      <c r="R8" s="165"/>
      <c r="S8" s="165"/>
      <c r="T8" s="165"/>
      <c r="U8" s="165"/>
      <c r="V8" s="165">
        <f>SUM(V9:V36)</f>
        <v>128.53</v>
      </c>
      <c r="W8" s="165"/>
      <c r="X8" s="165"/>
      <c r="Y8" s="165"/>
      <c r="AG8" t="s">
        <v>164</v>
      </c>
    </row>
    <row r="9" spans="1:60" outlineLevel="1" x14ac:dyDescent="0.2">
      <c r="A9" s="173">
        <v>1</v>
      </c>
      <c r="B9" s="174" t="s">
        <v>178</v>
      </c>
      <c r="C9" s="181" t="s">
        <v>179</v>
      </c>
      <c r="D9" s="175" t="s">
        <v>174</v>
      </c>
      <c r="E9" s="176">
        <v>63.131999999999998</v>
      </c>
      <c r="F9" s="177"/>
      <c r="G9" s="178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165</v>
      </c>
      <c r="T9" s="159" t="s">
        <v>165</v>
      </c>
      <c r="U9" s="159">
        <v>9.7000000000000003E-2</v>
      </c>
      <c r="V9" s="159">
        <f>ROUND(E9*U9,2)</f>
        <v>6.12</v>
      </c>
      <c r="W9" s="159"/>
      <c r="X9" s="159" t="s">
        <v>175</v>
      </c>
      <c r="Y9" s="159" t="s">
        <v>167</v>
      </c>
      <c r="Z9" s="149"/>
      <c r="AA9" s="149"/>
      <c r="AB9" s="149"/>
      <c r="AC9" s="149"/>
      <c r="AD9" s="149"/>
      <c r="AE9" s="149"/>
      <c r="AF9" s="149"/>
      <c r="AG9" s="149" t="s">
        <v>176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">
      <c r="A10" s="156"/>
      <c r="B10" s="157"/>
      <c r="C10" s="187" t="s">
        <v>295</v>
      </c>
      <c r="D10" s="185"/>
      <c r="E10" s="186"/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3" x14ac:dyDescent="0.2">
      <c r="A11" s="156"/>
      <c r="B11" s="157"/>
      <c r="C11" s="187" t="s">
        <v>296</v>
      </c>
      <c r="D11" s="185"/>
      <c r="E11" s="186">
        <v>24.658000000000001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3" x14ac:dyDescent="0.2">
      <c r="A12" s="156"/>
      <c r="B12" s="157"/>
      <c r="C12" s="187" t="s">
        <v>297</v>
      </c>
      <c r="D12" s="185"/>
      <c r="E12" s="186">
        <v>28.73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177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3" x14ac:dyDescent="0.2">
      <c r="A13" s="156"/>
      <c r="B13" s="157"/>
      <c r="C13" s="187" t="s">
        <v>298</v>
      </c>
      <c r="D13" s="185"/>
      <c r="E13" s="186">
        <v>9.7439999999999998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3">
        <v>2</v>
      </c>
      <c r="B14" s="174" t="s">
        <v>262</v>
      </c>
      <c r="C14" s="181" t="s">
        <v>263</v>
      </c>
      <c r="D14" s="175" t="s">
        <v>174</v>
      </c>
      <c r="E14" s="176">
        <v>24.109000000000002</v>
      </c>
      <c r="F14" s="177"/>
      <c r="G14" s="178">
        <f>ROUND(E14*F14,2)</f>
        <v>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9"/>
      <c r="S14" s="159" t="s">
        <v>165</v>
      </c>
      <c r="T14" s="159" t="s">
        <v>165</v>
      </c>
      <c r="U14" s="159">
        <v>0.26666000000000001</v>
      </c>
      <c r="V14" s="159">
        <f>ROUND(E14*U14,2)</f>
        <v>6.43</v>
      </c>
      <c r="W14" s="159"/>
      <c r="X14" s="159" t="s">
        <v>175</v>
      </c>
      <c r="Y14" s="159" t="s">
        <v>167</v>
      </c>
      <c r="Z14" s="149"/>
      <c r="AA14" s="149"/>
      <c r="AB14" s="149"/>
      <c r="AC14" s="149"/>
      <c r="AD14" s="149"/>
      <c r="AE14" s="149"/>
      <c r="AF14" s="149"/>
      <c r="AG14" s="149" t="s">
        <v>176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2" x14ac:dyDescent="0.2">
      <c r="A15" s="156"/>
      <c r="B15" s="157"/>
      <c r="C15" s="187" t="s">
        <v>295</v>
      </c>
      <c r="D15" s="185"/>
      <c r="E15" s="186"/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9"/>
      <c r="AA15" s="149"/>
      <c r="AB15" s="149"/>
      <c r="AC15" s="149"/>
      <c r="AD15" s="149"/>
      <c r="AE15" s="149"/>
      <c r="AF15" s="149"/>
      <c r="AG15" s="149" t="s">
        <v>177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3" x14ac:dyDescent="0.2">
      <c r="A16" s="156"/>
      <c r="B16" s="157"/>
      <c r="C16" s="187" t="s">
        <v>299</v>
      </c>
      <c r="D16" s="185"/>
      <c r="E16" s="186">
        <v>14.365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3" x14ac:dyDescent="0.2">
      <c r="A17" s="156"/>
      <c r="B17" s="157"/>
      <c r="C17" s="187" t="s">
        <v>298</v>
      </c>
      <c r="D17" s="185"/>
      <c r="E17" s="186">
        <v>9.7439999999999998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3">
        <v>3</v>
      </c>
      <c r="B18" s="174" t="s">
        <v>180</v>
      </c>
      <c r="C18" s="181" t="s">
        <v>181</v>
      </c>
      <c r="D18" s="175" t="s">
        <v>174</v>
      </c>
      <c r="E18" s="176">
        <v>7.2327000000000004</v>
      </c>
      <c r="F18" s="177"/>
      <c r="G18" s="178">
        <f>ROUND(E18*F18,2)</f>
        <v>0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0</v>
      </c>
      <c r="N18" s="158">
        <v>0</v>
      </c>
      <c r="O18" s="158">
        <f>ROUND(E18*N18,2)</f>
        <v>0</v>
      </c>
      <c r="P18" s="158">
        <v>0</v>
      </c>
      <c r="Q18" s="158">
        <f>ROUND(E18*P18,2)</f>
        <v>0</v>
      </c>
      <c r="R18" s="159"/>
      <c r="S18" s="159" t="s">
        <v>165</v>
      </c>
      <c r="T18" s="159" t="s">
        <v>165</v>
      </c>
      <c r="U18" s="159">
        <v>4.3099999999999999E-2</v>
      </c>
      <c r="V18" s="159">
        <f>ROUND(E18*U18,2)</f>
        <v>0.31</v>
      </c>
      <c r="W18" s="159"/>
      <c r="X18" s="159" t="s">
        <v>175</v>
      </c>
      <c r="Y18" s="159" t="s">
        <v>167</v>
      </c>
      <c r="Z18" s="149"/>
      <c r="AA18" s="149"/>
      <c r="AB18" s="149"/>
      <c r="AC18" s="149"/>
      <c r="AD18" s="149"/>
      <c r="AE18" s="149"/>
      <c r="AF18" s="149"/>
      <c r="AG18" s="149" t="s">
        <v>176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2" x14ac:dyDescent="0.2">
      <c r="A19" s="156"/>
      <c r="B19" s="157"/>
      <c r="C19" s="187" t="s">
        <v>300</v>
      </c>
      <c r="D19" s="185"/>
      <c r="E19" s="186">
        <v>7.2327000000000004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>
        <v>5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ht="22.5" outlineLevel="1" x14ac:dyDescent="0.2">
      <c r="A20" s="173">
        <v>4</v>
      </c>
      <c r="B20" s="174" t="s">
        <v>183</v>
      </c>
      <c r="C20" s="181" t="s">
        <v>184</v>
      </c>
      <c r="D20" s="175" t="s">
        <v>174</v>
      </c>
      <c r="E20" s="176">
        <v>0.58899999999999997</v>
      </c>
      <c r="F20" s="177"/>
      <c r="G20" s="178">
        <f>ROUND(E20*F20,2)</f>
        <v>0</v>
      </c>
      <c r="H20" s="160"/>
      <c r="I20" s="159">
        <f>ROUND(E20*H20,2)</f>
        <v>0</v>
      </c>
      <c r="J20" s="160"/>
      <c r="K20" s="159">
        <f>ROUND(E20*J20,2)</f>
        <v>0</v>
      </c>
      <c r="L20" s="159">
        <v>21</v>
      </c>
      <c r="M20" s="159">
        <f>G20*(1+L20/100)</f>
        <v>0</v>
      </c>
      <c r="N20" s="158">
        <v>0</v>
      </c>
      <c r="O20" s="158">
        <f>ROUND(E20*N20,2)</f>
        <v>0</v>
      </c>
      <c r="P20" s="158">
        <v>0</v>
      </c>
      <c r="Q20" s="158">
        <f>ROUND(E20*P20,2)</f>
        <v>0</v>
      </c>
      <c r="R20" s="159"/>
      <c r="S20" s="159" t="s">
        <v>165</v>
      </c>
      <c r="T20" s="159" t="s">
        <v>165</v>
      </c>
      <c r="U20" s="159">
        <v>1.0999999999999999E-2</v>
      </c>
      <c r="V20" s="159">
        <f>ROUND(E20*U20,2)</f>
        <v>0.01</v>
      </c>
      <c r="W20" s="159"/>
      <c r="X20" s="159" t="s">
        <v>175</v>
      </c>
      <c r="Y20" s="159" t="s">
        <v>167</v>
      </c>
      <c r="Z20" s="149"/>
      <c r="AA20" s="149"/>
      <c r="AB20" s="149"/>
      <c r="AC20" s="149"/>
      <c r="AD20" s="149"/>
      <c r="AE20" s="149"/>
      <c r="AF20" s="149"/>
      <c r="AG20" s="149" t="s">
        <v>176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2" x14ac:dyDescent="0.2">
      <c r="A21" s="156"/>
      <c r="B21" s="157"/>
      <c r="C21" s="187" t="s">
        <v>301</v>
      </c>
      <c r="D21" s="185"/>
      <c r="E21" s="186">
        <v>24.109000000000002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9"/>
      <c r="AA21" s="149"/>
      <c r="AB21" s="149"/>
      <c r="AC21" s="149"/>
      <c r="AD21" s="149"/>
      <c r="AE21" s="149"/>
      <c r="AF21" s="149"/>
      <c r="AG21" s="149" t="s">
        <v>177</v>
      </c>
      <c r="AH21" s="149">
        <v>5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3" x14ac:dyDescent="0.2">
      <c r="A22" s="156"/>
      <c r="B22" s="157"/>
      <c r="C22" s="187" t="s">
        <v>302</v>
      </c>
      <c r="D22" s="185"/>
      <c r="E22" s="186">
        <v>-23.52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>
        <v>5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ht="22.5" outlineLevel="1" x14ac:dyDescent="0.2">
      <c r="A23" s="173">
        <v>5</v>
      </c>
      <c r="B23" s="174" t="s">
        <v>303</v>
      </c>
      <c r="C23" s="181" t="s">
        <v>304</v>
      </c>
      <c r="D23" s="175" t="s">
        <v>174</v>
      </c>
      <c r="E23" s="176">
        <v>23.52</v>
      </c>
      <c r="F23" s="177"/>
      <c r="G23" s="178">
        <f>ROUND(E23*F23,2)</f>
        <v>0</v>
      </c>
      <c r="H23" s="160"/>
      <c r="I23" s="159">
        <f>ROUND(E23*H23,2)</f>
        <v>0</v>
      </c>
      <c r="J23" s="160"/>
      <c r="K23" s="159">
        <f>ROUND(E23*J23,2)</f>
        <v>0</v>
      </c>
      <c r="L23" s="159">
        <v>21</v>
      </c>
      <c r="M23" s="159">
        <f>G23*(1+L23/100)</f>
        <v>0</v>
      </c>
      <c r="N23" s="158">
        <v>0</v>
      </c>
      <c r="O23" s="158">
        <f>ROUND(E23*N23,2)</f>
        <v>0</v>
      </c>
      <c r="P23" s="158">
        <v>0</v>
      </c>
      <c r="Q23" s="158">
        <f>ROUND(E23*P23,2)</f>
        <v>0</v>
      </c>
      <c r="R23" s="159"/>
      <c r="S23" s="159" t="s">
        <v>165</v>
      </c>
      <c r="T23" s="159" t="s">
        <v>165</v>
      </c>
      <c r="U23" s="159">
        <v>8.5999999999999993E-2</v>
      </c>
      <c r="V23" s="159">
        <f>ROUND(E23*U23,2)</f>
        <v>2.02</v>
      </c>
      <c r="W23" s="159"/>
      <c r="X23" s="159" t="s">
        <v>175</v>
      </c>
      <c r="Y23" s="159" t="s">
        <v>167</v>
      </c>
      <c r="Z23" s="149"/>
      <c r="AA23" s="149"/>
      <c r="AB23" s="149"/>
      <c r="AC23" s="149"/>
      <c r="AD23" s="149"/>
      <c r="AE23" s="149"/>
      <c r="AF23" s="149"/>
      <c r="AG23" s="149" t="s">
        <v>176</v>
      </c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2" x14ac:dyDescent="0.2">
      <c r="A24" s="156"/>
      <c r="B24" s="157"/>
      <c r="C24" s="187" t="s">
        <v>295</v>
      </c>
      <c r="D24" s="185"/>
      <c r="E24" s="186"/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9"/>
      <c r="AA24" s="149"/>
      <c r="AB24" s="149"/>
      <c r="AC24" s="149"/>
      <c r="AD24" s="149"/>
      <c r="AE24" s="149"/>
      <c r="AF24" s="149"/>
      <c r="AG24" s="149" t="s">
        <v>177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3" x14ac:dyDescent="0.2">
      <c r="A25" s="156"/>
      <c r="B25" s="157"/>
      <c r="C25" s="187" t="s">
        <v>305</v>
      </c>
      <c r="D25" s="185"/>
      <c r="E25" s="186">
        <v>23.52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177</v>
      </c>
      <c r="AH25" s="149">
        <v>0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1" x14ac:dyDescent="0.2">
      <c r="A26" s="173">
        <v>6</v>
      </c>
      <c r="B26" s="174" t="s">
        <v>190</v>
      </c>
      <c r="C26" s="181" t="s">
        <v>191</v>
      </c>
      <c r="D26" s="175" t="s">
        <v>192</v>
      </c>
      <c r="E26" s="176">
        <v>315.66000000000003</v>
      </c>
      <c r="F26" s="177"/>
      <c r="G26" s="178">
        <f>ROUND(E26*F26,2)</f>
        <v>0</v>
      </c>
      <c r="H26" s="160"/>
      <c r="I26" s="159">
        <f>ROUND(E26*H26,2)</f>
        <v>0</v>
      </c>
      <c r="J26" s="160"/>
      <c r="K26" s="159">
        <f>ROUND(E26*J26,2)</f>
        <v>0</v>
      </c>
      <c r="L26" s="159">
        <v>21</v>
      </c>
      <c r="M26" s="159">
        <f>G26*(1+L26/100)</f>
        <v>0</v>
      </c>
      <c r="N26" s="158">
        <v>0</v>
      </c>
      <c r="O26" s="158">
        <f>ROUND(E26*N26,2)</f>
        <v>0</v>
      </c>
      <c r="P26" s="158">
        <v>0</v>
      </c>
      <c r="Q26" s="158">
        <f>ROUND(E26*P26,2)</f>
        <v>0</v>
      </c>
      <c r="R26" s="159"/>
      <c r="S26" s="159" t="s">
        <v>165</v>
      </c>
      <c r="T26" s="159" t="s">
        <v>166</v>
      </c>
      <c r="U26" s="159">
        <v>1.7999999999999999E-2</v>
      </c>
      <c r="V26" s="159">
        <f>ROUND(E26*U26,2)</f>
        <v>5.68</v>
      </c>
      <c r="W26" s="159"/>
      <c r="X26" s="159" t="s">
        <v>175</v>
      </c>
      <c r="Y26" s="159" t="s">
        <v>167</v>
      </c>
      <c r="Z26" s="149"/>
      <c r="AA26" s="149"/>
      <c r="AB26" s="149"/>
      <c r="AC26" s="149"/>
      <c r="AD26" s="149"/>
      <c r="AE26" s="149"/>
      <c r="AF26" s="149"/>
      <c r="AG26" s="149" t="s">
        <v>176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2" x14ac:dyDescent="0.2">
      <c r="A27" s="156"/>
      <c r="B27" s="157"/>
      <c r="C27" s="187" t="s">
        <v>295</v>
      </c>
      <c r="D27" s="185"/>
      <c r="E27" s="186"/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>
        <v>0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3" x14ac:dyDescent="0.2">
      <c r="A28" s="156"/>
      <c r="B28" s="157"/>
      <c r="C28" s="187" t="s">
        <v>306</v>
      </c>
      <c r="D28" s="185"/>
      <c r="E28" s="186">
        <v>123.29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177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3" x14ac:dyDescent="0.2">
      <c r="A29" s="156"/>
      <c r="B29" s="157"/>
      <c r="C29" s="187" t="s">
        <v>307</v>
      </c>
      <c r="D29" s="185"/>
      <c r="E29" s="186">
        <v>143.65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3" x14ac:dyDescent="0.2">
      <c r="A30" s="156"/>
      <c r="B30" s="157"/>
      <c r="C30" s="187" t="s">
        <v>308</v>
      </c>
      <c r="D30" s="185"/>
      <c r="E30" s="186">
        <v>48.72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177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3">
        <v>7</v>
      </c>
      <c r="B31" s="174" t="s">
        <v>218</v>
      </c>
      <c r="C31" s="181" t="s">
        <v>219</v>
      </c>
      <c r="D31" s="175" t="s">
        <v>192</v>
      </c>
      <c r="E31" s="176">
        <v>315.66000000000003</v>
      </c>
      <c r="F31" s="177"/>
      <c r="G31" s="178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9"/>
      <c r="S31" s="159" t="s">
        <v>165</v>
      </c>
      <c r="T31" s="159" t="s">
        <v>165</v>
      </c>
      <c r="U31" s="159">
        <v>0.34200000000000003</v>
      </c>
      <c r="V31" s="159">
        <f>ROUND(E31*U31,2)</f>
        <v>107.96</v>
      </c>
      <c r="W31" s="159"/>
      <c r="X31" s="159" t="s">
        <v>175</v>
      </c>
      <c r="Y31" s="159" t="s">
        <v>167</v>
      </c>
      <c r="Z31" s="149"/>
      <c r="AA31" s="149"/>
      <c r="AB31" s="149"/>
      <c r="AC31" s="149"/>
      <c r="AD31" s="149"/>
      <c r="AE31" s="149"/>
      <c r="AF31" s="149"/>
      <c r="AG31" s="149" t="s">
        <v>176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">
      <c r="A32" s="156"/>
      <c r="B32" s="157"/>
      <c r="C32" s="187" t="s">
        <v>295</v>
      </c>
      <c r="D32" s="185"/>
      <c r="E32" s="186"/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3" x14ac:dyDescent="0.2">
      <c r="A33" s="156"/>
      <c r="B33" s="157"/>
      <c r="C33" s="187" t="s">
        <v>309</v>
      </c>
      <c r="D33" s="185"/>
      <c r="E33" s="186">
        <v>63.37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ht="22.5" outlineLevel="3" x14ac:dyDescent="0.2">
      <c r="A34" s="156"/>
      <c r="B34" s="157"/>
      <c r="C34" s="187" t="s">
        <v>310</v>
      </c>
      <c r="D34" s="185"/>
      <c r="E34" s="186">
        <v>252.29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9"/>
      <c r="AA34" s="149"/>
      <c r="AB34" s="149"/>
      <c r="AC34" s="149"/>
      <c r="AD34" s="149"/>
      <c r="AE34" s="149"/>
      <c r="AF34" s="149"/>
      <c r="AG34" s="149" t="s">
        <v>177</v>
      </c>
      <c r="AH34" s="149">
        <v>0</v>
      </c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ht="22.5" outlineLevel="1" x14ac:dyDescent="0.2">
      <c r="A35" s="173">
        <v>8</v>
      </c>
      <c r="B35" s="174" t="s">
        <v>193</v>
      </c>
      <c r="C35" s="181" t="s">
        <v>194</v>
      </c>
      <c r="D35" s="175" t="s">
        <v>174</v>
      </c>
      <c r="E35" s="176">
        <v>0.58899999999999997</v>
      </c>
      <c r="F35" s="177"/>
      <c r="G35" s="178">
        <f>ROUND(E35*F35,2)</f>
        <v>0</v>
      </c>
      <c r="H35" s="160"/>
      <c r="I35" s="159">
        <f>ROUND(E35*H35,2)</f>
        <v>0</v>
      </c>
      <c r="J35" s="160"/>
      <c r="K35" s="159">
        <f>ROUND(E35*J35,2)</f>
        <v>0</v>
      </c>
      <c r="L35" s="159">
        <v>21</v>
      </c>
      <c r="M35" s="159">
        <f>G35*(1+L35/100)</f>
        <v>0</v>
      </c>
      <c r="N35" s="158">
        <v>0</v>
      </c>
      <c r="O35" s="158">
        <f>ROUND(E35*N35,2)</f>
        <v>0</v>
      </c>
      <c r="P35" s="158">
        <v>0</v>
      </c>
      <c r="Q35" s="158">
        <f>ROUND(E35*P35,2)</f>
        <v>0</v>
      </c>
      <c r="R35" s="159"/>
      <c r="S35" s="159" t="s">
        <v>165</v>
      </c>
      <c r="T35" s="159" t="s">
        <v>165</v>
      </c>
      <c r="U35" s="159">
        <v>0</v>
      </c>
      <c r="V35" s="159">
        <f>ROUND(E35*U35,2)</f>
        <v>0</v>
      </c>
      <c r="W35" s="159"/>
      <c r="X35" s="159" t="s">
        <v>175</v>
      </c>
      <c r="Y35" s="159" t="s">
        <v>167</v>
      </c>
      <c r="Z35" s="149"/>
      <c r="AA35" s="149"/>
      <c r="AB35" s="149"/>
      <c r="AC35" s="149"/>
      <c r="AD35" s="149"/>
      <c r="AE35" s="149"/>
      <c r="AF35" s="149"/>
      <c r="AG35" s="149" t="s">
        <v>176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2" x14ac:dyDescent="0.2">
      <c r="A36" s="156"/>
      <c r="B36" s="157"/>
      <c r="C36" s="187" t="s">
        <v>311</v>
      </c>
      <c r="D36" s="185"/>
      <c r="E36" s="186">
        <v>0.58899999999999997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>
        <v>5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x14ac:dyDescent="0.2">
      <c r="A37" s="166" t="s">
        <v>163</v>
      </c>
      <c r="B37" s="167" t="s">
        <v>72</v>
      </c>
      <c r="C37" s="180" t="s">
        <v>73</v>
      </c>
      <c r="D37" s="168"/>
      <c r="E37" s="169"/>
      <c r="F37" s="170"/>
      <c r="G37" s="171">
        <f>SUMIF(AG38:AG44,"&lt;&gt;NOR",G38:G44)</f>
        <v>0</v>
      </c>
      <c r="H37" s="165"/>
      <c r="I37" s="165">
        <f>SUM(I38:I44)</f>
        <v>0</v>
      </c>
      <c r="J37" s="165"/>
      <c r="K37" s="165">
        <f>SUM(K38:K44)</f>
        <v>0</v>
      </c>
      <c r="L37" s="165"/>
      <c r="M37" s="165">
        <f>SUM(M38:M44)</f>
        <v>0</v>
      </c>
      <c r="N37" s="164"/>
      <c r="O37" s="164">
        <f>SUM(O38:O44)</f>
        <v>0.14000000000000001</v>
      </c>
      <c r="P37" s="164"/>
      <c r="Q37" s="164">
        <f>SUM(Q38:Q44)</f>
        <v>0</v>
      </c>
      <c r="R37" s="165"/>
      <c r="S37" s="165"/>
      <c r="T37" s="165"/>
      <c r="U37" s="165"/>
      <c r="V37" s="165">
        <f>SUM(V38:V44)</f>
        <v>35.340000000000003</v>
      </c>
      <c r="W37" s="165"/>
      <c r="X37" s="165"/>
      <c r="Y37" s="165"/>
      <c r="AG37" t="s">
        <v>164</v>
      </c>
    </row>
    <row r="38" spans="1:60" outlineLevel="1" x14ac:dyDescent="0.2">
      <c r="A38" s="173">
        <v>9</v>
      </c>
      <c r="B38" s="174" t="s">
        <v>207</v>
      </c>
      <c r="C38" s="181" t="s">
        <v>208</v>
      </c>
      <c r="D38" s="175" t="s">
        <v>192</v>
      </c>
      <c r="E38" s="176">
        <v>388.31819999999999</v>
      </c>
      <c r="F38" s="177"/>
      <c r="G38" s="178">
        <f>ROUND(E38*F38,2)</f>
        <v>0</v>
      </c>
      <c r="H38" s="160"/>
      <c r="I38" s="159">
        <f>ROUND(E38*H38,2)</f>
        <v>0</v>
      </c>
      <c r="J38" s="160"/>
      <c r="K38" s="159">
        <f>ROUND(E38*J38,2)</f>
        <v>0</v>
      </c>
      <c r="L38" s="159">
        <v>21</v>
      </c>
      <c r="M38" s="159">
        <f>G38*(1+L38/100)</f>
        <v>0</v>
      </c>
      <c r="N38" s="158">
        <v>0</v>
      </c>
      <c r="O38" s="158">
        <f>ROUND(E38*N38,2)</f>
        <v>0</v>
      </c>
      <c r="P38" s="158">
        <v>0</v>
      </c>
      <c r="Q38" s="158">
        <f>ROUND(E38*P38,2)</f>
        <v>0</v>
      </c>
      <c r="R38" s="159"/>
      <c r="S38" s="159" t="s">
        <v>165</v>
      </c>
      <c r="T38" s="159" t="s">
        <v>165</v>
      </c>
      <c r="U38" s="159">
        <v>9.0999999999999998E-2</v>
      </c>
      <c r="V38" s="159">
        <f>ROUND(E38*U38,2)</f>
        <v>35.340000000000003</v>
      </c>
      <c r="W38" s="159"/>
      <c r="X38" s="159" t="s">
        <v>175</v>
      </c>
      <c r="Y38" s="159" t="s">
        <v>167</v>
      </c>
      <c r="Z38" s="149"/>
      <c r="AA38" s="149"/>
      <c r="AB38" s="149"/>
      <c r="AC38" s="149"/>
      <c r="AD38" s="149"/>
      <c r="AE38" s="149"/>
      <c r="AF38" s="149"/>
      <c r="AG38" s="149" t="s">
        <v>176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2" x14ac:dyDescent="0.2">
      <c r="A39" s="156"/>
      <c r="B39" s="157"/>
      <c r="C39" s="187" t="s">
        <v>295</v>
      </c>
      <c r="D39" s="185"/>
      <c r="E39" s="186"/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177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2.5" outlineLevel="3" x14ac:dyDescent="0.2">
      <c r="A40" s="156"/>
      <c r="B40" s="157"/>
      <c r="C40" s="187" t="s">
        <v>312</v>
      </c>
      <c r="D40" s="185"/>
      <c r="E40" s="186">
        <v>150.1388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9"/>
      <c r="AA40" s="149"/>
      <c r="AB40" s="149"/>
      <c r="AC40" s="149"/>
      <c r="AD40" s="149"/>
      <c r="AE40" s="149"/>
      <c r="AF40" s="149"/>
      <c r="AG40" s="149" t="s">
        <v>177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ht="22.5" outlineLevel="3" x14ac:dyDescent="0.2">
      <c r="A41" s="156"/>
      <c r="B41" s="157"/>
      <c r="C41" s="187" t="s">
        <v>313</v>
      </c>
      <c r="D41" s="185"/>
      <c r="E41" s="186">
        <v>164.12860000000001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9"/>
      <c r="AA41" s="149"/>
      <c r="AB41" s="149"/>
      <c r="AC41" s="149"/>
      <c r="AD41" s="149"/>
      <c r="AE41" s="149"/>
      <c r="AF41" s="149"/>
      <c r="AG41" s="149" t="s">
        <v>177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ht="22.5" outlineLevel="3" x14ac:dyDescent="0.2">
      <c r="A42" s="156"/>
      <c r="B42" s="157"/>
      <c r="C42" s="187" t="s">
        <v>314</v>
      </c>
      <c r="D42" s="185"/>
      <c r="E42" s="186">
        <v>74.050799999999995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9"/>
      <c r="AA42" s="149"/>
      <c r="AB42" s="149"/>
      <c r="AC42" s="149"/>
      <c r="AD42" s="149"/>
      <c r="AE42" s="149"/>
      <c r="AF42" s="149"/>
      <c r="AG42" s="149" t="s">
        <v>177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outlineLevel="1" x14ac:dyDescent="0.2">
      <c r="A43" s="173">
        <v>10</v>
      </c>
      <c r="B43" s="174" t="s">
        <v>211</v>
      </c>
      <c r="C43" s="181" t="s">
        <v>212</v>
      </c>
      <c r="D43" s="175" t="s">
        <v>192</v>
      </c>
      <c r="E43" s="176">
        <v>465.98183999999998</v>
      </c>
      <c r="F43" s="177"/>
      <c r="G43" s="178">
        <f>ROUND(E43*F43,2)</f>
        <v>0</v>
      </c>
      <c r="H43" s="160"/>
      <c r="I43" s="159">
        <f>ROUND(E43*H43,2)</f>
        <v>0</v>
      </c>
      <c r="J43" s="160"/>
      <c r="K43" s="159">
        <f>ROUND(E43*J43,2)</f>
        <v>0</v>
      </c>
      <c r="L43" s="159">
        <v>21</v>
      </c>
      <c r="M43" s="159">
        <f>G43*(1+L43/100)</f>
        <v>0</v>
      </c>
      <c r="N43" s="158">
        <v>2.9999999999999997E-4</v>
      </c>
      <c r="O43" s="158">
        <f>ROUND(E43*N43,2)</f>
        <v>0.14000000000000001</v>
      </c>
      <c r="P43" s="158">
        <v>0</v>
      </c>
      <c r="Q43" s="158">
        <f>ROUND(E43*P43,2)</f>
        <v>0</v>
      </c>
      <c r="R43" s="159" t="s">
        <v>196</v>
      </c>
      <c r="S43" s="159" t="s">
        <v>165</v>
      </c>
      <c r="T43" s="159" t="s">
        <v>210</v>
      </c>
      <c r="U43" s="159">
        <v>0</v>
      </c>
      <c r="V43" s="159">
        <f>ROUND(E43*U43,2)</f>
        <v>0</v>
      </c>
      <c r="W43" s="159"/>
      <c r="X43" s="159" t="s">
        <v>197</v>
      </c>
      <c r="Y43" s="159" t="s">
        <v>167</v>
      </c>
      <c r="Z43" s="149"/>
      <c r="AA43" s="149"/>
      <c r="AB43" s="149"/>
      <c r="AC43" s="149"/>
      <c r="AD43" s="149"/>
      <c r="AE43" s="149"/>
      <c r="AF43" s="149"/>
      <c r="AG43" s="149" t="s">
        <v>198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2" x14ac:dyDescent="0.2">
      <c r="A44" s="156"/>
      <c r="B44" s="157"/>
      <c r="C44" s="187" t="s">
        <v>315</v>
      </c>
      <c r="D44" s="185"/>
      <c r="E44" s="186">
        <v>465.98183999999998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>
        <v>5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x14ac:dyDescent="0.2">
      <c r="A45" s="166" t="s">
        <v>163</v>
      </c>
      <c r="B45" s="167" t="s">
        <v>74</v>
      </c>
      <c r="C45" s="180" t="s">
        <v>75</v>
      </c>
      <c r="D45" s="168"/>
      <c r="E45" s="169"/>
      <c r="F45" s="170"/>
      <c r="G45" s="171">
        <f>SUMIF(AG46:AG58,"&lt;&gt;NOR",G46:G58)</f>
        <v>0</v>
      </c>
      <c r="H45" s="165"/>
      <c r="I45" s="165">
        <f>SUM(I46:I58)</f>
        <v>0</v>
      </c>
      <c r="J45" s="165"/>
      <c r="K45" s="165">
        <f>SUM(K46:K58)</f>
        <v>0</v>
      </c>
      <c r="L45" s="165"/>
      <c r="M45" s="165">
        <f>SUM(M46:M58)</f>
        <v>0</v>
      </c>
      <c r="N45" s="164"/>
      <c r="O45" s="164">
        <f>SUM(O46:O58)</f>
        <v>133.24</v>
      </c>
      <c r="P45" s="164"/>
      <c r="Q45" s="164">
        <f>SUM(Q46:Q58)</f>
        <v>0</v>
      </c>
      <c r="R45" s="165"/>
      <c r="S45" s="165"/>
      <c r="T45" s="165"/>
      <c r="U45" s="165"/>
      <c r="V45" s="165">
        <f>SUM(V46:V58)</f>
        <v>142.26999999999998</v>
      </c>
      <c r="W45" s="165"/>
      <c r="X45" s="165"/>
      <c r="Y45" s="165"/>
      <c r="AG45" t="s">
        <v>164</v>
      </c>
    </row>
    <row r="46" spans="1:60" outlineLevel="1" x14ac:dyDescent="0.2">
      <c r="A46" s="173">
        <v>11</v>
      </c>
      <c r="B46" s="174" t="s">
        <v>316</v>
      </c>
      <c r="C46" s="181" t="s">
        <v>317</v>
      </c>
      <c r="D46" s="175" t="s">
        <v>174</v>
      </c>
      <c r="E46" s="176">
        <v>19.489999999999998</v>
      </c>
      <c r="F46" s="177"/>
      <c r="G46" s="178">
        <f>ROUND(E46*F46,2)</f>
        <v>0</v>
      </c>
      <c r="H46" s="160"/>
      <c r="I46" s="159">
        <f>ROUND(E46*H46,2)</f>
        <v>0</v>
      </c>
      <c r="J46" s="160"/>
      <c r="K46" s="159">
        <f>ROUND(E46*J46,2)</f>
        <v>0</v>
      </c>
      <c r="L46" s="159">
        <v>21</v>
      </c>
      <c r="M46" s="159">
        <f>G46*(1+L46/100)</f>
        <v>0</v>
      </c>
      <c r="N46" s="158">
        <v>1.837</v>
      </c>
      <c r="O46" s="158">
        <f>ROUND(E46*N46,2)</f>
        <v>35.799999999999997</v>
      </c>
      <c r="P46" s="158">
        <v>0</v>
      </c>
      <c r="Q46" s="158">
        <f>ROUND(E46*P46,2)</f>
        <v>0</v>
      </c>
      <c r="R46" s="159"/>
      <c r="S46" s="159" t="s">
        <v>165</v>
      </c>
      <c r="T46" s="159" t="s">
        <v>165</v>
      </c>
      <c r="U46" s="159">
        <v>1.8360000000000001</v>
      </c>
      <c r="V46" s="159">
        <f>ROUND(E46*U46,2)</f>
        <v>35.78</v>
      </c>
      <c r="W46" s="159"/>
      <c r="X46" s="159" t="s">
        <v>175</v>
      </c>
      <c r="Y46" s="159" t="s">
        <v>167</v>
      </c>
      <c r="Z46" s="149"/>
      <c r="AA46" s="149"/>
      <c r="AB46" s="149"/>
      <c r="AC46" s="149"/>
      <c r="AD46" s="149"/>
      <c r="AE46" s="149"/>
      <c r="AF46" s="149"/>
      <c r="AG46" s="149" t="s">
        <v>176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2" x14ac:dyDescent="0.2">
      <c r="A47" s="156"/>
      <c r="B47" s="157"/>
      <c r="C47" s="187" t="s">
        <v>295</v>
      </c>
      <c r="D47" s="185"/>
      <c r="E47" s="186"/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>
        <v>0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3" x14ac:dyDescent="0.2">
      <c r="A48" s="156"/>
      <c r="B48" s="157"/>
      <c r="C48" s="187" t="s">
        <v>318</v>
      </c>
      <c r="D48" s="185"/>
      <c r="E48" s="186">
        <v>19.489999999999998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9"/>
      <c r="AA48" s="149"/>
      <c r="AB48" s="149"/>
      <c r="AC48" s="149"/>
      <c r="AD48" s="149"/>
      <c r="AE48" s="149"/>
      <c r="AF48" s="149"/>
      <c r="AG48" s="149" t="s">
        <v>177</v>
      </c>
      <c r="AH48" s="149">
        <v>0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outlineLevel="1" x14ac:dyDescent="0.2">
      <c r="A49" s="173">
        <v>12</v>
      </c>
      <c r="B49" s="174" t="s">
        <v>234</v>
      </c>
      <c r="C49" s="181" t="s">
        <v>319</v>
      </c>
      <c r="D49" s="175" t="s">
        <v>174</v>
      </c>
      <c r="E49" s="176">
        <v>58</v>
      </c>
      <c r="F49" s="177"/>
      <c r="G49" s="178">
        <f>ROUND(E49*F49,2)</f>
        <v>0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0</v>
      </c>
      <c r="N49" s="158">
        <v>1.68</v>
      </c>
      <c r="O49" s="158">
        <f>ROUND(E49*N49,2)</f>
        <v>97.44</v>
      </c>
      <c r="P49" s="158">
        <v>0</v>
      </c>
      <c r="Q49" s="158">
        <f>ROUND(E49*P49,2)</f>
        <v>0</v>
      </c>
      <c r="R49" s="159"/>
      <c r="S49" s="159" t="s">
        <v>165</v>
      </c>
      <c r="T49" s="159" t="s">
        <v>165</v>
      </c>
      <c r="U49" s="159">
        <v>1.8360000000000001</v>
      </c>
      <c r="V49" s="159">
        <f>ROUND(E49*U49,2)</f>
        <v>106.49</v>
      </c>
      <c r="W49" s="159"/>
      <c r="X49" s="159" t="s">
        <v>175</v>
      </c>
      <c r="Y49" s="159" t="s">
        <v>167</v>
      </c>
      <c r="Z49" s="149"/>
      <c r="AA49" s="149"/>
      <c r="AB49" s="149"/>
      <c r="AC49" s="149"/>
      <c r="AD49" s="149"/>
      <c r="AE49" s="149"/>
      <c r="AF49" s="149"/>
      <c r="AG49" s="149" t="s">
        <v>176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2" x14ac:dyDescent="0.2">
      <c r="A50" s="156"/>
      <c r="B50" s="157"/>
      <c r="C50" s="187" t="s">
        <v>295</v>
      </c>
      <c r="D50" s="185"/>
      <c r="E50" s="186"/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9"/>
      <c r="AA50" s="149"/>
      <c r="AB50" s="149"/>
      <c r="AC50" s="149"/>
      <c r="AD50" s="149"/>
      <c r="AE50" s="149"/>
      <c r="AF50" s="149"/>
      <c r="AG50" s="149" t="s">
        <v>177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3" x14ac:dyDescent="0.2">
      <c r="A51" s="156"/>
      <c r="B51" s="157"/>
      <c r="C51" s="187" t="s">
        <v>320</v>
      </c>
      <c r="D51" s="185"/>
      <c r="E51" s="186">
        <v>14.91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9"/>
      <c r="AA51" s="149"/>
      <c r="AB51" s="149"/>
      <c r="AC51" s="149"/>
      <c r="AD51" s="149"/>
      <c r="AE51" s="149"/>
      <c r="AF51" s="149"/>
      <c r="AG51" s="149" t="s">
        <v>177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3" x14ac:dyDescent="0.2">
      <c r="A52" s="156"/>
      <c r="B52" s="157"/>
      <c r="C52" s="187" t="s">
        <v>321</v>
      </c>
      <c r="D52" s="185"/>
      <c r="E52" s="186">
        <v>43.09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9"/>
      <c r="AA52" s="149"/>
      <c r="AB52" s="149"/>
      <c r="AC52" s="149"/>
      <c r="AD52" s="149"/>
      <c r="AE52" s="149"/>
      <c r="AF52" s="149"/>
      <c r="AG52" s="149" t="s">
        <v>177</v>
      </c>
      <c r="AH52" s="149">
        <v>0</v>
      </c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1" x14ac:dyDescent="0.2">
      <c r="A53" s="173">
        <v>13</v>
      </c>
      <c r="B53" s="174" t="s">
        <v>235</v>
      </c>
      <c r="C53" s="181" t="s">
        <v>322</v>
      </c>
      <c r="D53" s="175" t="s">
        <v>231</v>
      </c>
      <c r="E53" s="176">
        <v>1</v>
      </c>
      <c r="F53" s="177"/>
      <c r="G53" s="178">
        <f>ROUND(E53*F53,2)</f>
        <v>0</v>
      </c>
      <c r="H53" s="160"/>
      <c r="I53" s="159">
        <f>ROUND(E53*H53,2)</f>
        <v>0</v>
      </c>
      <c r="J53" s="160"/>
      <c r="K53" s="159">
        <f>ROUND(E53*J53,2)</f>
        <v>0</v>
      </c>
      <c r="L53" s="159">
        <v>21</v>
      </c>
      <c r="M53" s="159">
        <f>G53*(1+L53/100)</f>
        <v>0</v>
      </c>
      <c r="N53" s="158">
        <v>0</v>
      </c>
      <c r="O53" s="158">
        <f>ROUND(E53*N53,2)</f>
        <v>0</v>
      </c>
      <c r="P53" s="158">
        <v>0</v>
      </c>
      <c r="Q53" s="158">
        <f>ROUND(E53*P53,2)</f>
        <v>0</v>
      </c>
      <c r="R53" s="159"/>
      <c r="S53" s="159" t="s">
        <v>169</v>
      </c>
      <c r="T53" s="159" t="s">
        <v>166</v>
      </c>
      <c r="U53" s="159">
        <v>0</v>
      </c>
      <c r="V53" s="159">
        <f>ROUND(E53*U53,2)</f>
        <v>0</v>
      </c>
      <c r="W53" s="159"/>
      <c r="X53" s="159" t="s">
        <v>175</v>
      </c>
      <c r="Y53" s="159" t="s">
        <v>167</v>
      </c>
      <c r="Z53" s="149"/>
      <c r="AA53" s="149"/>
      <c r="AB53" s="149"/>
      <c r="AC53" s="149"/>
      <c r="AD53" s="149"/>
      <c r="AE53" s="149"/>
      <c r="AF53" s="149"/>
      <c r="AG53" s="149" t="s">
        <v>176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2" x14ac:dyDescent="0.2">
      <c r="A54" s="156"/>
      <c r="B54" s="157"/>
      <c r="C54" s="265" t="s">
        <v>323</v>
      </c>
      <c r="D54" s="266"/>
      <c r="E54" s="266"/>
      <c r="F54" s="266"/>
      <c r="G54" s="266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9"/>
      <c r="AA54" s="149"/>
      <c r="AB54" s="149"/>
      <c r="AC54" s="149"/>
      <c r="AD54" s="149"/>
      <c r="AE54" s="149"/>
      <c r="AF54" s="149"/>
      <c r="AG54" s="149" t="s">
        <v>168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3" x14ac:dyDescent="0.2">
      <c r="A55" s="156"/>
      <c r="B55" s="157"/>
      <c r="C55" s="267" t="s">
        <v>419</v>
      </c>
      <c r="D55" s="268"/>
      <c r="E55" s="268"/>
      <c r="F55" s="268"/>
      <c r="G55" s="268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9"/>
      <c r="AA55" s="149"/>
      <c r="AB55" s="149"/>
      <c r="AC55" s="149"/>
      <c r="AD55" s="149"/>
      <c r="AE55" s="149"/>
      <c r="AF55" s="149"/>
      <c r="AG55" s="149" t="s">
        <v>168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3" x14ac:dyDescent="0.2">
      <c r="A56" s="156"/>
      <c r="B56" s="157"/>
      <c r="C56" s="267" t="s">
        <v>420</v>
      </c>
      <c r="D56" s="268"/>
      <c r="E56" s="268"/>
      <c r="F56" s="268"/>
      <c r="G56" s="268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168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3" x14ac:dyDescent="0.2">
      <c r="A57" s="156"/>
      <c r="B57" s="157"/>
      <c r="C57" s="267" t="s">
        <v>421</v>
      </c>
      <c r="D57" s="268"/>
      <c r="E57" s="268"/>
      <c r="F57" s="268"/>
      <c r="G57" s="268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168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3" x14ac:dyDescent="0.2">
      <c r="A58" s="156"/>
      <c r="B58" s="157"/>
      <c r="C58" s="267" t="s">
        <v>324</v>
      </c>
      <c r="D58" s="268"/>
      <c r="E58" s="268"/>
      <c r="F58" s="268"/>
      <c r="G58" s="268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9"/>
      <c r="AA58" s="149"/>
      <c r="AB58" s="149"/>
      <c r="AC58" s="149"/>
      <c r="AD58" s="149"/>
      <c r="AE58" s="149"/>
      <c r="AF58" s="149"/>
      <c r="AG58" s="149" t="s">
        <v>168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x14ac:dyDescent="0.2">
      <c r="A59" s="166" t="s">
        <v>163</v>
      </c>
      <c r="B59" s="167" t="s">
        <v>82</v>
      </c>
      <c r="C59" s="180" t="s">
        <v>83</v>
      </c>
      <c r="D59" s="168"/>
      <c r="E59" s="169"/>
      <c r="F59" s="170"/>
      <c r="G59" s="171">
        <f>SUMIF(AG60:AG65,"&lt;&gt;NOR",G60:G65)</f>
        <v>0</v>
      </c>
      <c r="H59" s="165"/>
      <c r="I59" s="165">
        <f>SUM(I60:I65)</f>
        <v>0</v>
      </c>
      <c r="J59" s="165"/>
      <c r="K59" s="165">
        <f>SUM(K60:K65)</f>
        <v>0</v>
      </c>
      <c r="L59" s="165"/>
      <c r="M59" s="165">
        <f>SUM(M60:M65)</f>
        <v>0</v>
      </c>
      <c r="N59" s="164"/>
      <c r="O59" s="164">
        <f>SUM(O60:O65)</f>
        <v>0</v>
      </c>
      <c r="P59" s="164"/>
      <c r="Q59" s="164">
        <f>SUM(Q60:Q65)</f>
        <v>0</v>
      </c>
      <c r="R59" s="165"/>
      <c r="S59" s="165"/>
      <c r="T59" s="165"/>
      <c r="U59" s="165"/>
      <c r="V59" s="165">
        <f>SUM(V60:V65)</f>
        <v>19</v>
      </c>
      <c r="W59" s="165"/>
      <c r="X59" s="165"/>
      <c r="Y59" s="165"/>
      <c r="AG59" t="s">
        <v>164</v>
      </c>
    </row>
    <row r="60" spans="1:60" outlineLevel="1" x14ac:dyDescent="0.2">
      <c r="A60" s="173">
        <v>14</v>
      </c>
      <c r="B60" s="174" t="s">
        <v>242</v>
      </c>
      <c r="C60" s="181" t="s">
        <v>243</v>
      </c>
      <c r="D60" s="175" t="s">
        <v>209</v>
      </c>
      <c r="E60" s="176">
        <v>158.333</v>
      </c>
      <c r="F60" s="177"/>
      <c r="G60" s="178">
        <f>ROUND(E60*F60,2)</f>
        <v>0</v>
      </c>
      <c r="H60" s="160"/>
      <c r="I60" s="159">
        <f>ROUND(E60*H60,2)</f>
        <v>0</v>
      </c>
      <c r="J60" s="160"/>
      <c r="K60" s="159">
        <f>ROUND(E60*J60,2)</f>
        <v>0</v>
      </c>
      <c r="L60" s="159">
        <v>21</v>
      </c>
      <c r="M60" s="159">
        <f>G60*(1+L60/100)</f>
        <v>0</v>
      </c>
      <c r="N60" s="158">
        <v>0</v>
      </c>
      <c r="O60" s="158">
        <f>ROUND(E60*N60,2)</f>
        <v>0</v>
      </c>
      <c r="P60" s="158">
        <v>0</v>
      </c>
      <c r="Q60" s="158">
        <f>ROUND(E60*P60,2)</f>
        <v>0</v>
      </c>
      <c r="R60" s="159"/>
      <c r="S60" s="159" t="s">
        <v>165</v>
      </c>
      <c r="T60" s="159" t="s">
        <v>165</v>
      </c>
      <c r="U60" s="159">
        <v>0.12</v>
      </c>
      <c r="V60" s="159">
        <f>ROUND(E60*U60,2)</f>
        <v>19</v>
      </c>
      <c r="W60" s="159"/>
      <c r="X60" s="159" t="s">
        <v>175</v>
      </c>
      <c r="Y60" s="159" t="s">
        <v>167</v>
      </c>
      <c r="Z60" s="149"/>
      <c r="AA60" s="149"/>
      <c r="AB60" s="149"/>
      <c r="AC60" s="149"/>
      <c r="AD60" s="149"/>
      <c r="AE60" s="149"/>
      <c r="AF60" s="149"/>
      <c r="AG60" s="149" t="s">
        <v>176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2" x14ac:dyDescent="0.2">
      <c r="A61" s="156"/>
      <c r="B61" s="157"/>
      <c r="C61" s="187" t="s">
        <v>295</v>
      </c>
      <c r="D61" s="185"/>
      <c r="E61" s="186"/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9"/>
      <c r="AA61" s="149"/>
      <c r="AB61" s="149"/>
      <c r="AC61" s="149"/>
      <c r="AD61" s="149"/>
      <c r="AE61" s="149"/>
      <c r="AF61" s="149"/>
      <c r="AG61" s="149" t="s">
        <v>177</v>
      </c>
      <c r="AH61" s="149">
        <v>0</v>
      </c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ht="22.5" outlineLevel="3" x14ac:dyDescent="0.2">
      <c r="A62" s="156"/>
      <c r="B62" s="157"/>
      <c r="C62" s="187" t="s">
        <v>325</v>
      </c>
      <c r="D62" s="185"/>
      <c r="E62" s="186">
        <v>118.265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177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ht="22.5" outlineLevel="3" x14ac:dyDescent="0.2">
      <c r="A63" s="156"/>
      <c r="B63" s="157"/>
      <c r="C63" s="187" t="s">
        <v>326</v>
      </c>
      <c r="D63" s="185"/>
      <c r="E63" s="186">
        <v>40.067999999999998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177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1" x14ac:dyDescent="0.2">
      <c r="A64" s="173">
        <v>15</v>
      </c>
      <c r="B64" s="174" t="s">
        <v>214</v>
      </c>
      <c r="C64" s="181" t="s">
        <v>244</v>
      </c>
      <c r="D64" s="175" t="s">
        <v>237</v>
      </c>
      <c r="E64" s="176">
        <v>166.24965</v>
      </c>
      <c r="F64" s="177"/>
      <c r="G64" s="178">
        <f>ROUND(E64*F64,2)</f>
        <v>0</v>
      </c>
      <c r="H64" s="160"/>
      <c r="I64" s="159">
        <f>ROUND(E64*H64,2)</f>
        <v>0</v>
      </c>
      <c r="J64" s="160"/>
      <c r="K64" s="159">
        <f>ROUND(E64*J64,2)</f>
        <v>0</v>
      </c>
      <c r="L64" s="159">
        <v>21</v>
      </c>
      <c r="M64" s="159">
        <f>G64*(1+L64/100)</f>
        <v>0</v>
      </c>
      <c r="N64" s="158">
        <v>0</v>
      </c>
      <c r="O64" s="158">
        <f>ROUND(E64*N64,2)</f>
        <v>0</v>
      </c>
      <c r="P64" s="158">
        <v>0</v>
      </c>
      <c r="Q64" s="158">
        <f>ROUND(E64*P64,2)</f>
        <v>0</v>
      </c>
      <c r="R64" s="159"/>
      <c r="S64" s="159" t="s">
        <v>169</v>
      </c>
      <c r="T64" s="159" t="s">
        <v>166</v>
      </c>
      <c r="U64" s="159">
        <v>0</v>
      </c>
      <c r="V64" s="159">
        <f>ROUND(E64*U64,2)</f>
        <v>0</v>
      </c>
      <c r="W64" s="159"/>
      <c r="X64" s="159" t="s">
        <v>197</v>
      </c>
      <c r="Y64" s="159" t="s">
        <v>167</v>
      </c>
      <c r="Z64" s="149"/>
      <c r="AA64" s="149"/>
      <c r="AB64" s="149"/>
      <c r="AC64" s="149"/>
      <c r="AD64" s="149"/>
      <c r="AE64" s="149"/>
      <c r="AF64" s="149"/>
      <c r="AG64" s="149" t="s">
        <v>198</v>
      </c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2" x14ac:dyDescent="0.2">
      <c r="A65" s="156"/>
      <c r="B65" s="157"/>
      <c r="C65" s="187" t="s">
        <v>327</v>
      </c>
      <c r="D65" s="185"/>
      <c r="E65" s="186">
        <v>166.24965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9"/>
      <c r="AA65" s="149"/>
      <c r="AB65" s="149"/>
      <c r="AC65" s="149"/>
      <c r="AD65" s="149"/>
      <c r="AE65" s="149"/>
      <c r="AF65" s="149"/>
      <c r="AG65" s="149" t="s">
        <v>177</v>
      </c>
      <c r="AH65" s="149">
        <v>5</v>
      </c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x14ac:dyDescent="0.2">
      <c r="A66" s="166" t="s">
        <v>163</v>
      </c>
      <c r="B66" s="167" t="s">
        <v>90</v>
      </c>
      <c r="C66" s="180" t="s">
        <v>91</v>
      </c>
      <c r="D66" s="168"/>
      <c r="E66" s="169"/>
      <c r="F66" s="170"/>
      <c r="G66" s="171">
        <f>SUMIF(AG67:AG67,"&lt;&gt;NOR",G67:G67)</f>
        <v>0</v>
      </c>
      <c r="H66" s="165"/>
      <c r="I66" s="165">
        <f>SUM(I67:I67)</f>
        <v>0</v>
      </c>
      <c r="J66" s="165"/>
      <c r="K66" s="165">
        <f>SUM(K67:K67)</f>
        <v>0</v>
      </c>
      <c r="L66" s="165"/>
      <c r="M66" s="165">
        <f>SUM(M67:M67)</f>
        <v>0</v>
      </c>
      <c r="N66" s="164"/>
      <c r="O66" s="164">
        <f>SUM(O67:O67)</f>
        <v>0</v>
      </c>
      <c r="P66" s="164"/>
      <c r="Q66" s="164">
        <f>SUM(Q67:Q67)</f>
        <v>0</v>
      </c>
      <c r="R66" s="165"/>
      <c r="S66" s="165"/>
      <c r="T66" s="165"/>
      <c r="U66" s="165"/>
      <c r="V66" s="165">
        <f>SUM(V67:V67)</f>
        <v>2.67</v>
      </c>
      <c r="W66" s="165"/>
      <c r="X66" s="165"/>
      <c r="Y66" s="165"/>
      <c r="AG66" t="s">
        <v>164</v>
      </c>
    </row>
    <row r="67" spans="1:60" outlineLevel="1" x14ac:dyDescent="0.2">
      <c r="A67" s="188">
        <v>16</v>
      </c>
      <c r="B67" s="189" t="s">
        <v>328</v>
      </c>
      <c r="C67" s="194" t="s">
        <v>329</v>
      </c>
      <c r="D67" s="190" t="s">
        <v>195</v>
      </c>
      <c r="E67" s="191">
        <v>133.38292000000001</v>
      </c>
      <c r="F67" s="192"/>
      <c r="G67" s="193">
        <f>ROUND(E67*F67,2)</f>
        <v>0</v>
      </c>
      <c r="H67" s="160"/>
      <c r="I67" s="159">
        <f>ROUND(E67*H67,2)</f>
        <v>0</v>
      </c>
      <c r="J67" s="160"/>
      <c r="K67" s="159">
        <f>ROUND(E67*J67,2)</f>
        <v>0</v>
      </c>
      <c r="L67" s="159">
        <v>21</v>
      </c>
      <c r="M67" s="159">
        <f>G67*(1+L67/100)</f>
        <v>0</v>
      </c>
      <c r="N67" s="158">
        <v>0</v>
      </c>
      <c r="O67" s="158">
        <f>ROUND(E67*N67,2)</f>
        <v>0</v>
      </c>
      <c r="P67" s="158">
        <v>0</v>
      </c>
      <c r="Q67" s="158">
        <f>ROUND(E67*P67,2)</f>
        <v>0</v>
      </c>
      <c r="R67" s="159"/>
      <c r="S67" s="159" t="s">
        <v>165</v>
      </c>
      <c r="T67" s="159" t="s">
        <v>165</v>
      </c>
      <c r="U67" s="159">
        <v>0.02</v>
      </c>
      <c r="V67" s="159">
        <f>ROUND(E67*U67,2)</f>
        <v>2.67</v>
      </c>
      <c r="W67" s="159"/>
      <c r="X67" s="159" t="s">
        <v>93</v>
      </c>
      <c r="Y67" s="159" t="s">
        <v>167</v>
      </c>
      <c r="Z67" s="149"/>
      <c r="AA67" s="149"/>
      <c r="AB67" s="149"/>
      <c r="AC67" s="149"/>
      <c r="AD67" s="149"/>
      <c r="AE67" s="149"/>
      <c r="AF67" s="149"/>
      <c r="AG67" s="149" t="s">
        <v>217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x14ac:dyDescent="0.2">
      <c r="A68" s="166" t="s">
        <v>163</v>
      </c>
      <c r="B68" s="167" t="s">
        <v>112</v>
      </c>
      <c r="C68" s="180" t="s">
        <v>113</v>
      </c>
      <c r="D68" s="168"/>
      <c r="E68" s="169"/>
      <c r="F68" s="170"/>
      <c r="G68" s="171">
        <f>SUMIF(AG69:AG205,"&lt;&gt;NOR",G69:G205)</f>
        <v>0</v>
      </c>
      <c r="H68" s="165"/>
      <c r="I68" s="165">
        <f>SUM(I69:I205)</f>
        <v>0</v>
      </c>
      <c r="J68" s="165"/>
      <c r="K68" s="165">
        <f>SUM(K69:K205)</f>
        <v>0</v>
      </c>
      <c r="L68" s="165"/>
      <c r="M68" s="165">
        <f>SUM(M69:M205)</f>
        <v>0</v>
      </c>
      <c r="N68" s="164"/>
      <c r="O68" s="164">
        <f>SUM(O69:O205)</f>
        <v>0</v>
      </c>
      <c r="P68" s="164"/>
      <c r="Q68" s="164">
        <f>SUM(Q69:Q205)</f>
        <v>0</v>
      </c>
      <c r="R68" s="165"/>
      <c r="S68" s="165"/>
      <c r="T68" s="165"/>
      <c r="U68" s="165"/>
      <c r="V68" s="165">
        <f>SUM(V69:V205)</f>
        <v>0</v>
      </c>
      <c r="W68" s="165"/>
      <c r="X68" s="165"/>
      <c r="Y68" s="165"/>
      <c r="AG68" t="s">
        <v>164</v>
      </c>
    </row>
    <row r="69" spans="1:60" outlineLevel="1" x14ac:dyDescent="0.2">
      <c r="A69" s="173">
        <v>17</v>
      </c>
      <c r="B69" s="174" t="s">
        <v>248</v>
      </c>
      <c r="C69" s="181" t="s">
        <v>330</v>
      </c>
      <c r="D69" s="175" t="s">
        <v>231</v>
      </c>
      <c r="E69" s="176">
        <v>1</v>
      </c>
      <c r="F69" s="177"/>
      <c r="G69" s="178">
        <f>ROUND(E69*F69,2)</f>
        <v>0</v>
      </c>
      <c r="H69" s="160"/>
      <c r="I69" s="159">
        <f>ROUND(E69*H69,2)</f>
        <v>0</v>
      </c>
      <c r="J69" s="160"/>
      <c r="K69" s="159">
        <f>ROUND(E69*J69,2)</f>
        <v>0</v>
      </c>
      <c r="L69" s="159">
        <v>21</v>
      </c>
      <c r="M69" s="159">
        <f>G69*(1+L69/100)</f>
        <v>0</v>
      </c>
      <c r="N69" s="158">
        <v>0</v>
      </c>
      <c r="O69" s="158">
        <f>ROUND(E69*N69,2)</f>
        <v>0</v>
      </c>
      <c r="P69" s="158">
        <v>0</v>
      </c>
      <c r="Q69" s="158">
        <f>ROUND(E69*P69,2)</f>
        <v>0</v>
      </c>
      <c r="R69" s="159"/>
      <c r="S69" s="159" t="s">
        <v>169</v>
      </c>
      <c r="T69" s="159" t="s">
        <v>166</v>
      </c>
      <c r="U69" s="159">
        <v>0</v>
      </c>
      <c r="V69" s="159">
        <f>ROUND(E69*U69,2)</f>
        <v>0</v>
      </c>
      <c r="W69" s="159"/>
      <c r="X69" s="159" t="s">
        <v>175</v>
      </c>
      <c r="Y69" s="159" t="s">
        <v>167</v>
      </c>
      <c r="Z69" s="149"/>
      <c r="AA69" s="149"/>
      <c r="AB69" s="149"/>
      <c r="AC69" s="149"/>
      <c r="AD69" s="149"/>
      <c r="AE69" s="149"/>
      <c r="AF69" s="149"/>
      <c r="AG69" s="149" t="s">
        <v>176</v>
      </c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2" x14ac:dyDescent="0.2">
      <c r="A70" s="156"/>
      <c r="B70" s="157"/>
      <c r="C70" s="265" t="s">
        <v>255</v>
      </c>
      <c r="D70" s="266"/>
      <c r="E70" s="266"/>
      <c r="F70" s="266"/>
      <c r="G70" s="266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9"/>
      <c r="AA70" s="149"/>
      <c r="AB70" s="149"/>
      <c r="AC70" s="149"/>
      <c r="AD70" s="149"/>
      <c r="AE70" s="149"/>
      <c r="AF70" s="149"/>
      <c r="AG70" s="149" t="s">
        <v>168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outlineLevel="3" x14ac:dyDescent="0.2">
      <c r="A71" s="156"/>
      <c r="B71" s="157"/>
      <c r="C71" s="267" t="s">
        <v>331</v>
      </c>
      <c r="D71" s="268"/>
      <c r="E71" s="268"/>
      <c r="F71" s="268"/>
      <c r="G71" s="268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9"/>
      <c r="AA71" s="149"/>
      <c r="AB71" s="149"/>
      <c r="AC71" s="149"/>
      <c r="AD71" s="149"/>
      <c r="AE71" s="149"/>
      <c r="AF71" s="149"/>
      <c r="AG71" s="149" t="s">
        <v>168</v>
      </c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3" x14ac:dyDescent="0.2">
      <c r="A72" s="156"/>
      <c r="B72" s="157"/>
      <c r="C72" s="267" t="s">
        <v>332</v>
      </c>
      <c r="D72" s="268"/>
      <c r="E72" s="268"/>
      <c r="F72" s="268"/>
      <c r="G72" s="268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9"/>
      <c r="AA72" s="149"/>
      <c r="AB72" s="149"/>
      <c r="AC72" s="149"/>
      <c r="AD72" s="149"/>
      <c r="AE72" s="149"/>
      <c r="AF72" s="149"/>
      <c r="AG72" s="149" t="s">
        <v>168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3" x14ac:dyDescent="0.2">
      <c r="A73" s="156"/>
      <c r="B73" s="157"/>
      <c r="C73" s="267" t="s">
        <v>333</v>
      </c>
      <c r="D73" s="268"/>
      <c r="E73" s="268"/>
      <c r="F73" s="268"/>
      <c r="G73" s="268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9"/>
      <c r="AA73" s="149"/>
      <c r="AB73" s="149"/>
      <c r="AC73" s="149"/>
      <c r="AD73" s="149"/>
      <c r="AE73" s="149"/>
      <c r="AF73" s="149"/>
      <c r="AG73" s="149" t="s">
        <v>168</v>
      </c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ht="56.25" outlineLevel="3" x14ac:dyDescent="0.2">
      <c r="A74" s="156"/>
      <c r="B74" s="157"/>
      <c r="C74" s="267" t="s">
        <v>334</v>
      </c>
      <c r="D74" s="268"/>
      <c r="E74" s="268"/>
      <c r="F74" s="268"/>
      <c r="G74" s="268"/>
      <c r="H74" s="159"/>
      <c r="I74" s="159"/>
      <c r="J74" s="159"/>
      <c r="K74" s="159"/>
      <c r="L74" s="159"/>
      <c r="M74" s="159"/>
      <c r="N74" s="158"/>
      <c r="O74" s="158"/>
      <c r="P74" s="158"/>
      <c r="Q74" s="158"/>
      <c r="R74" s="159"/>
      <c r="S74" s="159"/>
      <c r="T74" s="159"/>
      <c r="U74" s="159"/>
      <c r="V74" s="159"/>
      <c r="W74" s="159"/>
      <c r="X74" s="159"/>
      <c r="Y74" s="159"/>
      <c r="Z74" s="149"/>
      <c r="AA74" s="149"/>
      <c r="AB74" s="149"/>
      <c r="AC74" s="149"/>
      <c r="AD74" s="149"/>
      <c r="AE74" s="149"/>
      <c r="AF74" s="149"/>
      <c r="AG74" s="149" t="s">
        <v>168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79" t="str">
        <f>C74</f>
        <v>konstrukce věžičky s pochozí podlážkou, 1x skluzavka, 1x lanový výlez, 1x  lezecká stěna, 3x balanční kladina na akátových stojkách, 2x dřevěný nášlap- kůl; 3x deska ve tvaru leknínového listu s jednou pružinou, 1 x deska ve tvaru leknínového listu se třemi pružinami, 3x dřevěná plastika v podobě rákosu (palach) – myšleno bez kůlu, 5x kůl ve tvaru listu rákosu (z toho jeden kůl součástí balanční kladiny</v>
      </c>
      <c r="BB74" s="149"/>
      <c r="BC74" s="149"/>
      <c r="BD74" s="149"/>
      <c r="BE74" s="149"/>
      <c r="BF74" s="149"/>
      <c r="BG74" s="149"/>
      <c r="BH74" s="149"/>
    </row>
    <row r="75" spans="1:60" outlineLevel="3" x14ac:dyDescent="0.2">
      <c r="A75" s="156"/>
      <c r="B75" s="157"/>
      <c r="C75" s="267" t="s">
        <v>422</v>
      </c>
      <c r="D75" s="268"/>
      <c r="E75" s="268"/>
      <c r="F75" s="268"/>
      <c r="G75" s="268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9"/>
      <c r="AA75" s="149"/>
      <c r="AB75" s="149"/>
      <c r="AC75" s="149"/>
      <c r="AD75" s="149"/>
      <c r="AE75" s="149"/>
      <c r="AF75" s="149"/>
      <c r="AG75" s="149" t="s">
        <v>168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3" x14ac:dyDescent="0.2">
      <c r="A76" s="156"/>
      <c r="B76" s="157"/>
      <c r="C76" s="267" t="s">
        <v>335</v>
      </c>
      <c r="D76" s="268"/>
      <c r="E76" s="268"/>
      <c r="F76" s="268"/>
      <c r="G76" s="268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9"/>
      <c r="AA76" s="149"/>
      <c r="AB76" s="149"/>
      <c r="AC76" s="149"/>
      <c r="AD76" s="149"/>
      <c r="AE76" s="149"/>
      <c r="AF76" s="149"/>
      <c r="AG76" s="149" t="s">
        <v>168</v>
      </c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3" x14ac:dyDescent="0.2">
      <c r="A77" s="156"/>
      <c r="B77" s="157"/>
      <c r="C77" s="267" t="s">
        <v>336</v>
      </c>
      <c r="D77" s="268"/>
      <c r="E77" s="268"/>
      <c r="F77" s="268"/>
      <c r="G77" s="268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9"/>
      <c r="AA77" s="149"/>
      <c r="AB77" s="149"/>
      <c r="AC77" s="149"/>
      <c r="AD77" s="149"/>
      <c r="AE77" s="149"/>
      <c r="AF77" s="149"/>
      <c r="AG77" s="149" t="s">
        <v>168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3" x14ac:dyDescent="0.2">
      <c r="A78" s="156"/>
      <c r="B78" s="157"/>
      <c r="C78" s="267" t="s">
        <v>337</v>
      </c>
      <c r="D78" s="268"/>
      <c r="E78" s="268"/>
      <c r="F78" s="268"/>
      <c r="G78" s="268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9"/>
      <c r="AA78" s="149"/>
      <c r="AB78" s="149"/>
      <c r="AC78" s="149"/>
      <c r="AD78" s="149"/>
      <c r="AE78" s="149"/>
      <c r="AF78" s="149"/>
      <c r="AG78" s="149" t="s">
        <v>168</v>
      </c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outlineLevel="3" x14ac:dyDescent="0.2">
      <c r="A79" s="156"/>
      <c r="B79" s="157"/>
      <c r="C79" s="267" t="s">
        <v>338</v>
      </c>
      <c r="D79" s="268"/>
      <c r="E79" s="268"/>
      <c r="F79" s="268"/>
      <c r="G79" s="268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9"/>
      <c r="AA79" s="149"/>
      <c r="AB79" s="149"/>
      <c r="AC79" s="149"/>
      <c r="AD79" s="149"/>
      <c r="AE79" s="149"/>
      <c r="AF79" s="149"/>
      <c r="AG79" s="149" t="s">
        <v>168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outlineLevel="3" x14ac:dyDescent="0.2">
      <c r="A80" s="156"/>
      <c r="B80" s="157"/>
      <c r="C80" s="267" t="s">
        <v>339</v>
      </c>
      <c r="D80" s="268"/>
      <c r="E80" s="268"/>
      <c r="F80" s="268"/>
      <c r="G80" s="268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9"/>
      <c r="AA80" s="149"/>
      <c r="AB80" s="149"/>
      <c r="AC80" s="149"/>
      <c r="AD80" s="149"/>
      <c r="AE80" s="149"/>
      <c r="AF80" s="149"/>
      <c r="AG80" s="149" t="s">
        <v>168</v>
      </c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  <c r="BH80" s="149"/>
    </row>
    <row r="81" spans="1:60" outlineLevel="3" x14ac:dyDescent="0.2">
      <c r="A81" s="156"/>
      <c r="B81" s="157"/>
      <c r="C81" s="267" t="s">
        <v>340</v>
      </c>
      <c r="D81" s="268"/>
      <c r="E81" s="268"/>
      <c r="F81" s="268"/>
      <c r="G81" s="268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9"/>
      <c r="AA81" s="149"/>
      <c r="AB81" s="149"/>
      <c r="AC81" s="149"/>
      <c r="AD81" s="149"/>
      <c r="AE81" s="149"/>
      <c r="AF81" s="149"/>
      <c r="AG81" s="149" t="s">
        <v>168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1" x14ac:dyDescent="0.2">
      <c r="A82" s="173">
        <v>18</v>
      </c>
      <c r="B82" s="174" t="s">
        <v>249</v>
      </c>
      <c r="C82" s="181" t="s">
        <v>341</v>
      </c>
      <c r="D82" s="175" t="s">
        <v>231</v>
      </c>
      <c r="E82" s="176">
        <v>1</v>
      </c>
      <c r="F82" s="177"/>
      <c r="G82" s="178">
        <f>ROUND(E82*F82,2)</f>
        <v>0</v>
      </c>
      <c r="H82" s="160"/>
      <c r="I82" s="159">
        <f>ROUND(E82*H82,2)</f>
        <v>0</v>
      </c>
      <c r="J82" s="160"/>
      <c r="K82" s="159">
        <f>ROUND(E82*J82,2)</f>
        <v>0</v>
      </c>
      <c r="L82" s="159">
        <v>21</v>
      </c>
      <c r="M82" s="159">
        <f>G82*(1+L82/100)</f>
        <v>0</v>
      </c>
      <c r="N82" s="158">
        <v>0</v>
      </c>
      <c r="O82" s="158">
        <f>ROUND(E82*N82,2)</f>
        <v>0</v>
      </c>
      <c r="P82" s="158">
        <v>0</v>
      </c>
      <c r="Q82" s="158">
        <f>ROUND(E82*P82,2)</f>
        <v>0</v>
      </c>
      <c r="R82" s="159"/>
      <c r="S82" s="159" t="s">
        <v>169</v>
      </c>
      <c r="T82" s="159" t="s">
        <v>166</v>
      </c>
      <c r="U82" s="159">
        <v>0</v>
      </c>
      <c r="V82" s="159">
        <f>ROUND(E82*U82,2)</f>
        <v>0</v>
      </c>
      <c r="W82" s="159"/>
      <c r="X82" s="159" t="s">
        <v>175</v>
      </c>
      <c r="Y82" s="159" t="s">
        <v>167</v>
      </c>
      <c r="Z82" s="149"/>
      <c r="AA82" s="149"/>
      <c r="AB82" s="149"/>
      <c r="AC82" s="149"/>
      <c r="AD82" s="149"/>
      <c r="AE82" s="149"/>
      <c r="AF82" s="149"/>
      <c r="AG82" s="149" t="s">
        <v>176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2" x14ac:dyDescent="0.2">
      <c r="A83" s="156"/>
      <c r="B83" s="157"/>
      <c r="C83" s="265" t="s">
        <v>255</v>
      </c>
      <c r="D83" s="266"/>
      <c r="E83" s="266"/>
      <c r="F83" s="266"/>
      <c r="G83" s="266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9"/>
      <c r="AA83" s="149"/>
      <c r="AB83" s="149"/>
      <c r="AC83" s="149"/>
      <c r="AD83" s="149"/>
      <c r="AE83" s="149"/>
      <c r="AF83" s="149"/>
      <c r="AG83" s="149" t="s">
        <v>168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3" x14ac:dyDescent="0.2">
      <c r="A84" s="156"/>
      <c r="B84" s="157"/>
      <c r="C84" s="267" t="s">
        <v>331</v>
      </c>
      <c r="D84" s="268"/>
      <c r="E84" s="268"/>
      <c r="F84" s="268"/>
      <c r="G84" s="268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9"/>
      <c r="AA84" s="149"/>
      <c r="AB84" s="149"/>
      <c r="AC84" s="149"/>
      <c r="AD84" s="149"/>
      <c r="AE84" s="149"/>
      <c r="AF84" s="149"/>
      <c r="AG84" s="149" t="s">
        <v>168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3" x14ac:dyDescent="0.2">
      <c r="A85" s="156"/>
      <c r="B85" s="157"/>
      <c r="C85" s="267" t="s">
        <v>342</v>
      </c>
      <c r="D85" s="268"/>
      <c r="E85" s="268"/>
      <c r="F85" s="268"/>
      <c r="G85" s="268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9"/>
      <c r="AA85" s="149"/>
      <c r="AB85" s="149"/>
      <c r="AC85" s="149"/>
      <c r="AD85" s="149"/>
      <c r="AE85" s="149"/>
      <c r="AF85" s="149"/>
      <c r="AG85" s="149" t="s">
        <v>168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3" x14ac:dyDescent="0.2">
      <c r="A86" s="156"/>
      <c r="B86" s="157"/>
      <c r="C86" s="267" t="s">
        <v>343</v>
      </c>
      <c r="D86" s="268"/>
      <c r="E86" s="268"/>
      <c r="F86" s="268"/>
      <c r="G86" s="268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9"/>
      <c r="AA86" s="149"/>
      <c r="AB86" s="149"/>
      <c r="AC86" s="149"/>
      <c r="AD86" s="149"/>
      <c r="AE86" s="149"/>
      <c r="AF86" s="149"/>
      <c r="AG86" s="149" t="s">
        <v>168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3" x14ac:dyDescent="0.2">
      <c r="A87" s="156"/>
      <c r="B87" s="157"/>
      <c r="C87" s="267" t="s">
        <v>422</v>
      </c>
      <c r="D87" s="268"/>
      <c r="E87" s="268"/>
      <c r="F87" s="268"/>
      <c r="G87" s="268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9"/>
      <c r="AA87" s="149"/>
      <c r="AB87" s="149"/>
      <c r="AC87" s="149"/>
      <c r="AD87" s="149"/>
      <c r="AE87" s="149"/>
      <c r="AF87" s="149"/>
      <c r="AG87" s="149" t="s">
        <v>168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3" x14ac:dyDescent="0.2">
      <c r="A88" s="156"/>
      <c r="B88" s="157"/>
      <c r="C88" s="267" t="s">
        <v>335</v>
      </c>
      <c r="D88" s="268"/>
      <c r="E88" s="268"/>
      <c r="F88" s="268"/>
      <c r="G88" s="268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9"/>
      <c r="AA88" s="149"/>
      <c r="AB88" s="149"/>
      <c r="AC88" s="149"/>
      <c r="AD88" s="149"/>
      <c r="AE88" s="149"/>
      <c r="AF88" s="149"/>
      <c r="AG88" s="149" t="s">
        <v>168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3" x14ac:dyDescent="0.2">
      <c r="A89" s="156"/>
      <c r="B89" s="157"/>
      <c r="C89" s="267" t="s">
        <v>344</v>
      </c>
      <c r="D89" s="268"/>
      <c r="E89" s="268"/>
      <c r="F89" s="268"/>
      <c r="G89" s="268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9"/>
      <c r="AA89" s="149"/>
      <c r="AB89" s="149"/>
      <c r="AC89" s="149"/>
      <c r="AD89" s="149"/>
      <c r="AE89" s="149"/>
      <c r="AF89" s="149"/>
      <c r="AG89" s="149" t="s">
        <v>168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3" x14ac:dyDescent="0.2">
      <c r="A90" s="156"/>
      <c r="B90" s="157"/>
      <c r="C90" s="267" t="s">
        <v>345</v>
      </c>
      <c r="D90" s="268"/>
      <c r="E90" s="268"/>
      <c r="F90" s="268"/>
      <c r="G90" s="268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9"/>
      <c r="AA90" s="149"/>
      <c r="AB90" s="149"/>
      <c r="AC90" s="149"/>
      <c r="AD90" s="149"/>
      <c r="AE90" s="149"/>
      <c r="AF90" s="149"/>
      <c r="AG90" s="149" t="s">
        <v>168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3" x14ac:dyDescent="0.2">
      <c r="A91" s="156"/>
      <c r="B91" s="157"/>
      <c r="C91" s="267" t="s">
        <v>346</v>
      </c>
      <c r="D91" s="268"/>
      <c r="E91" s="268"/>
      <c r="F91" s="268"/>
      <c r="G91" s="268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9"/>
      <c r="AA91" s="149"/>
      <c r="AB91" s="149"/>
      <c r="AC91" s="149"/>
      <c r="AD91" s="149"/>
      <c r="AE91" s="149"/>
      <c r="AF91" s="149"/>
      <c r="AG91" s="149" t="s">
        <v>168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3" x14ac:dyDescent="0.2">
      <c r="A92" s="156"/>
      <c r="B92" s="157"/>
      <c r="C92" s="267" t="s">
        <v>340</v>
      </c>
      <c r="D92" s="268"/>
      <c r="E92" s="268"/>
      <c r="F92" s="268"/>
      <c r="G92" s="268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9"/>
      <c r="AA92" s="149"/>
      <c r="AB92" s="149"/>
      <c r="AC92" s="149"/>
      <c r="AD92" s="149"/>
      <c r="AE92" s="149"/>
      <c r="AF92" s="149"/>
      <c r="AG92" s="149" t="s">
        <v>168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1" x14ac:dyDescent="0.2">
      <c r="A93" s="173">
        <v>19</v>
      </c>
      <c r="B93" s="174" t="s">
        <v>250</v>
      </c>
      <c r="C93" s="181" t="s">
        <v>347</v>
      </c>
      <c r="D93" s="175" t="s">
        <v>231</v>
      </c>
      <c r="E93" s="176">
        <v>1</v>
      </c>
      <c r="F93" s="177"/>
      <c r="G93" s="178">
        <f>ROUND(E93*F93,2)</f>
        <v>0</v>
      </c>
      <c r="H93" s="160"/>
      <c r="I93" s="159">
        <f>ROUND(E93*H93,2)</f>
        <v>0</v>
      </c>
      <c r="J93" s="160"/>
      <c r="K93" s="159">
        <f>ROUND(E93*J93,2)</f>
        <v>0</v>
      </c>
      <c r="L93" s="159">
        <v>21</v>
      </c>
      <c r="M93" s="159">
        <f>G93*(1+L93/100)</f>
        <v>0</v>
      </c>
      <c r="N93" s="158">
        <v>0</v>
      </c>
      <c r="O93" s="158">
        <f>ROUND(E93*N93,2)</f>
        <v>0</v>
      </c>
      <c r="P93" s="158">
        <v>0</v>
      </c>
      <c r="Q93" s="158">
        <f>ROUND(E93*P93,2)</f>
        <v>0</v>
      </c>
      <c r="R93" s="159"/>
      <c r="S93" s="159" t="s">
        <v>169</v>
      </c>
      <c r="T93" s="159" t="s">
        <v>166</v>
      </c>
      <c r="U93" s="159">
        <v>0</v>
      </c>
      <c r="V93" s="159">
        <f>ROUND(E93*U93,2)</f>
        <v>0</v>
      </c>
      <c r="W93" s="159"/>
      <c r="X93" s="159" t="s">
        <v>175</v>
      </c>
      <c r="Y93" s="159" t="s">
        <v>167</v>
      </c>
      <c r="Z93" s="149"/>
      <c r="AA93" s="149"/>
      <c r="AB93" s="149"/>
      <c r="AC93" s="149"/>
      <c r="AD93" s="149"/>
      <c r="AE93" s="149"/>
      <c r="AF93" s="149"/>
      <c r="AG93" s="149" t="s">
        <v>176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2" x14ac:dyDescent="0.2">
      <c r="A94" s="156"/>
      <c r="B94" s="157"/>
      <c r="C94" s="265" t="s">
        <v>255</v>
      </c>
      <c r="D94" s="266"/>
      <c r="E94" s="266"/>
      <c r="F94" s="266"/>
      <c r="G94" s="266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9"/>
      <c r="AA94" s="149"/>
      <c r="AB94" s="149"/>
      <c r="AC94" s="149"/>
      <c r="AD94" s="149"/>
      <c r="AE94" s="149"/>
      <c r="AF94" s="149"/>
      <c r="AG94" s="149" t="s">
        <v>168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3" x14ac:dyDescent="0.2">
      <c r="A95" s="156"/>
      <c r="B95" s="157"/>
      <c r="C95" s="267" t="s">
        <v>331</v>
      </c>
      <c r="D95" s="268"/>
      <c r="E95" s="268"/>
      <c r="F95" s="268"/>
      <c r="G95" s="268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9"/>
      <c r="AA95" s="149"/>
      <c r="AB95" s="149"/>
      <c r="AC95" s="149"/>
      <c r="AD95" s="149"/>
      <c r="AE95" s="149"/>
      <c r="AF95" s="149"/>
      <c r="AG95" s="149" t="s">
        <v>168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3" x14ac:dyDescent="0.2">
      <c r="A96" s="156"/>
      <c r="B96" s="157"/>
      <c r="C96" s="267" t="s">
        <v>348</v>
      </c>
      <c r="D96" s="268"/>
      <c r="E96" s="268"/>
      <c r="F96" s="268"/>
      <c r="G96" s="268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9"/>
      <c r="AA96" s="149"/>
      <c r="AB96" s="149"/>
      <c r="AC96" s="149"/>
      <c r="AD96" s="149"/>
      <c r="AE96" s="149"/>
      <c r="AF96" s="149"/>
      <c r="AG96" s="149" t="s">
        <v>168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3" x14ac:dyDescent="0.2">
      <c r="A97" s="156"/>
      <c r="B97" s="157"/>
      <c r="C97" s="267" t="s">
        <v>349</v>
      </c>
      <c r="D97" s="268"/>
      <c r="E97" s="268"/>
      <c r="F97" s="268"/>
      <c r="G97" s="268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9"/>
      <c r="AA97" s="149"/>
      <c r="AB97" s="149"/>
      <c r="AC97" s="149"/>
      <c r="AD97" s="149"/>
      <c r="AE97" s="149"/>
      <c r="AF97" s="149"/>
      <c r="AG97" s="149" t="s">
        <v>168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3" x14ac:dyDescent="0.2">
      <c r="A98" s="156"/>
      <c r="B98" s="157"/>
      <c r="C98" s="267" t="s">
        <v>422</v>
      </c>
      <c r="D98" s="268"/>
      <c r="E98" s="268"/>
      <c r="F98" s="268"/>
      <c r="G98" s="268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9"/>
      <c r="AA98" s="149"/>
      <c r="AB98" s="149"/>
      <c r="AC98" s="149"/>
      <c r="AD98" s="149"/>
      <c r="AE98" s="149"/>
      <c r="AF98" s="149"/>
      <c r="AG98" s="149" t="s">
        <v>168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3" x14ac:dyDescent="0.2">
      <c r="A99" s="156"/>
      <c r="B99" s="157"/>
      <c r="C99" s="267" t="s">
        <v>335</v>
      </c>
      <c r="D99" s="268"/>
      <c r="E99" s="268"/>
      <c r="F99" s="268"/>
      <c r="G99" s="268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9"/>
      <c r="AA99" s="149"/>
      <c r="AB99" s="149"/>
      <c r="AC99" s="149"/>
      <c r="AD99" s="149"/>
      <c r="AE99" s="149"/>
      <c r="AF99" s="149"/>
      <c r="AG99" s="149" t="s">
        <v>168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3" x14ac:dyDescent="0.2">
      <c r="A100" s="156"/>
      <c r="B100" s="157"/>
      <c r="C100" s="267" t="s">
        <v>336</v>
      </c>
      <c r="D100" s="268"/>
      <c r="E100" s="268"/>
      <c r="F100" s="268"/>
      <c r="G100" s="268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9"/>
      <c r="AA100" s="149"/>
      <c r="AB100" s="149"/>
      <c r="AC100" s="149"/>
      <c r="AD100" s="149"/>
      <c r="AE100" s="149"/>
      <c r="AF100" s="149"/>
      <c r="AG100" s="149" t="s">
        <v>168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3" x14ac:dyDescent="0.2">
      <c r="A101" s="156"/>
      <c r="B101" s="157"/>
      <c r="C101" s="267" t="s">
        <v>350</v>
      </c>
      <c r="D101" s="268"/>
      <c r="E101" s="268"/>
      <c r="F101" s="268"/>
      <c r="G101" s="268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9"/>
      <c r="AA101" s="149"/>
      <c r="AB101" s="149"/>
      <c r="AC101" s="149"/>
      <c r="AD101" s="149"/>
      <c r="AE101" s="149"/>
      <c r="AF101" s="149"/>
      <c r="AG101" s="149" t="s">
        <v>168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3" x14ac:dyDescent="0.2">
      <c r="A102" s="156"/>
      <c r="B102" s="157"/>
      <c r="C102" s="267" t="s">
        <v>351</v>
      </c>
      <c r="D102" s="268"/>
      <c r="E102" s="268"/>
      <c r="F102" s="268"/>
      <c r="G102" s="268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9"/>
      <c r="AA102" s="149"/>
      <c r="AB102" s="149"/>
      <c r="AC102" s="149"/>
      <c r="AD102" s="149"/>
      <c r="AE102" s="149"/>
      <c r="AF102" s="149"/>
      <c r="AG102" s="149" t="s">
        <v>168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3" x14ac:dyDescent="0.2">
      <c r="A103" s="156"/>
      <c r="B103" s="157"/>
      <c r="C103" s="267" t="s">
        <v>352</v>
      </c>
      <c r="D103" s="268"/>
      <c r="E103" s="268"/>
      <c r="F103" s="268"/>
      <c r="G103" s="268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9"/>
      <c r="AA103" s="149"/>
      <c r="AB103" s="149"/>
      <c r="AC103" s="149"/>
      <c r="AD103" s="149"/>
      <c r="AE103" s="149"/>
      <c r="AF103" s="149"/>
      <c r="AG103" s="149" t="s">
        <v>168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3" x14ac:dyDescent="0.2">
      <c r="A104" s="156"/>
      <c r="B104" s="157"/>
      <c r="C104" s="267" t="s">
        <v>340</v>
      </c>
      <c r="D104" s="268"/>
      <c r="E104" s="268"/>
      <c r="F104" s="268"/>
      <c r="G104" s="268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9"/>
      <c r="AA104" s="149"/>
      <c r="AB104" s="149"/>
      <c r="AC104" s="149"/>
      <c r="AD104" s="149"/>
      <c r="AE104" s="149"/>
      <c r="AF104" s="149"/>
      <c r="AG104" s="149" t="s">
        <v>168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1" x14ac:dyDescent="0.2">
      <c r="A105" s="173">
        <v>20</v>
      </c>
      <c r="B105" s="174" t="s">
        <v>251</v>
      </c>
      <c r="C105" s="181" t="s">
        <v>353</v>
      </c>
      <c r="D105" s="175" t="s">
        <v>231</v>
      </c>
      <c r="E105" s="176">
        <v>1</v>
      </c>
      <c r="F105" s="177"/>
      <c r="G105" s="178">
        <f>ROUND(E105*F105,2)</f>
        <v>0</v>
      </c>
      <c r="H105" s="160"/>
      <c r="I105" s="159">
        <f>ROUND(E105*H105,2)</f>
        <v>0</v>
      </c>
      <c r="J105" s="160"/>
      <c r="K105" s="159">
        <f>ROUND(E105*J105,2)</f>
        <v>0</v>
      </c>
      <c r="L105" s="159">
        <v>21</v>
      </c>
      <c r="M105" s="159">
        <f>G105*(1+L105/100)</f>
        <v>0</v>
      </c>
      <c r="N105" s="158">
        <v>0</v>
      </c>
      <c r="O105" s="158">
        <f>ROUND(E105*N105,2)</f>
        <v>0</v>
      </c>
      <c r="P105" s="158">
        <v>0</v>
      </c>
      <c r="Q105" s="158">
        <f>ROUND(E105*P105,2)</f>
        <v>0</v>
      </c>
      <c r="R105" s="159"/>
      <c r="S105" s="159" t="s">
        <v>169</v>
      </c>
      <c r="T105" s="159" t="s">
        <v>166</v>
      </c>
      <c r="U105" s="159">
        <v>0</v>
      </c>
      <c r="V105" s="159">
        <f>ROUND(E105*U105,2)</f>
        <v>0</v>
      </c>
      <c r="W105" s="159"/>
      <c r="X105" s="159" t="s">
        <v>175</v>
      </c>
      <c r="Y105" s="159" t="s">
        <v>167</v>
      </c>
      <c r="Z105" s="149"/>
      <c r="AA105" s="149"/>
      <c r="AB105" s="149"/>
      <c r="AC105" s="149"/>
      <c r="AD105" s="149"/>
      <c r="AE105" s="149"/>
      <c r="AF105" s="149"/>
      <c r="AG105" s="149" t="s">
        <v>176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2" x14ac:dyDescent="0.2">
      <c r="A106" s="156"/>
      <c r="B106" s="157"/>
      <c r="C106" s="265" t="s">
        <v>255</v>
      </c>
      <c r="D106" s="266"/>
      <c r="E106" s="266"/>
      <c r="F106" s="266"/>
      <c r="G106" s="266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9"/>
      <c r="AA106" s="149"/>
      <c r="AB106" s="149"/>
      <c r="AC106" s="149"/>
      <c r="AD106" s="149"/>
      <c r="AE106" s="149"/>
      <c r="AF106" s="149"/>
      <c r="AG106" s="149" t="s">
        <v>168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3" x14ac:dyDescent="0.2">
      <c r="A107" s="156"/>
      <c r="B107" s="157"/>
      <c r="C107" s="267" t="s">
        <v>331</v>
      </c>
      <c r="D107" s="268"/>
      <c r="E107" s="268"/>
      <c r="F107" s="268"/>
      <c r="G107" s="268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9"/>
      <c r="AA107" s="149"/>
      <c r="AB107" s="149"/>
      <c r="AC107" s="149"/>
      <c r="AD107" s="149"/>
      <c r="AE107" s="149"/>
      <c r="AF107" s="149"/>
      <c r="AG107" s="149" t="s">
        <v>168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3" x14ac:dyDescent="0.2">
      <c r="A108" s="156"/>
      <c r="B108" s="157"/>
      <c r="C108" s="267" t="s">
        <v>354</v>
      </c>
      <c r="D108" s="268"/>
      <c r="E108" s="268"/>
      <c r="F108" s="268"/>
      <c r="G108" s="268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9"/>
      <c r="AA108" s="149"/>
      <c r="AB108" s="149"/>
      <c r="AC108" s="149"/>
      <c r="AD108" s="149"/>
      <c r="AE108" s="149"/>
      <c r="AF108" s="149"/>
      <c r="AG108" s="149" t="s">
        <v>168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3" x14ac:dyDescent="0.2">
      <c r="A109" s="156"/>
      <c r="B109" s="157"/>
      <c r="C109" s="267" t="s">
        <v>355</v>
      </c>
      <c r="D109" s="268"/>
      <c r="E109" s="268"/>
      <c r="F109" s="268"/>
      <c r="G109" s="268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9"/>
      <c r="AA109" s="149"/>
      <c r="AB109" s="149"/>
      <c r="AC109" s="149"/>
      <c r="AD109" s="149"/>
      <c r="AE109" s="149"/>
      <c r="AF109" s="149"/>
      <c r="AG109" s="149" t="s">
        <v>168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3" x14ac:dyDescent="0.2">
      <c r="A110" s="156"/>
      <c r="B110" s="157"/>
      <c r="C110" s="267" t="s">
        <v>422</v>
      </c>
      <c r="D110" s="268"/>
      <c r="E110" s="268"/>
      <c r="F110" s="268"/>
      <c r="G110" s="268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9"/>
      <c r="AA110" s="149"/>
      <c r="AB110" s="149"/>
      <c r="AC110" s="149"/>
      <c r="AD110" s="149"/>
      <c r="AE110" s="149"/>
      <c r="AF110" s="149"/>
      <c r="AG110" s="149" t="s">
        <v>168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3" x14ac:dyDescent="0.2">
      <c r="A111" s="156"/>
      <c r="B111" s="157"/>
      <c r="C111" s="267" t="s">
        <v>335</v>
      </c>
      <c r="D111" s="268"/>
      <c r="E111" s="268"/>
      <c r="F111" s="268"/>
      <c r="G111" s="268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9"/>
      <c r="AA111" s="149"/>
      <c r="AB111" s="149"/>
      <c r="AC111" s="149"/>
      <c r="AD111" s="149"/>
      <c r="AE111" s="149"/>
      <c r="AF111" s="149"/>
      <c r="AG111" s="149" t="s">
        <v>168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3" x14ac:dyDescent="0.2">
      <c r="A112" s="156"/>
      <c r="B112" s="157"/>
      <c r="C112" s="267" t="s">
        <v>336</v>
      </c>
      <c r="D112" s="268"/>
      <c r="E112" s="268"/>
      <c r="F112" s="268"/>
      <c r="G112" s="268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9"/>
      <c r="AA112" s="149"/>
      <c r="AB112" s="149"/>
      <c r="AC112" s="149"/>
      <c r="AD112" s="149"/>
      <c r="AE112" s="149"/>
      <c r="AF112" s="149"/>
      <c r="AG112" s="149" t="s">
        <v>168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3" x14ac:dyDescent="0.2">
      <c r="A113" s="156"/>
      <c r="B113" s="157"/>
      <c r="C113" s="267" t="s">
        <v>356</v>
      </c>
      <c r="D113" s="268"/>
      <c r="E113" s="268"/>
      <c r="F113" s="268"/>
      <c r="G113" s="268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9"/>
      <c r="AA113" s="149"/>
      <c r="AB113" s="149"/>
      <c r="AC113" s="149"/>
      <c r="AD113" s="149"/>
      <c r="AE113" s="149"/>
      <c r="AF113" s="149"/>
      <c r="AG113" s="149" t="s">
        <v>168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3" x14ac:dyDescent="0.2">
      <c r="A114" s="156"/>
      <c r="B114" s="157"/>
      <c r="C114" s="267" t="s">
        <v>357</v>
      </c>
      <c r="D114" s="268"/>
      <c r="E114" s="268"/>
      <c r="F114" s="268"/>
      <c r="G114" s="268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9"/>
      <c r="AA114" s="149"/>
      <c r="AB114" s="149"/>
      <c r="AC114" s="149"/>
      <c r="AD114" s="149"/>
      <c r="AE114" s="149"/>
      <c r="AF114" s="149"/>
      <c r="AG114" s="149" t="s">
        <v>168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3" x14ac:dyDescent="0.2">
      <c r="A115" s="156"/>
      <c r="B115" s="157"/>
      <c r="C115" s="267" t="s">
        <v>358</v>
      </c>
      <c r="D115" s="268"/>
      <c r="E115" s="268"/>
      <c r="F115" s="268"/>
      <c r="G115" s="268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9"/>
      <c r="AA115" s="149"/>
      <c r="AB115" s="149"/>
      <c r="AC115" s="149"/>
      <c r="AD115" s="149"/>
      <c r="AE115" s="149"/>
      <c r="AF115" s="149"/>
      <c r="AG115" s="149" t="s">
        <v>168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3" x14ac:dyDescent="0.2">
      <c r="A116" s="156"/>
      <c r="B116" s="157"/>
      <c r="C116" s="267" t="s">
        <v>340</v>
      </c>
      <c r="D116" s="268"/>
      <c r="E116" s="268"/>
      <c r="F116" s="268"/>
      <c r="G116" s="268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9"/>
      <c r="AA116" s="149"/>
      <c r="AB116" s="149"/>
      <c r="AC116" s="149"/>
      <c r="AD116" s="149"/>
      <c r="AE116" s="149"/>
      <c r="AF116" s="149"/>
      <c r="AG116" s="149" t="s">
        <v>168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3">
        <v>21</v>
      </c>
      <c r="B117" s="174" t="s">
        <v>252</v>
      </c>
      <c r="C117" s="181" t="s">
        <v>359</v>
      </c>
      <c r="D117" s="175" t="s">
        <v>231</v>
      </c>
      <c r="E117" s="176">
        <v>1</v>
      </c>
      <c r="F117" s="177"/>
      <c r="G117" s="178">
        <f>ROUND(E117*F117,2)</f>
        <v>0</v>
      </c>
      <c r="H117" s="160"/>
      <c r="I117" s="159">
        <f>ROUND(E117*H117,2)</f>
        <v>0</v>
      </c>
      <c r="J117" s="160"/>
      <c r="K117" s="159">
        <f>ROUND(E117*J117,2)</f>
        <v>0</v>
      </c>
      <c r="L117" s="159">
        <v>21</v>
      </c>
      <c r="M117" s="159">
        <f>G117*(1+L117/100)</f>
        <v>0</v>
      </c>
      <c r="N117" s="158">
        <v>0</v>
      </c>
      <c r="O117" s="158">
        <f>ROUND(E117*N117,2)</f>
        <v>0</v>
      </c>
      <c r="P117" s="158">
        <v>0</v>
      </c>
      <c r="Q117" s="158">
        <f>ROUND(E117*P117,2)</f>
        <v>0</v>
      </c>
      <c r="R117" s="159"/>
      <c r="S117" s="159" t="s">
        <v>169</v>
      </c>
      <c r="T117" s="159" t="s">
        <v>166</v>
      </c>
      <c r="U117" s="159">
        <v>0</v>
      </c>
      <c r="V117" s="159">
        <f>ROUND(E117*U117,2)</f>
        <v>0</v>
      </c>
      <c r="W117" s="159"/>
      <c r="X117" s="159" t="s">
        <v>175</v>
      </c>
      <c r="Y117" s="159" t="s">
        <v>167</v>
      </c>
      <c r="Z117" s="149"/>
      <c r="AA117" s="149"/>
      <c r="AB117" s="149"/>
      <c r="AC117" s="149"/>
      <c r="AD117" s="149"/>
      <c r="AE117" s="149"/>
      <c r="AF117" s="149"/>
      <c r="AG117" s="149" t="s">
        <v>176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2" x14ac:dyDescent="0.2">
      <c r="A118" s="156"/>
      <c r="B118" s="157"/>
      <c r="C118" s="265" t="s">
        <v>255</v>
      </c>
      <c r="D118" s="266"/>
      <c r="E118" s="266"/>
      <c r="F118" s="266"/>
      <c r="G118" s="266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9"/>
      <c r="AA118" s="149"/>
      <c r="AB118" s="149"/>
      <c r="AC118" s="149"/>
      <c r="AD118" s="149"/>
      <c r="AE118" s="149"/>
      <c r="AF118" s="149"/>
      <c r="AG118" s="149" t="s">
        <v>168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3" x14ac:dyDescent="0.2">
      <c r="A119" s="156"/>
      <c r="B119" s="157"/>
      <c r="C119" s="267" t="s">
        <v>331</v>
      </c>
      <c r="D119" s="268"/>
      <c r="E119" s="268"/>
      <c r="F119" s="268"/>
      <c r="G119" s="268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9"/>
      <c r="AA119" s="149"/>
      <c r="AB119" s="149"/>
      <c r="AC119" s="149"/>
      <c r="AD119" s="149"/>
      <c r="AE119" s="149"/>
      <c r="AF119" s="149"/>
      <c r="AG119" s="149" t="s">
        <v>168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3" x14ac:dyDescent="0.2">
      <c r="A120" s="156"/>
      <c r="B120" s="157"/>
      <c r="C120" s="267" t="s">
        <v>360</v>
      </c>
      <c r="D120" s="268"/>
      <c r="E120" s="268"/>
      <c r="F120" s="268"/>
      <c r="G120" s="268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9"/>
      <c r="AA120" s="149"/>
      <c r="AB120" s="149"/>
      <c r="AC120" s="149"/>
      <c r="AD120" s="149"/>
      <c r="AE120" s="149"/>
      <c r="AF120" s="149"/>
      <c r="AG120" s="149" t="s">
        <v>168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ht="22.5" outlineLevel="3" x14ac:dyDescent="0.2">
      <c r="A121" s="156"/>
      <c r="B121" s="157"/>
      <c r="C121" s="267" t="s">
        <v>361</v>
      </c>
      <c r="D121" s="268"/>
      <c r="E121" s="268"/>
      <c r="F121" s="268"/>
      <c r="G121" s="268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9"/>
      <c r="AA121" s="149"/>
      <c r="AB121" s="149"/>
      <c r="AC121" s="149"/>
      <c r="AD121" s="149"/>
      <c r="AE121" s="149"/>
      <c r="AF121" s="149"/>
      <c r="AG121" s="149" t="s">
        <v>168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79" t="str">
        <f>C121</f>
        <v>-	nosná konstrukce z akátových hranolů, pochozí plocha z akátových prken nebo fošen. Kotvení přes akátové stojky, které budou zabetonované. Spojovací materiál nerezový.</v>
      </c>
      <c r="BB121" s="149"/>
      <c r="BC121" s="149"/>
      <c r="BD121" s="149"/>
      <c r="BE121" s="149"/>
      <c r="BF121" s="149"/>
      <c r="BG121" s="149"/>
      <c r="BH121" s="149"/>
    </row>
    <row r="122" spans="1:60" outlineLevel="3" x14ac:dyDescent="0.2">
      <c r="A122" s="156"/>
      <c r="B122" s="157"/>
      <c r="C122" s="267" t="s">
        <v>422</v>
      </c>
      <c r="D122" s="268"/>
      <c r="E122" s="268"/>
      <c r="F122" s="268"/>
      <c r="G122" s="268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9"/>
      <c r="AA122" s="149"/>
      <c r="AB122" s="149"/>
      <c r="AC122" s="149"/>
      <c r="AD122" s="149"/>
      <c r="AE122" s="149"/>
      <c r="AF122" s="149"/>
      <c r="AG122" s="149" t="s">
        <v>168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3" x14ac:dyDescent="0.2">
      <c r="A123" s="156"/>
      <c r="B123" s="157"/>
      <c r="C123" s="267" t="s">
        <v>335</v>
      </c>
      <c r="D123" s="268"/>
      <c r="E123" s="268"/>
      <c r="F123" s="268"/>
      <c r="G123" s="268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9"/>
      <c r="AA123" s="149"/>
      <c r="AB123" s="149"/>
      <c r="AC123" s="149"/>
      <c r="AD123" s="149"/>
      <c r="AE123" s="149"/>
      <c r="AF123" s="149"/>
      <c r="AG123" s="149" t="s">
        <v>168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3" x14ac:dyDescent="0.2">
      <c r="A124" s="156"/>
      <c r="B124" s="157"/>
      <c r="C124" s="267" t="s">
        <v>362</v>
      </c>
      <c r="D124" s="268"/>
      <c r="E124" s="268"/>
      <c r="F124" s="268"/>
      <c r="G124" s="268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9"/>
      <c r="AA124" s="149"/>
      <c r="AB124" s="149"/>
      <c r="AC124" s="149"/>
      <c r="AD124" s="149"/>
      <c r="AE124" s="149"/>
      <c r="AF124" s="149"/>
      <c r="AG124" s="149" t="s">
        <v>168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3" x14ac:dyDescent="0.2">
      <c r="A125" s="156"/>
      <c r="B125" s="157"/>
      <c r="C125" s="267" t="s">
        <v>363</v>
      </c>
      <c r="D125" s="268"/>
      <c r="E125" s="268"/>
      <c r="F125" s="268"/>
      <c r="G125" s="268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9"/>
      <c r="AA125" s="149"/>
      <c r="AB125" s="149"/>
      <c r="AC125" s="149"/>
      <c r="AD125" s="149"/>
      <c r="AE125" s="149"/>
      <c r="AF125" s="149"/>
      <c r="AG125" s="149" t="s">
        <v>168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ht="22.5" outlineLevel="3" x14ac:dyDescent="0.2">
      <c r="A126" s="156"/>
      <c r="B126" s="157"/>
      <c r="C126" s="267" t="s">
        <v>364</v>
      </c>
      <c r="D126" s="268"/>
      <c r="E126" s="268"/>
      <c r="F126" s="268"/>
      <c r="G126" s="268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9"/>
      <c r="AA126" s="149"/>
      <c r="AB126" s="149"/>
      <c r="AC126" s="149"/>
      <c r="AD126" s="149"/>
      <c r="AE126" s="149"/>
      <c r="AF126" s="149"/>
      <c r="AG126" s="149" t="s">
        <v>168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79" t="str">
        <f>C126</f>
        <v>-	dopadová plocha: travnatý povrch, kačírek tl. vrstvy 200 mm, písek tl. vrstvy 400 mm (imitace řeky – dětské pískoviště)</v>
      </c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3">
        <v>22</v>
      </c>
      <c r="B127" s="174" t="s">
        <v>253</v>
      </c>
      <c r="C127" s="181" t="s">
        <v>365</v>
      </c>
      <c r="D127" s="175" t="s">
        <v>231</v>
      </c>
      <c r="E127" s="176">
        <v>1</v>
      </c>
      <c r="F127" s="177"/>
      <c r="G127" s="178">
        <f>ROUND(E127*F127,2)</f>
        <v>0</v>
      </c>
      <c r="H127" s="160"/>
      <c r="I127" s="159">
        <f>ROUND(E127*H127,2)</f>
        <v>0</v>
      </c>
      <c r="J127" s="160"/>
      <c r="K127" s="159">
        <f>ROUND(E127*J127,2)</f>
        <v>0</v>
      </c>
      <c r="L127" s="159">
        <v>21</v>
      </c>
      <c r="M127" s="159">
        <f>G127*(1+L127/100)</f>
        <v>0</v>
      </c>
      <c r="N127" s="158">
        <v>0</v>
      </c>
      <c r="O127" s="158">
        <f>ROUND(E127*N127,2)</f>
        <v>0</v>
      </c>
      <c r="P127" s="158">
        <v>0</v>
      </c>
      <c r="Q127" s="158">
        <f>ROUND(E127*P127,2)</f>
        <v>0</v>
      </c>
      <c r="R127" s="159"/>
      <c r="S127" s="159" t="s">
        <v>169</v>
      </c>
      <c r="T127" s="159" t="s">
        <v>166</v>
      </c>
      <c r="U127" s="159">
        <v>0</v>
      </c>
      <c r="V127" s="159">
        <f>ROUND(E127*U127,2)</f>
        <v>0</v>
      </c>
      <c r="W127" s="159"/>
      <c r="X127" s="159" t="s">
        <v>175</v>
      </c>
      <c r="Y127" s="159" t="s">
        <v>167</v>
      </c>
      <c r="Z127" s="149"/>
      <c r="AA127" s="149"/>
      <c r="AB127" s="149"/>
      <c r="AC127" s="149"/>
      <c r="AD127" s="149"/>
      <c r="AE127" s="149"/>
      <c r="AF127" s="149"/>
      <c r="AG127" s="149" t="s">
        <v>176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2" x14ac:dyDescent="0.2">
      <c r="A128" s="156"/>
      <c r="B128" s="157"/>
      <c r="C128" s="265" t="s">
        <v>255</v>
      </c>
      <c r="D128" s="266"/>
      <c r="E128" s="266"/>
      <c r="F128" s="266"/>
      <c r="G128" s="266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9"/>
      <c r="AA128" s="149"/>
      <c r="AB128" s="149"/>
      <c r="AC128" s="149"/>
      <c r="AD128" s="149"/>
      <c r="AE128" s="149"/>
      <c r="AF128" s="149"/>
      <c r="AG128" s="149" t="s">
        <v>168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3" x14ac:dyDescent="0.2">
      <c r="A129" s="156"/>
      <c r="B129" s="157"/>
      <c r="C129" s="267" t="s">
        <v>331</v>
      </c>
      <c r="D129" s="268"/>
      <c r="E129" s="268"/>
      <c r="F129" s="268"/>
      <c r="G129" s="268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9"/>
      <c r="AA129" s="149"/>
      <c r="AB129" s="149"/>
      <c r="AC129" s="149"/>
      <c r="AD129" s="149"/>
      <c r="AE129" s="149"/>
      <c r="AF129" s="149"/>
      <c r="AG129" s="149" t="s">
        <v>168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3" x14ac:dyDescent="0.2">
      <c r="A130" s="156"/>
      <c r="B130" s="157"/>
      <c r="C130" s="267" t="s">
        <v>366</v>
      </c>
      <c r="D130" s="268"/>
      <c r="E130" s="268"/>
      <c r="F130" s="268"/>
      <c r="G130" s="268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9"/>
      <c r="AA130" s="149"/>
      <c r="AB130" s="149"/>
      <c r="AC130" s="149"/>
      <c r="AD130" s="149"/>
      <c r="AE130" s="149"/>
      <c r="AF130" s="149"/>
      <c r="AG130" s="149" t="s">
        <v>168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3" x14ac:dyDescent="0.2">
      <c r="A131" s="156"/>
      <c r="B131" s="157"/>
      <c r="C131" s="267" t="s">
        <v>367</v>
      </c>
      <c r="D131" s="268"/>
      <c r="E131" s="268"/>
      <c r="F131" s="268"/>
      <c r="G131" s="268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9"/>
      <c r="AA131" s="149"/>
      <c r="AB131" s="149"/>
      <c r="AC131" s="149"/>
      <c r="AD131" s="149"/>
      <c r="AE131" s="149"/>
      <c r="AF131" s="149"/>
      <c r="AG131" s="149" t="s">
        <v>168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3" x14ac:dyDescent="0.2">
      <c r="A132" s="156"/>
      <c r="B132" s="157"/>
      <c r="C132" s="267" t="s">
        <v>422</v>
      </c>
      <c r="D132" s="268"/>
      <c r="E132" s="268"/>
      <c r="F132" s="268"/>
      <c r="G132" s="268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9"/>
      <c r="AA132" s="149"/>
      <c r="AB132" s="149"/>
      <c r="AC132" s="149"/>
      <c r="AD132" s="149"/>
      <c r="AE132" s="149"/>
      <c r="AF132" s="149"/>
      <c r="AG132" s="149" t="s">
        <v>168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3" x14ac:dyDescent="0.2">
      <c r="A133" s="156"/>
      <c r="B133" s="157"/>
      <c r="C133" s="267" t="s">
        <v>335</v>
      </c>
      <c r="D133" s="268"/>
      <c r="E133" s="268"/>
      <c r="F133" s="268"/>
      <c r="G133" s="268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9"/>
      <c r="AA133" s="149"/>
      <c r="AB133" s="149"/>
      <c r="AC133" s="149"/>
      <c r="AD133" s="149"/>
      <c r="AE133" s="149"/>
      <c r="AF133" s="149"/>
      <c r="AG133" s="149" t="s">
        <v>168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3" x14ac:dyDescent="0.2">
      <c r="A134" s="156"/>
      <c r="B134" s="157"/>
      <c r="C134" s="267" t="s">
        <v>336</v>
      </c>
      <c r="D134" s="268"/>
      <c r="E134" s="268"/>
      <c r="F134" s="268"/>
      <c r="G134" s="268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9"/>
      <c r="AA134" s="149"/>
      <c r="AB134" s="149"/>
      <c r="AC134" s="149"/>
      <c r="AD134" s="149"/>
      <c r="AE134" s="149"/>
      <c r="AF134" s="149"/>
      <c r="AG134" s="149" t="s">
        <v>168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3" x14ac:dyDescent="0.2">
      <c r="A135" s="156"/>
      <c r="B135" s="157"/>
      <c r="C135" s="267" t="s">
        <v>368</v>
      </c>
      <c r="D135" s="268"/>
      <c r="E135" s="268"/>
      <c r="F135" s="268"/>
      <c r="G135" s="268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9"/>
      <c r="AA135" s="149"/>
      <c r="AB135" s="149"/>
      <c r="AC135" s="149"/>
      <c r="AD135" s="149"/>
      <c r="AE135" s="149"/>
      <c r="AF135" s="149"/>
      <c r="AG135" s="149" t="s">
        <v>168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3" x14ac:dyDescent="0.2">
      <c r="A136" s="156"/>
      <c r="B136" s="157"/>
      <c r="C136" s="267" t="s">
        <v>369</v>
      </c>
      <c r="D136" s="268"/>
      <c r="E136" s="268"/>
      <c r="F136" s="268"/>
      <c r="G136" s="268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9"/>
      <c r="AA136" s="149"/>
      <c r="AB136" s="149"/>
      <c r="AC136" s="149"/>
      <c r="AD136" s="149"/>
      <c r="AE136" s="149"/>
      <c r="AF136" s="149"/>
      <c r="AG136" s="149" t="s">
        <v>168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3" x14ac:dyDescent="0.2">
      <c r="A137" s="156"/>
      <c r="B137" s="157"/>
      <c r="C137" s="267" t="s">
        <v>370</v>
      </c>
      <c r="D137" s="268"/>
      <c r="E137" s="268"/>
      <c r="F137" s="268"/>
      <c r="G137" s="268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9"/>
      <c r="AA137" s="149"/>
      <c r="AB137" s="149"/>
      <c r="AC137" s="149"/>
      <c r="AD137" s="149"/>
      <c r="AE137" s="149"/>
      <c r="AF137" s="149"/>
      <c r="AG137" s="149" t="s">
        <v>168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3" x14ac:dyDescent="0.2">
      <c r="A138" s="156"/>
      <c r="B138" s="157"/>
      <c r="C138" s="267" t="s">
        <v>371</v>
      </c>
      <c r="D138" s="268"/>
      <c r="E138" s="268"/>
      <c r="F138" s="268"/>
      <c r="G138" s="268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9"/>
      <c r="AA138" s="149"/>
      <c r="AB138" s="149"/>
      <c r="AC138" s="149"/>
      <c r="AD138" s="149"/>
      <c r="AE138" s="149"/>
      <c r="AF138" s="149"/>
      <c r="AG138" s="149" t="s">
        <v>168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1" x14ac:dyDescent="0.2">
      <c r="A139" s="173">
        <v>23</v>
      </c>
      <c r="B139" s="174" t="s">
        <v>254</v>
      </c>
      <c r="C139" s="181" t="s">
        <v>372</v>
      </c>
      <c r="D139" s="175" t="s">
        <v>231</v>
      </c>
      <c r="E139" s="176">
        <v>1</v>
      </c>
      <c r="F139" s="177"/>
      <c r="G139" s="178">
        <f>ROUND(E139*F139,2)</f>
        <v>0</v>
      </c>
      <c r="H139" s="160"/>
      <c r="I139" s="159">
        <f>ROUND(E139*H139,2)</f>
        <v>0</v>
      </c>
      <c r="J139" s="160"/>
      <c r="K139" s="159">
        <f>ROUND(E139*J139,2)</f>
        <v>0</v>
      </c>
      <c r="L139" s="159">
        <v>21</v>
      </c>
      <c r="M139" s="159">
        <f>G139*(1+L139/100)</f>
        <v>0</v>
      </c>
      <c r="N139" s="158">
        <v>0</v>
      </c>
      <c r="O139" s="158">
        <f>ROUND(E139*N139,2)</f>
        <v>0</v>
      </c>
      <c r="P139" s="158">
        <v>0</v>
      </c>
      <c r="Q139" s="158">
        <f>ROUND(E139*P139,2)</f>
        <v>0</v>
      </c>
      <c r="R139" s="159"/>
      <c r="S139" s="159" t="s">
        <v>169</v>
      </c>
      <c r="T139" s="159" t="s">
        <v>166</v>
      </c>
      <c r="U139" s="159">
        <v>0</v>
      </c>
      <c r="V139" s="159">
        <f>ROUND(E139*U139,2)</f>
        <v>0</v>
      </c>
      <c r="W139" s="159"/>
      <c r="X139" s="159" t="s">
        <v>175</v>
      </c>
      <c r="Y139" s="159" t="s">
        <v>167</v>
      </c>
      <c r="Z139" s="149"/>
      <c r="AA139" s="149"/>
      <c r="AB139" s="149"/>
      <c r="AC139" s="149"/>
      <c r="AD139" s="149"/>
      <c r="AE139" s="149"/>
      <c r="AF139" s="149"/>
      <c r="AG139" s="149" t="s">
        <v>176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2" x14ac:dyDescent="0.2">
      <c r="A140" s="156"/>
      <c r="B140" s="157"/>
      <c r="C140" s="265" t="s">
        <v>255</v>
      </c>
      <c r="D140" s="266"/>
      <c r="E140" s="266"/>
      <c r="F140" s="266"/>
      <c r="G140" s="266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9"/>
      <c r="AA140" s="149"/>
      <c r="AB140" s="149"/>
      <c r="AC140" s="149"/>
      <c r="AD140" s="149"/>
      <c r="AE140" s="149"/>
      <c r="AF140" s="149"/>
      <c r="AG140" s="149" t="s">
        <v>168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3" x14ac:dyDescent="0.2">
      <c r="A141" s="156"/>
      <c r="B141" s="157"/>
      <c r="C141" s="267" t="s">
        <v>331</v>
      </c>
      <c r="D141" s="268"/>
      <c r="E141" s="268"/>
      <c r="F141" s="268"/>
      <c r="G141" s="268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9"/>
      <c r="AA141" s="149"/>
      <c r="AB141" s="149"/>
      <c r="AC141" s="149"/>
      <c r="AD141" s="149"/>
      <c r="AE141" s="149"/>
      <c r="AF141" s="149"/>
      <c r="AG141" s="149" t="s">
        <v>168</v>
      </c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3" x14ac:dyDescent="0.2">
      <c r="A142" s="156"/>
      <c r="B142" s="157"/>
      <c r="C142" s="267" t="s">
        <v>373</v>
      </c>
      <c r="D142" s="268"/>
      <c r="E142" s="268"/>
      <c r="F142" s="268"/>
      <c r="G142" s="268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9"/>
      <c r="AA142" s="149"/>
      <c r="AB142" s="149"/>
      <c r="AC142" s="149"/>
      <c r="AD142" s="149"/>
      <c r="AE142" s="149"/>
      <c r="AF142" s="149"/>
      <c r="AG142" s="149" t="s">
        <v>168</v>
      </c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3" x14ac:dyDescent="0.2">
      <c r="A143" s="156"/>
      <c r="B143" s="157"/>
      <c r="C143" s="267" t="s">
        <v>374</v>
      </c>
      <c r="D143" s="268"/>
      <c r="E143" s="268"/>
      <c r="F143" s="268"/>
      <c r="G143" s="268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9"/>
      <c r="AA143" s="149"/>
      <c r="AB143" s="149"/>
      <c r="AC143" s="149"/>
      <c r="AD143" s="149"/>
      <c r="AE143" s="149"/>
      <c r="AF143" s="149"/>
      <c r="AG143" s="149" t="s">
        <v>168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3" x14ac:dyDescent="0.2">
      <c r="A144" s="156"/>
      <c r="B144" s="157"/>
      <c r="C144" s="267" t="s">
        <v>375</v>
      </c>
      <c r="D144" s="268"/>
      <c r="E144" s="268"/>
      <c r="F144" s="268"/>
      <c r="G144" s="268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9"/>
      <c r="AA144" s="149"/>
      <c r="AB144" s="149"/>
      <c r="AC144" s="149"/>
      <c r="AD144" s="149"/>
      <c r="AE144" s="149"/>
      <c r="AF144" s="149"/>
      <c r="AG144" s="149" t="s">
        <v>168</v>
      </c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3" x14ac:dyDescent="0.2">
      <c r="A145" s="156"/>
      <c r="B145" s="157"/>
      <c r="C145" s="267" t="s">
        <v>336</v>
      </c>
      <c r="D145" s="268"/>
      <c r="E145" s="268"/>
      <c r="F145" s="268"/>
      <c r="G145" s="268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9"/>
      <c r="AA145" s="149"/>
      <c r="AB145" s="149"/>
      <c r="AC145" s="149"/>
      <c r="AD145" s="149"/>
      <c r="AE145" s="149"/>
      <c r="AF145" s="149"/>
      <c r="AG145" s="149" t="s">
        <v>168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outlineLevel="3" x14ac:dyDescent="0.2">
      <c r="A146" s="156"/>
      <c r="B146" s="157"/>
      <c r="C146" s="267" t="s">
        <v>376</v>
      </c>
      <c r="D146" s="268"/>
      <c r="E146" s="268"/>
      <c r="F146" s="268"/>
      <c r="G146" s="268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9"/>
      <c r="AA146" s="149"/>
      <c r="AB146" s="149"/>
      <c r="AC146" s="149"/>
      <c r="AD146" s="149"/>
      <c r="AE146" s="149"/>
      <c r="AF146" s="149"/>
      <c r="AG146" s="149" t="s">
        <v>168</v>
      </c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3" x14ac:dyDescent="0.2">
      <c r="A147" s="156"/>
      <c r="B147" s="157"/>
      <c r="C147" s="267" t="s">
        <v>377</v>
      </c>
      <c r="D147" s="268"/>
      <c r="E147" s="268"/>
      <c r="F147" s="268"/>
      <c r="G147" s="268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9"/>
      <c r="AA147" s="149"/>
      <c r="AB147" s="149"/>
      <c r="AC147" s="149"/>
      <c r="AD147" s="149"/>
      <c r="AE147" s="149"/>
      <c r="AF147" s="149"/>
      <c r="AG147" s="149" t="s">
        <v>168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outlineLevel="3" x14ac:dyDescent="0.2">
      <c r="A148" s="156"/>
      <c r="B148" s="157"/>
      <c r="C148" s="267" t="s">
        <v>370</v>
      </c>
      <c r="D148" s="268"/>
      <c r="E148" s="268"/>
      <c r="F148" s="268"/>
      <c r="G148" s="268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9"/>
      <c r="AA148" s="149"/>
      <c r="AB148" s="149"/>
      <c r="AC148" s="149"/>
      <c r="AD148" s="149"/>
      <c r="AE148" s="149"/>
      <c r="AF148" s="149"/>
      <c r="AG148" s="149" t="s">
        <v>168</v>
      </c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  <c r="AV148" s="149"/>
      <c r="AW148" s="149"/>
      <c r="AX148" s="149"/>
      <c r="AY148" s="149"/>
      <c r="AZ148" s="149"/>
      <c r="BA148" s="149"/>
      <c r="BB148" s="149"/>
      <c r="BC148" s="149"/>
      <c r="BD148" s="149"/>
      <c r="BE148" s="149"/>
      <c r="BF148" s="149"/>
      <c r="BG148" s="149"/>
      <c r="BH148" s="149"/>
    </row>
    <row r="149" spans="1:60" outlineLevel="3" x14ac:dyDescent="0.2">
      <c r="A149" s="156"/>
      <c r="B149" s="157"/>
      <c r="C149" s="267" t="s">
        <v>371</v>
      </c>
      <c r="D149" s="268"/>
      <c r="E149" s="268"/>
      <c r="F149" s="268"/>
      <c r="G149" s="268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9"/>
      <c r="AA149" s="149"/>
      <c r="AB149" s="149"/>
      <c r="AC149" s="149"/>
      <c r="AD149" s="149"/>
      <c r="AE149" s="149"/>
      <c r="AF149" s="149"/>
      <c r="AG149" s="149" t="s">
        <v>168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1" x14ac:dyDescent="0.2">
      <c r="A150" s="173">
        <v>24</v>
      </c>
      <c r="B150" s="174" t="s">
        <v>259</v>
      </c>
      <c r="C150" s="181" t="s">
        <v>378</v>
      </c>
      <c r="D150" s="175" t="s">
        <v>231</v>
      </c>
      <c r="E150" s="176">
        <v>1</v>
      </c>
      <c r="F150" s="177"/>
      <c r="G150" s="178">
        <f>ROUND(E150*F150,2)</f>
        <v>0</v>
      </c>
      <c r="H150" s="160"/>
      <c r="I150" s="159">
        <f>ROUND(E150*H150,2)</f>
        <v>0</v>
      </c>
      <c r="J150" s="160"/>
      <c r="K150" s="159">
        <f>ROUND(E150*J150,2)</f>
        <v>0</v>
      </c>
      <c r="L150" s="159">
        <v>21</v>
      </c>
      <c r="M150" s="159">
        <f>G150*(1+L150/100)</f>
        <v>0</v>
      </c>
      <c r="N150" s="158">
        <v>0</v>
      </c>
      <c r="O150" s="158">
        <f>ROUND(E150*N150,2)</f>
        <v>0</v>
      </c>
      <c r="P150" s="158">
        <v>0</v>
      </c>
      <c r="Q150" s="158">
        <f>ROUND(E150*P150,2)</f>
        <v>0</v>
      </c>
      <c r="R150" s="159"/>
      <c r="S150" s="159" t="s">
        <v>169</v>
      </c>
      <c r="T150" s="159" t="s">
        <v>166</v>
      </c>
      <c r="U150" s="159">
        <v>0</v>
      </c>
      <c r="V150" s="159">
        <f>ROUND(E150*U150,2)</f>
        <v>0</v>
      </c>
      <c r="W150" s="159"/>
      <c r="X150" s="159" t="s">
        <v>175</v>
      </c>
      <c r="Y150" s="159" t="s">
        <v>167</v>
      </c>
      <c r="Z150" s="149"/>
      <c r="AA150" s="149"/>
      <c r="AB150" s="149"/>
      <c r="AC150" s="149"/>
      <c r="AD150" s="149"/>
      <c r="AE150" s="149"/>
      <c r="AF150" s="149"/>
      <c r="AG150" s="149" t="s">
        <v>176</v>
      </c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outlineLevel="2" x14ac:dyDescent="0.2">
      <c r="A151" s="156"/>
      <c r="B151" s="157"/>
      <c r="C151" s="265" t="s">
        <v>255</v>
      </c>
      <c r="D151" s="266"/>
      <c r="E151" s="266"/>
      <c r="F151" s="266"/>
      <c r="G151" s="266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9"/>
      <c r="AA151" s="149"/>
      <c r="AB151" s="149"/>
      <c r="AC151" s="149"/>
      <c r="AD151" s="149"/>
      <c r="AE151" s="149"/>
      <c r="AF151" s="149"/>
      <c r="AG151" s="149" t="s">
        <v>168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3" x14ac:dyDescent="0.2">
      <c r="A152" s="156"/>
      <c r="B152" s="157"/>
      <c r="C152" s="267" t="s">
        <v>331</v>
      </c>
      <c r="D152" s="268"/>
      <c r="E152" s="268"/>
      <c r="F152" s="268"/>
      <c r="G152" s="268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9"/>
      <c r="AA152" s="149"/>
      <c r="AB152" s="149"/>
      <c r="AC152" s="149"/>
      <c r="AD152" s="149"/>
      <c r="AE152" s="149"/>
      <c r="AF152" s="149"/>
      <c r="AG152" s="149" t="s">
        <v>168</v>
      </c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outlineLevel="3" x14ac:dyDescent="0.2">
      <c r="A153" s="156"/>
      <c r="B153" s="157"/>
      <c r="C153" s="267" t="s">
        <v>379</v>
      </c>
      <c r="D153" s="268"/>
      <c r="E153" s="268"/>
      <c r="F153" s="268"/>
      <c r="G153" s="268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9"/>
      <c r="AA153" s="149"/>
      <c r="AB153" s="149"/>
      <c r="AC153" s="149"/>
      <c r="AD153" s="149"/>
      <c r="AE153" s="149"/>
      <c r="AF153" s="149"/>
      <c r="AG153" s="149" t="s">
        <v>168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3" x14ac:dyDescent="0.2">
      <c r="A154" s="156"/>
      <c r="B154" s="157"/>
      <c r="C154" s="267" t="s">
        <v>380</v>
      </c>
      <c r="D154" s="268"/>
      <c r="E154" s="268"/>
      <c r="F154" s="268"/>
      <c r="G154" s="268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9"/>
      <c r="AA154" s="149"/>
      <c r="AB154" s="149"/>
      <c r="AC154" s="149"/>
      <c r="AD154" s="149"/>
      <c r="AE154" s="149"/>
      <c r="AF154" s="149"/>
      <c r="AG154" s="149" t="s">
        <v>168</v>
      </c>
      <c r="AH154" s="149"/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3" x14ac:dyDescent="0.2">
      <c r="A155" s="156"/>
      <c r="B155" s="157"/>
      <c r="C155" s="267" t="s">
        <v>375</v>
      </c>
      <c r="D155" s="268"/>
      <c r="E155" s="268"/>
      <c r="F155" s="268"/>
      <c r="G155" s="268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9"/>
      <c r="AA155" s="149"/>
      <c r="AB155" s="149"/>
      <c r="AC155" s="149"/>
      <c r="AD155" s="149"/>
      <c r="AE155" s="149"/>
      <c r="AF155" s="149"/>
      <c r="AG155" s="149" t="s">
        <v>168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3" x14ac:dyDescent="0.2">
      <c r="A156" s="156"/>
      <c r="B156" s="157"/>
      <c r="C156" s="267" t="s">
        <v>381</v>
      </c>
      <c r="D156" s="268"/>
      <c r="E156" s="268"/>
      <c r="F156" s="268"/>
      <c r="G156" s="268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9"/>
      <c r="AA156" s="149"/>
      <c r="AB156" s="149"/>
      <c r="AC156" s="149"/>
      <c r="AD156" s="149"/>
      <c r="AE156" s="149"/>
      <c r="AF156" s="149"/>
      <c r="AG156" s="149" t="s">
        <v>168</v>
      </c>
      <c r="AH156" s="149"/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3" x14ac:dyDescent="0.2">
      <c r="A157" s="156"/>
      <c r="B157" s="157"/>
      <c r="C157" s="267" t="s">
        <v>336</v>
      </c>
      <c r="D157" s="268"/>
      <c r="E157" s="268"/>
      <c r="F157" s="268"/>
      <c r="G157" s="268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9"/>
      <c r="AA157" s="149"/>
      <c r="AB157" s="149"/>
      <c r="AC157" s="149"/>
      <c r="AD157" s="149"/>
      <c r="AE157" s="149"/>
      <c r="AF157" s="149"/>
      <c r="AG157" s="149" t="s">
        <v>168</v>
      </c>
      <c r="AH157" s="149"/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3" x14ac:dyDescent="0.2">
      <c r="A158" s="156"/>
      <c r="B158" s="157"/>
      <c r="C158" s="267" t="s">
        <v>382</v>
      </c>
      <c r="D158" s="268"/>
      <c r="E158" s="268"/>
      <c r="F158" s="268"/>
      <c r="G158" s="268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9"/>
      <c r="AA158" s="149"/>
      <c r="AB158" s="149"/>
      <c r="AC158" s="149"/>
      <c r="AD158" s="149"/>
      <c r="AE158" s="149"/>
      <c r="AF158" s="149"/>
      <c r="AG158" s="149" t="s">
        <v>168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3" x14ac:dyDescent="0.2">
      <c r="A159" s="156"/>
      <c r="B159" s="157"/>
      <c r="C159" s="267" t="s">
        <v>377</v>
      </c>
      <c r="D159" s="268"/>
      <c r="E159" s="268"/>
      <c r="F159" s="268"/>
      <c r="G159" s="268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9"/>
      <c r="AA159" s="149"/>
      <c r="AB159" s="149"/>
      <c r="AC159" s="149"/>
      <c r="AD159" s="149"/>
      <c r="AE159" s="149"/>
      <c r="AF159" s="149"/>
      <c r="AG159" s="149" t="s">
        <v>168</v>
      </c>
      <c r="AH159" s="149"/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3" x14ac:dyDescent="0.2">
      <c r="A160" s="156"/>
      <c r="B160" s="157"/>
      <c r="C160" s="267" t="s">
        <v>383</v>
      </c>
      <c r="D160" s="268"/>
      <c r="E160" s="268"/>
      <c r="F160" s="268"/>
      <c r="G160" s="268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9"/>
      <c r="AA160" s="149"/>
      <c r="AB160" s="149"/>
      <c r="AC160" s="149"/>
      <c r="AD160" s="149"/>
      <c r="AE160" s="149"/>
      <c r="AF160" s="149"/>
      <c r="AG160" s="149" t="s">
        <v>168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outlineLevel="3" x14ac:dyDescent="0.2">
      <c r="A161" s="156"/>
      <c r="B161" s="157"/>
      <c r="C161" s="267" t="s">
        <v>371</v>
      </c>
      <c r="D161" s="268"/>
      <c r="E161" s="268"/>
      <c r="F161" s="268"/>
      <c r="G161" s="268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9"/>
      <c r="AA161" s="149"/>
      <c r="AB161" s="149"/>
      <c r="AC161" s="149"/>
      <c r="AD161" s="149"/>
      <c r="AE161" s="149"/>
      <c r="AF161" s="149"/>
      <c r="AG161" s="149" t="s">
        <v>168</v>
      </c>
      <c r="AH161" s="149"/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3">
        <v>25</v>
      </c>
      <c r="B162" s="174" t="s">
        <v>384</v>
      </c>
      <c r="C162" s="181" t="s">
        <v>385</v>
      </c>
      <c r="D162" s="175" t="s">
        <v>231</v>
      </c>
      <c r="E162" s="176">
        <v>1</v>
      </c>
      <c r="F162" s="177"/>
      <c r="G162" s="178">
        <f>ROUND(E162*F162,2)</f>
        <v>0</v>
      </c>
      <c r="H162" s="160"/>
      <c r="I162" s="159">
        <f>ROUND(E162*H162,2)</f>
        <v>0</v>
      </c>
      <c r="J162" s="160"/>
      <c r="K162" s="159">
        <f>ROUND(E162*J162,2)</f>
        <v>0</v>
      </c>
      <c r="L162" s="159">
        <v>21</v>
      </c>
      <c r="M162" s="159">
        <f>G162*(1+L162/100)</f>
        <v>0</v>
      </c>
      <c r="N162" s="158">
        <v>0</v>
      </c>
      <c r="O162" s="158">
        <f>ROUND(E162*N162,2)</f>
        <v>0</v>
      </c>
      <c r="P162" s="158">
        <v>0</v>
      </c>
      <c r="Q162" s="158">
        <f>ROUND(E162*P162,2)</f>
        <v>0</v>
      </c>
      <c r="R162" s="159"/>
      <c r="S162" s="159" t="s">
        <v>169</v>
      </c>
      <c r="T162" s="159" t="s">
        <v>166</v>
      </c>
      <c r="U162" s="159">
        <v>0</v>
      </c>
      <c r="V162" s="159">
        <f>ROUND(E162*U162,2)</f>
        <v>0</v>
      </c>
      <c r="W162" s="159"/>
      <c r="X162" s="159" t="s">
        <v>175</v>
      </c>
      <c r="Y162" s="159" t="s">
        <v>167</v>
      </c>
      <c r="Z162" s="149"/>
      <c r="AA162" s="149"/>
      <c r="AB162" s="149"/>
      <c r="AC162" s="149"/>
      <c r="AD162" s="149"/>
      <c r="AE162" s="149"/>
      <c r="AF162" s="149"/>
      <c r="AG162" s="149" t="s">
        <v>176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2" x14ac:dyDescent="0.2">
      <c r="A163" s="156"/>
      <c r="B163" s="157"/>
      <c r="C163" s="265" t="s">
        <v>255</v>
      </c>
      <c r="D163" s="266"/>
      <c r="E163" s="266"/>
      <c r="F163" s="266"/>
      <c r="G163" s="266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9"/>
      <c r="AA163" s="149"/>
      <c r="AB163" s="149"/>
      <c r="AC163" s="149"/>
      <c r="AD163" s="149"/>
      <c r="AE163" s="149"/>
      <c r="AF163" s="149"/>
      <c r="AG163" s="149" t="s">
        <v>168</v>
      </c>
      <c r="AH163" s="149"/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3" x14ac:dyDescent="0.2">
      <c r="A164" s="156"/>
      <c r="B164" s="157"/>
      <c r="C164" s="267" t="s">
        <v>331</v>
      </c>
      <c r="D164" s="268"/>
      <c r="E164" s="268"/>
      <c r="F164" s="268"/>
      <c r="G164" s="268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9"/>
      <c r="AA164" s="149"/>
      <c r="AB164" s="149"/>
      <c r="AC164" s="149"/>
      <c r="AD164" s="149"/>
      <c r="AE164" s="149"/>
      <c r="AF164" s="149"/>
      <c r="AG164" s="149" t="s">
        <v>168</v>
      </c>
      <c r="AH164" s="149"/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3" x14ac:dyDescent="0.2">
      <c r="A165" s="156"/>
      <c r="B165" s="157"/>
      <c r="C165" s="267" t="s">
        <v>386</v>
      </c>
      <c r="D165" s="268"/>
      <c r="E165" s="268"/>
      <c r="F165" s="268"/>
      <c r="G165" s="268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9"/>
      <c r="AA165" s="149"/>
      <c r="AB165" s="149"/>
      <c r="AC165" s="149"/>
      <c r="AD165" s="149"/>
      <c r="AE165" s="149"/>
      <c r="AF165" s="149"/>
      <c r="AG165" s="149" t="s">
        <v>168</v>
      </c>
      <c r="AH165" s="149"/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3" x14ac:dyDescent="0.2">
      <c r="A166" s="156"/>
      <c r="B166" s="157"/>
      <c r="C166" s="267" t="s">
        <v>387</v>
      </c>
      <c r="D166" s="268"/>
      <c r="E166" s="268"/>
      <c r="F166" s="268"/>
      <c r="G166" s="268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9"/>
      <c r="AA166" s="149"/>
      <c r="AB166" s="149"/>
      <c r="AC166" s="149"/>
      <c r="AD166" s="149"/>
      <c r="AE166" s="149"/>
      <c r="AF166" s="149"/>
      <c r="AG166" s="149" t="s">
        <v>168</v>
      </c>
      <c r="AH166" s="149"/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3" x14ac:dyDescent="0.2">
      <c r="A167" s="156"/>
      <c r="B167" s="157"/>
      <c r="C167" s="267" t="s">
        <v>388</v>
      </c>
      <c r="D167" s="268"/>
      <c r="E167" s="268"/>
      <c r="F167" s="268"/>
      <c r="G167" s="268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9"/>
      <c r="AA167" s="149"/>
      <c r="AB167" s="149"/>
      <c r="AC167" s="149"/>
      <c r="AD167" s="149"/>
      <c r="AE167" s="149"/>
      <c r="AF167" s="149"/>
      <c r="AG167" s="149" t="s">
        <v>168</v>
      </c>
      <c r="AH167" s="149"/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3" x14ac:dyDescent="0.2">
      <c r="A168" s="156"/>
      <c r="B168" s="157"/>
      <c r="C168" s="267" t="s">
        <v>389</v>
      </c>
      <c r="D168" s="268"/>
      <c r="E168" s="268"/>
      <c r="F168" s="268"/>
      <c r="G168" s="268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9"/>
      <c r="AA168" s="149"/>
      <c r="AB168" s="149"/>
      <c r="AC168" s="149"/>
      <c r="AD168" s="149"/>
      <c r="AE168" s="149"/>
      <c r="AF168" s="149"/>
      <c r="AG168" s="149" t="s">
        <v>168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3" x14ac:dyDescent="0.2">
      <c r="A169" s="156"/>
      <c r="B169" s="157"/>
      <c r="C169" s="267" t="s">
        <v>381</v>
      </c>
      <c r="D169" s="268"/>
      <c r="E169" s="268"/>
      <c r="F169" s="268"/>
      <c r="G169" s="268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9"/>
      <c r="AA169" s="149"/>
      <c r="AB169" s="149"/>
      <c r="AC169" s="149"/>
      <c r="AD169" s="149"/>
      <c r="AE169" s="149"/>
      <c r="AF169" s="149"/>
      <c r="AG169" s="149" t="s">
        <v>168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outlineLevel="3" x14ac:dyDescent="0.2">
      <c r="A170" s="156"/>
      <c r="B170" s="157"/>
      <c r="C170" s="267" t="s">
        <v>390</v>
      </c>
      <c r="D170" s="268"/>
      <c r="E170" s="268"/>
      <c r="F170" s="268"/>
      <c r="G170" s="268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9"/>
      <c r="AA170" s="149"/>
      <c r="AB170" s="149"/>
      <c r="AC170" s="149"/>
      <c r="AD170" s="149"/>
      <c r="AE170" s="149"/>
      <c r="AF170" s="149"/>
      <c r="AG170" s="149" t="s">
        <v>168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3" x14ac:dyDescent="0.2">
      <c r="A171" s="156"/>
      <c r="B171" s="157"/>
      <c r="C171" s="267" t="s">
        <v>391</v>
      </c>
      <c r="D171" s="268"/>
      <c r="E171" s="268"/>
      <c r="F171" s="268"/>
      <c r="G171" s="268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9"/>
      <c r="AA171" s="149"/>
      <c r="AB171" s="149"/>
      <c r="AC171" s="149"/>
      <c r="AD171" s="149"/>
      <c r="AE171" s="149"/>
      <c r="AF171" s="149"/>
      <c r="AG171" s="149" t="s">
        <v>168</v>
      </c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3" x14ac:dyDescent="0.2">
      <c r="A172" s="156"/>
      <c r="B172" s="157"/>
      <c r="C172" s="267" t="s">
        <v>392</v>
      </c>
      <c r="D172" s="268"/>
      <c r="E172" s="268"/>
      <c r="F172" s="268"/>
      <c r="G172" s="268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9"/>
      <c r="AA172" s="149"/>
      <c r="AB172" s="149"/>
      <c r="AC172" s="149"/>
      <c r="AD172" s="149"/>
      <c r="AE172" s="149"/>
      <c r="AF172" s="149"/>
      <c r="AG172" s="149" t="s">
        <v>168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3">
        <v>26</v>
      </c>
      <c r="B173" s="174" t="s">
        <v>393</v>
      </c>
      <c r="C173" s="181" t="s">
        <v>394</v>
      </c>
      <c r="D173" s="175" t="s">
        <v>231</v>
      </c>
      <c r="E173" s="176">
        <v>1</v>
      </c>
      <c r="F173" s="177"/>
      <c r="G173" s="178">
        <f>ROUND(E173*F173,2)</f>
        <v>0</v>
      </c>
      <c r="H173" s="160"/>
      <c r="I173" s="159">
        <f>ROUND(E173*H173,2)</f>
        <v>0</v>
      </c>
      <c r="J173" s="160"/>
      <c r="K173" s="159">
        <f>ROUND(E173*J173,2)</f>
        <v>0</v>
      </c>
      <c r="L173" s="159">
        <v>21</v>
      </c>
      <c r="M173" s="159">
        <f>G173*(1+L173/100)</f>
        <v>0</v>
      </c>
      <c r="N173" s="158">
        <v>0</v>
      </c>
      <c r="O173" s="158">
        <f>ROUND(E173*N173,2)</f>
        <v>0</v>
      </c>
      <c r="P173" s="158">
        <v>0</v>
      </c>
      <c r="Q173" s="158">
        <f>ROUND(E173*P173,2)</f>
        <v>0</v>
      </c>
      <c r="R173" s="159"/>
      <c r="S173" s="159" t="s">
        <v>169</v>
      </c>
      <c r="T173" s="159" t="s">
        <v>166</v>
      </c>
      <c r="U173" s="159">
        <v>0</v>
      </c>
      <c r="V173" s="159">
        <f>ROUND(E173*U173,2)</f>
        <v>0</v>
      </c>
      <c r="W173" s="159"/>
      <c r="X173" s="159" t="s">
        <v>175</v>
      </c>
      <c r="Y173" s="159" t="s">
        <v>167</v>
      </c>
      <c r="Z173" s="149"/>
      <c r="AA173" s="149"/>
      <c r="AB173" s="149"/>
      <c r="AC173" s="149"/>
      <c r="AD173" s="149"/>
      <c r="AE173" s="149"/>
      <c r="AF173" s="149"/>
      <c r="AG173" s="149" t="s">
        <v>176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outlineLevel="2" x14ac:dyDescent="0.2">
      <c r="A174" s="156"/>
      <c r="B174" s="157"/>
      <c r="C174" s="265" t="s">
        <v>255</v>
      </c>
      <c r="D174" s="266"/>
      <c r="E174" s="266"/>
      <c r="F174" s="266"/>
      <c r="G174" s="266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9"/>
      <c r="AA174" s="149"/>
      <c r="AB174" s="149"/>
      <c r="AC174" s="149"/>
      <c r="AD174" s="149"/>
      <c r="AE174" s="149"/>
      <c r="AF174" s="149"/>
      <c r="AG174" s="149" t="s">
        <v>168</v>
      </c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3" x14ac:dyDescent="0.2">
      <c r="A175" s="156"/>
      <c r="B175" s="157"/>
      <c r="C175" s="267" t="s">
        <v>331</v>
      </c>
      <c r="D175" s="268"/>
      <c r="E175" s="268"/>
      <c r="F175" s="268"/>
      <c r="G175" s="268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9"/>
      <c r="AA175" s="149"/>
      <c r="AB175" s="149"/>
      <c r="AC175" s="149"/>
      <c r="AD175" s="149"/>
      <c r="AE175" s="149"/>
      <c r="AF175" s="149"/>
      <c r="AG175" s="149" t="s">
        <v>168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outlineLevel="3" x14ac:dyDescent="0.2">
      <c r="A176" s="156"/>
      <c r="B176" s="157"/>
      <c r="C176" s="267" t="s">
        <v>395</v>
      </c>
      <c r="D176" s="268"/>
      <c r="E176" s="268"/>
      <c r="F176" s="268"/>
      <c r="G176" s="268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9"/>
      <c r="AA176" s="149"/>
      <c r="AB176" s="149"/>
      <c r="AC176" s="149"/>
      <c r="AD176" s="149"/>
      <c r="AE176" s="149"/>
      <c r="AF176" s="149"/>
      <c r="AG176" s="149" t="s">
        <v>168</v>
      </c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</row>
    <row r="177" spans="1:60" outlineLevel="3" x14ac:dyDescent="0.2">
      <c r="A177" s="156"/>
      <c r="B177" s="157"/>
      <c r="C177" s="267" t="s">
        <v>396</v>
      </c>
      <c r="D177" s="268"/>
      <c r="E177" s="268"/>
      <c r="F177" s="268"/>
      <c r="G177" s="268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9"/>
      <c r="AA177" s="149"/>
      <c r="AB177" s="149"/>
      <c r="AC177" s="149"/>
      <c r="AD177" s="149"/>
      <c r="AE177" s="149"/>
      <c r="AF177" s="149"/>
      <c r="AG177" s="149" t="s">
        <v>168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3" x14ac:dyDescent="0.2">
      <c r="A178" s="156"/>
      <c r="B178" s="157"/>
      <c r="C178" s="267" t="s">
        <v>383</v>
      </c>
      <c r="D178" s="268"/>
      <c r="E178" s="268"/>
      <c r="F178" s="268"/>
      <c r="G178" s="268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9"/>
      <c r="AA178" s="149"/>
      <c r="AB178" s="149"/>
      <c r="AC178" s="149"/>
      <c r="AD178" s="149"/>
      <c r="AE178" s="149"/>
      <c r="AF178" s="149"/>
      <c r="AG178" s="149" t="s">
        <v>168</v>
      </c>
      <c r="AH178" s="149"/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3" x14ac:dyDescent="0.2">
      <c r="A179" s="156"/>
      <c r="B179" s="157"/>
      <c r="C179" s="267" t="s">
        <v>397</v>
      </c>
      <c r="D179" s="268"/>
      <c r="E179" s="268"/>
      <c r="F179" s="268"/>
      <c r="G179" s="268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9"/>
      <c r="AA179" s="149"/>
      <c r="AB179" s="149"/>
      <c r="AC179" s="149"/>
      <c r="AD179" s="149"/>
      <c r="AE179" s="149"/>
      <c r="AF179" s="149"/>
      <c r="AG179" s="149" t="s">
        <v>168</v>
      </c>
      <c r="AH179" s="149"/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73">
        <v>27</v>
      </c>
      <c r="B180" s="174" t="s">
        <v>398</v>
      </c>
      <c r="C180" s="181" t="s">
        <v>399</v>
      </c>
      <c r="D180" s="175" t="s">
        <v>231</v>
      </c>
      <c r="E180" s="176">
        <v>1</v>
      </c>
      <c r="F180" s="177"/>
      <c r="G180" s="178">
        <f>ROUND(E180*F180,2)</f>
        <v>0</v>
      </c>
      <c r="H180" s="160"/>
      <c r="I180" s="159">
        <f>ROUND(E180*H180,2)</f>
        <v>0</v>
      </c>
      <c r="J180" s="160"/>
      <c r="K180" s="159">
        <f>ROUND(E180*J180,2)</f>
        <v>0</v>
      </c>
      <c r="L180" s="159">
        <v>21</v>
      </c>
      <c r="M180" s="159">
        <f>G180*(1+L180/100)</f>
        <v>0</v>
      </c>
      <c r="N180" s="158">
        <v>0</v>
      </c>
      <c r="O180" s="158">
        <f>ROUND(E180*N180,2)</f>
        <v>0</v>
      </c>
      <c r="P180" s="158">
        <v>0</v>
      </c>
      <c r="Q180" s="158">
        <f>ROUND(E180*P180,2)</f>
        <v>0</v>
      </c>
      <c r="R180" s="159"/>
      <c r="S180" s="159" t="s">
        <v>169</v>
      </c>
      <c r="T180" s="159" t="s">
        <v>166</v>
      </c>
      <c r="U180" s="159">
        <v>0</v>
      </c>
      <c r="V180" s="159">
        <f>ROUND(E180*U180,2)</f>
        <v>0</v>
      </c>
      <c r="W180" s="159"/>
      <c r="X180" s="159" t="s">
        <v>175</v>
      </c>
      <c r="Y180" s="159" t="s">
        <v>167</v>
      </c>
      <c r="Z180" s="149"/>
      <c r="AA180" s="149"/>
      <c r="AB180" s="149"/>
      <c r="AC180" s="149"/>
      <c r="AD180" s="149"/>
      <c r="AE180" s="149"/>
      <c r="AF180" s="149"/>
      <c r="AG180" s="149" t="s">
        <v>176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outlineLevel="2" x14ac:dyDescent="0.2">
      <c r="A181" s="156"/>
      <c r="B181" s="157"/>
      <c r="C181" s="265" t="s">
        <v>255</v>
      </c>
      <c r="D181" s="266"/>
      <c r="E181" s="266"/>
      <c r="F181" s="266"/>
      <c r="G181" s="266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9"/>
      <c r="AA181" s="149"/>
      <c r="AB181" s="149"/>
      <c r="AC181" s="149"/>
      <c r="AD181" s="149"/>
      <c r="AE181" s="149"/>
      <c r="AF181" s="149"/>
      <c r="AG181" s="149" t="s">
        <v>168</v>
      </c>
      <c r="AH181" s="149"/>
      <c r="AI181" s="149"/>
      <c r="AJ181" s="149"/>
      <c r="AK181" s="149"/>
      <c r="AL181" s="149"/>
      <c r="AM181" s="149"/>
      <c r="AN181" s="149"/>
      <c r="AO181" s="149"/>
      <c r="AP181" s="149"/>
      <c r="AQ181" s="149"/>
      <c r="AR181" s="149"/>
      <c r="AS181" s="149"/>
      <c r="AT181" s="149"/>
      <c r="AU181" s="149"/>
      <c r="AV181" s="149"/>
      <c r="AW181" s="149"/>
      <c r="AX181" s="149"/>
      <c r="AY181" s="149"/>
      <c r="AZ181" s="149"/>
      <c r="BA181" s="149"/>
      <c r="BB181" s="149"/>
      <c r="BC181" s="149"/>
      <c r="BD181" s="149"/>
      <c r="BE181" s="149"/>
      <c r="BF181" s="149"/>
      <c r="BG181" s="149"/>
      <c r="BH181" s="149"/>
    </row>
    <row r="182" spans="1:60" outlineLevel="3" x14ac:dyDescent="0.2">
      <c r="A182" s="156"/>
      <c r="B182" s="157"/>
      <c r="C182" s="267" t="s">
        <v>331</v>
      </c>
      <c r="D182" s="268"/>
      <c r="E182" s="268"/>
      <c r="F182" s="268"/>
      <c r="G182" s="268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9"/>
      <c r="AA182" s="149"/>
      <c r="AB182" s="149"/>
      <c r="AC182" s="149"/>
      <c r="AD182" s="149"/>
      <c r="AE182" s="149"/>
      <c r="AF182" s="149"/>
      <c r="AG182" s="149" t="s">
        <v>168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outlineLevel="3" x14ac:dyDescent="0.2">
      <c r="A183" s="156"/>
      <c r="B183" s="157"/>
      <c r="C183" s="267" t="s">
        <v>400</v>
      </c>
      <c r="D183" s="268"/>
      <c r="E183" s="268"/>
      <c r="F183" s="268"/>
      <c r="G183" s="268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9"/>
      <c r="AA183" s="149"/>
      <c r="AB183" s="149"/>
      <c r="AC183" s="149"/>
      <c r="AD183" s="149"/>
      <c r="AE183" s="149"/>
      <c r="AF183" s="149"/>
      <c r="AG183" s="149" t="s">
        <v>168</v>
      </c>
      <c r="AH183" s="149"/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3" x14ac:dyDescent="0.2">
      <c r="A184" s="156"/>
      <c r="B184" s="157"/>
      <c r="C184" s="267" t="s">
        <v>401</v>
      </c>
      <c r="D184" s="268"/>
      <c r="E184" s="268"/>
      <c r="F184" s="268"/>
      <c r="G184" s="268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9"/>
      <c r="AA184" s="149"/>
      <c r="AB184" s="149"/>
      <c r="AC184" s="149"/>
      <c r="AD184" s="149"/>
      <c r="AE184" s="149"/>
      <c r="AF184" s="149"/>
      <c r="AG184" s="149" t="s">
        <v>168</v>
      </c>
      <c r="AH184" s="149"/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3" x14ac:dyDescent="0.2">
      <c r="A185" s="156"/>
      <c r="B185" s="157"/>
      <c r="C185" s="267" t="s">
        <v>336</v>
      </c>
      <c r="D185" s="268"/>
      <c r="E185" s="268"/>
      <c r="F185" s="268"/>
      <c r="G185" s="268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9"/>
      <c r="AA185" s="149"/>
      <c r="AB185" s="149"/>
      <c r="AC185" s="149"/>
      <c r="AD185" s="149"/>
      <c r="AE185" s="149"/>
      <c r="AF185" s="149"/>
      <c r="AG185" s="149" t="s">
        <v>168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3" x14ac:dyDescent="0.2">
      <c r="A186" s="156"/>
      <c r="B186" s="157"/>
      <c r="C186" s="267" t="s">
        <v>402</v>
      </c>
      <c r="D186" s="268"/>
      <c r="E186" s="268"/>
      <c r="F186" s="268"/>
      <c r="G186" s="268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9"/>
      <c r="AA186" s="149"/>
      <c r="AB186" s="149"/>
      <c r="AC186" s="149"/>
      <c r="AD186" s="149"/>
      <c r="AE186" s="149"/>
      <c r="AF186" s="149"/>
      <c r="AG186" s="149" t="s">
        <v>168</v>
      </c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3" x14ac:dyDescent="0.2">
      <c r="A187" s="156"/>
      <c r="B187" s="157"/>
      <c r="C187" s="267" t="s">
        <v>397</v>
      </c>
      <c r="D187" s="268"/>
      <c r="E187" s="268"/>
      <c r="F187" s="268"/>
      <c r="G187" s="268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9"/>
      <c r="AA187" s="149"/>
      <c r="AB187" s="149"/>
      <c r="AC187" s="149"/>
      <c r="AD187" s="149"/>
      <c r="AE187" s="149"/>
      <c r="AF187" s="149"/>
      <c r="AG187" s="149" t="s">
        <v>168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1" x14ac:dyDescent="0.2">
      <c r="A188" s="173">
        <v>28</v>
      </c>
      <c r="B188" s="174" t="s">
        <v>403</v>
      </c>
      <c r="C188" s="181" t="s">
        <v>404</v>
      </c>
      <c r="D188" s="175" t="s">
        <v>231</v>
      </c>
      <c r="E188" s="176">
        <v>1</v>
      </c>
      <c r="F188" s="177"/>
      <c r="G188" s="178">
        <f>ROUND(E188*F188,2)</f>
        <v>0</v>
      </c>
      <c r="H188" s="160"/>
      <c r="I188" s="159">
        <f>ROUND(E188*H188,2)</f>
        <v>0</v>
      </c>
      <c r="J188" s="160"/>
      <c r="K188" s="159">
        <f>ROUND(E188*J188,2)</f>
        <v>0</v>
      </c>
      <c r="L188" s="159">
        <v>21</v>
      </c>
      <c r="M188" s="159">
        <f>G188*(1+L188/100)</f>
        <v>0</v>
      </c>
      <c r="N188" s="158">
        <v>0</v>
      </c>
      <c r="O188" s="158">
        <f>ROUND(E188*N188,2)</f>
        <v>0</v>
      </c>
      <c r="P188" s="158">
        <v>0</v>
      </c>
      <c r="Q188" s="158">
        <f>ROUND(E188*P188,2)</f>
        <v>0</v>
      </c>
      <c r="R188" s="159"/>
      <c r="S188" s="159" t="s">
        <v>169</v>
      </c>
      <c r="T188" s="159" t="s">
        <v>166</v>
      </c>
      <c r="U188" s="159">
        <v>0</v>
      </c>
      <c r="V188" s="159">
        <f>ROUND(E188*U188,2)</f>
        <v>0</v>
      </c>
      <c r="W188" s="159"/>
      <c r="X188" s="159" t="s">
        <v>175</v>
      </c>
      <c r="Y188" s="159" t="s">
        <v>167</v>
      </c>
      <c r="Z188" s="149"/>
      <c r="AA188" s="149"/>
      <c r="AB188" s="149"/>
      <c r="AC188" s="149"/>
      <c r="AD188" s="149"/>
      <c r="AE188" s="149"/>
      <c r="AF188" s="149"/>
      <c r="AG188" s="149" t="s">
        <v>176</v>
      </c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2" x14ac:dyDescent="0.2">
      <c r="A189" s="156"/>
      <c r="B189" s="157"/>
      <c r="C189" s="265" t="s">
        <v>255</v>
      </c>
      <c r="D189" s="266"/>
      <c r="E189" s="266"/>
      <c r="F189" s="266"/>
      <c r="G189" s="266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9"/>
      <c r="AA189" s="149"/>
      <c r="AB189" s="149"/>
      <c r="AC189" s="149"/>
      <c r="AD189" s="149"/>
      <c r="AE189" s="149"/>
      <c r="AF189" s="149"/>
      <c r="AG189" s="149" t="s">
        <v>168</v>
      </c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3" x14ac:dyDescent="0.2">
      <c r="A190" s="156"/>
      <c r="B190" s="157"/>
      <c r="C190" s="267" t="s">
        <v>331</v>
      </c>
      <c r="D190" s="268"/>
      <c r="E190" s="268"/>
      <c r="F190" s="268"/>
      <c r="G190" s="268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9"/>
      <c r="AA190" s="149"/>
      <c r="AB190" s="149"/>
      <c r="AC190" s="149"/>
      <c r="AD190" s="149"/>
      <c r="AE190" s="149"/>
      <c r="AF190" s="149"/>
      <c r="AG190" s="149" t="s">
        <v>168</v>
      </c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3" x14ac:dyDescent="0.2">
      <c r="A191" s="156"/>
      <c r="B191" s="157"/>
      <c r="C191" s="267" t="s">
        <v>405</v>
      </c>
      <c r="D191" s="268"/>
      <c r="E191" s="268"/>
      <c r="F191" s="268"/>
      <c r="G191" s="268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9"/>
      <c r="AA191" s="149"/>
      <c r="AB191" s="149"/>
      <c r="AC191" s="149"/>
      <c r="AD191" s="149"/>
      <c r="AE191" s="149"/>
      <c r="AF191" s="149"/>
      <c r="AG191" s="149" t="s">
        <v>168</v>
      </c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3" x14ac:dyDescent="0.2">
      <c r="A192" s="156"/>
      <c r="B192" s="157"/>
      <c r="C192" s="267" t="s">
        <v>406</v>
      </c>
      <c r="D192" s="268"/>
      <c r="E192" s="268"/>
      <c r="F192" s="268"/>
      <c r="G192" s="268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9"/>
      <c r="AA192" s="149"/>
      <c r="AB192" s="149"/>
      <c r="AC192" s="149"/>
      <c r="AD192" s="149"/>
      <c r="AE192" s="149"/>
      <c r="AF192" s="149"/>
      <c r="AG192" s="149" t="s">
        <v>168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3" x14ac:dyDescent="0.2">
      <c r="A193" s="156"/>
      <c r="B193" s="157"/>
      <c r="C193" s="267" t="s">
        <v>407</v>
      </c>
      <c r="D193" s="268"/>
      <c r="E193" s="268"/>
      <c r="F193" s="268"/>
      <c r="G193" s="268"/>
      <c r="H193" s="159"/>
      <c r="I193" s="159"/>
      <c r="J193" s="159"/>
      <c r="K193" s="159"/>
      <c r="L193" s="159"/>
      <c r="M193" s="159"/>
      <c r="N193" s="158"/>
      <c r="O193" s="158"/>
      <c r="P193" s="158"/>
      <c r="Q193" s="158"/>
      <c r="R193" s="159"/>
      <c r="S193" s="159"/>
      <c r="T193" s="159"/>
      <c r="U193" s="159"/>
      <c r="V193" s="159"/>
      <c r="W193" s="159"/>
      <c r="X193" s="159"/>
      <c r="Y193" s="159"/>
      <c r="Z193" s="149"/>
      <c r="AA193" s="149"/>
      <c r="AB193" s="149"/>
      <c r="AC193" s="149"/>
      <c r="AD193" s="149"/>
      <c r="AE193" s="149"/>
      <c r="AF193" s="149"/>
      <c r="AG193" s="149" t="s">
        <v>168</v>
      </c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3" x14ac:dyDescent="0.2">
      <c r="A194" s="156"/>
      <c r="B194" s="157"/>
      <c r="C194" s="267" t="s">
        <v>408</v>
      </c>
      <c r="D194" s="268"/>
      <c r="E194" s="268"/>
      <c r="F194" s="268"/>
      <c r="G194" s="268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9"/>
      <c r="AA194" s="149"/>
      <c r="AB194" s="149"/>
      <c r="AC194" s="149"/>
      <c r="AD194" s="149"/>
      <c r="AE194" s="149"/>
      <c r="AF194" s="149"/>
      <c r="AG194" s="149" t="s">
        <v>168</v>
      </c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3" x14ac:dyDescent="0.2">
      <c r="A195" s="156"/>
      <c r="B195" s="157"/>
      <c r="C195" s="267" t="s">
        <v>409</v>
      </c>
      <c r="D195" s="268"/>
      <c r="E195" s="268"/>
      <c r="F195" s="268"/>
      <c r="G195" s="268"/>
      <c r="H195" s="159"/>
      <c r="I195" s="159"/>
      <c r="J195" s="159"/>
      <c r="K195" s="159"/>
      <c r="L195" s="159"/>
      <c r="M195" s="159"/>
      <c r="N195" s="158"/>
      <c r="O195" s="158"/>
      <c r="P195" s="158"/>
      <c r="Q195" s="158"/>
      <c r="R195" s="159"/>
      <c r="S195" s="159"/>
      <c r="T195" s="159"/>
      <c r="U195" s="159"/>
      <c r="V195" s="159"/>
      <c r="W195" s="159"/>
      <c r="X195" s="159"/>
      <c r="Y195" s="159"/>
      <c r="Z195" s="149"/>
      <c r="AA195" s="149"/>
      <c r="AB195" s="149"/>
      <c r="AC195" s="149"/>
      <c r="AD195" s="149"/>
      <c r="AE195" s="149"/>
      <c r="AF195" s="149"/>
      <c r="AG195" s="149" t="s">
        <v>168</v>
      </c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3" x14ac:dyDescent="0.2">
      <c r="A196" s="156"/>
      <c r="B196" s="157"/>
      <c r="C196" s="267" t="s">
        <v>410</v>
      </c>
      <c r="D196" s="268"/>
      <c r="E196" s="268"/>
      <c r="F196" s="268"/>
      <c r="G196" s="268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9"/>
      <c r="AA196" s="149"/>
      <c r="AB196" s="149"/>
      <c r="AC196" s="149"/>
      <c r="AD196" s="149"/>
      <c r="AE196" s="149"/>
      <c r="AF196" s="149"/>
      <c r="AG196" s="149" t="s">
        <v>168</v>
      </c>
      <c r="AH196" s="149"/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1" x14ac:dyDescent="0.2">
      <c r="A197" s="173">
        <v>29</v>
      </c>
      <c r="B197" s="174" t="s">
        <v>411</v>
      </c>
      <c r="C197" s="181" t="s">
        <v>412</v>
      </c>
      <c r="D197" s="175" t="s">
        <v>231</v>
      </c>
      <c r="E197" s="176">
        <v>1</v>
      </c>
      <c r="F197" s="177"/>
      <c r="G197" s="178">
        <f>ROUND(E197*F197,2)</f>
        <v>0</v>
      </c>
      <c r="H197" s="160"/>
      <c r="I197" s="159">
        <f>ROUND(E197*H197,2)</f>
        <v>0</v>
      </c>
      <c r="J197" s="160"/>
      <c r="K197" s="159">
        <f>ROUND(E197*J197,2)</f>
        <v>0</v>
      </c>
      <c r="L197" s="159">
        <v>21</v>
      </c>
      <c r="M197" s="159">
        <f>G197*(1+L197/100)</f>
        <v>0</v>
      </c>
      <c r="N197" s="158">
        <v>0</v>
      </c>
      <c r="O197" s="158">
        <f>ROUND(E197*N197,2)</f>
        <v>0</v>
      </c>
      <c r="P197" s="158">
        <v>0</v>
      </c>
      <c r="Q197" s="158">
        <f>ROUND(E197*P197,2)</f>
        <v>0</v>
      </c>
      <c r="R197" s="159"/>
      <c r="S197" s="159" t="s">
        <v>169</v>
      </c>
      <c r="T197" s="159" t="s">
        <v>166</v>
      </c>
      <c r="U197" s="159">
        <v>0</v>
      </c>
      <c r="V197" s="159">
        <f>ROUND(E197*U197,2)</f>
        <v>0</v>
      </c>
      <c r="W197" s="159"/>
      <c r="X197" s="159" t="s">
        <v>175</v>
      </c>
      <c r="Y197" s="159" t="s">
        <v>167</v>
      </c>
      <c r="Z197" s="149"/>
      <c r="AA197" s="149"/>
      <c r="AB197" s="149"/>
      <c r="AC197" s="149"/>
      <c r="AD197" s="149"/>
      <c r="AE197" s="149"/>
      <c r="AF197" s="149"/>
      <c r="AG197" s="149" t="s">
        <v>176</v>
      </c>
      <c r="AH197" s="149"/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2" x14ac:dyDescent="0.2">
      <c r="A198" s="156"/>
      <c r="B198" s="157"/>
      <c r="C198" s="265" t="s">
        <v>255</v>
      </c>
      <c r="D198" s="266"/>
      <c r="E198" s="266"/>
      <c r="F198" s="266"/>
      <c r="G198" s="266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9"/>
      <c r="AA198" s="149"/>
      <c r="AB198" s="149"/>
      <c r="AC198" s="149"/>
      <c r="AD198" s="149"/>
      <c r="AE198" s="149"/>
      <c r="AF198" s="149"/>
      <c r="AG198" s="149" t="s">
        <v>168</v>
      </c>
      <c r="AH198" s="149"/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3" x14ac:dyDescent="0.2">
      <c r="A199" s="156"/>
      <c r="B199" s="157"/>
      <c r="C199" s="267" t="s">
        <v>331</v>
      </c>
      <c r="D199" s="268"/>
      <c r="E199" s="268"/>
      <c r="F199" s="268"/>
      <c r="G199" s="268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9"/>
      <c r="AA199" s="149"/>
      <c r="AB199" s="149"/>
      <c r="AC199" s="149"/>
      <c r="AD199" s="149"/>
      <c r="AE199" s="149"/>
      <c r="AF199" s="149"/>
      <c r="AG199" s="149" t="s">
        <v>168</v>
      </c>
      <c r="AH199" s="149"/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3" x14ac:dyDescent="0.2">
      <c r="A200" s="156"/>
      <c r="B200" s="157"/>
      <c r="C200" s="267" t="s">
        <v>413</v>
      </c>
      <c r="D200" s="268"/>
      <c r="E200" s="268"/>
      <c r="F200" s="268"/>
      <c r="G200" s="268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9"/>
      <c r="AA200" s="149"/>
      <c r="AB200" s="149"/>
      <c r="AC200" s="149"/>
      <c r="AD200" s="149"/>
      <c r="AE200" s="149"/>
      <c r="AF200" s="149"/>
      <c r="AG200" s="149" t="s">
        <v>168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3" x14ac:dyDescent="0.2">
      <c r="A201" s="156"/>
      <c r="B201" s="157"/>
      <c r="C201" s="267" t="s">
        <v>414</v>
      </c>
      <c r="D201" s="268"/>
      <c r="E201" s="268"/>
      <c r="F201" s="268"/>
      <c r="G201" s="268"/>
      <c r="H201" s="159"/>
      <c r="I201" s="159"/>
      <c r="J201" s="159"/>
      <c r="K201" s="159"/>
      <c r="L201" s="159"/>
      <c r="M201" s="159"/>
      <c r="N201" s="158"/>
      <c r="O201" s="158"/>
      <c r="P201" s="158"/>
      <c r="Q201" s="158"/>
      <c r="R201" s="159"/>
      <c r="S201" s="159"/>
      <c r="T201" s="159"/>
      <c r="U201" s="159"/>
      <c r="V201" s="159"/>
      <c r="W201" s="159"/>
      <c r="X201" s="159"/>
      <c r="Y201" s="159"/>
      <c r="Z201" s="149"/>
      <c r="AA201" s="149"/>
      <c r="AB201" s="149"/>
      <c r="AC201" s="149"/>
      <c r="AD201" s="149"/>
      <c r="AE201" s="149"/>
      <c r="AF201" s="149"/>
      <c r="AG201" s="149" t="s">
        <v>168</v>
      </c>
      <c r="AH201" s="149"/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outlineLevel="3" x14ac:dyDescent="0.2">
      <c r="A202" s="156"/>
      <c r="B202" s="157"/>
      <c r="C202" s="267" t="s">
        <v>415</v>
      </c>
      <c r="D202" s="268"/>
      <c r="E202" s="268"/>
      <c r="F202" s="268"/>
      <c r="G202" s="268"/>
      <c r="H202" s="159"/>
      <c r="I202" s="159"/>
      <c r="J202" s="159"/>
      <c r="K202" s="159"/>
      <c r="L202" s="159"/>
      <c r="M202" s="159"/>
      <c r="N202" s="158"/>
      <c r="O202" s="158"/>
      <c r="P202" s="158"/>
      <c r="Q202" s="158"/>
      <c r="R202" s="159"/>
      <c r="S202" s="159"/>
      <c r="T202" s="159"/>
      <c r="U202" s="159"/>
      <c r="V202" s="159"/>
      <c r="W202" s="159"/>
      <c r="X202" s="159"/>
      <c r="Y202" s="159"/>
      <c r="Z202" s="149"/>
      <c r="AA202" s="149"/>
      <c r="AB202" s="149"/>
      <c r="AC202" s="149"/>
      <c r="AD202" s="149"/>
      <c r="AE202" s="149"/>
      <c r="AF202" s="149"/>
      <c r="AG202" s="149" t="s">
        <v>168</v>
      </c>
      <c r="AH202" s="149"/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outlineLevel="3" x14ac:dyDescent="0.2">
      <c r="A203" s="156"/>
      <c r="B203" s="157"/>
      <c r="C203" s="267" t="s">
        <v>416</v>
      </c>
      <c r="D203" s="268"/>
      <c r="E203" s="268"/>
      <c r="F203" s="268"/>
      <c r="G203" s="268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9"/>
      <c r="AA203" s="149"/>
      <c r="AB203" s="149"/>
      <c r="AC203" s="149"/>
      <c r="AD203" s="149"/>
      <c r="AE203" s="149"/>
      <c r="AF203" s="149"/>
      <c r="AG203" s="149" t="s">
        <v>168</v>
      </c>
      <c r="AH203" s="149"/>
      <c r="AI203" s="149"/>
      <c r="AJ203" s="149"/>
      <c r="AK203" s="149"/>
      <c r="AL203" s="149"/>
      <c r="AM203" s="149"/>
      <c r="AN203" s="149"/>
      <c r="AO203" s="149"/>
      <c r="AP203" s="149"/>
      <c r="AQ203" s="149"/>
      <c r="AR203" s="149"/>
      <c r="AS203" s="149"/>
      <c r="AT203" s="149"/>
      <c r="AU203" s="149"/>
      <c r="AV203" s="149"/>
      <c r="AW203" s="149"/>
      <c r="AX203" s="149"/>
      <c r="AY203" s="149"/>
      <c r="AZ203" s="149"/>
      <c r="BA203" s="149"/>
      <c r="BB203" s="149"/>
      <c r="BC203" s="149"/>
      <c r="BD203" s="149"/>
      <c r="BE203" s="149"/>
      <c r="BF203" s="149"/>
      <c r="BG203" s="149"/>
      <c r="BH203" s="149"/>
    </row>
    <row r="204" spans="1:60" outlineLevel="3" x14ac:dyDescent="0.2">
      <c r="A204" s="156"/>
      <c r="B204" s="157"/>
      <c r="C204" s="267" t="s">
        <v>417</v>
      </c>
      <c r="D204" s="268"/>
      <c r="E204" s="268"/>
      <c r="F204" s="268"/>
      <c r="G204" s="268"/>
      <c r="H204" s="159"/>
      <c r="I204" s="159"/>
      <c r="J204" s="159"/>
      <c r="K204" s="159"/>
      <c r="L204" s="159"/>
      <c r="M204" s="159"/>
      <c r="N204" s="158"/>
      <c r="O204" s="158"/>
      <c r="P204" s="158"/>
      <c r="Q204" s="158"/>
      <c r="R204" s="159"/>
      <c r="S204" s="159"/>
      <c r="T204" s="159"/>
      <c r="U204" s="159"/>
      <c r="V204" s="159"/>
      <c r="W204" s="159"/>
      <c r="X204" s="159"/>
      <c r="Y204" s="159"/>
      <c r="Z204" s="149"/>
      <c r="AA204" s="149"/>
      <c r="AB204" s="149"/>
      <c r="AC204" s="149"/>
      <c r="AD204" s="149"/>
      <c r="AE204" s="149"/>
      <c r="AF204" s="149"/>
      <c r="AG204" s="149" t="s">
        <v>168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3" x14ac:dyDescent="0.2">
      <c r="A205" s="156"/>
      <c r="B205" s="157"/>
      <c r="C205" s="267" t="s">
        <v>418</v>
      </c>
      <c r="D205" s="268"/>
      <c r="E205" s="268"/>
      <c r="F205" s="268"/>
      <c r="G205" s="268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9"/>
      <c r="AA205" s="149"/>
      <c r="AB205" s="149"/>
      <c r="AC205" s="149"/>
      <c r="AD205" s="149"/>
      <c r="AE205" s="149"/>
      <c r="AF205" s="149"/>
      <c r="AG205" s="149" t="s">
        <v>168</v>
      </c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x14ac:dyDescent="0.2">
      <c r="A206" s="3"/>
      <c r="B206" s="4"/>
      <c r="C206" s="182"/>
      <c r="D206" s="6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AE206">
        <v>12</v>
      </c>
      <c r="AF206">
        <v>21</v>
      </c>
      <c r="AG206" t="s">
        <v>149</v>
      </c>
    </row>
    <row r="207" spans="1:60" x14ac:dyDescent="0.2">
      <c r="A207" s="152"/>
      <c r="B207" s="153" t="s">
        <v>31</v>
      </c>
      <c r="C207" s="183"/>
      <c r="D207" s="154"/>
      <c r="E207" s="155"/>
      <c r="F207" s="155"/>
      <c r="G207" s="172">
        <f>G8+G37+G45+G59+G66+G68</f>
        <v>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AE207">
        <f>SUMIF(L7:L205,AE206,G7:G205)</f>
        <v>0</v>
      </c>
      <c r="AF207">
        <f>SUMIF(L7:L205,AF206,G7:G205)</f>
        <v>0</v>
      </c>
      <c r="AG207" t="s">
        <v>170</v>
      </c>
    </row>
    <row r="208" spans="1:60" x14ac:dyDescent="0.2">
      <c r="A208" s="3"/>
      <c r="B208" s="4"/>
      <c r="C208" s="182"/>
      <c r="D208" s="6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33" x14ac:dyDescent="0.2">
      <c r="A209" s="3"/>
      <c r="B209" s="4"/>
      <c r="C209" s="182"/>
      <c r="D209" s="6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33" x14ac:dyDescent="0.2">
      <c r="A210" s="251" t="s">
        <v>171</v>
      </c>
      <c r="B210" s="251"/>
      <c r="C210" s="252"/>
      <c r="D210" s="6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33" x14ac:dyDescent="0.2">
      <c r="A211" s="253"/>
      <c r="B211" s="254"/>
      <c r="C211" s="255"/>
      <c r="D211" s="254"/>
      <c r="E211" s="254"/>
      <c r="F211" s="254"/>
      <c r="G211" s="256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AG211" t="s">
        <v>172</v>
      </c>
    </row>
    <row r="212" spans="1:33" x14ac:dyDescent="0.2">
      <c r="A212" s="257"/>
      <c r="B212" s="258"/>
      <c r="C212" s="259"/>
      <c r="D212" s="258"/>
      <c r="E212" s="258"/>
      <c r="F212" s="258"/>
      <c r="G212" s="260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33" x14ac:dyDescent="0.2">
      <c r="A213" s="257"/>
      <c r="B213" s="258"/>
      <c r="C213" s="259"/>
      <c r="D213" s="258"/>
      <c r="E213" s="258"/>
      <c r="F213" s="258"/>
      <c r="G213" s="260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33" x14ac:dyDescent="0.2">
      <c r="A214" s="257"/>
      <c r="B214" s="258"/>
      <c r="C214" s="259"/>
      <c r="D214" s="258"/>
      <c r="E214" s="258"/>
      <c r="F214" s="258"/>
      <c r="G214" s="260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33" x14ac:dyDescent="0.2">
      <c r="A215" s="261"/>
      <c r="B215" s="262"/>
      <c r="C215" s="263"/>
      <c r="D215" s="262"/>
      <c r="E215" s="262"/>
      <c r="F215" s="262"/>
      <c r="G215" s="26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33" x14ac:dyDescent="0.2">
      <c r="A216" s="3"/>
      <c r="B216" s="4"/>
      <c r="C216" s="182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33" x14ac:dyDescent="0.2">
      <c r="C217" s="184"/>
      <c r="D217" s="10"/>
      <c r="AG217" t="s">
        <v>173</v>
      </c>
    </row>
    <row r="218" spans="1:33" x14ac:dyDescent="0.2">
      <c r="D218" s="10"/>
    </row>
    <row r="219" spans="1:33" x14ac:dyDescent="0.2">
      <c r="D219" s="10"/>
    </row>
    <row r="220" spans="1:33" x14ac:dyDescent="0.2">
      <c r="D220" s="10"/>
    </row>
    <row r="221" spans="1:33" x14ac:dyDescent="0.2">
      <c r="D221" s="10"/>
    </row>
    <row r="222" spans="1:33" x14ac:dyDescent="0.2">
      <c r="D222" s="10"/>
    </row>
    <row r="223" spans="1:33" x14ac:dyDescent="0.2">
      <c r="D223" s="10"/>
    </row>
    <row r="224" spans="1:33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35">
    <mergeCell ref="C201:G201"/>
    <mergeCell ref="C202:G202"/>
    <mergeCell ref="C203:G203"/>
    <mergeCell ref="C204:G204"/>
    <mergeCell ref="C205:G205"/>
    <mergeCell ref="C194:G194"/>
    <mergeCell ref="C195:G195"/>
    <mergeCell ref="C196:G196"/>
    <mergeCell ref="C198:G198"/>
    <mergeCell ref="C199:G199"/>
    <mergeCell ref="C200:G200"/>
    <mergeCell ref="C187:G187"/>
    <mergeCell ref="C189:G189"/>
    <mergeCell ref="C190:G190"/>
    <mergeCell ref="C191:G191"/>
    <mergeCell ref="C192:G192"/>
    <mergeCell ref="C193:G193"/>
    <mergeCell ref="C181:G181"/>
    <mergeCell ref="C182:G182"/>
    <mergeCell ref="C183:G183"/>
    <mergeCell ref="C184:G184"/>
    <mergeCell ref="C185:G185"/>
    <mergeCell ref="C186:G186"/>
    <mergeCell ref="C174:G174"/>
    <mergeCell ref="C175:G175"/>
    <mergeCell ref="C176:G176"/>
    <mergeCell ref="C177:G177"/>
    <mergeCell ref="C178:G178"/>
    <mergeCell ref="C179:G179"/>
    <mergeCell ref="C167:G167"/>
    <mergeCell ref="C168:G168"/>
    <mergeCell ref="C169:G169"/>
    <mergeCell ref="C170:G170"/>
    <mergeCell ref="C171:G171"/>
    <mergeCell ref="C172:G172"/>
    <mergeCell ref="C160:G160"/>
    <mergeCell ref="C161:G161"/>
    <mergeCell ref="C163:G163"/>
    <mergeCell ref="C164:G164"/>
    <mergeCell ref="C165:G165"/>
    <mergeCell ref="C166:G166"/>
    <mergeCell ref="C154:G154"/>
    <mergeCell ref="C155:G155"/>
    <mergeCell ref="C156:G156"/>
    <mergeCell ref="C157:G157"/>
    <mergeCell ref="C158:G158"/>
    <mergeCell ref="C159:G159"/>
    <mergeCell ref="C147:G147"/>
    <mergeCell ref="C148:G148"/>
    <mergeCell ref="C149:G149"/>
    <mergeCell ref="C151:G151"/>
    <mergeCell ref="C152:G152"/>
    <mergeCell ref="C153:G153"/>
    <mergeCell ref="C141:G141"/>
    <mergeCell ref="C142:G142"/>
    <mergeCell ref="C143:G143"/>
    <mergeCell ref="C144:G144"/>
    <mergeCell ref="C145:G145"/>
    <mergeCell ref="C146:G146"/>
    <mergeCell ref="C134:G134"/>
    <mergeCell ref="C135:G135"/>
    <mergeCell ref="C136:G136"/>
    <mergeCell ref="C137:G137"/>
    <mergeCell ref="C138:G138"/>
    <mergeCell ref="C140:G140"/>
    <mergeCell ref="C128:G128"/>
    <mergeCell ref="C129:G129"/>
    <mergeCell ref="C130:G130"/>
    <mergeCell ref="C131:G131"/>
    <mergeCell ref="C132:G132"/>
    <mergeCell ref="C133:G133"/>
    <mergeCell ref="C121:G121"/>
    <mergeCell ref="C122:G122"/>
    <mergeCell ref="C123:G123"/>
    <mergeCell ref="C124:G124"/>
    <mergeCell ref="C125:G125"/>
    <mergeCell ref="C126:G126"/>
    <mergeCell ref="C114:G114"/>
    <mergeCell ref="C115:G115"/>
    <mergeCell ref="C116:G116"/>
    <mergeCell ref="C118:G118"/>
    <mergeCell ref="C119:G119"/>
    <mergeCell ref="C120:G120"/>
    <mergeCell ref="C94:G94"/>
    <mergeCell ref="C108:G108"/>
    <mergeCell ref="C109:G109"/>
    <mergeCell ref="C110:G110"/>
    <mergeCell ref="C111:G111"/>
    <mergeCell ref="C112:G112"/>
    <mergeCell ref="C113:G113"/>
    <mergeCell ref="C101:G101"/>
    <mergeCell ref="C102:G102"/>
    <mergeCell ref="C103:G103"/>
    <mergeCell ref="C104:G104"/>
    <mergeCell ref="C106:G106"/>
    <mergeCell ref="C107:G107"/>
    <mergeCell ref="A1:G1"/>
    <mergeCell ref="C2:G2"/>
    <mergeCell ref="C3:G3"/>
    <mergeCell ref="C4:G4"/>
    <mergeCell ref="C81:G81"/>
    <mergeCell ref="C83:G83"/>
    <mergeCell ref="C84:G84"/>
    <mergeCell ref="C85:G85"/>
    <mergeCell ref="C86:G86"/>
    <mergeCell ref="C75:G75"/>
    <mergeCell ref="C76:G76"/>
    <mergeCell ref="C77:G77"/>
    <mergeCell ref="C78:G78"/>
    <mergeCell ref="C79:G79"/>
    <mergeCell ref="C80:G80"/>
    <mergeCell ref="A210:C210"/>
    <mergeCell ref="A211:G215"/>
    <mergeCell ref="C54:G54"/>
    <mergeCell ref="C55:G55"/>
    <mergeCell ref="C56:G56"/>
    <mergeCell ref="C57:G57"/>
    <mergeCell ref="C58:G58"/>
    <mergeCell ref="C70:G70"/>
    <mergeCell ref="C71:G71"/>
    <mergeCell ref="C72:G72"/>
    <mergeCell ref="C73:G73"/>
    <mergeCell ref="C74:G74"/>
    <mergeCell ref="C87:G87"/>
    <mergeCell ref="C95:G95"/>
    <mergeCell ref="C96:G96"/>
    <mergeCell ref="C97:G97"/>
    <mergeCell ref="C98:G98"/>
    <mergeCell ref="C99:G99"/>
    <mergeCell ref="C100:G100"/>
    <mergeCell ref="C88:G88"/>
    <mergeCell ref="C89:G89"/>
    <mergeCell ref="C90:G90"/>
    <mergeCell ref="C91:G91"/>
    <mergeCell ref="C92:G9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/>
  </sheetPr>
  <dimension ref="A1:BH5000"/>
  <sheetViews>
    <sheetView workbookViewId="0">
      <pane ySplit="7" topLeftCell="A23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137</v>
      </c>
    </row>
    <row r="2" spans="1:60" ht="24.95" customHeight="1" x14ac:dyDescent="0.2">
      <c r="A2" s="50" t="s">
        <v>8</v>
      </c>
      <c r="B2" s="49" t="s">
        <v>43</v>
      </c>
      <c r="C2" s="270" t="s">
        <v>535</v>
      </c>
      <c r="D2" s="271"/>
      <c r="E2" s="271"/>
      <c r="F2" s="271"/>
      <c r="G2" s="272"/>
      <c r="AG2" t="s">
        <v>138</v>
      </c>
    </row>
    <row r="3" spans="1:60" ht="24.95" customHeight="1" x14ac:dyDescent="0.2">
      <c r="A3" s="50" t="s">
        <v>9</v>
      </c>
      <c r="B3" s="49" t="s">
        <v>49</v>
      </c>
      <c r="C3" s="270" t="s">
        <v>50</v>
      </c>
      <c r="D3" s="271"/>
      <c r="E3" s="271"/>
      <c r="F3" s="271"/>
      <c r="G3" s="272"/>
      <c r="AC3" s="123" t="s">
        <v>138</v>
      </c>
      <c r="AG3" t="s">
        <v>139</v>
      </c>
    </row>
    <row r="4" spans="1:60" ht="24.95" customHeight="1" x14ac:dyDescent="0.2">
      <c r="A4" s="142" t="s">
        <v>10</v>
      </c>
      <c r="B4" s="143" t="s">
        <v>49</v>
      </c>
      <c r="C4" s="273" t="s">
        <v>50</v>
      </c>
      <c r="D4" s="274"/>
      <c r="E4" s="274"/>
      <c r="F4" s="274"/>
      <c r="G4" s="275"/>
      <c r="AG4" t="s">
        <v>140</v>
      </c>
    </row>
    <row r="5" spans="1:60" x14ac:dyDescent="0.2">
      <c r="D5" s="10"/>
    </row>
    <row r="6" spans="1:60" ht="38.25" x14ac:dyDescent="0.2">
      <c r="A6" s="145" t="s">
        <v>141</v>
      </c>
      <c r="B6" s="147" t="s">
        <v>142</v>
      </c>
      <c r="C6" s="147" t="s">
        <v>143</v>
      </c>
      <c r="D6" s="146" t="s">
        <v>144</v>
      </c>
      <c r="E6" s="145" t="s">
        <v>145</v>
      </c>
      <c r="F6" s="144" t="s">
        <v>146</v>
      </c>
      <c r="G6" s="145" t="s">
        <v>31</v>
      </c>
      <c r="H6" s="148" t="s">
        <v>32</v>
      </c>
      <c r="I6" s="148" t="s">
        <v>147</v>
      </c>
      <c r="J6" s="148" t="s">
        <v>33</v>
      </c>
      <c r="K6" s="148" t="s">
        <v>148</v>
      </c>
      <c r="L6" s="148" t="s">
        <v>149</v>
      </c>
      <c r="M6" s="148" t="s">
        <v>150</v>
      </c>
      <c r="N6" s="148" t="s">
        <v>151</v>
      </c>
      <c r="O6" s="148" t="s">
        <v>152</v>
      </c>
      <c r="P6" s="148" t="s">
        <v>153</v>
      </c>
      <c r="Q6" s="148" t="s">
        <v>154</v>
      </c>
      <c r="R6" s="148" t="s">
        <v>155</v>
      </c>
      <c r="S6" s="148" t="s">
        <v>156</v>
      </c>
      <c r="T6" s="148" t="s">
        <v>157</v>
      </c>
      <c r="U6" s="148" t="s">
        <v>158</v>
      </c>
      <c r="V6" s="148" t="s">
        <v>159</v>
      </c>
      <c r="W6" s="148" t="s">
        <v>160</v>
      </c>
      <c r="X6" s="148" t="s">
        <v>161</v>
      </c>
      <c r="Y6" s="148" t="s">
        <v>162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6" t="s">
        <v>163</v>
      </c>
      <c r="B8" s="167" t="s">
        <v>61</v>
      </c>
      <c r="C8" s="180" t="s">
        <v>62</v>
      </c>
      <c r="D8" s="168"/>
      <c r="E8" s="169"/>
      <c r="F8" s="170"/>
      <c r="G8" s="171">
        <f>SUMIF(AG9:AG20,"&lt;&gt;NOR",G9:G20)</f>
        <v>0</v>
      </c>
      <c r="H8" s="165"/>
      <c r="I8" s="165">
        <f>SUM(I9:I20)</f>
        <v>0</v>
      </c>
      <c r="J8" s="165"/>
      <c r="K8" s="165">
        <f>SUM(K9:K20)</f>
        <v>0</v>
      </c>
      <c r="L8" s="165"/>
      <c r="M8" s="165">
        <f>SUM(M9:M20)</f>
        <v>0</v>
      </c>
      <c r="N8" s="164"/>
      <c r="O8" s="164">
        <f>SUM(O9:O20)</f>
        <v>0</v>
      </c>
      <c r="P8" s="164"/>
      <c r="Q8" s="164">
        <f>SUM(Q9:Q20)</f>
        <v>0</v>
      </c>
      <c r="R8" s="165"/>
      <c r="S8" s="165"/>
      <c r="T8" s="165"/>
      <c r="U8" s="165"/>
      <c r="V8" s="165">
        <f>SUM(V9:V20)</f>
        <v>44.269999999999996</v>
      </c>
      <c r="W8" s="165"/>
      <c r="X8" s="165"/>
      <c r="Y8" s="165"/>
      <c r="AG8" t="s">
        <v>164</v>
      </c>
    </row>
    <row r="9" spans="1:60" outlineLevel="1" x14ac:dyDescent="0.2">
      <c r="A9" s="173">
        <v>1</v>
      </c>
      <c r="B9" s="174" t="s">
        <v>178</v>
      </c>
      <c r="C9" s="181" t="s">
        <v>179</v>
      </c>
      <c r="D9" s="175" t="s">
        <v>174</v>
      </c>
      <c r="E9" s="176">
        <v>22.46</v>
      </c>
      <c r="F9" s="177"/>
      <c r="G9" s="178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165</v>
      </c>
      <c r="T9" s="159" t="s">
        <v>165</v>
      </c>
      <c r="U9" s="159">
        <v>9.7000000000000003E-2</v>
      </c>
      <c r="V9" s="159">
        <f>ROUND(E9*U9,2)</f>
        <v>2.1800000000000002</v>
      </c>
      <c r="W9" s="159"/>
      <c r="X9" s="159" t="s">
        <v>175</v>
      </c>
      <c r="Y9" s="159" t="s">
        <v>167</v>
      </c>
      <c r="Z9" s="149"/>
      <c r="AA9" s="149"/>
      <c r="AB9" s="149"/>
      <c r="AC9" s="149"/>
      <c r="AD9" s="149"/>
      <c r="AE9" s="149"/>
      <c r="AF9" s="149"/>
      <c r="AG9" s="149" t="s">
        <v>176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">
      <c r="A10" s="156"/>
      <c r="B10" s="157"/>
      <c r="C10" s="187" t="s">
        <v>423</v>
      </c>
      <c r="D10" s="185"/>
      <c r="E10" s="186"/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3" x14ac:dyDescent="0.2">
      <c r="A11" s="156"/>
      <c r="B11" s="157"/>
      <c r="C11" s="187" t="s">
        <v>424</v>
      </c>
      <c r="D11" s="185"/>
      <c r="E11" s="186">
        <v>22.46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3">
        <v>2</v>
      </c>
      <c r="B12" s="174" t="s">
        <v>182</v>
      </c>
      <c r="C12" s="181" t="s">
        <v>230</v>
      </c>
      <c r="D12" s="175" t="s">
        <v>174</v>
      </c>
      <c r="E12" s="176">
        <v>37.85</v>
      </c>
      <c r="F12" s="177"/>
      <c r="G12" s="178">
        <f>ROUND(E12*F12,2)</f>
        <v>0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0</v>
      </c>
      <c r="N12" s="158">
        <v>0</v>
      </c>
      <c r="O12" s="158">
        <f>ROUND(E12*N12,2)</f>
        <v>0</v>
      </c>
      <c r="P12" s="158">
        <v>0</v>
      </c>
      <c r="Q12" s="158">
        <f>ROUND(E12*P12,2)</f>
        <v>0</v>
      </c>
      <c r="R12" s="159"/>
      <c r="S12" s="159" t="s">
        <v>165</v>
      </c>
      <c r="T12" s="159" t="s">
        <v>165</v>
      </c>
      <c r="U12" s="159">
        <v>1.0999999999999999E-2</v>
      </c>
      <c r="V12" s="159">
        <f>ROUND(E12*U12,2)</f>
        <v>0.42</v>
      </c>
      <c r="W12" s="159"/>
      <c r="X12" s="159" t="s">
        <v>175</v>
      </c>
      <c r="Y12" s="159" t="s">
        <v>167</v>
      </c>
      <c r="Z12" s="149"/>
      <c r="AA12" s="149"/>
      <c r="AB12" s="149"/>
      <c r="AC12" s="149"/>
      <c r="AD12" s="149"/>
      <c r="AE12" s="149"/>
      <c r="AF12" s="149"/>
      <c r="AG12" s="149" t="s">
        <v>176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2" x14ac:dyDescent="0.2">
      <c r="A13" s="156"/>
      <c r="B13" s="157"/>
      <c r="C13" s="187" t="s">
        <v>425</v>
      </c>
      <c r="D13" s="185"/>
      <c r="E13" s="186">
        <v>37.85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>
        <v>5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ht="22.5" outlineLevel="1" x14ac:dyDescent="0.2">
      <c r="A14" s="173">
        <v>3</v>
      </c>
      <c r="B14" s="174" t="s">
        <v>303</v>
      </c>
      <c r="C14" s="181" t="s">
        <v>304</v>
      </c>
      <c r="D14" s="175" t="s">
        <v>174</v>
      </c>
      <c r="E14" s="176">
        <v>37.85</v>
      </c>
      <c r="F14" s="177"/>
      <c r="G14" s="178">
        <f>ROUND(E14*F14,2)</f>
        <v>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9"/>
      <c r="S14" s="159" t="s">
        <v>165</v>
      </c>
      <c r="T14" s="159" t="s">
        <v>165</v>
      </c>
      <c r="U14" s="159">
        <v>8.5999999999999993E-2</v>
      </c>
      <c r="V14" s="159">
        <f>ROUND(E14*U14,2)</f>
        <v>3.26</v>
      </c>
      <c r="W14" s="159"/>
      <c r="X14" s="159" t="s">
        <v>175</v>
      </c>
      <c r="Y14" s="159" t="s">
        <v>167</v>
      </c>
      <c r="Z14" s="149"/>
      <c r="AA14" s="149"/>
      <c r="AB14" s="149"/>
      <c r="AC14" s="149"/>
      <c r="AD14" s="149"/>
      <c r="AE14" s="149"/>
      <c r="AF14" s="149"/>
      <c r="AG14" s="149" t="s">
        <v>176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2" x14ac:dyDescent="0.2">
      <c r="A15" s="156"/>
      <c r="B15" s="157"/>
      <c r="C15" s="265" t="s">
        <v>426</v>
      </c>
      <c r="D15" s="266"/>
      <c r="E15" s="266"/>
      <c r="F15" s="266"/>
      <c r="G15" s="266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9"/>
      <c r="AA15" s="149"/>
      <c r="AB15" s="149"/>
      <c r="AC15" s="149"/>
      <c r="AD15" s="149"/>
      <c r="AE15" s="149"/>
      <c r="AF15" s="149"/>
      <c r="AG15" s="149" t="s">
        <v>168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2" x14ac:dyDescent="0.2">
      <c r="A16" s="156"/>
      <c r="B16" s="157"/>
      <c r="C16" s="187" t="s">
        <v>423</v>
      </c>
      <c r="D16" s="185"/>
      <c r="E16" s="186"/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3" x14ac:dyDescent="0.2">
      <c r="A17" s="156"/>
      <c r="B17" s="157"/>
      <c r="C17" s="187" t="s">
        <v>427</v>
      </c>
      <c r="D17" s="185"/>
      <c r="E17" s="186">
        <v>37.85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3">
        <v>4</v>
      </c>
      <c r="B18" s="174" t="s">
        <v>218</v>
      </c>
      <c r="C18" s="181" t="s">
        <v>219</v>
      </c>
      <c r="D18" s="175" t="s">
        <v>192</v>
      </c>
      <c r="E18" s="176">
        <v>112.3</v>
      </c>
      <c r="F18" s="177"/>
      <c r="G18" s="178">
        <f>ROUND(E18*F18,2)</f>
        <v>0</v>
      </c>
      <c r="H18" s="160"/>
      <c r="I18" s="159">
        <f>ROUND(E18*H18,2)</f>
        <v>0</v>
      </c>
      <c r="J18" s="160"/>
      <c r="K18" s="159">
        <f>ROUND(E18*J18,2)</f>
        <v>0</v>
      </c>
      <c r="L18" s="159">
        <v>21</v>
      </c>
      <c r="M18" s="159">
        <f>G18*(1+L18/100)</f>
        <v>0</v>
      </c>
      <c r="N18" s="158">
        <v>0</v>
      </c>
      <c r="O18" s="158">
        <f>ROUND(E18*N18,2)</f>
        <v>0</v>
      </c>
      <c r="P18" s="158">
        <v>0</v>
      </c>
      <c r="Q18" s="158">
        <f>ROUND(E18*P18,2)</f>
        <v>0</v>
      </c>
      <c r="R18" s="159"/>
      <c r="S18" s="159" t="s">
        <v>165</v>
      </c>
      <c r="T18" s="159" t="s">
        <v>165</v>
      </c>
      <c r="U18" s="159">
        <v>0.34200000000000003</v>
      </c>
      <c r="V18" s="159">
        <f>ROUND(E18*U18,2)</f>
        <v>38.409999999999997</v>
      </c>
      <c r="W18" s="159"/>
      <c r="X18" s="159" t="s">
        <v>175</v>
      </c>
      <c r="Y18" s="159" t="s">
        <v>167</v>
      </c>
      <c r="Z18" s="149"/>
      <c r="AA18" s="149"/>
      <c r="AB18" s="149"/>
      <c r="AC18" s="149"/>
      <c r="AD18" s="149"/>
      <c r="AE18" s="149"/>
      <c r="AF18" s="149"/>
      <c r="AG18" s="149" t="s">
        <v>176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2" x14ac:dyDescent="0.2">
      <c r="A19" s="156"/>
      <c r="B19" s="157"/>
      <c r="C19" s="187" t="s">
        <v>423</v>
      </c>
      <c r="D19" s="185"/>
      <c r="E19" s="186"/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9"/>
      <c r="AA19" s="149"/>
      <c r="AB19" s="149"/>
      <c r="AC19" s="149"/>
      <c r="AD19" s="149"/>
      <c r="AE19" s="149"/>
      <c r="AF19" s="149"/>
      <c r="AG19" s="149" t="s">
        <v>177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3" x14ac:dyDescent="0.2">
      <c r="A20" s="156"/>
      <c r="B20" s="157"/>
      <c r="C20" s="187" t="s">
        <v>428</v>
      </c>
      <c r="D20" s="185"/>
      <c r="E20" s="186">
        <v>112.3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x14ac:dyDescent="0.2">
      <c r="A21" s="166" t="s">
        <v>163</v>
      </c>
      <c r="B21" s="167" t="s">
        <v>72</v>
      </c>
      <c r="C21" s="180" t="s">
        <v>73</v>
      </c>
      <c r="D21" s="168"/>
      <c r="E21" s="169"/>
      <c r="F21" s="170"/>
      <c r="G21" s="171">
        <f>SUMIF(AG22:AG25,"&lt;&gt;NOR",G22:G25)</f>
        <v>0</v>
      </c>
      <c r="H21" s="165"/>
      <c r="I21" s="165">
        <f>SUM(I22:I25)</f>
        <v>0</v>
      </c>
      <c r="J21" s="165"/>
      <c r="K21" s="165">
        <f>SUM(K22:K25)</f>
        <v>0</v>
      </c>
      <c r="L21" s="165"/>
      <c r="M21" s="165">
        <f>SUM(M22:M25)</f>
        <v>0</v>
      </c>
      <c r="N21" s="164"/>
      <c r="O21" s="164">
        <f>SUM(O22:O25)</f>
        <v>7.0000000000000007E-2</v>
      </c>
      <c r="P21" s="164"/>
      <c r="Q21" s="164">
        <f>SUM(Q22:Q25)</f>
        <v>0</v>
      </c>
      <c r="R21" s="165"/>
      <c r="S21" s="165"/>
      <c r="T21" s="165"/>
      <c r="U21" s="165"/>
      <c r="V21" s="165">
        <f>SUM(V22:V25)</f>
        <v>18.02</v>
      </c>
      <c r="W21" s="165"/>
      <c r="X21" s="165"/>
      <c r="Y21" s="165"/>
      <c r="AG21" t="s">
        <v>164</v>
      </c>
    </row>
    <row r="22" spans="1:60" outlineLevel="1" x14ac:dyDescent="0.2">
      <c r="A22" s="173">
        <v>5</v>
      </c>
      <c r="B22" s="174" t="s">
        <v>207</v>
      </c>
      <c r="C22" s="181" t="s">
        <v>208</v>
      </c>
      <c r="D22" s="175" t="s">
        <v>192</v>
      </c>
      <c r="E22" s="176">
        <v>198</v>
      </c>
      <c r="F22" s="177"/>
      <c r="G22" s="178">
        <f>ROUND(E22*F22,2)</f>
        <v>0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0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59"/>
      <c r="S22" s="159" t="s">
        <v>165</v>
      </c>
      <c r="T22" s="159" t="s">
        <v>165</v>
      </c>
      <c r="U22" s="159">
        <v>9.0999999999999998E-2</v>
      </c>
      <c r="V22" s="159">
        <f>ROUND(E22*U22,2)</f>
        <v>18.02</v>
      </c>
      <c r="W22" s="159"/>
      <c r="X22" s="159" t="s">
        <v>175</v>
      </c>
      <c r="Y22" s="159" t="s">
        <v>167</v>
      </c>
      <c r="Z22" s="149"/>
      <c r="AA22" s="149"/>
      <c r="AB22" s="149"/>
      <c r="AC22" s="149"/>
      <c r="AD22" s="149"/>
      <c r="AE22" s="149"/>
      <c r="AF22" s="149"/>
      <c r="AG22" s="149" t="s">
        <v>176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ht="22.5" outlineLevel="2" x14ac:dyDescent="0.2">
      <c r="A23" s="156"/>
      <c r="B23" s="157"/>
      <c r="C23" s="187" t="s">
        <v>429</v>
      </c>
      <c r="D23" s="185"/>
      <c r="E23" s="186">
        <v>198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3">
        <v>6</v>
      </c>
      <c r="B24" s="174" t="s">
        <v>211</v>
      </c>
      <c r="C24" s="181" t="s">
        <v>212</v>
      </c>
      <c r="D24" s="175" t="s">
        <v>192</v>
      </c>
      <c r="E24" s="176">
        <v>237.6</v>
      </c>
      <c r="F24" s="177"/>
      <c r="G24" s="178">
        <f>ROUND(E24*F24,2)</f>
        <v>0</v>
      </c>
      <c r="H24" s="160"/>
      <c r="I24" s="159">
        <f>ROUND(E24*H24,2)</f>
        <v>0</v>
      </c>
      <c r="J24" s="160"/>
      <c r="K24" s="159">
        <f>ROUND(E24*J24,2)</f>
        <v>0</v>
      </c>
      <c r="L24" s="159">
        <v>21</v>
      </c>
      <c r="M24" s="159">
        <f>G24*(1+L24/100)</f>
        <v>0</v>
      </c>
      <c r="N24" s="158">
        <v>2.9999999999999997E-4</v>
      </c>
      <c r="O24" s="158">
        <f>ROUND(E24*N24,2)</f>
        <v>7.0000000000000007E-2</v>
      </c>
      <c r="P24" s="158">
        <v>0</v>
      </c>
      <c r="Q24" s="158">
        <f>ROUND(E24*P24,2)</f>
        <v>0</v>
      </c>
      <c r="R24" s="159" t="s">
        <v>196</v>
      </c>
      <c r="S24" s="159" t="s">
        <v>165</v>
      </c>
      <c r="T24" s="159" t="s">
        <v>210</v>
      </c>
      <c r="U24" s="159">
        <v>0</v>
      </c>
      <c r="V24" s="159">
        <f>ROUND(E24*U24,2)</f>
        <v>0</v>
      </c>
      <c r="W24" s="159"/>
      <c r="X24" s="159" t="s">
        <v>197</v>
      </c>
      <c r="Y24" s="159" t="s">
        <v>167</v>
      </c>
      <c r="Z24" s="149"/>
      <c r="AA24" s="149"/>
      <c r="AB24" s="149"/>
      <c r="AC24" s="149"/>
      <c r="AD24" s="149"/>
      <c r="AE24" s="149"/>
      <c r="AF24" s="149"/>
      <c r="AG24" s="149" t="s">
        <v>198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2" x14ac:dyDescent="0.2">
      <c r="A25" s="156"/>
      <c r="B25" s="157"/>
      <c r="C25" s="187" t="s">
        <v>430</v>
      </c>
      <c r="D25" s="185"/>
      <c r="E25" s="186">
        <v>237.6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177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x14ac:dyDescent="0.2">
      <c r="A26" s="166" t="s">
        <v>163</v>
      </c>
      <c r="B26" s="167" t="s">
        <v>82</v>
      </c>
      <c r="C26" s="180" t="s">
        <v>83</v>
      </c>
      <c r="D26" s="168"/>
      <c r="E26" s="169"/>
      <c r="F26" s="170"/>
      <c r="G26" s="171">
        <f>SUMIF(AG27:AG29,"&lt;&gt;NOR",G27:G29)</f>
        <v>0</v>
      </c>
      <c r="H26" s="165"/>
      <c r="I26" s="165">
        <f>SUM(I27:I29)</f>
        <v>0</v>
      </c>
      <c r="J26" s="165"/>
      <c r="K26" s="165">
        <f>SUM(K27:K29)</f>
        <v>0</v>
      </c>
      <c r="L26" s="165"/>
      <c r="M26" s="165">
        <f>SUM(M27:M29)</f>
        <v>0</v>
      </c>
      <c r="N26" s="164"/>
      <c r="O26" s="164">
        <f>SUM(O27:O29)</f>
        <v>0</v>
      </c>
      <c r="P26" s="164"/>
      <c r="Q26" s="164">
        <f>SUM(Q27:Q29)</f>
        <v>0</v>
      </c>
      <c r="R26" s="165"/>
      <c r="S26" s="165"/>
      <c r="T26" s="165"/>
      <c r="U26" s="165"/>
      <c r="V26" s="165">
        <f>SUM(V27:V29)</f>
        <v>0</v>
      </c>
      <c r="W26" s="165"/>
      <c r="X26" s="165"/>
      <c r="Y26" s="165"/>
      <c r="AG26" t="s">
        <v>164</v>
      </c>
    </row>
    <row r="27" spans="1:60" outlineLevel="1" x14ac:dyDescent="0.2">
      <c r="A27" s="173">
        <v>7</v>
      </c>
      <c r="B27" s="174" t="s">
        <v>214</v>
      </c>
      <c r="C27" s="181" t="s">
        <v>431</v>
      </c>
      <c r="D27" s="175" t="s">
        <v>236</v>
      </c>
      <c r="E27" s="176">
        <v>198</v>
      </c>
      <c r="F27" s="177"/>
      <c r="G27" s="178">
        <f>ROUND(E27*F27,2)</f>
        <v>0</v>
      </c>
      <c r="H27" s="160"/>
      <c r="I27" s="159">
        <f>ROUND(E27*H27,2)</f>
        <v>0</v>
      </c>
      <c r="J27" s="160"/>
      <c r="K27" s="159">
        <f>ROUND(E27*J27,2)</f>
        <v>0</v>
      </c>
      <c r="L27" s="159">
        <v>21</v>
      </c>
      <c r="M27" s="159">
        <f>G27*(1+L27/100)</f>
        <v>0</v>
      </c>
      <c r="N27" s="158">
        <v>0</v>
      </c>
      <c r="O27" s="158">
        <f>ROUND(E27*N27,2)</f>
        <v>0</v>
      </c>
      <c r="P27" s="158">
        <v>0</v>
      </c>
      <c r="Q27" s="158">
        <f>ROUND(E27*P27,2)</f>
        <v>0</v>
      </c>
      <c r="R27" s="159"/>
      <c r="S27" s="159" t="s">
        <v>169</v>
      </c>
      <c r="T27" s="159" t="s">
        <v>166</v>
      </c>
      <c r="U27" s="159">
        <v>0</v>
      </c>
      <c r="V27" s="159">
        <f>ROUND(E27*U27,2)</f>
        <v>0</v>
      </c>
      <c r="W27" s="159"/>
      <c r="X27" s="159" t="s">
        <v>175</v>
      </c>
      <c r="Y27" s="159" t="s">
        <v>167</v>
      </c>
      <c r="Z27" s="149"/>
      <c r="AA27" s="149"/>
      <c r="AB27" s="149"/>
      <c r="AC27" s="149"/>
      <c r="AD27" s="149"/>
      <c r="AE27" s="149"/>
      <c r="AF27" s="149"/>
      <c r="AG27" s="149" t="s">
        <v>176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2" x14ac:dyDescent="0.2">
      <c r="A28" s="156"/>
      <c r="B28" s="157"/>
      <c r="C28" s="265" t="s">
        <v>432</v>
      </c>
      <c r="D28" s="266"/>
      <c r="E28" s="266"/>
      <c r="F28" s="266"/>
      <c r="G28" s="266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168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2" x14ac:dyDescent="0.2">
      <c r="A29" s="156"/>
      <c r="B29" s="157"/>
      <c r="C29" s="187" t="s">
        <v>433</v>
      </c>
      <c r="D29" s="185"/>
      <c r="E29" s="186">
        <v>198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>
        <v>5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x14ac:dyDescent="0.2">
      <c r="A30" s="166" t="s">
        <v>163</v>
      </c>
      <c r="B30" s="167" t="s">
        <v>112</v>
      </c>
      <c r="C30" s="180" t="s">
        <v>113</v>
      </c>
      <c r="D30" s="168"/>
      <c r="E30" s="169"/>
      <c r="F30" s="170"/>
      <c r="G30" s="171">
        <f>SUMIF(AG31:AG39,"&lt;&gt;NOR",G31:G39)</f>
        <v>0</v>
      </c>
      <c r="H30" s="165"/>
      <c r="I30" s="165">
        <f>SUM(I31:I39)</f>
        <v>0</v>
      </c>
      <c r="J30" s="165"/>
      <c r="K30" s="165">
        <f>SUM(K31:K39)</f>
        <v>0</v>
      </c>
      <c r="L30" s="165"/>
      <c r="M30" s="165">
        <f>SUM(M31:M39)</f>
        <v>0</v>
      </c>
      <c r="N30" s="164"/>
      <c r="O30" s="164">
        <f>SUM(O31:O39)</f>
        <v>0</v>
      </c>
      <c r="P30" s="164"/>
      <c r="Q30" s="164">
        <f>SUM(Q31:Q39)</f>
        <v>0</v>
      </c>
      <c r="R30" s="165"/>
      <c r="S30" s="165"/>
      <c r="T30" s="165"/>
      <c r="U30" s="165"/>
      <c r="V30" s="165">
        <f>SUM(V31:V39)</f>
        <v>0</v>
      </c>
      <c r="W30" s="165"/>
      <c r="X30" s="165"/>
      <c r="Y30" s="165"/>
      <c r="AG30" t="s">
        <v>164</v>
      </c>
    </row>
    <row r="31" spans="1:60" outlineLevel="1" x14ac:dyDescent="0.2">
      <c r="A31" s="173">
        <v>8</v>
      </c>
      <c r="B31" s="174" t="s">
        <v>248</v>
      </c>
      <c r="C31" s="181" t="s">
        <v>434</v>
      </c>
      <c r="D31" s="175" t="s">
        <v>231</v>
      </c>
      <c r="E31" s="176">
        <v>1</v>
      </c>
      <c r="F31" s="177"/>
      <c r="G31" s="178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8">
        <v>0</v>
      </c>
      <c r="O31" s="158">
        <f>ROUND(E31*N31,2)</f>
        <v>0</v>
      </c>
      <c r="P31" s="158">
        <v>0</v>
      </c>
      <c r="Q31" s="158">
        <f>ROUND(E31*P31,2)</f>
        <v>0</v>
      </c>
      <c r="R31" s="159"/>
      <c r="S31" s="159" t="s">
        <v>169</v>
      </c>
      <c r="T31" s="159" t="s">
        <v>166</v>
      </c>
      <c r="U31" s="159">
        <v>0</v>
      </c>
      <c r="V31" s="159">
        <f>ROUND(E31*U31,2)</f>
        <v>0</v>
      </c>
      <c r="W31" s="159"/>
      <c r="X31" s="159" t="s">
        <v>175</v>
      </c>
      <c r="Y31" s="159" t="s">
        <v>167</v>
      </c>
      <c r="Z31" s="149"/>
      <c r="AA31" s="149"/>
      <c r="AB31" s="149"/>
      <c r="AC31" s="149"/>
      <c r="AD31" s="149"/>
      <c r="AE31" s="149"/>
      <c r="AF31" s="149"/>
      <c r="AG31" s="149" t="s">
        <v>176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">
      <c r="A32" s="156"/>
      <c r="B32" s="157"/>
      <c r="C32" s="265" t="s">
        <v>255</v>
      </c>
      <c r="D32" s="266"/>
      <c r="E32" s="266"/>
      <c r="F32" s="266"/>
      <c r="G32" s="266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168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3" x14ac:dyDescent="0.2">
      <c r="A33" s="156"/>
      <c r="B33" s="157"/>
      <c r="C33" s="267" t="s">
        <v>331</v>
      </c>
      <c r="D33" s="268"/>
      <c r="E33" s="268"/>
      <c r="F33" s="268"/>
      <c r="G33" s="268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168</v>
      </c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3" x14ac:dyDescent="0.2">
      <c r="A34" s="156"/>
      <c r="B34" s="157"/>
      <c r="C34" s="267" t="s">
        <v>435</v>
      </c>
      <c r="D34" s="268"/>
      <c r="E34" s="268"/>
      <c r="F34" s="268"/>
      <c r="G34" s="268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9"/>
      <c r="AA34" s="149"/>
      <c r="AB34" s="149"/>
      <c r="AC34" s="149"/>
      <c r="AD34" s="149"/>
      <c r="AE34" s="149"/>
      <c r="AF34" s="149"/>
      <c r="AG34" s="149" t="s">
        <v>168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3" x14ac:dyDescent="0.2">
      <c r="A35" s="156"/>
      <c r="B35" s="157"/>
      <c r="C35" s="267" t="s">
        <v>436</v>
      </c>
      <c r="D35" s="268"/>
      <c r="E35" s="268"/>
      <c r="F35" s="268"/>
      <c r="G35" s="268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168</v>
      </c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3" x14ac:dyDescent="0.2">
      <c r="A36" s="156"/>
      <c r="B36" s="157"/>
      <c r="C36" s="267" t="s">
        <v>344</v>
      </c>
      <c r="D36" s="268"/>
      <c r="E36" s="268"/>
      <c r="F36" s="268"/>
      <c r="G36" s="268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168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3" x14ac:dyDescent="0.2">
      <c r="A37" s="156"/>
      <c r="B37" s="157"/>
      <c r="C37" s="267" t="s">
        <v>437</v>
      </c>
      <c r="D37" s="268"/>
      <c r="E37" s="268"/>
      <c r="F37" s="268"/>
      <c r="G37" s="268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9"/>
      <c r="AA37" s="149"/>
      <c r="AB37" s="149"/>
      <c r="AC37" s="149"/>
      <c r="AD37" s="149"/>
      <c r="AE37" s="149"/>
      <c r="AF37" s="149"/>
      <c r="AG37" s="149" t="s">
        <v>168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3" x14ac:dyDescent="0.2">
      <c r="A38" s="156"/>
      <c r="B38" s="157"/>
      <c r="C38" s="267" t="s">
        <v>377</v>
      </c>
      <c r="D38" s="268"/>
      <c r="E38" s="268"/>
      <c r="F38" s="268"/>
      <c r="G38" s="268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9"/>
      <c r="AA38" s="149"/>
      <c r="AB38" s="149"/>
      <c r="AC38" s="149"/>
      <c r="AD38" s="149"/>
      <c r="AE38" s="149"/>
      <c r="AF38" s="149"/>
      <c r="AG38" s="149" t="s">
        <v>168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3" x14ac:dyDescent="0.2">
      <c r="A39" s="156"/>
      <c r="B39" s="157"/>
      <c r="C39" s="267" t="s">
        <v>370</v>
      </c>
      <c r="D39" s="268"/>
      <c r="E39" s="268"/>
      <c r="F39" s="268"/>
      <c r="G39" s="268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168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x14ac:dyDescent="0.2">
      <c r="A40" s="3"/>
      <c r="B40" s="4"/>
      <c r="C40" s="182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AE40">
        <v>12</v>
      </c>
      <c r="AF40">
        <v>21</v>
      </c>
      <c r="AG40" t="s">
        <v>149</v>
      </c>
    </row>
    <row r="41" spans="1:60" x14ac:dyDescent="0.2">
      <c r="A41" s="152"/>
      <c r="B41" s="153" t="s">
        <v>31</v>
      </c>
      <c r="C41" s="183"/>
      <c r="D41" s="154"/>
      <c r="E41" s="155"/>
      <c r="F41" s="155"/>
      <c r="G41" s="172">
        <f>G8+G21+G26+G30</f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E41">
        <f>SUMIF(L7:L39,AE40,G7:G39)</f>
        <v>0</v>
      </c>
      <c r="AF41">
        <f>SUMIF(L7:L39,AF40,G7:G39)</f>
        <v>0</v>
      </c>
      <c r="AG41" t="s">
        <v>170</v>
      </c>
    </row>
    <row r="42" spans="1:60" x14ac:dyDescent="0.2">
      <c r="A42" s="3"/>
      <c r="B42" s="4"/>
      <c r="C42" s="182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3"/>
      <c r="B43" s="4"/>
      <c r="C43" s="182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51" t="s">
        <v>171</v>
      </c>
      <c r="B44" s="251"/>
      <c r="C44" s="252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53"/>
      <c r="B45" s="254"/>
      <c r="C45" s="255"/>
      <c r="D45" s="254"/>
      <c r="E45" s="254"/>
      <c r="F45" s="254"/>
      <c r="G45" s="256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AG45" t="s">
        <v>172</v>
      </c>
    </row>
    <row r="46" spans="1:60" x14ac:dyDescent="0.2">
      <c r="A46" s="257"/>
      <c r="B46" s="258"/>
      <c r="C46" s="259"/>
      <c r="D46" s="258"/>
      <c r="E46" s="258"/>
      <c r="F46" s="258"/>
      <c r="G46" s="26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A47" s="257"/>
      <c r="B47" s="258"/>
      <c r="C47" s="259"/>
      <c r="D47" s="258"/>
      <c r="E47" s="258"/>
      <c r="F47" s="258"/>
      <c r="G47" s="260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60" x14ac:dyDescent="0.2">
      <c r="A48" s="257"/>
      <c r="B48" s="258"/>
      <c r="C48" s="259"/>
      <c r="D48" s="258"/>
      <c r="E48" s="258"/>
      <c r="F48" s="258"/>
      <c r="G48" s="260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33" x14ac:dyDescent="0.2">
      <c r="A49" s="261"/>
      <c r="B49" s="262"/>
      <c r="C49" s="263"/>
      <c r="D49" s="262"/>
      <c r="E49" s="262"/>
      <c r="F49" s="262"/>
      <c r="G49" s="26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33" x14ac:dyDescent="0.2">
      <c r="A50" s="3"/>
      <c r="B50" s="4"/>
      <c r="C50" s="182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33" x14ac:dyDescent="0.2">
      <c r="C51" s="184"/>
      <c r="D51" s="10"/>
      <c r="AG51" t="s">
        <v>173</v>
      </c>
    </row>
    <row r="52" spans="1:33" x14ac:dyDescent="0.2">
      <c r="D52" s="10"/>
    </row>
    <row r="53" spans="1:33" x14ac:dyDescent="0.2">
      <c r="D53" s="10"/>
    </row>
    <row r="54" spans="1:33" x14ac:dyDescent="0.2">
      <c r="D54" s="10"/>
    </row>
    <row r="55" spans="1:33" x14ac:dyDescent="0.2">
      <c r="D55" s="10"/>
    </row>
    <row r="56" spans="1:33" x14ac:dyDescent="0.2">
      <c r="D56" s="10"/>
    </row>
    <row r="57" spans="1:33" x14ac:dyDescent="0.2">
      <c r="D57" s="10"/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6">
    <mergeCell ref="A1:G1"/>
    <mergeCell ref="C2:G2"/>
    <mergeCell ref="C3:G3"/>
    <mergeCell ref="C4:G4"/>
    <mergeCell ref="C34:G34"/>
    <mergeCell ref="A44:C44"/>
    <mergeCell ref="A45:G49"/>
    <mergeCell ref="C15:G15"/>
    <mergeCell ref="C28:G28"/>
    <mergeCell ref="C32:G32"/>
    <mergeCell ref="C33:G33"/>
    <mergeCell ref="C39:G39"/>
    <mergeCell ref="C35:G35"/>
    <mergeCell ref="C36:G36"/>
    <mergeCell ref="C37:G37"/>
    <mergeCell ref="C38:G3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/>
  </sheetPr>
  <dimension ref="A1:BH5000"/>
  <sheetViews>
    <sheetView workbookViewId="0">
      <pane ySplit="7" topLeftCell="A129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137</v>
      </c>
    </row>
    <row r="2" spans="1:60" ht="24.95" customHeight="1" x14ac:dyDescent="0.2">
      <c r="A2" s="50" t="s">
        <v>8</v>
      </c>
      <c r="B2" s="49" t="s">
        <v>43</v>
      </c>
      <c r="C2" s="270" t="s">
        <v>535</v>
      </c>
      <c r="D2" s="271"/>
      <c r="E2" s="271"/>
      <c r="F2" s="271"/>
      <c r="G2" s="272"/>
      <c r="AG2" t="s">
        <v>138</v>
      </c>
    </row>
    <row r="3" spans="1:60" ht="24.95" customHeight="1" x14ac:dyDescent="0.2">
      <c r="A3" s="50" t="s">
        <v>9</v>
      </c>
      <c r="B3" s="49" t="s">
        <v>51</v>
      </c>
      <c r="C3" s="270" t="s">
        <v>52</v>
      </c>
      <c r="D3" s="271"/>
      <c r="E3" s="271"/>
      <c r="F3" s="271"/>
      <c r="G3" s="272"/>
      <c r="AC3" s="123" t="s">
        <v>138</v>
      </c>
      <c r="AG3" t="s">
        <v>139</v>
      </c>
    </row>
    <row r="4" spans="1:60" ht="24.95" customHeight="1" x14ac:dyDescent="0.2">
      <c r="A4" s="142" t="s">
        <v>10</v>
      </c>
      <c r="B4" s="143" t="s">
        <v>51</v>
      </c>
      <c r="C4" s="273" t="s">
        <v>52</v>
      </c>
      <c r="D4" s="274"/>
      <c r="E4" s="274"/>
      <c r="F4" s="274"/>
      <c r="G4" s="275"/>
      <c r="AG4" t="s">
        <v>140</v>
      </c>
    </row>
    <row r="5" spans="1:60" x14ac:dyDescent="0.2">
      <c r="D5" s="10"/>
    </row>
    <row r="6" spans="1:60" ht="38.25" x14ac:dyDescent="0.2">
      <c r="A6" s="145" t="s">
        <v>141</v>
      </c>
      <c r="B6" s="147" t="s">
        <v>142</v>
      </c>
      <c r="C6" s="147" t="s">
        <v>143</v>
      </c>
      <c r="D6" s="146" t="s">
        <v>144</v>
      </c>
      <c r="E6" s="145" t="s">
        <v>145</v>
      </c>
      <c r="F6" s="144" t="s">
        <v>146</v>
      </c>
      <c r="G6" s="145" t="s">
        <v>31</v>
      </c>
      <c r="H6" s="148" t="s">
        <v>32</v>
      </c>
      <c r="I6" s="148" t="s">
        <v>147</v>
      </c>
      <c r="J6" s="148" t="s">
        <v>33</v>
      </c>
      <c r="K6" s="148" t="s">
        <v>148</v>
      </c>
      <c r="L6" s="148" t="s">
        <v>149</v>
      </c>
      <c r="M6" s="148" t="s">
        <v>150</v>
      </c>
      <c r="N6" s="148" t="s">
        <v>151</v>
      </c>
      <c r="O6" s="148" t="s">
        <v>152</v>
      </c>
      <c r="P6" s="148" t="s">
        <v>153</v>
      </c>
      <c r="Q6" s="148" t="s">
        <v>154</v>
      </c>
      <c r="R6" s="148" t="s">
        <v>155</v>
      </c>
      <c r="S6" s="148" t="s">
        <v>156</v>
      </c>
      <c r="T6" s="148" t="s">
        <v>157</v>
      </c>
      <c r="U6" s="148" t="s">
        <v>158</v>
      </c>
      <c r="V6" s="148" t="s">
        <v>159</v>
      </c>
      <c r="W6" s="148" t="s">
        <v>160</v>
      </c>
      <c r="X6" s="148" t="s">
        <v>161</v>
      </c>
      <c r="Y6" s="148" t="s">
        <v>162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6" t="s">
        <v>163</v>
      </c>
      <c r="B8" s="167" t="s">
        <v>61</v>
      </c>
      <c r="C8" s="180" t="s">
        <v>62</v>
      </c>
      <c r="D8" s="168"/>
      <c r="E8" s="169"/>
      <c r="F8" s="170"/>
      <c r="G8" s="171">
        <f>SUMIF(AG9:AG48,"&lt;&gt;NOR",G9:G48)</f>
        <v>0</v>
      </c>
      <c r="H8" s="165"/>
      <c r="I8" s="165">
        <f>SUM(I9:I48)</f>
        <v>0</v>
      </c>
      <c r="J8" s="165"/>
      <c r="K8" s="165">
        <f>SUM(K9:K48)</f>
        <v>0</v>
      </c>
      <c r="L8" s="165"/>
      <c r="M8" s="165">
        <f>SUM(M9:M48)</f>
        <v>0</v>
      </c>
      <c r="N8" s="164"/>
      <c r="O8" s="164">
        <f>SUM(O9:O48)</f>
        <v>7.74</v>
      </c>
      <c r="P8" s="164"/>
      <c r="Q8" s="164">
        <f>SUM(Q9:Q48)</f>
        <v>0</v>
      </c>
      <c r="R8" s="165"/>
      <c r="S8" s="165"/>
      <c r="T8" s="165"/>
      <c r="U8" s="165"/>
      <c r="V8" s="165">
        <f>SUM(V9:V48)</f>
        <v>89.58</v>
      </c>
      <c r="W8" s="165"/>
      <c r="X8" s="165"/>
      <c r="Y8" s="165"/>
      <c r="AG8" t="s">
        <v>164</v>
      </c>
    </row>
    <row r="9" spans="1:60" outlineLevel="1" x14ac:dyDescent="0.2">
      <c r="A9" s="173">
        <v>1</v>
      </c>
      <c r="B9" s="174" t="s">
        <v>178</v>
      </c>
      <c r="C9" s="181" t="s">
        <v>179</v>
      </c>
      <c r="D9" s="175" t="s">
        <v>174</v>
      </c>
      <c r="E9" s="176">
        <v>56.12388</v>
      </c>
      <c r="F9" s="177"/>
      <c r="G9" s="178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165</v>
      </c>
      <c r="T9" s="159" t="s">
        <v>165</v>
      </c>
      <c r="U9" s="159">
        <v>9.7000000000000003E-2</v>
      </c>
      <c r="V9" s="159">
        <f>ROUND(E9*U9,2)</f>
        <v>5.44</v>
      </c>
      <c r="W9" s="159"/>
      <c r="X9" s="159" t="s">
        <v>175</v>
      </c>
      <c r="Y9" s="159" t="s">
        <v>167</v>
      </c>
      <c r="Z9" s="149"/>
      <c r="AA9" s="149"/>
      <c r="AB9" s="149"/>
      <c r="AC9" s="149"/>
      <c r="AD9" s="149"/>
      <c r="AE9" s="149"/>
      <c r="AF9" s="149"/>
      <c r="AG9" s="149" t="s">
        <v>176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33.75" outlineLevel="2" x14ac:dyDescent="0.2">
      <c r="A10" s="156"/>
      <c r="B10" s="157"/>
      <c r="C10" s="187" t="s">
        <v>454</v>
      </c>
      <c r="D10" s="185"/>
      <c r="E10" s="186"/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ht="22.5" outlineLevel="3" x14ac:dyDescent="0.2">
      <c r="A11" s="156"/>
      <c r="B11" s="157"/>
      <c r="C11" s="187" t="s">
        <v>455</v>
      </c>
      <c r="D11" s="185"/>
      <c r="E11" s="186">
        <v>26.331659999999999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ht="22.5" outlineLevel="3" x14ac:dyDescent="0.2">
      <c r="A12" s="156"/>
      <c r="B12" s="157"/>
      <c r="C12" s="187" t="s">
        <v>456</v>
      </c>
      <c r="D12" s="185"/>
      <c r="E12" s="186">
        <v>28.072320000000001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177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ht="22.5" outlineLevel="3" x14ac:dyDescent="0.2">
      <c r="A13" s="156"/>
      <c r="B13" s="157"/>
      <c r="C13" s="187" t="s">
        <v>457</v>
      </c>
      <c r="D13" s="185"/>
      <c r="E13" s="186">
        <v>1.7199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1" x14ac:dyDescent="0.2">
      <c r="A14" s="173">
        <v>2</v>
      </c>
      <c r="B14" s="174" t="s">
        <v>262</v>
      </c>
      <c r="C14" s="181" t="s">
        <v>263</v>
      </c>
      <c r="D14" s="175" t="s">
        <v>174</v>
      </c>
      <c r="E14" s="176">
        <v>20.620940000000001</v>
      </c>
      <c r="F14" s="177"/>
      <c r="G14" s="178">
        <f>ROUND(E14*F14,2)</f>
        <v>0</v>
      </c>
      <c r="H14" s="160"/>
      <c r="I14" s="159">
        <f>ROUND(E14*H14,2)</f>
        <v>0</v>
      </c>
      <c r="J14" s="160"/>
      <c r="K14" s="159">
        <f>ROUND(E14*J14,2)</f>
        <v>0</v>
      </c>
      <c r="L14" s="159">
        <v>21</v>
      </c>
      <c r="M14" s="159">
        <f>G14*(1+L14/100)</f>
        <v>0</v>
      </c>
      <c r="N14" s="158">
        <v>0</v>
      </c>
      <c r="O14" s="158">
        <f>ROUND(E14*N14,2)</f>
        <v>0</v>
      </c>
      <c r="P14" s="158">
        <v>0</v>
      </c>
      <c r="Q14" s="158">
        <f>ROUND(E14*P14,2)</f>
        <v>0</v>
      </c>
      <c r="R14" s="159"/>
      <c r="S14" s="159" t="s">
        <v>165</v>
      </c>
      <c r="T14" s="159" t="s">
        <v>165</v>
      </c>
      <c r="U14" s="159">
        <v>0.26666000000000001</v>
      </c>
      <c r="V14" s="159">
        <f>ROUND(E14*U14,2)</f>
        <v>5.5</v>
      </c>
      <c r="W14" s="159"/>
      <c r="X14" s="159" t="s">
        <v>175</v>
      </c>
      <c r="Y14" s="159" t="s">
        <v>167</v>
      </c>
      <c r="Z14" s="149"/>
      <c r="AA14" s="149"/>
      <c r="AB14" s="149"/>
      <c r="AC14" s="149"/>
      <c r="AD14" s="149"/>
      <c r="AE14" s="149"/>
      <c r="AF14" s="149"/>
      <c r="AG14" s="149" t="s">
        <v>176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ht="33.75" outlineLevel="2" x14ac:dyDescent="0.2">
      <c r="A15" s="156"/>
      <c r="B15" s="157"/>
      <c r="C15" s="187" t="s">
        <v>454</v>
      </c>
      <c r="D15" s="185"/>
      <c r="E15" s="186"/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9"/>
      <c r="AA15" s="149"/>
      <c r="AB15" s="149"/>
      <c r="AC15" s="149"/>
      <c r="AD15" s="149"/>
      <c r="AE15" s="149"/>
      <c r="AF15" s="149"/>
      <c r="AG15" s="149" t="s">
        <v>177</v>
      </c>
      <c r="AH15" s="149">
        <v>0</v>
      </c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ht="22.5" outlineLevel="3" x14ac:dyDescent="0.2">
      <c r="A16" s="156"/>
      <c r="B16" s="157"/>
      <c r="C16" s="187" t="s">
        <v>458</v>
      </c>
      <c r="D16" s="185"/>
      <c r="E16" s="186">
        <v>7.8994999999999997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>
        <v>0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ht="22.5" outlineLevel="3" x14ac:dyDescent="0.2">
      <c r="A17" s="156"/>
      <c r="B17" s="157"/>
      <c r="C17" s="187" t="s">
        <v>459</v>
      </c>
      <c r="D17" s="185"/>
      <c r="E17" s="186">
        <v>8.4216999999999995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177</v>
      </c>
      <c r="AH17" s="149">
        <v>0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ht="22.5" outlineLevel="3" x14ac:dyDescent="0.2">
      <c r="A18" s="156"/>
      <c r="B18" s="157"/>
      <c r="C18" s="187" t="s">
        <v>460</v>
      </c>
      <c r="D18" s="185"/>
      <c r="E18" s="186">
        <v>4.2997500000000004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>
        <v>0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3">
        <v>3</v>
      </c>
      <c r="B19" s="174" t="s">
        <v>180</v>
      </c>
      <c r="C19" s="181" t="s">
        <v>181</v>
      </c>
      <c r="D19" s="175" t="s">
        <v>174</v>
      </c>
      <c r="E19" s="176">
        <v>6.18628</v>
      </c>
      <c r="F19" s="177"/>
      <c r="G19" s="178">
        <f>ROUND(E19*F19,2)</f>
        <v>0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9"/>
      <c r="S19" s="159" t="s">
        <v>165</v>
      </c>
      <c r="T19" s="159" t="s">
        <v>165</v>
      </c>
      <c r="U19" s="159">
        <v>4.3099999999999999E-2</v>
      </c>
      <c r="V19" s="159">
        <f>ROUND(E19*U19,2)</f>
        <v>0.27</v>
      </c>
      <c r="W19" s="159"/>
      <c r="X19" s="159" t="s">
        <v>175</v>
      </c>
      <c r="Y19" s="159" t="s">
        <v>167</v>
      </c>
      <c r="Z19" s="149"/>
      <c r="AA19" s="149"/>
      <c r="AB19" s="149"/>
      <c r="AC19" s="149"/>
      <c r="AD19" s="149"/>
      <c r="AE19" s="149"/>
      <c r="AF19" s="149"/>
      <c r="AG19" s="149" t="s">
        <v>176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2" x14ac:dyDescent="0.2">
      <c r="A20" s="156"/>
      <c r="B20" s="157"/>
      <c r="C20" s="187" t="s">
        <v>461</v>
      </c>
      <c r="D20" s="185"/>
      <c r="E20" s="186">
        <v>6.18628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>
        <v>5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1" x14ac:dyDescent="0.2">
      <c r="A21" s="173">
        <v>4</v>
      </c>
      <c r="B21" s="174" t="s">
        <v>226</v>
      </c>
      <c r="C21" s="181" t="s">
        <v>227</v>
      </c>
      <c r="D21" s="175" t="s">
        <v>174</v>
      </c>
      <c r="E21" s="176">
        <v>0.82298000000000004</v>
      </c>
      <c r="F21" s="177"/>
      <c r="G21" s="178">
        <f>ROUND(E21*F21,2)</f>
        <v>0</v>
      </c>
      <c r="H21" s="160"/>
      <c r="I21" s="159">
        <f>ROUND(E21*H21,2)</f>
        <v>0</v>
      </c>
      <c r="J21" s="160"/>
      <c r="K21" s="159">
        <f>ROUND(E21*J21,2)</f>
        <v>0</v>
      </c>
      <c r="L21" s="159">
        <v>21</v>
      </c>
      <c r="M21" s="159">
        <f>G21*(1+L21/100)</f>
        <v>0</v>
      </c>
      <c r="N21" s="158">
        <v>0</v>
      </c>
      <c r="O21" s="158">
        <f>ROUND(E21*N21,2)</f>
        <v>0</v>
      </c>
      <c r="P21" s="158">
        <v>0</v>
      </c>
      <c r="Q21" s="158">
        <f>ROUND(E21*P21,2)</f>
        <v>0</v>
      </c>
      <c r="R21" s="159"/>
      <c r="S21" s="159" t="s">
        <v>165</v>
      </c>
      <c r="T21" s="159" t="s">
        <v>165</v>
      </c>
      <c r="U21" s="159">
        <v>0.36499999999999999</v>
      </c>
      <c r="V21" s="159">
        <f>ROUND(E21*U21,2)</f>
        <v>0.3</v>
      </c>
      <c r="W21" s="159"/>
      <c r="X21" s="159" t="s">
        <v>175</v>
      </c>
      <c r="Y21" s="159" t="s">
        <v>167</v>
      </c>
      <c r="Z21" s="149"/>
      <c r="AA21" s="149"/>
      <c r="AB21" s="149"/>
      <c r="AC21" s="149"/>
      <c r="AD21" s="149"/>
      <c r="AE21" s="149"/>
      <c r="AF21" s="149"/>
      <c r="AG21" s="149" t="s">
        <v>176</v>
      </c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ht="33.75" outlineLevel="2" x14ac:dyDescent="0.2">
      <c r="A22" s="156"/>
      <c r="B22" s="157"/>
      <c r="C22" s="187" t="s">
        <v>462</v>
      </c>
      <c r="D22" s="185"/>
      <c r="E22" s="186"/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9"/>
      <c r="AA22" s="149"/>
      <c r="AB22" s="149"/>
      <c r="AC22" s="149"/>
      <c r="AD22" s="149"/>
      <c r="AE22" s="149"/>
      <c r="AF22" s="149"/>
      <c r="AG22" s="149" t="s">
        <v>177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3" x14ac:dyDescent="0.2">
      <c r="A23" s="156"/>
      <c r="B23" s="157"/>
      <c r="C23" s="187" t="s">
        <v>463</v>
      </c>
      <c r="D23" s="185"/>
      <c r="E23" s="186">
        <v>0.82298000000000004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3">
        <v>5</v>
      </c>
      <c r="B24" s="174" t="s">
        <v>228</v>
      </c>
      <c r="C24" s="181" t="s">
        <v>229</v>
      </c>
      <c r="D24" s="175" t="s">
        <v>174</v>
      </c>
      <c r="E24" s="176">
        <v>0.24689</v>
      </c>
      <c r="F24" s="177"/>
      <c r="G24" s="178">
        <f>ROUND(E24*F24,2)</f>
        <v>0</v>
      </c>
      <c r="H24" s="160"/>
      <c r="I24" s="159">
        <f>ROUND(E24*H24,2)</f>
        <v>0</v>
      </c>
      <c r="J24" s="160"/>
      <c r="K24" s="159">
        <f>ROUND(E24*J24,2)</f>
        <v>0</v>
      </c>
      <c r="L24" s="159">
        <v>21</v>
      </c>
      <c r="M24" s="159">
        <f>G24*(1+L24/100)</f>
        <v>0</v>
      </c>
      <c r="N24" s="158">
        <v>0</v>
      </c>
      <c r="O24" s="158">
        <f>ROUND(E24*N24,2)</f>
        <v>0</v>
      </c>
      <c r="P24" s="158">
        <v>0</v>
      </c>
      <c r="Q24" s="158">
        <f>ROUND(E24*P24,2)</f>
        <v>0</v>
      </c>
      <c r="R24" s="159"/>
      <c r="S24" s="159" t="s">
        <v>165</v>
      </c>
      <c r="T24" s="159" t="s">
        <v>165</v>
      </c>
      <c r="U24" s="159">
        <v>0.38979999999999998</v>
      </c>
      <c r="V24" s="159">
        <f>ROUND(E24*U24,2)</f>
        <v>0.1</v>
      </c>
      <c r="W24" s="159"/>
      <c r="X24" s="159" t="s">
        <v>175</v>
      </c>
      <c r="Y24" s="159" t="s">
        <v>167</v>
      </c>
      <c r="Z24" s="149"/>
      <c r="AA24" s="149"/>
      <c r="AB24" s="149"/>
      <c r="AC24" s="149"/>
      <c r="AD24" s="149"/>
      <c r="AE24" s="149"/>
      <c r="AF24" s="149"/>
      <c r="AG24" s="149" t="s">
        <v>176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2" x14ac:dyDescent="0.2">
      <c r="A25" s="156"/>
      <c r="B25" s="157"/>
      <c r="C25" s="187" t="s">
        <v>464</v>
      </c>
      <c r="D25" s="185"/>
      <c r="E25" s="186">
        <v>0.24689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177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ht="22.5" outlineLevel="1" x14ac:dyDescent="0.2">
      <c r="A26" s="173">
        <v>6</v>
      </c>
      <c r="B26" s="174" t="s">
        <v>183</v>
      </c>
      <c r="C26" s="181" t="s">
        <v>184</v>
      </c>
      <c r="D26" s="175" t="s">
        <v>174</v>
      </c>
      <c r="E26" s="176">
        <v>21.197990000000001</v>
      </c>
      <c r="F26" s="177"/>
      <c r="G26" s="178">
        <f>ROUND(E26*F26,2)</f>
        <v>0</v>
      </c>
      <c r="H26" s="160"/>
      <c r="I26" s="159">
        <f>ROUND(E26*H26,2)</f>
        <v>0</v>
      </c>
      <c r="J26" s="160"/>
      <c r="K26" s="159">
        <f>ROUND(E26*J26,2)</f>
        <v>0</v>
      </c>
      <c r="L26" s="159">
        <v>21</v>
      </c>
      <c r="M26" s="159">
        <f>G26*(1+L26/100)</f>
        <v>0</v>
      </c>
      <c r="N26" s="158">
        <v>0</v>
      </c>
      <c r="O26" s="158">
        <f>ROUND(E26*N26,2)</f>
        <v>0</v>
      </c>
      <c r="P26" s="158">
        <v>0</v>
      </c>
      <c r="Q26" s="158">
        <f>ROUND(E26*P26,2)</f>
        <v>0</v>
      </c>
      <c r="R26" s="159"/>
      <c r="S26" s="159" t="s">
        <v>165</v>
      </c>
      <c r="T26" s="159" t="s">
        <v>165</v>
      </c>
      <c r="U26" s="159">
        <v>1.0999999999999999E-2</v>
      </c>
      <c r="V26" s="159">
        <f>ROUND(E26*U26,2)</f>
        <v>0.23</v>
      </c>
      <c r="W26" s="159"/>
      <c r="X26" s="159" t="s">
        <v>175</v>
      </c>
      <c r="Y26" s="159" t="s">
        <v>167</v>
      </c>
      <c r="Z26" s="149"/>
      <c r="AA26" s="149"/>
      <c r="AB26" s="149"/>
      <c r="AC26" s="149"/>
      <c r="AD26" s="149"/>
      <c r="AE26" s="149"/>
      <c r="AF26" s="149"/>
      <c r="AG26" s="149" t="s">
        <v>176</v>
      </c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outlineLevel="2" x14ac:dyDescent="0.2">
      <c r="A27" s="156"/>
      <c r="B27" s="157"/>
      <c r="C27" s="187" t="s">
        <v>465</v>
      </c>
      <c r="D27" s="185"/>
      <c r="E27" s="186">
        <v>20.620940000000001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9"/>
      <c r="AA27" s="149"/>
      <c r="AB27" s="149"/>
      <c r="AC27" s="149"/>
      <c r="AD27" s="149"/>
      <c r="AE27" s="149"/>
      <c r="AF27" s="149"/>
      <c r="AG27" s="149" t="s">
        <v>177</v>
      </c>
      <c r="AH27" s="149">
        <v>5</v>
      </c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3" x14ac:dyDescent="0.2">
      <c r="A28" s="156"/>
      <c r="B28" s="157"/>
      <c r="C28" s="187" t="s">
        <v>466</v>
      </c>
      <c r="D28" s="185"/>
      <c r="E28" s="186">
        <v>0.82298000000000004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177</v>
      </c>
      <c r="AH28" s="149">
        <v>5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3" x14ac:dyDescent="0.2">
      <c r="A29" s="156"/>
      <c r="B29" s="157"/>
      <c r="C29" s="187" t="s">
        <v>467</v>
      </c>
      <c r="D29" s="185"/>
      <c r="E29" s="186">
        <v>-0.24593000000000001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>
        <v>5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1" x14ac:dyDescent="0.2">
      <c r="A30" s="173">
        <v>7</v>
      </c>
      <c r="B30" s="174" t="s">
        <v>185</v>
      </c>
      <c r="C30" s="181" t="s">
        <v>186</v>
      </c>
      <c r="D30" s="175" t="s">
        <v>174</v>
      </c>
      <c r="E30" s="176">
        <v>4.2997500000000004</v>
      </c>
      <c r="F30" s="177"/>
      <c r="G30" s="178">
        <f>ROUND(E30*F30,2)</f>
        <v>0</v>
      </c>
      <c r="H30" s="160"/>
      <c r="I30" s="159">
        <f>ROUND(E30*H30,2)</f>
        <v>0</v>
      </c>
      <c r="J30" s="160"/>
      <c r="K30" s="159">
        <f>ROUND(E30*J30,2)</f>
        <v>0</v>
      </c>
      <c r="L30" s="159">
        <v>21</v>
      </c>
      <c r="M30" s="159">
        <f>G30*(1+L30/100)</f>
        <v>0</v>
      </c>
      <c r="N30" s="158">
        <v>0</v>
      </c>
      <c r="O30" s="158">
        <f>ROUND(E30*N30,2)</f>
        <v>0</v>
      </c>
      <c r="P30" s="158">
        <v>0</v>
      </c>
      <c r="Q30" s="158">
        <f>ROUND(E30*P30,2)</f>
        <v>0</v>
      </c>
      <c r="R30" s="159"/>
      <c r="S30" s="159" t="s">
        <v>165</v>
      </c>
      <c r="T30" s="159" t="s">
        <v>165</v>
      </c>
      <c r="U30" s="159">
        <v>0.20200000000000001</v>
      </c>
      <c r="V30" s="159">
        <f>ROUND(E30*U30,2)</f>
        <v>0.87</v>
      </c>
      <c r="W30" s="159"/>
      <c r="X30" s="159" t="s">
        <v>175</v>
      </c>
      <c r="Y30" s="159" t="s">
        <v>167</v>
      </c>
      <c r="Z30" s="149"/>
      <c r="AA30" s="149"/>
      <c r="AB30" s="149"/>
      <c r="AC30" s="149"/>
      <c r="AD30" s="149"/>
      <c r="AE30" s="149"/>
      <c r="AF30" s="149"/>
      <c r="AG30" s="149" t="s">
        <v>176</v>
      </c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2" x14ac:dyDescent="0.2">
      <c r="A31" s="156"/>
      <c r="B31" s="157"/>
      <c r="C31" s="265" t="s">
        <v>187</v>
      </c>
      <c r="D31" s="266"/>
      <c r="E31" s="266"/>
      <c r="F31" s="266"/>
      <c r="G31" s="266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9"/>
      <c r="AA31" s="149"/>
      <c r="AB31" s="149"/>
      <c r="AC31" s="149"/>
      <c r="AD31" s="149"/>
      <c r="AE31" s="149"/>
      <c r="AF31" s="149"/>
      <c r="AG31" s="149" t="s">
        <v>168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ht="33.75" outlineLevel="2" x14ac:dyDescent="0.2">
      <c r="A32" s="156"/>
      <c r="B32" s="157"/>
      <c r="C32" s="187" t="s">
        <v>454</v>
      </c>
      <c r="D32" s="185"/>
      <c r="E32" s="186"/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>
        <v>0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ht="22.5" outlineLevel="3" x14ac:dyDescent="0.2">
      <c r="A33" s="156"/>
      <c r="B33" s="157"/>
      <c r="C33" s="187" t="s">
        <v>460</v>
      </c>
      <c r="D33" s="185"/>
      <c r="E33" s="186">
        <v>4.2997500000000004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177</v>
      </c>
      <c r="AH33" s="149">
        <v>0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73">
        <v>8</v>
      </c>
      <c r="B34" s="174" t="s">
        <v>188</v>
      </c>
      <c r="C34" s="181" t="s">
        <v>189</v>
      </c>
      <c r="D34" s="175" t="s">
        <v>174</v>
      </c>
      <c r="E34" s="176">
        <v>0.24593000000000001</v>
      </c>
      <c r="F34" s="177"/>
      <c r="G34" s="178">
        <f>ROUND(E34*F34,2)</f>
        <v>0</v>
      </c>
      <c r="H34" s="160"/>
      <c r="I34" s="159">
        <f>ROUND(E34*H34,2)</f>
        <v>0</v>
      </c>
      <c r="J34" s="160"/>
      <c r="K34" s="159">
        <f>ROUND(E34*J34,2)</f>
        <v>0</v>
      </c>
      <c r="L34" s="159">
        <v>21</v>
      </c>
      <c r="M34" s="159">
        <f>G34*(1+L34/100)</f>
        <v>0</v>
      </c>
      <c r="N34" s="158">
        <v>0</v>
      </c>
      <c r="O34" s="158">
        <f>ROUND(E34*N34,2)</f>
        <v>0</v>
      </c>
      <c r="P34" s="158">
        <v>0</v>
      </c>
      <c r="Q34" s="158">
        <f>ROUND(E34*P34,2)</f>
        <v>0</v>
      </c>
      <c r="R34" s="159"/>
      <c r="S34" s="159" t="s">
        <v>165</v>
      </c>
      <c r="T34" s="159" t="s">
        <v>165</v>
      </c>
      <c r="U34" s="159">
        <v>2.1949999999999998</v>
      </c>
      <c r="V34" s="159">
        <f>ROUND(E34*U34,2)</f>
        <v>0.54</v>
      </c>
      <c r="W34" s="159"/>
      <c r="X34" s="159" t="s">
        <v>175</v>
      </c>
      <c r="Y34" s="159" t="s">
        <v>167</v>
      </c>
      <c r="Z34" s="149"/>
      <c r="AA34" s="149"/>
      <c r="AB34" s="149"/>
      <c r="AC34" s="149"/>
      <c r="AD34" s="149"/>
      <c r="AE34" s="149"/>
      <c r="AF34" s="149"/>
      <c r="AG34" s="149" t="s">
        <v>176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ht="33.75" outlineLevel="2" x14ac:dyDescent="0.2">
      <c r="A35" s="156"/>
      <c r="B35" s="157"/>
      <c r="C35" s="187" t="s">
        <v>454</v>
      </c>
      <c r="D35" s="185"/>
      <c r="E35" s="186"/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177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ht="22.5" outlineLevel="3" x14ac:dyDescent="0.2">
      <c r="A36" s="156"/>
      <c r="B36" s="157"/>
      <c r="C36" s="187" t="s">
        <v>468</v>
      </c>
      <c r="D36" s="185"/>
      <c r="E36" s="186">
        <v>0.24593000000000001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73">
        <v>9</v>
      </c>
      <c r="B37" s="174" t="s">
        <v>190</v>
      </c>
      <c r="C37" s="181" t="s">
        <v>191</v>
      </c>
      <c r="D37" s="175" t="s">
        <v>192</v>
      </c>
      <c r="E37" s="176">
        <v>280.61939999999998</v>
      </c>
      <c r="F37" s="177"/>
      <c r="G37" s="178">
        <f>ROUND(E37*F37,2)</f>
        <v>0</v>
      </c>
      <c r="H37" s="160"/>
      <c r="I37" s="159">
        <f>ROUND(E37*H37,2)</f>
        <v>0</v>
      </c>
      <c r="J37" s="160"/>
      <c r="K37" s="159">
        <f>ROUND(E37*J37,2)</f>
        <v>0</v>
      </c>
      <c r="L37" s="159">
        <v>21</v>
      </c>
      <c r="M37" s="159">
        <f>G37*(1+L37/100)</f>
        <v>0</v>
      </c>
      <c r="N37" s="158">
        <v>0</v>
      </c>
      <c r="O37" s="158">
        <f>ROUND(E37*N37,2)</f>
        <v>0</v>
      </c>
      <c r="P37" s="158">
        <v>0</v>
      </c>
      <c r="Q37" s="158">
        <f>ROUND(E37*P37,2)</f>
        <v>0</v>
      </c>
      <c r="R37" s="159"/>
      <c r="S37" s="159" t="s">
        <v>165</v>
      </c>
      <c r="T37" s="159" t="s">
        <v>166</v>
      </c>
      <c r="U37" s="159">
        <v>1.7999999999999999E-2</v>
      </c>
      <c r="V37" s="159">
        <f>ROUND(E37*U37,2)</f>
        <v>5.05</v>
      </c>
      <c r="W37" s="159"/>
      <c r="X37" s="159" t="s">
        <v>175</v>
      </c>
      <c r="Y37" s="159" t="s">
        <v>167</v>
      </c>
      <c r="Z37" s="149"/>
      <c r="AA37" s="149"/>
      <c r="AB37" s="149"/>
      <c r="AC37" s="149"/>
      <c r="AD37" s="149"/>
      <c r="AE37" s="149"/>
      <c r="AF37" s="149"/>
      <c r="AG37" s="149" t="s">
        <v>176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ht="33.75" outlineLevel="2" x14ac:dyDescent="0.2">
      <c r="A38" s="156"/>
      <c r="B38" s="157"/>
      <c r="C38" s="187" t="s">
        <v>454</v>
      </c>
      <c r="D38" s="185"/>
      <c r="E38" s="186"/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9"/>
      <c r="AA38" s="149"/>
      <c r="AB38" s="149"/>
      <c r="AC38" s="149"/>
      <c r="AD38" s="149"/>
      <c r="AE38" s="149"/>
      <c r="AF38" s="149"/>
      <c r="AG38" s="149" t="s">
        <v>177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3" x14ac:dyDescent="0.2">
      <c r="A39" s="156"/>
      <c r="B39" s="157"/>
      <c r="C39" s="187" t="s">
        <v>469</v>
      </c>
      <c r="D39" s="185"/>
      <c r="E39" s="186">
        <v>131.6583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177</v>
      </c>
      <c r="AH39" s="149">
        <v>0</v>
      </c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ht="22.5" outlineLevel="3" x14ac:dyDescent="0.2">
      <c r="A40" s="156"/>
      <c r="B40" s="157"/>
      <c r="C40" s="187" t="s">
        <v>470</v>
      </c>
      <c r="D40" s="185"/>
      <c r="E40" s="186">
        <v>140.36160000000001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9"/>
      <c r="AA40" s="149"/>
      <c r="AB40" s="149"/>
      <c r="AC40" s="149"/>
      <c r="AD40" s="149"/>
      <c r="AE40" s="149"/>
      <c r="AF40" s="149"/>
      <c r="AG40" s="149" t="s">
        <v>177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ht="22.5" outlineLevel="3" x14ac:dyDescent="0.2">
      <c r="A41" s="156"/>
      <c r="B41" s="157"/>
      <c r="C41" s="187" t="s">
        <v>471</v>
      </c>
      <c r="D41" s="185"/>
      <c r="E41" s="186">
        <v>8.5995000000000008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9"/>
      <c r="AA41" s="149"/>
      <c r="AB41" s="149"/>
      <c r="AC41" s="149"/>
      <c r="AD41" s="149"/>
      <c r="AE41" s="149"/>
      <c r="AF41" s="149"/>
      <c r="AG41" s="149" t="s">
        <v>177</v>
      </c>
      <c r="AH41" s="149">
        <v>0</v>
      </c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1" x14ac:dyDescent="0.2">
      <c r="A42" s="173">
        <v>10</v>
      </c>
      <c r="B42" s="174" t="s">
        <v>232</v>
      </c>
      <c r="C42" s="181" t="s">
        <v>233</v>
      </c>
      <c r="D42" s="175" t="s">
        <v>192</v>
      </c>
      <c r="E42" s="176">
        <v>280.61939999999998</v>
      </c>
      <c r="F42" s="177"/>
      <c r="G42" s="178">
        <f>ROUND(E42*F42,2)</f>
        <v>0</v>
      </c>
      <c r="H42" s="160"/>
      <c r="I42" s="159">
        <f>ROUND(E42*H42,2)</f>
        <v>0</v>
      </c>
      <c r="J42" s="160"/>
      <c r="K42" s="159">
        <f>ROUND(E42*J42,2)</f>
        <v>0</v>
      </c>
      <c r="L42" s="159">
        <v>21</v>
      </c>
      <c r="M42" s="159">
        <f>G42*(1+L42/100)</f>
        <v>0</v>
      </c>
      <c r="N42" s="158">
        <v>0</v>
      </c>
      <c r="O42" s="158">
        <f>ROUND(E42*N42,2)</f>
        <v>0</v>
      </c>
      <c r="P42" s="158">
        <v>0</v>
      </c>
      <c r="Q42" s="158">
        <f>ROUND(E42*P42,2)</f>
        <v>0</v>
      </c>
      <c r="R42" s="159"/>
      <c r="S42" s="159" t="s">
        <v>165</v>
      </c>
      <c r="T42" s="159" t="s">
        <v>165</v>
      </c>
      <c r="U42" s="159">
        <v>0.254</v>
      </c>
      <c r="V42" s="159">
        <f>ROUND(E42*U42,2)</f>
        <v>71.28</v>
      </c>
      <c r="W42" s="159"/>
      <c r="X42" s="159" t="s">
        <v>175</v>
      </c>
      <c r="Y42" s="159" t="s">
        <v>167</v>
      </c>
      <c r="Z42" s="149"/>
      <c r="AA42" s="149"/>
      <c r="AB42" s="149"/>
      <c r="AC42" s="149"/>
      <c r="AD42" s="149"/>
      <c r="AE42" s="149"/>
      <c r="AF42" s="149"/>
      <c r="AG42" s="149" t="s">
        <v>176</v>
      </c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ht="33.75" outlineLevel="2" x14ac:dyDescent="0.2">
      <c r="A43" s="156"/>
      <c r="B43" s="157"/>
      <c r="C43" s="187" t="s">
        <v>454</v>
      </c>
      <c r="D43" s="185"/>
      <c r="E43" s="186"/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9"/>
      <c r="AA43" s="149"/>
      <c r="AB43" s="149"/>
      <c r="AC43" s="149"/>
      <c r="AD43" s="149"/>
      <c r="AE43" s="149"/>
      <c r="AF43" s="149"/>
      <c r="AG43" s="149" t="s">
        <v>177</v>
      </c>
      <c r="AH43" s="149">
        <v>0</v>
      </c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3" x14ac:dyDescent="0.2">
      <c r="A44" s="156"/>
      <c r="B44" s="157"/>
      <c r="C44" s="187" t="s">
        <v>472</v>
      </c>
      <c r="D44" s="185"/>
      <c r="E44" s="186">
        <v>280.61939999999998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ht="22.5" outlineLevel="1" x14ac:dyDescent="0.2">
      <c r="A45" s="173">
        <v>11</v>
      </c>
      <c r="B45" s="174" t="s">
        <v>193</v>
      </c>
      <c r="C45" s="181" t="s">
        <v>194</v>
      </c>
      <c r="D45" s="175" t="s">
        <v>174</v>
      </c>
      <c r="E45" s="176">
        <v>21.197990000000001</v>
      </c>
      <c r="F45" s="177"/>
      <c r="G45" s="178">
        <f>ROUND(E45*F45,2)</f>
        <v>0</v>
      </c>
      <c r="H45" s="160"/>
      <c r="I45" s="159">
        <f>ROUND(E45*H45,2)</f>
        <v>0</v>
      </c>
      <c r="J45" s="160"/>
      <c r="K45" s="159">
        <f>ROUND(E45*J45,2)</f>
        <v>0</v>
      </c>
      <c r="L45" s="159">
        <v>21</v>
      </c>
      <c r="M45" s="159">
        <f>G45*(1+L45/100)</f>
        <v>0</v>
      </c>
      <c r="N45" s="158">
        <v>0</v>
      </c>
      <c r="O45" s="158">
        <f>ROUND(E45*N45,2)</f>
        <v>0</v>
      </c>
      <c r="P45" s="158">
        <v>0</v>
      </c>
      <c r="Q45" s="158">
        <f>ROUND(E45*P45,2)</f>
        <v>0</v>
      </c>
      <c r="R45" s="159"/>
      <c r="S45" s="159" t="s">
        <v>165</v>
      </c>
      <c r="T45" s="159" t="s">
        <v>165</v>
      </c>
      <c r="U45" s="159">
        <v>0</v>
      </c>
      <c r="V45" s="159">
        <f>ROUND(E45*U45,2)</f>
        <v>0</v>
      </c>
      <c r="W45" s="159"/>
      <c r="X45" s="159" t="s">
        <v>175</v>
      </c>
      <c r="Y45" s="159" t="s">
        <v>167</v>
      </c>
      <c r="Z45" s="149"/>
      <c r="AA45" s="149"/>
      <c r="AB45" s="149"/>
      <c r="AC45" s="149"/>
      <c r="AD45" s="149"/>
      <c r="AE45" s="149"/>
      <c r="AF45" s="149"/>
      <c r="AG45" s="149" t="s">
        <v>176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2" x14ac:dyDescent="0.2">
      <c r="A46" s="156"/>
      <c r="B46" s="157"/>
      <c r="C46" s="187" t="s">
        <v>473</v>
      </c>
      <c r="D46" s="185"/>
      <c r="E46" s="186">
        <v>21.197990000000001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9"/>
      <c r="AA46" s="149"/>
      <c r="AB46" s="149"/>
      <c r="AC46" s="149"/>
      <c r="AD46" s="149"/>
      <c r="AE46" s="149"/>
      <c r="AF46" s="149"/>
      <c r="AG46" s="149" t="s">
        <v>177</v>
      </c>
      <c r="AH46" s="149">
        <v>5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1" x14ac:dyDescent="0.2">
      <c r="A47" s="173">
        <v>12</v>
      </c>
      <c r="B47" s="174" t="s">
        <v>199</v>
      </c>
      <c r="C47" s="181" t="s">
        <v>200</v>
      </c>
      <c r="D47" s="175" t="s">
        <v>195</v>
      </c>
      <c r="E47" s="176">
        <v>7.7395500000000004</v>
      </c>
      <c r="F47" s="177"/>
      <c r="G47" s="178">
        <f>ROUND(E47*F47,2)</f>
        <v>0</v>
      </c>
      <c r="H47" s="160"/>
      <c r="I47" s="159">
        <f>ROUND(E47*H47,2)</f>
        <v>0</v>
      </c>
      <c r="J47" s="160"/>
      <c r="K47" s="159">
        <f>ROUND(E47*J47,2)</f>
        <v>0</v>
      </c>
      <c r="L47" s="159">
        <v>21</v>
      </c>
      <c r="M47" s="159">
        <f>G47*(1+L47/100)</f>
        <v>0</v>
      </c>
      <c r="N47" s="158">
        <v>1</v>
      </c>
      <c r="O47" s="158">
        <f>ROUND(E47*N47,2)</f>
        <v>7.74</v>
      </c>
      <c r="P47" s="158">
        <v>0</v>
      </c>
      <c r="Q47" s="158">
        <f>ROUND(E47*P47,2)</f>
        <v>0</v>
      </c>
      <c r="R47" s="159" t="s">
        <v>196</v>
      </c>
      <c r="S47" s="159" t="s">
        <v>165</v>
      </c>
      <c r="T47" s="159" t="s">
        <v>165</v>
      </c>
      <c r="U47" s="159">
        <v>0</v>
      </c>
      <c r="V47" s="159">
        <f>ROUND(E47*U47,2)</f>
        <v>0</v>
      </c>
      <c r="W47" s="159"/>
      <c r="X47" s="159" t="s">
        <v>197</v>
      </c>
      <c r="Y47" s="159" t="s">
        <v>167</v>
      </c>
      <c r="Z47" s="149"/>
      <c r="AA47" s="149"/>
      <c r="AB47" s="149"/>
      <c r="AC47" s="149"/>
      <c r="AD47" s="149"/>
      <c r="AE47" s="149"/>
      <c r="AF47" s="149"/>
      <c r="AG47" s="149" t="s">
        <v>198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outlineLevel="2" x14ac:dyDescent="0.2">
      <c r="A48" s="156"/>
      <c r="B48" s="157"/>
      <c r="C48" s="187" t="s">
        <v>474</v>
      </c>
      <c r="D48" s="185"/>
      <c r="E48" s="186">
        <v>7.7395500000000004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9"/>
      <c r="AA48" s="149"/>
      <c r="AB48" s="149"/>
      <c r="AC48" s="149"/>
      <c r="AD48" s="149"/>
      <c r="AE48" s="149"/>
      <c r="AF48" s="149"/>
      <c r="AG48" s="149" t="s">
        <v>177</v>
      </c>
      <c r="AH48" s="149">
        <v>5</v>
      </c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</row>
    <row r="49" spans="1:60" x14ac:dyDescent="0.2">
      <c r="A49" s="166" t="s">
        <v>163</v>
      </c>
      <c r="B49" s="167" t="s">
        <v>72</v>
      </c>
      <c r="C49" s="180" t="s">
        <v>73</v>
      </c>
      <c r="D49" s="168"/>
      <c r="E49" s="169"/>
      <c r="F49" s="170"/>
      <c r="G49" s="171">
        <f>SUMIF(AG50:AG68,"&lt;&gt;NOR",G50:G68)</f>
        <v>0</v>
      </c>
      <c r="H49" s="165"/>
      <c r="I49" s="165">
        <f>SUM(I50:I68)</f>
        <v>0</v>
      </c>
      <c r="J49" s="165"/>
      <c r="K49" s="165">
        <f>SUM(K50:K68)</f>
        <v>0</v>
      </c>
      <c r="L49" s="165"/>
      <c r="M49" s="165">
        <f>SUM(M50:M68)</f>
        <v>0</v>
      </c>
      <c r="N49" s="164"/>
      <c r="O49" s="164">
        <f>SUM(O50:O68)</f>
        <v>219.60000000000002</v>
      </c>
      <c r="P49" s="164"/>
      <c r="Q49" s="164">
        <f>SUM(Q50:Q68)</f>
        <v>0</v>
      </c>
      <c r="R49" s="165"/>
      <c r="S49" s="165"/>
      <c r="T49" s="165"/>
      <c r="U49" s="165"/>
      <c r="V49" s="165">
        <f>SUM(V50:V68)</f>
        <v>25.58</v>
      </c>
      <c r="W49" s="165"/>
      <c r="X49" s="165"/>
      <c r="Y49" s="165"/>
      <c r="AG49" t="s">
        <v>164</v>
      </c>
    </row>
    <row r="50" spans="1:60" outlineLevel="1" x14ac:dyDescent="0.2">
      <c r="A50" s="173">
        <v>13</v>
      </c>
      <c r="B50" s="174" t="s">
        <v>438</v>
      </c>
      <c r="C50" s="181" t="s">
        <v>439</v>
      </c>
      <c r="D50" s="175" t="s">
        <v>192</v>
      </c>
      <c r="E50" s="176">
        <v>261.13</v>
      </c>
      <c r="F50" s="177"/>
      <c r="G50" s="178">
        <f>ROUND(E50*F50,2)</f>
        <v>0</v>
      </c>
      <c r="H50" s="160"/>
      <c r="I50" s="159">
        <f>ROUND(E50*H50,2)</f>
        <v>0</v>
      </c>
      <c r="J50" s="160"/>
      <c r="K50" s="159">
        <f>ROUND(E50*J50,2)</f>
        <v>0</v>
      </c>
      <c r="L50" s="159">
        <v>21</v>
      </c>
      <c r="M50" s="159">
        <f>G50*(1+L50/100)</f>
        <v>0</v>
      </c>
      <c r="N50" s="158">
        <v>8.0960000000000004E-2</v>
      </c>
      <c r="O50" s="158">
        <f>ROUND(E50*N50,2)</f>
        <v>21.14</v>
      </c>
      <c r="P50" s="158">
        <v>0</v>
      </c>
      <c r="Q50" s="158">
        <f>ROUND(E50*P50,2)</f>
        <v>0</v>
      </c>
      <c r="R50" s="159"/>
      <c r="S50" s="159" t="s">
        <v>165</v>
      </c>
      <c r="T50" s="159" t="s">
        <v>165</v>
      </c>
      <c r="U50" s="159">
        <v>2.3E-2</v>
      </c>
      <c r="V50" s="159">
        <f>ROUND(E50*U50,2)</f>
        <v>6.01</v>
      </c>
      <c r="W50" s="159"/>
      <c r="X50" s="159" t="s">
        <v>175</v>
      </c>
      <c r="Y50" s="159" t="s">
        <v>167</v>
      </c>
      <c r="Z50" s="149"/>
      <c r="AA50" s="149"/>
      <c r="AB50" s="149"/>
      <c r="AC50" s="149"/>
      <c r="AD50" s="149"/>
      <c r="AE50" s="149"/>
      <c r="AF50" s="149"/>
      <c r="AG50" s="149" t="s">
        <v>176</v>
      </c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2" x14ac:dyDescent="0.2">
      <c r="A51" s="156"/>
      <c r="B51" s="157"/>
      <c r="C51" s="187" t="s">
        <v>475</v>
      </c>
      <c r="D51" s="185"/>
      <c r="E51" s="186">
        <v>261.13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9"/>
      <c r="AA51" s="149"/>
      <c r="AB51" s="149"/>
      <c r="AC51" s="149"/>
      <c r="AD51" s="149"/>
      <c r="AE51" s="149"/>
      <c r="AF51" s="149"/>
      <c r="AG51" s="149" t="s">
        <v>177</v>
      </c>
      <c r="AH51" s="149">
        <v>5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1" x14ac:dyDescent="0.2">
      <c r="A52" s="173">
        <v>14</v>
      </c>
      <c r="B52" s="174" t="s">
        <v>440</v>
      </c>
      <c r="C52" s="181" t="s">
        <v>441</v>
      </c>
      <c r="D52" s="175" t="s">
        <v>192</v>
      </c>
      <c r="E52" s="176">
        <v>261.13</v>
      </c>
      <c r="F52" s="177"/>
      <c r="G52" s="178">
        <f>ROUND(E52*F52,2)</f>
        <v>0</v>
      </c>
      <c r="H52" s="160"/>
      <c r="I52" s="159">
        <f>ROUND(E52*H52,2)</f>
        <v>0</v>
      </c>
      <c r="J52" s="160"/>
      <c r="K52" s="159">
        <f>ROUND(E52*J52,2)</f>
        <v>0</v>
      </c>
      <c r="L52" s="159">
        <v>21</v>
      </c>
      <c r="M52" s="159">
        <f>G52*(1+L52/100)</f>
        <v>0</v>
      </c>
      <c r="N52" s="158">
        <v>0.34399999999999997</v>
      </c>
      <c r="O52" s="158">
        <f>ROUND(E52*N52,2)</f>
        <v>89.83</v>
      </c>
      <c r="P52" s="158">
        <v>0</v>
      </c>
      <c r="Q52" s="158">
        <f>ROUND(E52*P52,2)</f>
        <v>0</v>
      </c>
      <c r="R52" s="159"/>
      <c r="S52" s="159" t="s">
        <v>165</v>
      </c>
      <c r="T52" s="159" t="s">
        <v>165</v>
      </c>
      <c r="U52" s="159">
        <v>2.5999999999999999E-2</v>
      </c>
      <c r="V52" s="159">
        <f>ROUND(E52*U52,2)</f>
        <v>6.79</v>
      </c>
      <c r="W52" s="159"/>
      <c r="X52" s="159" t="s">
        <v>175</v>
      </c>
      <c r="Y52" s="159" t="s">
        <v>167</v>
      </c>
      <c r="Z52" s="149"/>
      <c r="AA52" s="149"/>
      <c r="AB52" s="149"/>
      <c r="AC52" s="149"/>
      <c r="AD52" s="149"/>
      <c r="AE52" s="149"/>
      <c r="AF52" s="149"/>
      <c r="AG52" s="149" t="s">
        <v>176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2" x14ac:dyDescent="0.2">
      <c r="A53" s="156"/>
      <c r="B53" s="157"/>
      <c r="C53" s="187" t="s">
        <v>475</v>
      </c>
      <c r="D53" s="185"/>
      <c r="E53" s="186">
        <v>261.13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9"/>
      <c r="AA53" s="149"/>
      <c r="AB53" s="149"/>
      <c r="AC53" s="149"/>
      <c r="AD53" s="149"/>
      <c r="AE53" s="149"/>
      <c r="AF53" s="149"/>
      <c r="AG53" s="149" t="s">
        <v>177</v>
      </c>
      <c r="AH53" s="149">
        <v>5</v>
      </c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ht="22.5" outlineLevel="1" x14ac:dyDescent="0.2">
      <c r="A54" s="173">
        <v>15</v>
      </c>
      <c r="B54" s="174" t="s">
        <v>201</v>
      </c>
      <c r="C54" s="181" t="s">
        <v>202</v>
      </c>
      <c r="D54" s="175" t="s">
        <v>192</v>
      </c>
      <c r="E54" s="176">
        <v>6.96</v>
      </c>
      <c r="F54" s="177"/>
      <c r="G54" s="178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8">
        <v>0.13800000000000001</v>
      </c>
      <c r="O54" s="158">
        <f>ROUND(E54*N54,2)</f>
        <v>0.96</v>
      </c>
      <c r="P54" s="158">
        <v>0</v>
      </c>
      <c r="Q54" s="158">
        <f>ROUND(E54*P54,2)</f>
        <v>0</v>
      </c>
      <c r="R54" s="159"/>
      <c r="S54" s="159" t="s">
        <v>165</v>
      </c>
      <c r="T54" s="159" t="s">
        <v>165</v>
      </c>
      <c r="U54" s="159">
        <v>2.3E-2</v>
      </c>
      <c r="V54" s="159">
        <f>ROUND(E54*U54,2)</f>
        <v>0.16</v>
      </c>
      <c r="W54" s="159"/>
      <c r="X54" s="159" t="s">
        <v>175</v>
      </c>
      <c r="Y54" s="159" t="s">
        <v>167</v>
      </c>
      <c r="Z54" s="149"/>
      <c r="AA54" s="149"/>
      <c r="AB54" s="149"/>
      <c r="AC54" s="149"/>
      <c r="AD54" s="149"/>
      <c r="AE54" s="149"/>
      <c r="AF54" s="149"/>
      <c r="AG54" s="149" t="s">
        <v>176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2" x14ac:dyDescent="0.2">
      <c r="A55" s="156"/>
      <c r="B55" s="157"/>
      <c r="C55" s="187" t="s">
        <v>476</v>
      </c>
      <c r="D55" s="185"/>
      <c r="E55" s="186">
        <v>6.96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9"/>
      <c r="AA55" s="149"/>
      <c r="AB55" s="149"/>
      <c r="AC55" s="149"/>
      <c r="AD55" s="149"/>
      <c r="AE55" s="149"/>
      <c r="AF55" s="149"/>
      <c r="AG55" s="149" t="s">
        <v>177</v>
      </c>
      <c r="AH55" s="149">
        <v>5</v>
      </c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ht="22.5" outlineLevel="1" x14ac:dyDescent="0.2">
      <c r="A56" s="173">
        <v>16</v>
      </c>
      <c r="B56" s="174" t="s">
        <v>442</v>
      </c>
      <c r="C56" s="181" t="s">
        <v>443</v>
      </c>
      <c r="D56" s="175" t="s">
        <v>192</v>
      </c>
      <c r="E56" s="176">
        <v>261.13</v>
      </c>
      <c r="F56" s="177"/>
      <c r="G56" s="178">
        <f>ROUND(E56*F56,2)</f>
        <v>0</v>
      </c>
      <c r="H56" s="160"/>
      <c r="I56" s="159">
        <f>ROUND(E56*H56,2)</f>
        <v>0</v>
      </c>
      <c r="J56" s="160"/>
      <c r="K56" s="159">
        <f>ROUND(E56*J56,2)</f>
        <v>0</v>
      </c>
      <c r="L56" s="159">
        <v>21</v>
      </c>
      <c r="M56" s="159">
        <f>G56*(1+L56/100)</f>
        <v>0</v>
      </c>
      <c r="N56" s="158">
        <v>0.161</v>
      </c>
      <c r="O56" s="158">
        <f>ROUND(E56*N56,2)</f>
        <v>42.04</v>
      </c>
      <c r="P56" s="158">
        <v>0</v>
      </c>
      <c r="Q56" s="158">
        <f>ROUND(E56*P56,2)</f>
        <v>0</v>
      </c>
      <c r="R56" s="159"/>
      <c r="S56" s="159" t="s">
        <v>165</v>
      </c>
      <c r="T56" s="159" t="s">
        <v>165</v>
      </c>
      <c r="U56" s="159">
        <v>2.4E-2</v>
      </c>
      <c r="V56" s="159">
        <f>ROUND(E56*U56,2)</f>
        <v>6.27</v>
      </c>
      <c r="W56" s="159"/>
      <c r="X56" s="159" t="s">
        <v>175</v>
      </c>
      <c r="Y56" s="159" t="s">
        <v>167</v>
      </c>
      <c r="Z56" s="149"/>
      <c r="AA56" s="149"/>
      <c r="AB56" s="149"/>
      <c r="AC56" s="149"/>
      <c r="AD56" s="149"/>
      <c r="AE56" s="149"/>
      <c r="AF56" s="149"/>
      <c r="AG56" s="149" t="s">
        <v>176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2" x14ac:dyDescent="0.2">
      <c r="A57" s="156"/>
      <c r="B57" s="157"/>
      <c r="C57" s="187" t="s">
        <v>475</v>
      </c>
      <c r="D57" s="185"/>
      <c r="E57" s="186">
        <v>261.13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177</v>
      </c>
      <c r="AH57" s="149">
        <v>5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ht="22.5" outlineLevel="1" x14ac:dyDescent="0.2">
      <c r="A58" s="173">
        <v>17</v>
      </c>
      <c r="B58" s="174" t="s">
        <v>203</v>
      </c>
      <c r="C58" s="181" t="s">
        <v>204</v>
      </c>
      <c r="D58" s="175" t="s">
        <v>192</v>
      </c>
      <c r="E58" s="176">
        <v>6.96</v>
      </c>
      <c r="F58" s="177"/>
      <c r="G58" s="178">
        <f>ROUND(E58*F58,2)</f>
        <v>0</v>
      </c>
      <c r="H58" s="160"/>
      <c r="I58" s="159">
        <f>ROUND(E58*H58,2)</f>
        <v>0</v>
      </c>
      <c r="J58" s="160"/>
      <c r="K58" s="159">
        <f>ROUND(E58*J58,2)</f>
        <v>0</v>
      </c>
      <c r="L58" s="159">
        <v>21</v>
      </c>
      <c r="M58" s="159">
        <f>G58*(1+L58/100)</f>
        <v>0</v>
      </c>
      <c r="N58" s="158">
        <v>0.34499999999999997</v>
      </c>
      <c r="O58" s="158">
        <f>ROUND(E58*N58,2)</f>
        <v>2.4</v>
      </c>
      <c r="P58" s="158">
        <v>0</v>
      </c>
      <c r="Q58" s="158">
        <f>ROUND(E58*P58,2)</f>
        <v>0</v>
      </c>
      <c r="R58" s="159"/>
      <c r="S58" s="159" t="s">
        <v>165</v>
      </c>
      <c r="T58" s="159" t="s">
        <v>165</v>
      </c>
      <c r="U58" s="159">
        <v>2.5999999999999999E-2</v>
      </c>
      <c r="V58" s="159">
        <f>ROUND(E58*U58,2)</f>
        <v>0.18</v>
      </c>
      <c r="W58" s="159"/>
      <c r="X58" s="159" t="s">
        <v>175</v>
      </c>
      <c r="Y58" s="159" t="s">
        <v>167</v>
      </c>
      <c r="Z58" s="149"/>
      <c r="AA58" s="149"/>
      <c r="AB58" s="149"/>
      <c r="AC58" s="149"/>
      <c r="AD58" s="149"/>
      <c r="AE58" s="149"/>
      <c r="AF58" s="149"/>
      <c r="AG58" s="149" t="s">
        <v>176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ht="33.75" outlineLevel="2" x14ac:dyDescent="0.2">
      <c r="A59" s="156"/>
      <c r="B59" s="157"/>
      <c r="C59" s="187" t="s">
        <v>454</v>
      </c>
      <c r="D59" s="185"/>
      <c r="E59" s="186"/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9"/>
      <c r="AA59" s="149"/>
      <c r="AB59" s="149"/>
      <c r="AC59" s="149"/>
      <c r="AD59" s="149"/>
      <c r="AE59" s="149"/>
      <c r="AF59" s="149"/>
      <c r="AG59" s="149" t="s">
        <v>177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3" x14ac:dyDescent="0.2">
      <c r="A60" s="156"/>
      <c r="B60" s="157"/>
      <c r="C60" s="187" t="s">
        <v>477</v>
      </c>
      <c r="D60" s="185"/>
      <c r="E60" s="186">
        <v>6.96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9"/>
      <c r="AA60" s="149"/>
      <c r="AB60" s="149"/>
      <c r="AC60" s="149"/>
      <c r="AD60" s="149"/>
      <c r="AE60" s="149"/>
      <c r="AF60" s="149"/>
      <c r="AG60" s="149" t="s">
        <v>177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ht="22.5" outlineLevel="1" x14ac:dyDescent="0.2">
      <c r="A61" s="173">
        <v>18</v>
      </c>
      <c r="B61" s="174" t="s">
        <v>205</v>
      </c>
      <c r="C61" s="181" t="s">
        <v>206</v>
      </c>
      <c r="D61" s="175" t="s">
        <v>192</v>
      </c>
      <c r="E61" s="176">
        <v>6.96</v>
      </c>
      <c r="F61" s="177"/>
      <c r="G61" s="178">
        <f>ROUND(E61*F61,2)</f>
        <v>0</v>
      </c>
      <c r="H61" s="160"/>
      <c r="I61" s="159">
        <f>ROUND(E61*H61,2)</f>
        <v>0</v>
      </c>
      <c r="J61" s="160"/>
      <c r="K61" s="159">
        <f>ROUND(E61*J61,2)</f>
        <v>0</v>
      </c>
      <c r="L61" s="159">
        <v>21</v>
      </c>
      <c r="M61" s="159">
        <f>G61*(1+L61/100)</f>
        <v>0</v>
      </c>
      <c r="N61" s="158">
        <v>8.0960000000000004E-2</v>
      </c>
      <c r="O61" s="158">
        <f>ROUND(E61*N61,2)</f>
        <v>0.56000000000000005</v>
      </c>
      <c r="P61" s="158">
        <v>0</v>
      </c>
      <c r="Q61" s="158">
        <f>ROUND(E61*P61,2)</f>
        <v>0</v>
      </c>
      <c r="R61" s="159"/>
      <c r="S61" s="159" t="s">
        <v>165</v>
      </c>
      <c r="T61" s="159" t="s">
        <v>165</v>
      </c>
      <c r="U61" s="159">
        <v>2.3E-2</v>
      </c>
      <c r="V61" s="159">
        <f>ROUND(E61*U61,2)</f>
        <v>0.16</v>
      </c>
      <c r="W61" s="159"/>
      <c r="X61" s="159" t="s">
        <v>175</v>
      </c>
      <c r="Y61" s="159" t="s">
        <v>167</v>
      </c>
      <c r="Z61" s="149"/>
      <c r="AA61" s="149"/>
      <c r="AB61" s="149"/>
      <c r="AC61" s="149"/>
      <c r="AD61" s="149"/>
      <c r="AE61" s="149"/>
      <c r="AF61" s="149"/>
      <c r="AG61" s="149" t="s">
        <v>176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2" x14ac:dyDescent="0.2">
      <c r="A62" s="156"/>
      <c r="B62" s="157"/>
      <c r="C62" s="187" t="s">
        <v>476</v>
      </c>
      <c r="D62" s="185"/>
      <c r="E62" s="186">
        <v>6.96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177</v>
      </c>
      <c r="AH62" s="149">
        <v>5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ht="22.5" outlineLevel="1" x14ac:dyDescent="0.2">
      <c r="A63" s="173">
        <v>19</v>
      </c>
      <c r="B63" s="174" t="s">
        <v>444</v>
      </c>
      <c r="C63" s="181" t="s">
        <v>445</v>
      </c>
      <c r="D63" s="175" t="s">
        <v>192</v>
      </c>
      <c r="E63" s="176">
        <v>261.13</v>
      </c>
      <c r="F63" s="177"/>
      <c r="G63" s="178">
        <f>ROUND(E63*F63,2)</f>
        <v>0</v>
      </c>
      <c r="H63" s="160"/>
      <c r="I63" s="159">
        <f>ROUND(E63*H63,2)</f>
        <v>0</v>
      </c>
      <c r="J63" s="160"/>
      <c r="K63" s="159">
        <f>ROUND(E63*J63,2)</f>
        <v>0</v>
      </c>
      <c r="L63" s="159">
        <v>21</v>
      </c>
      <c r="M63" s="159">
        <f>G63*(1+L63/100)</f>
        <v>0</v>
      </c>
      <c r="N63" s="158">
        <v>0.23</v>
      </c>
      <c r="O63" s="158">
        <f>ROUND(E63*N63,2)</f>
        <v>60.06</v>
      </c>
      <c r="P63" s="158">
        <v>0</v>
      </c>
      <c r="Q63" s="158">
        <f>ROUND(E63*P63,2)</f>
        <v>0</v>
      </c>
      <c r="R63" s="159"/>
      <c r="S63" s="159" t="s">
        <v>169</v>
      </c>
      <c r="T63" s="159" t="s">
        <v>165</v>
      </c>
      <c r="U63" s="159">
        <v>2.3E-2</v>
      </c>
      <c r="V63" s="159">
        <f>ROUND(E63*U63,2)</f>
        <v>6.01</v>
      </c>
      <c r="W63" s="159"/>
      <c r="X63" s="159" t="s">
        <v>175</v>
      </c>
      <c r="Y63" s="159" t="s">
        <v>167</v>
      </c>
      <c r="Z63" s="149"/>
      <c r="AA63" s="149"/>
      <c r="AB63" s="149"/>
      <c r="AC63" s="149"/>
      <c r="AD63" s="149"/>
      <c r="AE63" s="149"/>
      <c r="AF63" s="149"/>
      <c r="AG63" s="149" t="s">
        <v>176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ht="33.75" outlineLevel="2" x14ac:dyDescent="0.2">
      <c r="A64" s="156"/>
      <c r="B64" s="157"/>
      <c r="C64" s="187" t="s">
        <v>454</v>
      </c>
      <c r="D64" s="185"/>
      <c r="E64" s="186"/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9"/>
      <c r="AA64" s="149"/>
      <c r="AB64" s="149"/>
      <c r="AC64" s="149"/>
      <c r="AD64" s="149"/>
      <c r="AE64" s="149"/>
      <c r="AF64" s="149"/>
      <c r="AG64" s="149" t="s">
        <v>177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outlineLevel="3" x14ac:dyDescent="0.2">
      <c r="A65" s="156"/>
      <c r="B65" s="157"/>
      <c r="C65" s="187" t="s">
        <v>478</v>
      </c>
      <c r="D65" s="185"/>
      <c r="E65" s="186">
        <v>124.95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9"/>
      <c r="AA65" s="149"/>
      <c r="AB65" s="149"/>
      <c r="AC65" s="149"/>
      <c r="AD65" s="149"/>
      <c r="AE65" s="149"/>
      <c r="AF65" s="149"/>
      <c r="AG65" s="149" t="s">
        <v>177</v>
      </c>
      <c r="AH65" s="149">
        <v>0</v>
      </c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</row>
    <row r="66" spans="1:60" outlineLevel="3" x14ac:dyDescent="0.2">
      <c r="A66" s="156"/>
      <c r="B66" s="157"/>
      <c r="C66" s="187" t="s">
        <v>479</v>
      </c>
      <c r="D66" s="185"/>
      <c r="E66" s="186">
        <v>136.18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9"/>
      <c r="AA66" s="149"/>
      <c r="AB66" s="149"/>
      <c r="AC66" s="149"/>
      <c r="AD66" s="149"/>
      <c r="AE66" s="149"/>
      <c r="AF66" s="149"/>
      <c r="AG66" s="149" t="s">
        <v>177</v>
      </c>
      <c r="AH66" s="149">
        <v>0</v>
      </c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ht="22.5" outlineLevel="1" x14ac:dyDescent="0.2">
      <c r="A67" s="173">
        <v>20</v>
      </c>
      <c r="B67" s="174" t="s">
        <v>446</v>
      </c>
      <c r="C67" s="181" t="s">
        <v>447</v>
      </c>
      <c r="D67" s="175" t="s">
        <v>192</v>
      </c>
      <c r="E67" s="176">
        <v>261.13</v>
      </c>
      <c r="F67" s="177"/>
      <c r="G67" s="178">
        <f>ROUND(E67*F67,2)</f>
        <v>0</v>
      </c>
      <c r="H67" s="160"/>
      <c r="I67" s="159">
        <f>ROUND(E67*H67,2)</f>
        <v>0</v>
      </c>
      <c r="J67" s="160"/>
      <c r="K67" s="159">
        <f>ROUND(E67*J67,2)</f>
        <v>0</v>
      </c>
      <c r="L67" s="159">
        <v>21</v>
      </c>
      <c r="M67" s="159">
        <f>G67*(1+L67/100)</f>
        <v>0</v>
      </c>
      <c r="N67" s="158">
        <v>0.01</v>
      </c>
      <c r="O67" s="158">
        <f>ROUND(E67*N67,2)</f>
        <v>2.61</v>
      </c>
      <c r="P67" s="158">
        <v>0</v>
      </c>
      <c r="Q67" s="158">
        <f>ROUND(E67*P67,2)</f>
        <v>0</v>
      </c>
      <c r="R67" s="159"/>
      <c r="S67" s="159" t="s">
        <v>165</v>
      </c>
      <c r="T67" s="159" t="s">
        <v>166</v>
      </c>
      <c r="U67" s="159">
        <v>0</v>
      </c>
      <c r="V67" s="159">
        <f>ROUND(E67*U67,2)</f>
        <v>0</v>
      </c>
      <c r="W67" s="159"/>
      <c r="X67" s="159" t="s">
        <v>175</v>
      </c>
      <c r="Y67" s="159" t="s">
        <v>167</v>
      </c>
      <c r="Z67" s="149"/>
      <c r="AA67" s="149"/>
      <c r="AB67" s="149"/>
      <c r="AC67" s="149"/>
      <c r="AD67" s="149"/>
      <c r="AE67" s="149"/>
      <c r="AF67" s="149"/>
      <c r="AG67" s="149" t="s">
        <v>176</v>
      </c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</row>
    <row r="68" spans="1:60" outlineLevel="2" x14ac:dyDescent="0.2">
      <c r="A68" s="156"/>
      <c r="B68" s="157"/>
      <c r="C68" s="187" t="s">
        <v>475</v>
      </c>
      <c r="D68" s="185"/>
      <c r="E68" s="186">
        <v>261.13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9"/>
      <c r="AA68" s="149"/>
      <c r="AB68" s="149"/>
      <c r="AC68" s="149"/>
      <c r="AD68" s="149"/>
      <c r="AE68" s="149"/>
      <c r="AF68" s="149"/>
      <c r="AG68" s="149" t="s">
        <v>177</v>
      </c>
      <c r="AH68" s="149">
        <v>5</v>
      </c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x14ac:dyDescent="0.2">
      <c r="A69" s="166" t="s">
        <v>163</v>
      </c>
      <c r="B69" s="167" t="s">
        <v>82</v>
      </c>
      <c r="C69" s="180" t="s">
        <v>83</v>
      </c>
      <c r="D69" s="168"/>
      <c r="E69" s="169"/>
      <c r="F69" s="170"/>
      <c r="G69" s="171">
        <f>SUMIF(AG70:AG77,"&lt;&gt;NOR",G70:G77)</f>
        <v>0</v>
      </c>
      <c r="H69" s="165"/>
      <c r="I69" s="165">
        <f>SUM(I70:I77)</f>
        <v>0</v>
      </c>
      <c r="J69" s="165"/>
      <c r="K69" s="165">
        <f>SUM(K70:K77)</f>
        <v>0</v>
      </c>
      <c r="L69" s="165"/>
      <c r="M69" s="165">
        <f>SUM(M70:M77)</f>
        <v>0</v>
      </c>
      <c r="N69" s="164"/>
      <c r="O69" s="164">
        <f>SUM(O70:O77)</f>
        <v>13.58</v>
      </c>
      <c r="P69" s="164"/>
      <c r="Q69" s="164">
        <f>SUM(Q70:Q77)</f>
        <v>0</v>
      </c>
      <c r="R69" s="165"/>
      <c r="S69" s="165"/>
      <c r="T69" s="165"/>
      <c r="U69" s="165"/>
      <c r="V69" s="165">
        <f>SUM(V70:V77)</f>
        <v>15.25</v>
      </c>
      <c r="W69" s="165"/>
      <c r="X69" s="165"/>
      <c r="Y69" s="165"/>
      <c r="AG69" t="s">
        <v>164</v>
      </c>
    </row>
    <row r="70" spans="1:60" ht="22.5" outlineLevel="1" x14ac:dyDescent="0.2">
      <c r="A70" s="173">
        <v>21</v>
      </c>
      <c r="B70" s="174" t="s">
        <v>213</v>
      </c>
      <c r="C70" s="181" t="s">
        <v>448</v>
      </c>
      <c r="D70" s="175" t="s">
        <v>209</v>
      </c>
      <c r="E70" s="176">
        <v>108.9</v>
      </c>
      <c r="F70" s="177"/>
      <c r="G70" s="178">
        <f>ROUND(E70*F70,2)</f>
        <v>0</v>
      </c>
      <c r="H70" s="160"/>
      <c r="I70" s="159">
        <f>ROUND(E70*H70,2)</f>
        <v>0</v>
      </c>
      <c r="J70" s="160"/>
      <c r="K70" s="159">
        <f>ROUND(E70*J70,2)</f>
        <v>0</v>
      </c>
      <c r="L70" s="159">
        <v>21</v>
      </c>
      <c r="M70" s="159">
        <f>G70*(1+L70/100)</f>
        <v>0</v>
      </c>
      <c r="N70" s="158">
        <v>0.12472</v>
      </c>
      <c r="O70" s="158">
        <f>ROUND(E70*N70,2)</f>
        <v>13.58</v>
      </c>
      <c r="P70" s="158">
        <v>0</v>
      </c>
      <c r="Q70" s="158">
        <f>ROUND(E70*P70,2)</f>
        <v>0</v>
      </c>
      <c r="R70" s="159"/>
      <c r="S70" s="159" t="s">
        <v>165</v>
      </c>
      <c r="T70" s="159" t="s">
        <v>166</v>
      </c>
      <c r="U70" s="159">
        <v>0.14000000000000001</v>
      </c>
      <c r="V70" s="159">
        <f>ROUND(E70*U70,2)</f>
        <v>15.25</v>
      </c>
      <c r="W70" s="159"/>
      <c r="X70" s="159" t="s">
        <v>175</v>
      </c>
      <c r="Y70" s="159" t="s">
        <v>167</v>
      </c>
      <c r="Z70" s="149"/>
      <c r="AA70" s="149"/>
      <c r="AB70" s="149"/>
      <c r="AC70" s="149"/>
      <c r="AD70" s="149"/>
      <c r="AE70" s="149"/>
      <c r="AF70" s="149"/>
      <c r="AG70" s="149" t="s">
        <v>176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ht="33.75" outlineLevel="2" x14ac:dyDescent="0.2">
      <c r="A71" s="156"/>
      <c r="B71" s="157"/>
      <c r="C71" s="187" t="s">
        <v>462</v>
      </c>
      <c r="D71" s="185"/>
      <c r="E71" s="186"/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9"/>
      <c r="AA71" s="149"/>
      <c r="AB71" s="149"/>
      <c r="AC71" s="149"/>
      <c r="AD71" s="149"/>
      <c r="AE71" s="149"/>
      <c r="AF71" s="149"/>
      <c r="AG71" s="149" t="s">
        <v>177</v>
      </c>
      <c r="AH71" s="149">
        <v>0</v>
      </c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</row>
    <row r="72" spans="1:60" outlineLevel="3" x14ac:dyDescent="0.2">
      <c r="A72" s="156"/>
      <c r="B72" s="157"/>
      <c r="C72" s="187" t="s">
        <v>480</v>
      </c>
      <c r="D72" s="185"/>
      <c r="E72" s="186">
        <v>67.08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9"/>
      <c r="AA72" s="149"/>
      <c r="AB72" s="149"/>
      <c r="AC72" s="149"/>
      <c r="AD72" s="149"/>
      <c r="AE72" s="149"/>
      <c r="AF72" s="149"/>
      <c r="AG72" s="149" t="s">
        <v>177</v>
      </c>
      <c r="AH72" s="149">
        <v>0</v>
      </c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3" x14ac:dyDescent="0.2">
      <c r="A73" s="156"/>
      <c r="B73" s="157"/>
      <c r="C73" s="187" t="s">
        <v>481</v>
      </c>
      <c r="D73" s="185"/>
      <c r="E73" s="186">
        <v>41.82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9"/>
      <c r="AA73" s="149"/>
      <c r="AB73" s="149"/>
      <c r="AC73" s="149"/>
      <c r="AD73" s="149"/>
      <c r="AE73" s="149"/>
      <c r="AF73" s="149"/>
      <c r="AG73" s="149" t="s">
        <v>177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73">
        <v>22</v>
      </c>
      <c r="B74" s="174" t="s">
        <v>214</v>
      </c>
      <c r="C74" s="181" t="s">
        <v>215</v>
      </c>
      <c r="D74" s="175" t="s">
        <v>209</v>
      </c>
      <c r="E74" s="176">
        <v>10.973000000000001</v>
      </c>
      <c r="F74" s="177"/>
      <c r="G74" s="178">
        <f>ROUND(E74*F74,2)</f>
        <v>0</v>
      </c>
      <c r="H74" s="160"/>
      <c r="I74" s="159">
        <f>ROUND(E74*H74,2)</f>
        <v>0</v>
      </c>
      <c r="J74" s="160"/>
      <c r="K74" s="159">
        <f>ROUND(E74*J74,2)</f>
        <v>0</v>
      </c>
      <c r="L74" s="159">
        <v>21</v>
      </c>
      <c r="M74" s="159">
        <f>G74*(1+L74/100)</f>
        <v>0</v>
      </c>
      <c r="N74" s="158">
        <v>0</v>
      </c>
      <c r="O74" s="158">
        <f>ROUND(E74*N74,2)</f>
        <v>0</v>
      </c>
      <c r="P74" s="158">
        <v>0</v>
      </c>
      <c r="Q74" s="158">
        <f>ROUND(E74*P74,2)</f>
        <v>0</v>
      </c>
      <c r="R74" s="159"/>
      <c r="S74" s="159" t="s">
        <v>169</v>
      </c>
      <c r="T74" s="159" t="s">
        <v>166</v>
      </c>
      <c r="U74" s="159">
        <v>0</v>
      </c>
      <c r="V74" s="159">
        <f>ROUND(E74*U74,2)</f>
        <v>0</v>
      </c>
      <c r="W74" s="159"/>
      <c r="X74" s="159" t="s">
        <v>175</v>
      </c>
      <c r="Y74" s="159" t="s">
        <v>167</v>
      </c>
      <c r="Z74" s="149"/>
      <c r="AA74" s="149"/>
      <c r="AB74" s="149"/>
      <c r="AC74" s="149"/>
      <c r="AD74" s="149"/>
      <c r="AE74" s="149"/>
      <c r="AF74" s="149"/>
      <c r="AG74" s="149" t="s">
        <v>176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ht="22.5" outlineLevel="2" x14ac:dyDescent="0.2">
      <c r="A75" s="156"/>
      <c r="B75" s="157"/>
      <c r="C75" s="265" t="s">
        <v>216</v>
      </c>
      <c r="D75" s="266"/>
      <c r="E75" s="266"/>
      <c r="F75" s="266"/>
      <c r="G75" s="266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9"/>
      <c r="AA75" s="149"/>
      <c r="AB75" s="149"/>
      <c r="AC75" s="149"/>
      <c r="AD75" s="149"/>
      <c r="AE75" s="149"/>
      <c r="AF75" s="149"/>
      <c r="AG75" s="149" t="s">
        <v>168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79" t="str">
        <f>C75</f>
        <v>Lemování mlatových povrchů ocelovou pásovinou P6/100, kotevní trny betonářská výztuž O14, dl. 330 mm po 0,75 m. Kotevní trny budou vpichovány do betonového prahu, beton C16/20.</v>
      </c>
      <c r="BB75" s="149"/>
      <c r="BC75" s="149"/>
      <c r="BD75" s="149"/>
      <c r="BE75" s="149"/>
      <c r="BF75" s="149"/>
      <c r="BG75" s="149"/>
      <c r="BH75" s="149"/>
    </row>
    <row r="76" spans="1:60" ht="33.75" outlineLevel="2" x14ac:dyDescent="0.2">
      <c r="A76" s="156"/>
      <c r="B76" s="157"/>
      <c r="C76" s="187" t="s">
        <v>462</v>
      </c>
      <c r="D76" s="185"/>
      <c r="E76" s="186"/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9"/>
      <c r="AA76" s="149"/>
      <c r="AB76" s="149"/>
      <c r="AC76" s="149"/>
      <c r="AD76" s="149"/>
      <c r="AE76" s="149"/>
      <c r="AF76" s="149"/>
      <c r="AG76" s="149" t="s">
        <v>177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3" x14ac:dyDescent="0.2">
      <c r="A77" s="156"/>
      <c r="B77" s="157"/>
      <c r="C77" s="187" t="s">
        <v>482</v>
      </c>
      <c r="D77" s="185"/>
      <c r="E77" s="186">
        <v>10.973000000000001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9"/>
      <c r="AA77" s="149"/>
      <c r="AB77" s="149"/>
      <c r="AC77" s="149"/>
      <c r="AD77" s="149"/>
      <c r="AE77" s="149"/>
      <c r="AF77" s="149"/>
      <c r="AG77" s="149" t="s">
        <v>177</v>
      </c>
      <c r="AH77" s="149">
        <v>0</v>
      </c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x14ac:dyDescent="0.2">
      <c r="A78" s="166" t="s">
        <v>163</v>
      </c>
      <c r="B78" s="167" t="s">
        <v>90</v>
      </c>
      <c r="C78" s="180" t="s">
        <v>91</v>
      </c>
      <c r="D78" s="168"/>
      <c r="E78" s="169"/>
      <c r="F78" s="170"/>
      <c r="G78" s="171">
        <f>SUMIF(AG79:AG79,"&lt;&gt;NOR",G79:G79)</f>
        <v>0</v>
      </c>
      <c r="H78" s="165"/>
      <c r="I78" s="165">
        <f>SUM(I79:I79)</f>
        <v>0</v>
      </c>
      <c r="J78" s="165"/>
      <c r="K78" s="165">
        <f>SUM(K79:K79)</f>
        <v>0</v>
      </c>
      <c r="L78" s="165"/>
      <c r="M78" s="165">
        <f>SUM(M79:M79)</f>
        <v>0</v>
      </c>
      <c r="N78" s="164"/>
      <c r="O78" s="164">
        <f>SUM(O79:O79)</f>
        <v>0</v>
      </c>
      <c r="P78" s="164"/>
      <c r="Q78" s="164">
        <f>SUM(Q79:Q79)</f>
        <v>0</v>
      </c>
      <c r="R78" s="165"/>
      <c r="S78" s="165"/>
      <c r="T78" s="165"/>
      <c r="U78" s="165"/>
      <c r="V78" s="165">
        <f>SUM(V79:V79)</f>
        <v>24.09</v>
      </c>
      <c r="W78" s="165"/>
      <c r="X78" s="165"/>
      <c r="Y78" s="165"/>
      <c r="AG78" t="s">
        <v>164</v>
      </c>
    </row>
    <row r="79" spans="1:60" outlineLevel="1" x14ac:dyDescent="0.2">
      <c r="A79" s="188">
        <v>23</v>
      </c>
      <c r="B79" s="189" t="s">
        <v>449</v>
      </c>
      <c r="C79" s="194" t="s">
        <v>450</v>
      </c>
      <c r="D79" s="190" t="s">
        <v>195</v>
      </c>
      <c r="E79" s="191">
        <v>240.92965000000001</v>
      </c>
      <c r="F79" s="192"/>
      <c r="G79" s="193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9"/>
      <c r="S79" s="159" t="s">
        <v>165</v>
      </c>
      <c r="T79" s="159" t="s">
        <v>165</v>
      </c>
      <c r="U79" s="159">
        <v>0.1</v>
      </c>
      <c r="V79" s="159">
        <f>ROUND(E79*U79,2)</f>
        <v>24.09</v>
      </c>
      <c r="W79" s="159"/>
      <c r="X79" s="159" t="s">
        <v>93</v>
      </c>
      <c r="Y79" s="159" t="s">
        <v>167</v>
      </c>
      <c r="Z79" s="149"/>
      <c r="AA79" s="149"/>
      <c r="AB79" s="149"/>
      <c r="AC79" s="149"/>
      <c r="AD79" s="149"/>
      <c r="AE79" s="149"/>
      <c r="AF79" s="149"/>
      <c r="AG79" s="149" t="s">
        <v>217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x14ac:dyDescent="0.2">
      <c r="A80" s="166" t="s">
        <v>163</v>
      </c>
      <c r="B80" s="167" t="s">
        <v>112</v>
      </c>
      <c r="C80" s="180" t="s">
        <v>113</v>
      </c>
      <c r="D80" s="168"/>
      <c r="E80" s="169"/>
      <c r="F80" s="170"/>
      <c r="G80" s="171">
        <f>SUMIF(AG81:AG139,"&lt;&gt;NOR",G81:G139)</f>
        <v>0</v>
      </c>
      <c r="H80" s="165"/>
      <c r="I80" s="165">
        <f>SUM(I81:I139)</f>
        <v>0</v>
      </c>
      <c r="J80" s="165"/>
      <c r="K80" s="165">
        <f>SUM(K81:K139)</f>
        <v>0</v>
      </c>
      <c r="L80" s="165"/>
      <c r="M80" s="165">
        <f>SUM(M81:M139)</f>
        <v>0</v>
      </c>
      <c r="N80" s="164"/>
      <c r="O80" s="164">
        <f>SUM(O81:O139)</f>
        <v>0</v>
      </c>
      <c r="P80" s="164"/>
      <c r="Q80" s="164">
        <f>SUM(Q81:Q139)</f>
        <v>0</v>
      </c>
      <c r="R80" s="165"/>
      <c r="S80" s="165"/>
      <c r="T80" s="165"/>
      <c r="U80" s="165"/>
      <c r="V80" s="165">
        <f>SUM(V81:V139)</f>
        <v>0</v>
      </c>
      <c r="W80" s="165"/>
      <c r="X80" s="165"/>
      <c r="Y80" s="165"/>
      <c r="AG80" t="s">
        <v>164</v>
      </c>
    </row>
    <row r="81" spans="1:60" outlineLevel="1" x14ac:dyDescent="0.2">
      <c r="A81" s="173">
        <v>24</v>
      </c>
      <c r="B81" s="174" t="s">
        <v>248</v>
      </c>
      <c r="C81" s="181" t="s">
        <v>483</v>
      </c>
      <c r="D81" s="175" t="s">
        <v>231</v>
      </c>
      <c r="E81" s="176">
        <v>1</v>
      </c>
      <c r="F81" s="177"/>
      <c r="G81" s="178">
        <f>ROUND(E81*F81,2)</f>
        <v>0</v>
      </c>
      <c r="H81" s="160"/>
      <c r="I81" s="159">
        <f>ROUND(E81*H81,2)</f>
        <v>0</v>
      </c>
      <c r="J81" s="160"/>
      <c r="K81" s="159">
        <f>ROUND(E81*J81,2)</f>
        <v>0</v>
      </c>
      <c r="L81" s="159">
        <v>21</v>
      </c>
      <c r="M81" s="159">
        <f>G81*(1+L81/100)</f>
        <v>0</v>
      </c>
      <c r="N81" s="158">
        <v>0</v>
      </c>
      <c r="O81" s="158">
        <f>ROUND(E81*N81,2)</f>
        <v>0</v>
      </c>
      <c r="P81" s="158">
        <v>0</v>
      </c>
      <c r="Q81" s="158">
        <f>ROUND(E81*P81,2)</f>
        <v>0</v>
      </c>
      <c r="R81" s="159"/>
      <c r="S81" s="159" t="s">
        <v>169</v>
      </c>
      <c r="T81" s="159" t="s">
        <v>166</v>
      </c>
      <c r="U81" s="159">
        <v>0</v>
      </c>
      <c r="V81" s="159">
        <f>ROUND(E81*U81,2)</f>
        <v>0</v>
      </c>
      <c r="W81" s="159"/>
      <c r="X81" s="159" t="s">
        <v>175</v>
      </c>
      <c r="Y81" s="159" t="s">
        <v>167</v>
      </c>
      <c r="Z81" s="149"/>
      <c r="AA81" s="149"/>
      <c r="AB81" s="149"/>
      <c r="AC81" s="149"/>
      <c r="AD81" s="149"/>
      <c r="AE81" s="149"/>
      <c r="AF81" s="149"/>
      <c r="AG81" s="149" t="s">
        <v>176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outlineLevel="2" x14ac:dyDescent="0.2">
      <c r="A82" s="156"/>
      <c r="B82" s="157"/>
      <c r="C82" s="265" t="s">
        <v>255</v>
      </c>
      <c r="D82" s="266"/>
      <c r="E82" s="266"/>
      <c r="F82" s="266"/>
      <c r="G82" s="266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9"/>
      <c r="AA82" s="149"/>
      <c r="AB82" s="149"/>
      <c r="AC82" s="149"/>
      <c r="AD82" s="149"/>
      <c r="AE82" s="149"/>
      <c r="AF82" s="149"/>
      <c r="AG82" s="149" t="s">
        <v>168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3" x14ac:dyDescent="0.2">
      <c r="A83" s="156"/>
      <c r="B83" s="157"/>
      <c r="C83" s="267" t="s">
        <v>331</v>
      </c>
      <c r="D83" s="268"/>
      <c r="E83" s="268"/>
      <c r="F83" s="268"/>
      <c r="G83" s="268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9"/>
      <c r="AA83" s="149"/>
      <c r="AB83" s="149"/>
      <c r="AC83" s="149"/>
      <c r="AD83" s="149"/>
      <c r="AE83" s="149"/>
      <c r="AF83" s="149"/>
      <c r="AG83" s="149" t="s">
        <v>168</v>
      </c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3" x14ac:dyDescent="0.2">
      <c r="A84" s="156"/>
      <c r="B84" s="157"/>
      <c r="C84" s="267" t="s">
        <v>484</v>
      </c>
      <c r="D84" s="268"/>
      <c r="E84" s="268"/>
      <c r="F84" s="268"/>
      <c r="G84" s="268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9"/>
      <c r="AA84" s="149"/>
      <c r="AB84" s="149"/>
      <c r="AC84" s="149"/>
      <c r="AD84" s="149"/>
      <c r="AE84" s="149"/>
      <c r="AF84" s="149"/>
      <c r="AG84" s="149" t="s">
        <v>168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3" x14ac:dyDescent="0.2">
      <c r="A85" s="156"/>
      <c r="B85" s="157"/>
      <c r="C85" s="267" t="s">
        <v>485</v>
      </c>
      <c r="D85" s="268"/>
      <c r="E85" s="268"/>
      <c r="F85" s="268"/>
      <c r="G85" s="268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9"/>
      <c r="AA85" s="149"/>
      <c r="AB85" s="149"/>
      <c r="AC85" s="149"/>
      <c r="AD85" s="149"/>
      <c r="AE85" s="149"/>
      <c r="AF85" s="149"/>
      <c r="AG85" s="149" t="s">
        <v>168</v>
      </c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3" x14ac:dyDescent="0.2">
      <c r="A86" s="156"/>
      <c r="B86" s="157"/>
      <c r="C86" s="267" t="s">
        <v>486</v>
      </c>
      <c r="D86" s="268"/>
      <c r="E86" s="268"/>
      <c r="F86" s="268"/>
      <c r="G86" s="268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9"/>
      <c r="AA86" s="149"/>
      <c r="AB86" s="149"/>
      <c r="AC86" s="149"/>
      <c r="AD86" s="149"/>
      <c r="AE86" s="149"/>
      <c r="AF86" s="149"/>
      <c r="AG86" s="149" t="s">
        <v>168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3" x14ac:dyDescent="0.2">
      <c r="A87" s="156"/>
      <c r="B87" s="157"/>
      <c r="C87" s="267" t="s">
        <v>509</v>
      </c>
      <c r="D87" s="268"/>
      <c r="E87" s="268"/>
      <c r="F87" s="268"/>
      <c r="G87" s="268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9"/>
      <c r="AA87" s="149"/>
      <c r="AB87" s="149"/>
      <c r="AC87" s="149"/>
      <c r="AD87" s="149"/>
      <c r="AE87" s="149"/>
      <c r="AF87" s="149"/>
      <c r="AG87" s="149" t="s">
        <v>168</v>
      </c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3" x14ac:dyDescent="0.2">
      <c r="A88" s="156"/>
      <c r="B88" s="157"/>
      <c r="C88" s="267" t="s">
        <v>335</v>
      </c>
      <c r="D88" s="268"/>
      <c r="E88" s="268"/>
      <c r="F88" s="268"/>
      <c r="G88" s="268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9"/>
      <c r="AA88" s="149"/>
      <c r="AB88" s="149"/>
      <c r="AC88" s="149"/>
      <c r="AD88" s="149"/>
      <c r="AE88" s="149"/>
      <c r="AF88" s="149"/>
      <c r="AG88" s="149" t="s">
        <v>168</v>
      </c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3" x14ac:dyDescent="0.2">
      <c r="A89" s="156"/>
      <c r="B89" s="157"/>
      <c r="C89" s="267" t="s">
        <v>487</v>
      </c>
      <c r="D89" s="268"/>
      <c r="E89" s="268"/>
      <c r="F89" s="268"/>
      <c r="G89" s="268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9"/>
      <c r="AA89" s="149"/>
      <c r="AB89" s="149"/>
      <c r="AC89" s="149"/>
      <c r="AD89" s="149"/>
      <c r="AE89" s="149"/>
      <c r="AF89" s="149"/>
      <c r="AG89" s="149" t="s">
        <v>168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3" x14ac:dyDescent="0.2">
      <c r="A90" s="156"/>
      <c r="B90" s="157"/>
      <c r="C90" s="267" t="s">
        <v>488</v>
      </c>
      <c r="D90" s="268"/>
      <c r="E90" s="268"/>
      <c r="F90" s="268"/>
      <c r="G90" s="268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9"/>
      <c r="AA90" s="149"/>
      <c r="AB90" s="149"/>
      <c r="AC90" s="149"/>
      <c r="AD90" s="149"/>
      <c r="AE90" s="149"/>
      <c r="AF90" s="149"/>
      <c r="AG90" s="149" t="s">
        <v>168</v>
      </c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3" x14ac:dyDescent="0.2">
      <c r="A91" s="156"/>
      <c r="B91" s="157"/>
      <c r="C91" s="267" t="s">
        <v>369</v>
      </c>
      <c r="D91" s="268"/>
      <c r="E91" s="268"/>
      <c r="F91" s="268"/>
      <c r="G91" s="268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9"/>
      <c r="AA91" s="149"/>
      <c r="AB91" s="149"/>
      <c r="AC91" s="149"/>
      <c r="AD91" s="149"/>
      <c r="AE91" s="149"/>
      <c r="AF91" s="149"/>
      <c r="AG91" s="149" t="s">
        <v>168</v>
      </c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3" x14ac:dyDescent="0.2">
      <c r="A92" s="156"/>
      <c r="B92" s="157"/>
      <c r="C92" s="267" t="s">
        <v>352</v>
      </c>
      <c r="D92" s="268"/>
      <c r="E92" s="268"/>
      <c r="F92" s="268"/>
      <c r="G92" s="268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9"/>
      <c r="AA92" s="149"/>
      <c r="AB92" s="149"/>
      <c r="AC92" s="149"/>
      <c r="AD92" s="149"/>
      <c r="AE92" s="149"/>
      <c r="AF92" s="149"/>
      <c r="AG92" s="149" t="s">
        <v>168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ht="22.5" outlineLevel="1" x14ac:dyDescent="0.2">
      <c r="A93" s="173">
        <v>25</v>
      </c>
      <c r="B93" s="174" t="s">
        <v>249</v>
      </c>
      <c r="C93" s="181" t="s">
        <v>489</v>
      </c>
      <c r="D93" s="175" t="s">
        <v>231</v>
      </c>
      <c r="E93" s="176">
        <v>1</v>
      </c>
      <c r="F93" s="177"/>
      <c r="G93" s="178">
        <f>ROUND(E93*F93,2)</f>
        <v>0</v>
      </c>
      <c r="H93" s="160"/>
      <c r="I93" s="159">
        <f>ROUND(E93*H93,2)</f>
        <v>0</v>
      </c>
      <c r="J93" s="160"/>
      <c r="K93" s="159">
        <f>ROUND(E93*J93,2)</f>
        <v>0</v>
      </c>
      <c r="L93" s="159">
        <v>21</v>
      </c>
      <c r="M93" s="159">
        <f>G93*(1+L93/100)</f>
        <v>0</v>
      </c>
      <c r="N93" s="158">
        <v>0</v>
      </c>
      <c r="O93" s="158">
        <f>ROUND(E93*N93,2)</f>
        <v>0</v>
      </c>
      <c r="P93" s="158">
        <v>0</v>
      </c>
      <c r="Q93" s="158">
        <f>ROUND(E93*P93,2)</f>
        <v>0</v>
      </c>
      <c r="R93" s="159"/>
      <c r="S93" s="159" t="s">
        <v>169</v>
      </c>
      <c r="T93" s="159" t="s">
        <v>166</v>
      </c>
      <c r="U93" s="159">
        <v>0</v>
      </c>
      <c r="V93" s="159">
        <f>ROUND(E93*U93,2)</f>
        <v>0</v>
      </c>
      <c r="W93" s="159"/>
      <c r="X93" s="159" t="s">
        <v>175</v>
      </c>
      <c r="Y93" s="159" t="s">
        <v>167</v>
      </c>
      <c r="Z93" s="149"/>
      <c r="AA93" s="149"/>
      <c r="AB93" s="149"/>
      <c r="AC93" s="149"/>
      <c r="AD93" s="149"/>
      <c r="AE93" s="149"/>
      <c r="AF93" s="149"/>
      <c r="AG93" s="149" t="s">
        <v>176</v>
      </c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2" x14ac:dyDescent="0.2">
      <c r="A94" s="156"/>
      <c r="B94" s="157"/>
      <c r="C94" s="265" t="s">
        <v>255</v>
      </c>
      <c r="D94" s="266"/>
      <c r="E94" s="266"/>
      <c r="F94" s="266"/>
      <c r="G94" s="266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9"/>
      <c r="AA94" s="149"/>
      <c r="AB94" s="149"/>
      <c r="AC94" s="149"/>
      <c r="AD94" s="149"/>
      <c r="AE94" s="149"/>
      <c r="AF94" s="149"/>
      <c r="AG94" s="149" t="s">
        <v>168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3" x14ac:dyDescent="0.2">
      <c r="A95" s="156"/>
      <c r="B95" s="157"/>
      <c r="C95" s="267" t="s">
        <v>331</v>
      </c>
      <c r="D95" s="268"/>
      <c r="E95" s="268"/>
      <c r="F95" s="268"/>
      <c r="G95" s="268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9"/>
      <c r="AA95" s="149"/>
      <c r="AB95" s="149"/>
      <c r="AC95" s="149"/>
      <c r="AD95" s="149"/>
      <c r="AE95" s="149"/>
      <c r="AF95" s="149"/>
      <c r="AG95" s="149" t="s">
        <v>168</v>
      </c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3" x14ac:dyDescent="0.2">
      <c r="A96" s="156"/>
      <c r="B96" s="157"/>
      <c r="C96" s="267" t="s">
        <v>490</v>
      </c>
      <c r="D96" s="268"/>
      <c r="E96" s="268"/>
      <c r="F96" s="268"/>
      <c r="G96" s="268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9"/>
      <c r="AA96" s="149"/>
      <c r="AB96" s="149"/>
      <c r="AC96" s="149"/>
      <c r="AD96" s="149"/>
      <c r="AE96" s="149"/>
      <c r="AF96" s="149"/>
      <c r="AG96" s="149" t="s">
        <v>168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ht="22.5" outlineLevel="3" x14ac:dyDescent="0.2">
      <c r="A97" s="156"/>
      <c r="B97" s="157"/>
      <c r="C97" s="267" t="s">
        <v>491</v>
      </c>
      <c r="D97" s="268"/>
      <c r="E97" s="268"/>
      <c r="F97" s="268"/>
      <c r="G97" s="268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9"/>
      <c r="AA97" s="149"/>
      <c r="AB97" s="149"/>
      <c r="AC97" s="149"/>
      <c r="AD97" s="149"/>
      <c r="AE97" s="149"/>
      <c r="AF97" s="149"/>
      <c r="AG97" s="149" t="s">
        <v>168</v>
      </c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79" t="str">
        <f>C97</f>
        <v>-	1x cvičební lavice, 1x schod, 1x horizontální balanční hrazda, 2x oporná horizon-tální hrazda, 1x balanční dřevěná kladina</v>
      </c>
      <c r="BB97" s="149"/>
      <c r="BC97" s="149"/>
      <c r="BD97" s="149"/>
      <c r="BE97" s="149"/>
      <c r="BF97" s="149"/>
      <c r="BG97" s="149"/>
      <c r="BH97" s="149"/>
    </row>
    <row r="98" spans="1:60" outlineLevel="3" x14ac:dyDescent="0.2">
      <c r="A98" s="156"/>
      <c r="B98" s="157"/>
      <c r="C98" s="267" t="s">
        <v>509</v>
      </c>
      <c r="D98" s="268"/>
      <c r="E98" s="268"/>
      <c r="F98" s="268"/>
      <c r="G98" s="268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9"/>
      <c r="AA98" s="149"/>
      <c r="AB98" s="149"/>
      <c r="AC98" s="149"/>
      <c r="AD98" s="149"/>
      <c r="AE98" s="149"/>
      <c r="AF98" s="149"/>
      <c r="AG98" s="149" t="s">
        <v>168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3" x14ac:dyDescent="0.2">
      <c r="A99" s="156"/>
      <c r="B99" s="157"/>
      <c r="C99" s="267" t="s">
        <v>335</v>
      </c>
      <c r="D99" s="268"/>
      <c r="E99" s="268"/>
      <c r="F99" s="268"/>
      <c r="G99" s="268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9"/>
      <c r="AA99" s="149"/>
      <c r="AB99" s="149"/>
      <c r="AC99" s="149"/>
      <c r="AD99" s="149"/>
      <c r="AE99" s="149"/>
      <c r="AF99" s="149"/>
      <c r="AG99" s="149" t="s">
        <v>168</v>
      </c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3" x14ac:dyDescent="0.2">
      <c r="A100" s="156"/>
      <c r="B100" s="157"/>
      <c r="C100" s="267" t="s">
        <v>487</v>
      </c>
      <c r="D100" s="268"/>
      <c r="E100" s="268"/>
      <c r="F100" s="268"/>
      <c r="G100" s="268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9"/>
      <c r="AA100" s="149"/>
      <c r="AB100" s="149"/>
      <c r="AC100" s="149"/>
      <c r="AD100" s="149"/>
      <c r="AE100" s="149"/>
      <c r="AF100" s="149"/>
      <c r="AG100" s="149" t="s">
        <v>168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3" x14ac:dyDescent="0.2">
      <c r="A101" s="156"/>
      <c r="B101" s="157"/>
      <c r="C101" s="267" t="s">
        <v>492</v>
      </c>
      <c r="D101" s="268"/>
      <c r="E101" s="268"/>
      <c r="F101" s="268"/>
      <c r="G101" s="268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9"/>
      <c r="AA101" s="149"/>
      <c r="AB101" s="149"/>
      <c r="AC101" s="149"/>
      <c r="AD101" s="149"/>
      <c r="AE101" s="149"/>
      <c r="AF101" s="149"/>
      <c r="AG101" s="149" t="s">
        <v>168</v>
      </c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3" x14ac:dyDescent="0.2">
      <c r="A102" s="156"/>
      <c r="B102" s="157"/>
      <c r="C102" s="267" t="s">
        <v>493</v>
      </c>
      <c r="D102" s="268"/>
      <c r="E102" s="268"/>
      <c r="F102" s="268"/>
      <c r="G102" s="268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9"/>
      <c r="AA102" s="149"/>
      <c r="AB102" s="149"/>
      <c r="AC102" s="149"/>
      <c r="AD102" s="149"/>
      <c r="AE102" s="149"/>
      <c r="AF102" s="149"/>
      <c r="AG102" s="149" t="s">
        <v>168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3" x14ac:dyDescent="0.2">
      <c r="A103" s="156"/>
      <c r="B103" s="157"/>
      <c r="C103" s="267" t="s">
        <v>418</v>
      </c>
      <c r="D103" s="268"/>
      <c r="E103" s="268"/>
      <c r="F103" s="268"/>
      <c r="G103" s="268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9"/>
      <c r="AA103" s="149"/>
      <c r="AB103" s="149"/>
      <c r="AC103" s="149"/>
      <c r="AD103" s="149"/>
      <c r="AE103" s="149"/>
      <c r="AF103" s="149"/>
      <c r="AG103" s="149" t="s">
        <v>168</v>
      </c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73">
        <v>26</v>
      </c>
      <c r="B104" s="174" t="s">
        <v>250</v>
      </c>
      <c r="C104" s="181" t="s">
        <v>494</v>
      </c>
      <c r="D104" s="175" t="s">
        <v>231</v>
      </c>
      <c r="E104" s="176">
        <v>1</v>
      </c>
      <c r="F104" s="177"/>
      <c r="G104" s="178">
        <f>ROUND(E104*F104,2)</f>
        <v>0</v>
      </c>
      <c r="H104" s="160"/>
      <c r="I104" s="159">
        <f>ROUND(E104*H104,2)</f>
        <v>0</v>
      </c>
      <c r="J104" s="160"/>
      <c r="K104" s="159">
        <f>ROUND(E104*J104,2)</f>
        <v>0</v>
      </c>
      <c r="L104" s="159">
        <v>21</v>
      </c>
      <c r="M104" s="159">
        <f>G104*(1+L104/100)</f>
        <v>0</v>
      </c>
      <c r="N104" s="158">
        <v>0</v>
      </c>
      <c r="O104" s="158">
        <f>ROUND(E104*N104,2)</f>
        <v>0</v>
      </c>
      <c r="P104" s="158">
        <v>0</v>
      </c>
      <c r="Q104" s="158">
        <f>ROUND(E104*P104,2)</f>
        <v>0</v>
      </c>
      <c r="R104" s="159"/>
      <c r="S104" s="159" t="s">
        <v>169</v>
      </c>
      <c r="T104" s="159" t="s">
        <v>166</v>
      </c>
      <c r="U104" s="159">
        <v>0</v>
      </c>
      <c r="V104" s="159">
        <f>ROUND(E104*U104,2)</f>
        <v>0</v>
      </c>
      <c r="W104" s="159"/>
      <c r="X104" s="159" t="s">
        <v>175</v>
      </c>
      <c r="Y104" s="159" t="s">
        <v>167</v>
      </c>
      <c r="Z104" s="149"/>
      <c r="AA104" s="149"/>
      <c r="AB104" s="149"/>
      <c r="AC104" s="149"/>
      <c r="AD104" s="149"/>
      <c r="AE104" s="149"/>
      <c r="AF104" s="149"/>
      <c r="AG104" s="149" t="s">
        <v>176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2" x14ac:dyDescent="0.2">
      <c r="A105" s="156"/>
      <c r="B105" s="157"/>
      <c r="C105" s="265" t="s">
        <v>255</v>
      </c>
      <c r="D105" s="266"/>
      <c r="E105" s="266"/>
      <c r="F105" s="266"/>
      <c r="G105" s="266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9"/>
      <c r="AA105" s="149"/>
      <c r="AB105" s="149"/>
      <c r="AC105" s="149"/>
      <c r="AD105" s="149"/>
      <c r="AE105" s="149"/>
      <c r="AF105" s="149"/>
      <c r="AG105" s="149" t="s">
        <v>168</v>
      </c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3" x14ac:dyDescent="0.2">
      <c r="A106" s="156"/>
      <c r="B106" s="157"/>
      <c r="C106" s="267" t="s">
        <v>331</v>
      </c>
      <c r="D106" s="268"/>
      <c r="E106" s="268"/>
      <c r="F106" s="268"/>
      <c r="G106" s="268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9"/>
      <c r="AA106" s="149"/>
      <c r="AB106" s="149"/>
      <c r="AC106" s="149"/>
      <c r="AD106" s="149"/>
      <c r="AE106" s="149"/>
      <c r="AF106" s="149"/>
      <c r="AG106" s="149" t="s">
        <v>168</v>
      </c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3" x14ac:dyDescent="0.2">
      <c r="A107" s="156"/>
      <c r="B107" s="157"/>
      <c r="C107" s="267" t="s">
        <v>495</v>
      </c>
      <c r="D107" s="268"/>
      <c r="E107" s="268"/>
      <c r="F107" s="268"/>
      <c r="G107" s="268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9"/>
      <c r="AA107" s="149"/>
      <c r="AB107" s="149"/>
      <c r="AC107" s="149"/>
      <c r="AD107" s="149"/>
      <c r="AE107" s="149"/>
      <c r="AF107" s="149"/>
      <c r="AG107" s="149" t="s">
        <v>168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3" x14ac:dyDescent="0.2">
      <c r="A108" s="156"/>
      <c r="B108" s="157"/>
      <c r="C108" s="267" t="s">
        <v>496</v>
      </c>
      <c r="D108" s="268"/>
      <c r="E108" s="268"/>
      <c r="F108" s="268"/>
      <c r="G108" s="268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9"/>
      <c r="AA108" s="149"/>
      <c r="AB108" s="149"/>
      <c r="AC108" s="149"/>
      <c r="AD108" s="149"/>
      <c r="AE108" s="149"/>
      <c r="AF108" s="149"/>
      <c r="AG108" s="149" t="s">
        <v>168</v>
      </c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3" x14ac:dyDescent="0.2">
      <c r="A109" s="156"/>
      <c r="B109" s="157"/>
      <c r="C109" s="267" t="s">
        <v>497</v>
      </c>
      <c r="D109" s="268"/>
      <c r="E109" s="268"/>
      <c r="F109" s="268"/>
      <c r="G109" s="268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9"/>
      <c r="AA109" s="149"/>
      <c r="AB109" s="149"/>
      <c r="AC109" s="149"/>
      <c r="AD109" s="149"/>
      <c r="AE109" s="149"/>
      <c r="AF109" s="149"/>
      <c r="AG109" s="149" t="s">
        <v>168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3" x14ac:dyDescent="0.2">
      <c r="A110" s="156"/>
      <c r="B110" s="157"/>
      <c r="C110" s="267" t="s">
        <v>487</v>
      </c>
      <c r="D110" s="268"/>
      <c r="E110" s="268"/>
      <c r="F110" s="268"/>
      <c r="G110" s="268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9"/>
      <c r="AA110" s="149"/>
      <c r="AB110" s="149"/>
      <c r="AC110" s="149"/>
      <c r="AD110" s="149"/>
      <c r="AE110" s="149"/>
      <c r="AF110" s="149"/>
      <c r="AG110" s="149" t="s">
        <v>168</v>
      </c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outlineLevel="3" x14ac:dyDescent="0.2">
      <c r="A111" s="156"/>
      <c r="B111" s="157"/>
      <c r="C111" s="267" t="s">
        <v>498</v>
      </c>
      <c r="D111" s="268"/>
      <c r="E111" s="268"/>
      <c r="F111" s="268"/>
      <c r="G111" s="268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9"/>
      <c r="AA111" s="149"/>
      <c r="AB111" s="149"/>
      <c r="AC111" s="149"/>
      <c r="AD111" s="149"/>
      <c r="AE111" s="149"/>
      <c r="AF111" s="149"/>
      <c r="AG111" s="149" t="s">
        <v>168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3" x14ac:dyDescent="0.2">
      <c r="A112" s="156"/>
      <c r="B112" s="157"/>
      <c r="C112" s="267" t="s">
        <v>499</v>
      </c>
      <c r="D112" s="268"/>
      <c r="E112" s="268"/>
      <c r="F112" s="268"/>
      <c r="G112" s="268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9"/>
      <c r="AA112" s="149"/>
      <c r="AB112" s="149"/>
      <c r="AC112" s="149"/>
      <c r="AD112" s="149"/>
      <c r="AE112" s="149"/>
      <c r="AF112" s="149"/>
      <c r="AG112" s="149" t="s">
        <v>168</v>
      </c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3" x14ac:dyDescent="0.2">
      <c r="A113" s="156"/>
      <c r="B113" s="157"/>
      <c r="C113" s="267" t="s">
        <v>418</v>
      </c>
      <c r="D113" s="268"/>
      <c r="E113" s="268"/>
      <c r="F113" s="268"/>
      <c r="G113" s="268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9"/>
      <c r="AA113" s="149"/>
      <c r="AB113" s="149"/>
      <c r="AC113" s="149"/>
      <c r="AD113" s="149"/>
      <c r="AE113" s="149"/>
      <c r="AF113" s="149"/>
      <c r="AG113" s="149" t="s">
        <v>168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1" x14ac:dyDescent="0.2">
      <c r="A114" s="173">
        <v>27</v>
      </c>
      <c r="B114" s="174" t="s">
        <v>251</v>
      </c>
      <c r="C114" s="181" t="s">
        <v>500</v>
      </c>
      <c r="D114" s="175" t="s">
        <v>231</v>
      </c>
      <c r="E114" s="176">
        <v>1</v>
      </c>
      <c r="F114" s="177"/>
      <c r="G114" s="178">
        <f>ROUND(E114*F114,2)</f>
        <v>0</v>
      </c>
      <c r="H114" s="160"/>
      <c r="I114" s="159">
        <f>ROUND(E114*H114,2)</f>
        <v>0</v>
      </c>
      <c r="J114" s="160"/>
      <c r="K114" s="159">
        <f>ROUND(E114*J114,2)</f>
        <v>0</v>
      </c>
      <c r="L114" s="159">
        <v>21</v>
      </c>
      <c r="M114" s="159">
        <f>G114*(1+L114/100)</f>
        <v>0</v>
      </c>
      <c r="N114" s="158">
        <v>0</v>
      </c>
      <c r="O114" s="158">
        <f>ROUND(E114*N114,2)</f>
        <v>0</v>
      </c>
      <c r="P114" s="158">
        <v>0</v>
      </c>
      <c r="Q114" s="158">
        <f>ROUND(E114*P114,2)</f>
        <v>0</v>
      </c>
      <c r="R114" s="159"/>
      <c r="S114" s="159" t="s">
        <v>169</v>
      </c>
      <c r="T114" s="159" t="s">
        <v>166</v>
      </c>
      <c r="U114" s="159">
        <v>0</v>
      </c>
      <c r="V114" s="159">
        <f>ROUND(E114*U114,2)</f>
        <v>0</v>
      </c>
      <c r="W114" s="159"/>
      <c r="X114" s="159" t="s">
        <v>175</v>
      </c>
      <c r="Y114" s="159" t="s">
        <v>167</v>
      </c>
      <c r="Z114" s="149"/>
      <c r="AA114" s="149"/>
      <c r="AB114" s="149"/>
      <c r="AC114" s="149"/>
      <c r="AD114" s="149"/>
      <c r="AE114" s="149"/>
      <c r="AF114" s="149"/>
      <c r="AG114" s="149" t="s">
        <v>176</v>
      </c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2" x14ac:dyDescent="0.2">
      <c r="A115" s="156"/>
      <c r="B115" s="157"/>
      <c r="C115" s="265" t="s">
        <v>255</v>
      </c>
      <c r="D115" s="266"/>
      <c r="E115" s="266"/>
      <c r="F115" s="266"/>
      <c r="G115" s="266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9"/>
      <c r="AA115" s="149"/>
      <c r="AB115" s="149"/>
      <c r="AC115" s="149"/>
      <c r="AD115" s="149"/>
      <c r="AE115" s="149"/>
      <c r="AF115" s="149"/>
      <c r="AG115" s="149" t="s">
        <v>168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3" x14ac:dyDescent="0.2">
      <c r="A116" s="156"/>
      <c r="B116" s="157"/>
      <c r="C116" s="267" t="s">
        <v>331</v>
      </c>
      <c r="D116" s="268"/>
      <c r="E116" s="268"/>
      <c r="F116" s="268"/>
      <c r="G116" s="268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9"/>
      <c r="AA116" s="149"/>
      <c r="AB116" s="149"/>
      <c r="AC116" s="149"/>
      <c r="AD116" s="149"/>
      <c r="AE116" s="149"/>
      <c r="AF116" s="149"/>
      <c r="AG116" s="149" t="s">
        <v>168</v>
      </c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3" x14ac:dyDescent="0.2">
      <c r="A117" s="156"/>
      <c r="B117" s="157"/>
      <c r="C117" s="267" t="s">
        <v>501</v>
      </c>
      <c r="D117" s="268"/>
      <c r="E117" s="268"/>
      <c r="F117" s="268"/>
      <c r="G117" s="268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9"/>
      <c r="AA117" s="149"/>
      <c r="AB117" s="149"/>
      <c r="AC117" s="149"/>
      <c r="AD117" s="149"/>
      <c r="AE117" s="149"/>
      <c r="AF117" s="149"/>
      <c r="AG117" s="149" t="s">
        <v>168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3" x14ac:dyDescent="0.2">
      <c r="A118" s="156"/>
      <c r="B118" s="157"/>
      <c r="C118" s="267" t="s">
        <v>502</v>
      </c>
      <c r="D118" s="268"/>
      <c r="E118" s="268"/>
      <c r="F118" s="268"/>
      <c r="G118" s="268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9"/>
      <c r="AA118" s="149"/>
      <c r="AB118" s="149"/>
      <c r="AC118" s="149"/>
      <c r="AD118" s="149"/>
      <c r="AE118" s="149"/>
      <c r="AF118" s="149"/>
      <c r="AG118" s="149" t="s">
        <v>168</v>
      </c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3" x14ac:dyDescent="0.2">
      <c r="A119" s="156"/>
      <c r="B119" s="157"/>
      <c r="C119" s="267" t="s">
        <v>497</v>
      </c>
      <c r="D119" s="268"/>
      <c r="E119" s="268"/>
      <c r="F119" s="268"/>
      <c r="G119" s="268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9"/>
      <c r="AA119" s="149"/>
      <c r="AB119" s="149"/>
      <c r="AC119" s="149"/>
      <c r="AD119" s="149"/>
      <c r="AE119" s="149"/>
      <c r="AF119" s="149"/>
      <c r="AG119" s="149" t="s">
        <v>168</v>
      </c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3" x14ac:dyDescent="0.2">
      <c r="A120" s="156"/>
      <c r="B120" s="157"/>
      <c r="C120" s="267" t="s">
        <v>487</v>
      </c>
      <c r="D120" s="268"/>
      <c r="E120" s="268"/>
      <c r="F120" s="268"/>
      <c r="G120" s="268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9"/>
      <c r="AA120" s="149"/>
      <c r="AB120" s="149"/>
      <c r="AC120" s="149"/>
      <c r="AD120" s="149"/>
      <c r="AE120" s="149"/>
      <c r="AF120" s="149"/>
      <c r="AG120" s="149" t="s">
        <v>168</v>
      </c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3" x14ac:dyDescent="0.2">
      <c r="A121" s="156"/>
      <c r="B121" s="157"/>
      <c r="C121" s="267" t="s">
        <v>503</v>
      </c>
      <c r="D121" s="268"/>
      <c r="E121" s="268"/>
      <c r="F121" s="268"/>
      <c r="G121" s="268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9"/>
      <c r="AA121" s="149"/>
      <c r="AB121" s="149"/>
      <c r="AC121" s="149"/>
      <c r="AD121" s="149"/>
      <c r="AE121" s="149"/>
      <c r="AF121" s="149"/>
      <c r="AG121" s="149" t="s">
        <v>168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outlineLevel="3" x14ac:dyDescent="0.2">
      <c r="A122" s="156"/>
      <c r="B122" s="157"/>
      <c r="C122" s="267" t="s">
        <v>499</v>
      </c>
      <c r="D122" s="268"/>
      <c r="E122" s="268"/>
      <c r="F122" s="268"/>
      <c r="G122" s="268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9"/>
      <c r="AA122" s="149"/>
      <c r="AB122" s="149"/>
      <c r="AC122" s="149"/>
      <c r="AD122" s="149"/>
      <c r="AE122" s="149"/>
      <c r="AF122" s="149"/>
      <c r="AG122" s="149" t="s">
        <v>168</v>
      </c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3" x14ac:dyDescent="0.2">
      <c r="A123" s="156"/>
      <c r="B123" s="157"/>
      <c r="C123" s="267" t="s">
        <v>352</v>
      </c>
      <c r="D123" s="268"/>
      <c r="E123" s="268"/>
      <c r="F123" s="268"/>
      <c r="G123" s="268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9"/>
      <c r="AA123" s="149"/>
      <c r="AB123" s="149"/>
      <c r="AC123" s="149"/>
      <c r="AD123" s="149"/>
      <c r="AE123" s="149"/>
      <c r="AF123" s="149"/>
      <c r="AG123" s="149" t="s">
        <v>168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outlineLevel="1" x14ac:dyDescent="0.2">
      <c r="A124" s="173">
        <v>28</v>
      </c>
      <c r="B124" s="174" t="s">
        <v>252</v>
      </c>
      <c r="C124" s="181" t="s">
        <v>504</v>
      </c>
      <c r="D124" s="175" t="s">
        <v>231</v>
      </c>
      <c r="E124" s="176">
        <v>1</v>
      </c>
      <c r="F124" s="177"/>
      <c r="G124" s="178">
        <f>ROUND(E124*F124,2)</f>
        <v>0</v>
      </c>
      <c r="H124" s="160"/>
      <c r="I124" s="159">
        <f>ROUND(E124*H124,2)</f>
        <v>0</v>
      </c>
      <c r="J124" s="160"/>
      <c r="K124" s="159">
        <f>ROUND(E124*J124,2)</f>
        <v>0</v>
      </c>
      <c r="L124" s="159">
        <v>21</v>
      </c>
      <c r="M124" s="159">
        <f>G124*(1+L124/100)</f>
        <v>0</v>
      </c>
      <c r="N124" s="158">
        <v>0</v>
      </c>
      <c r="O124" s="158">
        <f>ROUND(E124*N124,2)</f>
        <v>0</v>
      </c>
      <c r="P124" s="158">
        <v>0</v>
      </c>
      <c r="Q124" s="158">
        <f>ROUND(E124*P124,2)</f>
        <v>0</v>
      </c>
      <c r="R124" s="159"/>
      <c r="S124" s="159" t="s">
        <v>169</v>
      </c>
      <c r="T124" s="159" t="s">
        <v>166</v>
      </c>
      <c r="U124" s="159">
        <v>0</v>
      </c>
      <c r="V124" s="159">
        <f>ROUND(E124*U124,2)</f>
        <v>0</v>
      </c>
      <c r="W124" s="159"/>
      <c r="X124" s="159" t="s">
        <v>175</v>
      </c>
      <c r="Y124" s="159" t="s">
        <v>167</v>
      </c>
      <c r="Z124" s="149"/>
      <c r="AA124" s="149"/>
      <c r="AB124" s="149"/>
      <c r="AC124" s="149"/>
      <c r="AD124" s="149"/>
      <c r="AE124" s="149"/>
      <c r="AF124" s="149"/>
      <c r="AG124" s="149" t="s">
        <v>176</v>
      </c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2" x14ac:dyDescent="0.2">
      <c r="A125" s="156"/>
      <c r="B125" s="157"/>
      <c r="C125" s="265" t="s">
        <v>505</v>
      </c>
      <c r="D125" s="266"/>
      <c r="E125" s="266"/>
      <c r="F125" s="266"/>
      <c r="G125" s="266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9"/>
      <c r="AA125" s="149"/>
      <c r="AB125" s="149"/>
      <c r="AC125" s="149"/>
      <c r="AD125" s="149"/>
      <c r="AE125" s="149"/>
      <c r="AF125" s="149"/>
      <c r="AG125" s="149" t="s">
        <v>168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3" x14ac:dyDescent="0.2">
      <c r="A126" s="156"/>
      <c r="B126" s="157"/>
      <c r="C126" s="267" t="s">
        <v>506</v>
      </c>
      <c r="D126" s="268"/>
      <c r="E126" s="268"/>
      <c r="F126" s="268"/>
      <c r="G126" s="268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9"/>
      <c r="AA126" s="149"/>
      <c r="AB126" s="149"/>
      <c r="AC126" s="149"/>
      <c r="AD126" s="149"/>
      <c r="AE126" s="149"/>
      <c r="AF126" s="149"/>
      <c r="AG126" s="149" t="s">
        <v>168</v>
      </c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3">
        <v>29</v>
      </c>
      <c r="B127" s="174" t="s">
        <v>253</v>
      </c>
      <c r="C127" s="181" t="s">
        <v>507</v>
      </c>
      <c r="D127" s="175" t="s">
        <v>231</v>
      </c>
      <c r="E127" s="176">
        <v>2</v>
      </c>
      <c r="F127" s="177"/>
      <c r="G127" s="178">
        <f>ROUND(E127*F127,2)</f>
        <v>0</v>
      </c>
      <c r="H127" s="160"/>
      <c r="I127" s="159">
        <f>ROUND(E127*H127,2)</f>
        <v>0</v>
      </c>
      <c r="J127" s="160"/>
      <c r="K127" s="159">
        <f>ROUND(E127*J127,2)</f>
        <v>0</v>
      </c>
      <c r="L127" s="159">
        <v>21</v>
      </c>
      <c r="M127" s="159">
        <f>G127*(1+L127/100)</f>
        <v>0</v>
      </c>
      <c r="N127" s="158">
        <v>0</v>
      </c>
      <c r="O127" s="158">
        <f>ROUND(E127*N127,2)</f>
        <v>0</v>
      </c>
      <c r="P127" s="158">
        <v>0</v>
      </c>
      <c r="Q127" s="158">
        <f>ROUND(E127*P127,2)</f>
        <v>0</v>
      </c>
      <c r="R127" s="159"/>
      <c r="S127" s="159" t="s">
        <v>169</v>
      </c>
      <c r="T127" s="159" t="s">
        <v>166</v>
      </c>
      <c r="U127" s="159">
        <v>0</v>
      </c>
      <c r="V127" s="159">
        <f>ROUND(E127*U127,2)</f>
        <v>0</v>
      </c>
      <c r="W127" s="159"/>
      <c r="X127" s="159" t="s">
        <v>175</v>
      </c>
      <c r="Y127" s="159" t="s">
        <v>167</v>
      </c>
      <c r="Z127" s="149"/>
      <c r="AA127" s="149"/>
      <c r="AB127" s="149"/>
      <c r="AC127" s="149"/>
      <c r="AD127" s="149"/>
      <c r="AE127" s="149"/>
      <c r="AF127" s="149"/>
      <c r="AG127" s="149" t="s">
        <v>176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2" x14ac:dyDescent="0.2">
      <c r="A128" s="156"/>
      <c r="B128" s="157"/>
      <c r="C128" s="265" t="s">
        <v>255</v>
      </c>
      <c r="D128" s="266"/>
      <c r="E128" s="266"/>
      <c r="F128" s="266"/>
      <c r="G128" s="266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9"/>
      <c r="AA128" s="149"/>
      <c r="AB128" s="149"/>
      <c r="AC128" s="149"/>
      <c r="AD128" s="149"/>
      <c r="AE128" s="149"/>
      <c r="AF128" s="149"/>
      <c r="AG128" s="149" t="s">
        <v>168</v>
      </c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3" x14ac:dyDescent="0.2">
      <c r="A129" s="156"/>
      <c r="B129" s="157"/>
      <c r="C129" s="267" t="s">
        <v>331</v>
      </c>
      <c r="D129" s="268"/>
      <c r="E129" s="268"/>
      <c r="F129" s="268"/>
      <c r="G129" s="268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9"/>
      <c r="AA129" s="149"/>
      <c r="AB129" s="149"/>
      <c r="AC129" s="149"/>
      <c r="AD129" s="149"/>
      <c r="AE129" s="149"/>
      <c r="AF129" s="149"/>
      <c r="AG129" s="149" t="s">
        <v>168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3" x14ac:dyDescent="0.2">
      <c r="A130" s="156"/>
      <c r="B130" s="157"/>
      <c r="C130" s="267" t="s">
        <v>508</v>
      </c>
      <c r="D130" s="268"/>
      <c r="E130" s="268"/>
      <c r="F130" s="268"/>
      <c r="G130" s="268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9"/>
      <c r="AA130" s="149"/>
      <c r="AB130" s="149"/>
      <c r="AC130" s="149"/>
      <c r="AD130" s="149"/>
      <c r="AE130" s="149"/>
      <c r="AF130" s="149"/>
      <c r="AG130" s="149" t="s">
        <v>168</v>
      </c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outlineLevel="3" x14ac:dyDescent="0.2">
      <c r="A131" s="156"/>
      <c r="B131" s="157"/>
      <c r="C131" s="267" t="s">
        <v>256</v>
      </c>
      <c r="D131" s="268"/>
      <c r="E131" s="268"/>
      <c r="F131" s="268"/>
      <c r="G131" s="268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9"/>
      <c r="AA131" s="149"/>
      <c r="AB131" s="149"/>
      <c r="AC131" s="149"/>
      <c r="AD131" s="149"/>
      <c r="AE131" s="149"/>
      <c r="AF131" s="149"/>
      <c r="AG131" s="149" t="s">
        <v>168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3" x14ac:dyDescent="0.2">
      <c r="A132" s="156"/>
      <c r="B132" s="157"/>
      <c r="C132" s="267" t="s">
        <v>257</v>
      </c>
      <c r="D132" s="268"/>
      <c r="E132" s="268"/>
      <c r="F132" s="268"/>
      <c r="G132" s="268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9"/>
      <c r="AA132" s="149"/>
      <c r="AB132" s="149"/>
      <c r="AC132" s="149"/>
      <c r="AD132" s="149"/>
      <c r="AE132" s="149"/>
      <c r="AF132" s="149"/>
      <c r="AG132" s="149" t="s">
        <v>168</v>
      </c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3" x14ac:dyDescent="0.2">
      <c r="A133" s="156"/>
      <c r="B133" s="157"/>
      <c r="C133" s="267" t="s">
        <v>258</v>
      </c>
      <c r="D133" s="268"/>
      <c r="E133" s="268"/>
      <c r="F133" s="268"/>
      <c r="G133" s="268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9"/>
      <c r="AA133" s="149"/>
      <c r="AB133" s="149"/>
      <c r="AC133" s="149"/>
      <c r="AD133" s="149"/>
      <c r="AE133" s="149"/>
      <c r="AF133" s="149"/>
      <c r="AG133" s="149" t="s">
        <v>168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1" x14ac:dyDescent="0.2">
      <c r="A134" s="173">
        <v>30</v>
      </c>
      <c r="B134" s="174" t="s">
        <v>254</v>
      </c>
      <c r="C134" s="181" t="s">
        <v>260</v>
      </c>
      <c r="D134" s="175" t="s">
        <v>247</v>
      </c>
      <c r="E134" s="176">
        <v>2</v>
      </c>
      <c r="F134" s="177"/>
      <c r="G134" s="178">
        <f>ROUND(E134*F134,2)</f>
        <v>0</v>
      </c>
      <c r="H134" s="160"/>
      <c r="I134" s="159">
        <f>ROUND(E134*H134,2)</f>
        <v>0</v>
      </c>
      <c r="J134" s="160"/>
      <c r="K134" s="159">
        <f>ROUND(E134*J134,2)</f>
        <v>0</v>
      </c>
      <c r="L134" s="159">
        <v>21</v>
      </c>
      <c r="M134" s="159">
        <f>G134*(1+L134/100)</f>
        <v>0</v>
      </c>
      <c r="N134" s="158">
        <v>0</v>
      </c>
      <c r="O134" s="158">
        <f>ROUND(E134*N134,2)</f>
        <v>0</v>
      </c>
      <c r="P134" s="158">
        <v>0</v>
      </c>
      <c r="Q134" s="158">
        <f>ROUND(E134*P134,2)</f>
        <v>0</v>
      </c>
      <c r="R134" s="159"/>
      <c r="S134" s="159" t="s">
        <v>169</v>
      </c>
      <c r="T134" s="159" t="s">
        <v>166</v>
      </c>
      <c r="U134" s="159">
        <v>0</v>
      </c>
      <c r="V134" s="159">
        <f>ROUND(E134*U134,2)</f>
        <v>0</v>
      </c>
      <c r="W134" s="159"/>
      <c r="X134" s="159" t="s">
        <v>175</v>
      </c>
      <c r="Y134" s="159" t="s">
        <v>167</v>
      </c>
      <c r="Z134" s="149"/>
      <c r="AA134" s="149"/>
      <c r="AB134" s="149"/>
      <c r="AC134" s="149"/>
      <c r="AD134" s="149"/>
      <c r="AE134" s="149"/>
      <c r="AF134" s="149"/>
      <c r="AG134" s="149" t="s">
        <v>176</v>
      </c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2" x14ac:dyDescent="0.2">
      <c r="A135" s="156"/>
      <c r="B135" s="157"/>
      <c r="C135" s="265" t="s">
        <v>255</v>
      </c>
      <c r="D135" s="266"/>
      <c r="E135" s="266"/>
      <c r="F135" s="266"/>
      <c r="G135" s="266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9"/>
      <c r="AA135" s="149"/>
      <c r="AB135" s="149"/>
      <c r="AC135" s="149"/>
      <c r="AD135" s="149"/>
      <c r="AE135" s="149"/>
      <c r="AF135" s="149"/>
      <c r="AG135" s="149" t="s">
        <v>168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3" x14ac:dyDescent="0.2">
      <c r="A136" s="156"/>
      <c r="B136" s="157"/>
      <c r="C136" s="267" t="s">
        <v>331</v>
      </c>
      <c r="D136" s="268"/>
      <c r="E136" s="268"/>
      <c r="F136" s="268"/>
      <c r="G136" s="268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9"/>
      <c r="AA136" s="149"/>
      <c r="AB136" s="149"/>
      <c r="AC136" s="149"/>
      <c r="AD136" s="149"/>
      <c r="AE136" s="149"/>
      <c r="AF136" s="149"/>
      <c r="AG136" s="149" t="s">
        <v>168</v>
      </c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3" x14ac:dyDescent="0.2">
      <c r="A137" s="156"/>
      <c r="B137" s="157"/>
      <c r="C137" s="267" t="s">
        <v>451</v>
      </c>
      <c r="D137" s="268"/>
      <c r="E137" s="268"/>
      <c r="F137" s="268"/>
      <c r="G137" s="268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9"/>
      <c r="AA137" s="149"/>
      <c r="AB137" s="149"/>
      <c r="AC137" s="149"/>
      <c r="AD137" s="149"/>
      <c r="AE137" s="149"/>
      <c r="AF137" s="149"/>
      <c r="AG137" s="149" t="s">
        <v>168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ht="33.75" outlineLevel="3" x14ac:dyDescent="0.2">
      <c r="A138" s="156"/>
      <c r="B138" s="157"/>
      <c r="C138" s="267" t="s">
        <v>452</v>
      </c>
      <c r="D138" s="268"/>
      <c r="E138" s="268"/>
      <c r="F138" s="268"/>
      <c r="G138" s="268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9"/>
      <c r="AA138" s="149"/>
      <c r="AB138" s="149"/>
      <c r="AC138" s="149"/>
      <c r="AD138" s="149"/>
      <c r="AE138" s="149"/>
      <c r="AF138" s="149"/>
      <c r="AG138" s="149" t="s">
        <v>168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79" t="str">
        <f>C138</f>
        <v>Dle Manuálu mobiliáře města F-M, varianta TS1, budou lavičky ( rozměru cca 1,76 x 0,68 x 0,9 m) ocelové konstrukce s područkami s dřevěnou sedací plochou a područkami. V ploše prken bude frézovaný text. Lavičky budou kotveny do základového bloku 0,9x 0,3x 0,5 m.</v>
      </c>
      <c r="BB138" s="149"/>
      <c r="BC138" s="149"/>
      <c r="BD138" s="149"/>
      <c r="BE138" s="149"/>
      <c r="BF138" s="149"/>
      <c r="BG138" s="149"/>
      <c r="BH138" s="149"/>
    </row>
    <row r="139" spans="1:60" outlineLevel="3" x14ac:dyDescent="0.2">
      <c r="A139" s="156"/>
      <c r="B139" s="157"/>
      <c r="C139" s="267" t="s">
        <v>453</v>
      </c>
      <c r="D139" s="268"/>
      <c r="E139" s="268"/>
      <c r="F139" s="268"/>
      <c r="G139" s="268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9"/>
      <c r="AA139" s="149"/>
      <c r="AB139" s="149"/>
      <c r="AC139" s="149"/>
      <c r="AD139" s="149"/>
      <c r="AE139" s="149"/>
      <c r="AF139" s="149"/>
      <c r="AG139" s="149" t="s">
        <v>168</v>
      </c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x14ac:dyDescent="0.2">
      <c r="A140" s="3"/>
      <c r="B140" s="4"/>
      <c r="C140" s="182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AE140">
        <v>12</v>
      </c>
      <c r="AF140">
        <v>21</v>
      </c>
      <c r="AG140" t="s">
        <v>149</v>
      </c>
    </row>
    <row r="141" spans="1:60" x14ac:dyDescent="0.2">
      <c r="A141" s="152"/>
      <c r="B141" s="153" t="s">
        <v>31</v>
      </c>
      <c r="C141" s="183"/>
      <c r="D141" s="154"/>
      <c r="E141" s="155"/>
      <c r="F141" s="155"/>
      <c r="G141" s="172">
        <f>G8+G49+G69+G78+G80</f>
        <v>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AE141">
        <f>SUMIF(L7:L139,AE140,G7:G139)</f>
        <v>0</v>
      </c>
      <c r="AF141">
        <f>SUMIF(L7:L139,AF140,G7:G139)</f>
        <v>0</v>
      </c>
      <c r="AG141" t="s">
        <v>170</v>
      </c>
    </row>
    <row r="142" spans="1:60" x14ac:dyDescent="0.2">
      <c r="A142" s="3"/>
      <c r="B142" s="4"/>
      <c r="C142" s="182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60" x14ac:dyDescent="0.2">
      <c r="A143" s="3"/>
      <c r="B143" s="4"/>
      <c r="C143" s="182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">
      <c r="A144" s="251" t="s">
        <v>171</v>
      </c>
      <c r="B144" s="251"/>
      <c r="C144" s="252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253"/>
      <c r="B145" s="254"/>
      <c r="C145" s="255"/>
      <c r="D145" s="254"/>
      <c r="E145" s="254"/>
      <c r="F145" s="254"/>
      <c r="G145" s="256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AG145" t="s">
        <v>172</v>
      </c>
    </row>
    <row r="146" spans="1:33" x14ac:dyDescent="0.2">
      <c r="A146" s="257"/>
      <c r="B146" s="258"/>
      <c r="C146" s="259"/>
      <c r="D146" s="258"/>
      <c r="E146" s="258"/>
      <c r="F146" s="258"/>
      <c r="G146" s="260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A147" s="257"/>
      <c r="B147" s="258"/>
      <c r="C147" s="259"/>
      <c r="D147" s="258"/>
      <c r="E147" s="258"/>
      <c r="F147" s="258"/>
      <c r="G147" s="260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33" x14ac:dyDescent="0.2">
      <c r="A148" s="257"/>
      <c r="B148" s="258"/>
      <c r="C148" s="259"/>
      <c r="D148" s="258"/>
      <c r="E148" s="258"/>
      <c r="F148" s="258"/>
      <c r="G148" s="260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33" x14ac:dyDescent="0.2">
      <c r="A149" s="261"/>
      <c r="B149" s="262"/>
      <c r="C149" s="263"/>
      <c r="D149" s="262"/>
      <c r="E149" s="262"/>
      <c r="F149" s="262"/>
      <c r="G149" s="26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33" x14ac:dyDescent="0.2">
      <c r="A150" s="3"/>
      <c r="B150" s="4"/>
      <c r="C150" s="182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33" x14ac:dyDescent="0.2">
      <c r="C151" s="184"/>
      <c r="D151" s="10"/>
      <c r="AG151" t="s">
        <v>173</v>
      </c>
    </row>
    <row r="152" spans="1:33" x14ac:dyDescent="0.2">
      <c r="D152" s="10"/>
    </row>
    <row r="153" spans="1:33" x14ac:dyDescent="0.2">
      <c r="D153" s="10"/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0">
    <mergeCell ref="C138:G138"/>
    <mergeCell ref="C139:G139"/>
    <mergeCell ref="C131:G131"/>
    <mergeCell ref="C132:G132"/>
    <mergeCell ref="C133:G133"/>
    <mergeCell ref="C135:G135"/>
    <mergeCell ref="C136:G136"/>
    <mergeCell ref="C137:G137"/>
    <mergeCell ref="C130:G130"/>
    <mergeCell ref="C117:G117"/>
    <mergeCell ref="C118:G118"/>
    <mergeCell ref="C119:G119"/>
    <mergeCell ref="C120:G120"/>
    <mergeCell ref="C121:G121"/>
    <mergeCell ref="C122:G122"/>
    <mergeCell ref="C123:G123"/>
    <mergeCell ref="C125:G125"/>
    <mergeCell ref="C126:G126"/>
    <mergeCell ref="C128:G128"/>
    <mergeCell ref="C129:G129"/>
    <mergeCell ref="C100:G100"/>
    <mergeCell ref="C101:G101"/>
    <mergeCell ref="C116:G116"/>
    <mergeCell ref="C103:G103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5:G115"/>
    <mergeCell ref="C95:G95"/>
    <mergeCell ref="C96:G96"/>
    <mergeCell ref="C97:G97"/>
    <mergeCell ref="C98:G98"/>
    <mergeCell ref="C99:G99"/>
    <mergeCell ref="A1:G1"/>
    <mergeCell ref="C2:G2"/>
    <mergeCell ref="C3:G3"/>
    <mergeCell ref="C4:G4"/>
    <mergeCell ref="C84:G84"/>
    <mergeCell ref="A144:C144"/>
    <mergeCell ref="A145:G149"/>
    <mergeCell ref="C31:G31"/>
    <mergeCell ref="C75:G75"/>
    <mergeCell ref="C82:G82"/>
    <mergeCell ref="C83:G83"/>
    <mergeCell ref="C89:G89"/>
    <mergeCell ref="C85:G85"/>
    <mergeCell ref="C86:G86"/>
    <mergeCell ref="C87:G87"/>
    <mergeCell ref="C88:G88"/>
    <mergeCell ref="C102:G102"/>
    <mergeCell ref="C90:G90"/>
    <mergeCell ref="C91:G91"/>
    <mergeCell ref="C92:G92"/>
    <mergeCell ref="C94:G9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/>
  </sheetPr>
  <dimension ref="A1:BH5000"/>
  <sheetViews>
    <sheetView workbookViewId="0">
      <pane ySplit="7" topLeftCell="A8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137</v>
      </c>
    </row>
    <row r="2" spans="1:60" ht="24.95" customHeight="1" x14ac:dyDescent="0.2">
      <c r="A2" s="50" t="s">
        <v>8</v>
      </c>
      <c r="B2" s="49" t="s">
        <v>43</v>
      </c>
      <c r="C2" s="270" t="s">
        <v>535</v>
      </c>
      <c r="D2" s="271"/>
      <c r="E2" s="271"/>
      <c r="F2" s="271"/>
      <c r="G2" s="272"/>
      <c r="AG2" t="s">
        <v>138</v>
      </c>
    </row>
    <row r="3" spans="1:60" ht="24.95" customHeight="1" x14ac:dyDescent="0.2">
      <c r="A3" s="50" t="s">
        <v>9</v>
      </c>
      <c r="B3" s="49" t="s">
        <v>53</v>
      </c>
      <c r="C3" s="270" t="s">
        <v>54</v>
      </c>
      <c r="D3" s="271"/>
      <c r="E3" s="271"/>
      <c r="F3" s="271"/>
      <c r="G3" s="272"/>
      <c r="AC3" s="123" t="s">
        <v>138</v>
      </c>
      <c r="AG3" t="s">
        <v>139</v>
      </c>
    </row>
    <row r="4" spans="1:60" ht="24.95" customHeight="1" x14ac:dyDescent="0.2">
      <c r="A4" s="142" t="s">
        <v>10</v>
      </c>
      <c r="B4" s="143" t="s">
        <v>53</v>
      </c>
      <c r="C4" s="273" t="s">
        <v>54</v>
      </c>
      <c r="D4" s="274"/>
      <c r="E4" s="274"/>
      <c r="F4" s="274"/>
      <c r="G4" s="275"/>
      <c r="AG4" t="s">
        <v>140</v>
      </c>
    </row>
    <row r="5" spans="1:60" x14ac:dyDescent="0.2">
      <c r="D5" s="10"/>
    </row>
    <row r="6" spans="1:60" ht="38.25" x14ac:dyDescent="0.2">
      <c r="A6" s="145" t="s">
        <v>141</v>
      </c>
      <c r="B6" s="147" t="s">
        <v>142</v>
      </c>
      <c r="C6" s="147" t="s">
        <v>143</v>
      </c>
      <c r="D6" s="146" t="s">
        <v>144</v>
      </c>
      <c r="E6" s="145" t="s">
        <v>145</v>
      </c>
      <c r="F6" s="144" t="s">
        <v>146</v>
      </c>
      <c r="G6" s="145" t="s">
        <v>31</v>
      </c>
      <c r="H6" s="148" t="s">
        <v>32</v>
      </c>
      <c r="I6" s="148" t="s">
        <v>147</v>
      </c>
      <c r="J6" s="148" t="s">
        <v>33</v>
      </c>
      <c r="K6" s="148" t="s">
        <v>148</v>
      </c>
      <c r="L6" s="148" t="s">
        <v>149</v>
      </c>
      <c r="M6" s="148" t="s">
        <v>150</v>
      </c>
      <c r="N6" s="148" t="s">
        <v>151</v>
      </c>
      <c r="O6" s="148" t="s">
        <v>152</v>
      </c>
      <c r="P6" s="148" t="s">
        <v>153</v>
      </c>
      <c r="Q6" s="148" t="s">
        <v>154</v>
      </c>
      <c r="R6" s="148" t="s">
        <v>155</v>
      </c>
      <c r="S6" s="148" t="s">
        <v>156</v>
      </c>
      <c r="T6" s="148" t="s">
        <v>157</v>
      </c>
      <c r="U6" s="148" t="s">
        <v>158</v>
      </c>
      <c r="V6" s="148" t="s">
        <v>159</v>
      </c>
      <c r="W6" s="148" t="s">
        <v>160</v>
      </c>
      <c r="X6" s="148" t="s">
        <v>161</v>
      </c>
      <c r="Y6" s="148" t="s">
        <v>162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6" t="s">
        <v>163</v>
      </c>
      <c r="B8" s="167" t="s">
        <v>61</v>
      </c>
      <c r="C8" s="180" t="s">
        <v>62</v>
      </c>
      <c r="D8" s="168"/>
      <c r="E8" s="169"/>
      <c r="F8" s="170"/>
      <c r="G8" s="171">
        <f>SUMIF(AG9:AG26,"&lt;&gt;NOR",G9:G26)</f>
        <v>0</v>
      </c>
      <c r="H8" s="165"/>
      <c r="I8" s="165">
        <f>SUM(I9:I26)</f>
        <v>0</v>
      </c>
      <c r="J8" s="165"/>
      <c r="K8" s="165">
        <f>SUM(K9:K26)</f>
        <v>0</v>
      </c>
      <c r="L8" s="165"/>
      <c r="M8" s="165">
        <f>SUM(M9:M26)</f>
        <v>0</v>
      </c>
      <c r="N8" s="164"/>
      <c r="O8" s="164">
        <f>SUM(O9:O26)</f>
        <v>0</v>
      </c>
      <c r="P8" s="164"/>
      <c r="Q8" s="164">
        <f>SUM(Q9:Q26)</f>
        <v>0</v>
      </c>
      <c r="R8" s="165"/>
      <c r="S8" s="165"/>
      <c r="T8" s="165"/>
      <c r="U8" s="165"/>
      <c r="V8" s="165">
        <f>SUM(V9:V26)</f>
        <v>26.88</v>
      </c>
      <c r="W8" s="165"/>
      <c r="X8" s="165"/>
      <c r="Y8" s="165"/>
      <c r="AG8" t="s">
        <v>164</v>
      </c>
    </row>
    <row r="9" spans="1:60" outlineLevel="1" x14ac:dyDescent="0.2">
      <c r="A9" s="173">
        <v>1</v>
      </c>
      <c r="B9" s="174" t="s">
        <v>178</v>
      </c>
      <c r="C9" s="181" t="s">
        <v>179</v>
      </c>
      <c r="D9" s="175" t="s">
        <v>174</v>
      </c>
      <c r="E9" s="176">
        <v>15.384</v>
      </c>
      <c r="F9" s="177"/>
      <c r="G9" s="178">
        <f>ROUND(E9*F9,2)</f>
        <v>0</v>
      </c>
      <c r="H9" s="160"/>
      <c r="I9" s="159">
        <f>ROUND(E9*H9,2)</f>
        <v>0</v>
      </c>
      <c r="J9" s="160"/>
      <c r="K9" s="159">
        <f>ROUND(E9*J9,2)</f>
        <v>0</v>
      </c>
      <c r="L9" s="159">
        <v>21</v>
      </c>
      <c r="M9" s="159">
        <f>G9*(1+L9/100)</f>
        <v>0</v>
      </c>
      <c r="N9" s="158">
        <v>0</v>
      </c>
      <c r="O9" s="158">
        <f>ROUND(E9*N9,2)</f>
        <v>0</v>
      </c>
      <c r="P9" s="158">
        <v>0</v>
      </c>
      <c r="Q9" s="158">
        <f>ROUND(E9*P9,2)</f>
        <v>0</v>
      </c>
      <c r="R9" s="159"/>
      <c r="S9" s="159" t="s">
        <v>165</v>
      </c>
      <c r="T9" s="159" t="s">
        <v>165</v>
      </c>
      <c r="U9" s="159">
        <v>9.7000000000000003E-2</v>
      </c>
      <c r="V9" s="159">
        <f>ROUND(E9*U9,2)</f>
        <v>1.49</v>
      </c>
      <c r="W9" s="159"/>
      <c r="X9" s="159" t="s">
        <v>175</v>
      </c>
      <c r="Y9" s="159" t="s">
        <v>167</v>
      </c>
      <c r="Z9" s="149"/>
      <c r="AA9" s="149"/>
      <c r="AB9" s="149"/>
      <c r="AC9" s="149"/>
      <c r="AD9" s="149"/>
      <c r="AE9" s="149"/>
      <c r="AF9" s="149"/>
      <c r="AG9" s="149" t="s">
        <v>176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outlineLevel="2" x14ac:dyDescent="0.2">
      <c r="A10" s="156"/>
      <c r="B10" s="157"/>
      <c r="C10" s="187" t="s">
        <v>510</v>
      </c>
      <c r="D10" s="185"/>
      <c r="E10" s="186"/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177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outlineLevel="3" x14ac:dyDescent="0.2">
      <c r="A11" s="156"/>
      <c r="B11" s="157"/>
      <c r="C11" s="187" t="s">
        <v>511</v>
      </c>
      <c r="D11" s="185"/>
      <c r="E11" s="186">
        <v>15.384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9"/>
      <c r="AA11" s="149"/>
      <c r="AB11" s="149"/>
      <c r="AC11" s="149"/>
      <c r="AD11" s="149"/>
      <c r="AE11" s="149"/>
      <c r="AF11" s="149"/>
      <c r="AG11" s="149" t="s">
        <v>177</v>
      </c>
      <c r="AH11" s="149">
        <v>0</v>
      </c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1" x14ac:dyDescent="0.2">
      <c r="A12" s="173">
        <v>2</v>
      </c>
      <c r="B12" s="174" t="s">
        <v>262</v>
      </c>
      <c r="C12" s="181" t="s">
        <v>263</v>
      </c>
      <c r="D12" s="175" t="s">
        <v>174</v>
      </c>
      <c r="E12" s="176">
        <v>15.384</v>
      </c>
      <c r="F12" s="177"/>
      <c r="G12" s="178">
        <f>ROUND(E12*F12,2)</f>
        <v>0</v>
      </c>
      <c r="H12" s="160"/>
      <c r="I12" s="159">
        <f>ROUND(E12*H12,2)</f>
        <v>0</v>
      </c>
      <c r="J12" s="160"/>
      <c r="K12" s="159">
        <f>ROUND(E12*J12,2)</f>
        <v>0</v>
      </c>
      <c r="L12" s="159">
        <v>21</v>
      </c>
      <c r="M12" s="159">
        <f>G12*(1+L12/100)</f>
        <v>0</v>
      </c>
      <c r="N12" s="158">
        <v>0</v>
      </c>
      <c r="O12" s="158">
        <f>ROUND(E12*N12,2)</f>
        <v>0</v>
      </c>
      <c r="P12" s="158">
        <v>0</v>
      </c>
      <c r="Q12" s="158">
        <f>ROUND(E12*P12,2)</f>
        <v>0</v>
      </c>
      <c r="R12" s="159"/>
      <c r="S12" s="159" t="s">
        <v>165</v>
      </c>
      <c r="T12" s="159" t="s">
        <v>165</v>
      </c>
      <c r="U12" s="159">
        <v>0.26666000000000001</v>
      </c>
      <c r="V12" s="159">
        <f>ROUND(E12*U12,2)</f>
        <v>4.0999999999999996</v>
      </c>
      <c r="W12" s="159"/>
      <c r="X12" s="159" t="s">
        <v>175</v>
      </c>
      <c r="Y12" s="159" t="s">
        <v>167</v>
      </c>
      <c r="Z12" s="149"/>
      <c r="AA12" s="149"/>
      <c r="AB12" s="149"/>
      <c r="AC12" s="149"/>
      <c r="AD12" s="149"/>
      <c r="AE12" s="149"/>
      <c r="AF12" s="149"/>
      <c r="AG12" s="149" t="s">
        <v>176</v>
      </c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2" x14ac:dyDescent="0.2">
      <c r="A13" s="156"/>
      <c r="B13" s="157"/>
      <c r="C13" s="187" t="s">
        <v>510</v>
      </c>
      <c r="D13" s="185"/>
      <c r="E13" s="186"/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177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3" x14ac:dyDescent="0.2">
      <c r="A14" s="156"/>
      <c r="B14" s="157"/>
      <c r="C14" s="187" t="s">
        <v>511</v>
      </c>
      <c r="D14" s="185"/>
      <c r="E14" s="186">
        <v>15.384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9"/>
      <c r="AA14" s="149"/>
      <c r="AB14" s="149"/>
      <c r="AC14" s="149"/>
      <c r="AD14" s="149"/>
      <c r="AE14" s="149"/>
      <c r="AF14" s="149"/>
      <c r="AG14" s="149" t="s">
        <v>177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outlineLevel="1" x14ac:dyDescent="0.2">
      <c r="A15" s="173">
        <v>3</v>
      </c>
      <c r="B15" s="174" t="s">
        <v>180</v>
      </c>
      <c r="C15" s="181" t="s">
        <v>181</v>
      </c>
      <c r="D15" s="175" t="s">
        <v>174</v>
      </c>
      <c r="E15" s="176">
        <v>4.6151999999999997</v>
      </c>
      <c r="F15" s="177"/>
      <c r="G15" s="178">
        <f>ROUND(E15*F15,2)</f>
        <v>0</v>
      </c>
      <c r="H15" s="160"/>
      <c r="I15" s="159">
        <f>ROUND(E15*H15,2)</f>
        <v>0</v>
      </c>
      <c r="J15" s="160"/>
      <c r="K15" s="159">
        <f>ROUND(E15*J15,2)</f>
        <v>0</v>
      </c>
      <c r="L15" s="159">
        <v>21</v>
      </c>
      <c r="M15" s="159">
        <f>G15*(1+L15/100)</f>
        <v>0</v>
      </c>
      <c r="N15" s="158">
        <v>0</v>
      </c>
      <c r="O15" s="158">
        <f>ROUND(E15*N15,2)</f>
        <v>0</v>
      </c>
      <c r="P15" s="158">
        <v>0</v>
      </c>
      <c r="Q15" s="158">
        <f>ROUND(E15*P15,2)</f>
        <v>0</v>
      </c>
      <c r="R15" s="159"/>
      <c r="S15" s="159" t="s">
        <v>165</v>
      </c>
      <c r="T15" s="159" t="s">
        <v>165</v>
      </c>
      <c r="U15" s="159">
        <v>4.3099999999999999E-2</v>
      </c>
      <c r="V15" s="159">
        <f>ROUND(E15*U15,2)</f>
        <v>0.2</v>
      </c>
      <c r="W15" s="159"/>
      <c r="X15" s="159" t="s">
        <v>175</v>
      </c>
      <c r="Y15" s="159" t="s">
        <v>167</v>
      </c>
      <c r="Z15" s="149"/>
      <c r="AA15" s="149"/>
      <c r="AB15" s="149"/>
      <c r="AC15" s="149"/>
      <c r="AD15" s="149"/>
      <c r="AE15" s="149"/>
      <c r="AF15" s="149"/>
      <c r="AG15" s="149" t="s">
        <v>176</v>
      </c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</row>
    <row r="16" spans="1:60" outlineLevel="2" x14ac:dyDescent="0.2">
      <c r="A16" s="156"/>
      <c r="B16" s="157"/>
      <c r="C16" s="187" t="s">
        <v>512</v>
      </c>
      <c r="D16" s="185"/>
      <c r="E16" s="186">
        <v>4.6151999999999997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9"/>
      <c r="AA16" s="149"/>
      <c r="AB16" s="149"/>
      <c r="AC16" s="149"/>
      <c r="AD16" s="149"/>
      <c r="AE16" s="149"/>
      <c r="AF16" s="149"/>
      <c r="AG16" s="149" t="s">
        <v>177</v>
      </c>
      <c r="AH16" s="149">
        <v>5</v>
      </c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ht="22.5" outlineLevel="1" x14ac:dyDescent="0.2">
      <c r="A17" s="173">
        <v>4</v>
      </c>
      <c r="B17" s="174" t="s">
        <v>183</v>
      </c>
      <c r="C17" s="181" t="s">
        <v>184</v>
      </c>
      <c r="D17" s="175" t="s">
        <v>174</v>
      </c>
      <c r="E17" s="176">
        <v>15.384</v>
      </c>
      <c r="F17" s="177"/>
      <c r="G17" s="178">
        <f>ROUND(E17*F17,2)</f>
        <v>0</v>
      </c>
      <c r="H17" s="160"/>
      <c r="I17" s="159">
        <f>ROUND(E17*H17,2)</f>
        <v>0</v>
      </c>
      <c r="J17" s="160"/>
      <c r="K17" s="159">
        <f>ROUND(E17*J17,2)</f>
        <v>0</v>
      </c>
      <c r="L17" s="159">
        <v>21</v>
      </c>
      <c r="M17" s="159">
        <f>G17*(1+L17/100)</f>
        <v>0</v>
      </c>
      <c r="N17" s="158">
        <v>0</v>
      </c>
      <c r="O17" s="158">
        <f>ROUND(E17*N17,2)</f>
        <v>0</v>
      </c>
      <c r="P17" s="158">
        <v>0</v>
      </c>
      <c r="Q17" s="158">
        <f>ROUND(E17*P17,2)</f>
        <v>0</v>
      </c>
      <c r="R17" s="159"/>
      <c r="S17" s="159" t="s">
        <v>165</v>
      </c>
      <c r="T17" s="159" t="s">
        <v>165</v>
      </c>
      <c r="U17" s="159">
        <v>1.0999999999999999E-2</v>
      </c>
      <c r="V17" s="159">
        <f>ROUND(E17*U17,2)</f>
        <v>0.17</v>
      </c>
      <c r="W17" s="159"/>
      <c r="X17" s="159" t="s">
        <v>175</v>
      </c>
      <c r="Y17" s="159" t="s">
        <v>167</v>
      </c>
      <c r="Z17" s="149"/>
      <c r="AA17" s="149"/>
      <c r="AB17" s="149"/>
      <c r="AC17" s="149"/>
      <c r="AD17" s="149"/>
      <c r="AE17" s="149"/>
      <c r="AF17" s="149"/>
      <c r="AG17" s="149" t="s">
        <v>176</v>
      </c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2" x14ac:dyDescent="0.2">
      <c r="A18" s="156"/>
      <c r="B18" s="157"/>
      <c r="C18" s="187" t="s">
        <v>513</v>
      </c>
      <c r="D18" s="185"/>
      <c r="E18" s="186">
        <v>15.384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9"/>
      <c r="AA18" s="149"/>
      <c r="AB18" s="149"/>
      <c r="AC18" s="149"/>
      <c r="AD18" s="149"/>
      <c r="AE18" s="149"/>
      <c r="AF18" s="149"/>
      <c r="AG18" s="149" t="s">
        <v>177</v>
      </c>
      <c r="AH18" s="149">
        <v>5</v>
      </c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1" x14ac:dyDescent="0.2">
      <c r="A19" s="173">
        <v>5</v>
      </c>
      <c r="B19" s="174" t="s">
        <v>190</v>
      </c>
      <c r="C19" s="181" t="s">
        <v>191</v>
      </c>
      <c r="D19" s="175" t="s">
        <v>192</v>
      </c>
      <c r="E19" s="176">
        <v>76.92</v>
      </c>
      <c r="F19" s="177"/>
      <c r="G19" s="178">
        <f>ROUND(E19*F19,2)</f>
        <v>0</v>
      </c>
      <c r="H19" s="160"/>
      <c r="I19" s="159">
        <f>ROUND(E19*H19,2)</f>
        <v>0</v>
      </c>
      <c r="J19" s="160"/>
      <c r="K19" s="159">
        <f>ROUND(E19*J19,2)</f>
        <v>0</v>
      </c>
      <c r="L19" s="159">
        <v>21</v>
      </c>
      <c r="M19" s="159">
        <f>G19*(1+L19/100)</f>
        <v>0</v>
      </c>
      <c r="N19" s="158">
        <v>0</v>
      </c>
      <c r="O19" s="158">
        <f>ROUND(E19*N19,2)</f>
        <v>0</v>
      </c>
      <c r="P19" s="158">
        <v>0</v>
      </c>
      <c r="Q19" s="158">
        <f>ROUND(E19*P19,2)</f>
        <v>0</v>
      </c>
      <c r="R19" s="159"/>
      <c r="S19" s="159" t="s">
        <v>165</v>
      </c>
      <c r="T19" s="159" t="s">
        <v>166</v>
      </c>
      <c r="U19" s="159">
        <v>1.7999999999999999E-2</v>
      </c>
      <c r="V19" s="159">
        <f>ROUND(E19*U19,2)</f>
        <v>1.38</v>
      </c>
      <c r="W19" s="159"/>
      <c r="X19" s="159" t="s">
        <v>175</v>
      </c>
      <c r="Y19" s="159" t="s">
        <v>167</v>
      </c>
      <c r="Z19" s="149"/>
      <c r="AA19" s="149"/>
      <c r="AB19" s="149"/>
      <c r="AC19" s="149"/>
      <c r="AD19" s="149"/>
      <c r="AE19" s="149"/>
      <c r="AF19" s="149"/>
      <c r="AG19" s="149" t="s">
        <v>176</v>
      </c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2" x14ac:dyDescent="0.2">
      <c r="A20" s="156"/>
      <c r="B20" s="157"/>
      <c r="C20" s="187" t="s">
        <v>510</v>
      </c>
      <c r="D20" s="185"/>
      <c r="E20" s="186"/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9"/>
      <c r="AA20" s="149"/>
      <c r="AB20" s="149"/>
      <c r="AC20" s="149"/>
      <c r="AD20" s="149"/>
      <c r="AE20" s="149"/>
      <c r="AF20" s="149"/>
      <c r="AG20" s="149" t="s">
        <v>177</v>
      </c>
      <c r="AH20" s="149">
        <v>0</v>
      </c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3" x14ac:dyDescent="0.2">
      <c r="A21" s="156"/>
      <c r="B21" s="157"/>
      <c r="C21" s="187" t="s">
        <v>514</v>
      </c>
      <c r="D21" s="185"/>
      <c r="E21" s="186">
        <v>76.92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9"/>
      <c r="AA21" s="149"/>
      <c r="AB21" s="149"/>
      <c r="AC21" s="149"/>
      <c r="AD21" s="149"/>
      <c r="AE21" s="149"/>
      <c r="AF21" s="149"/>
      <c r="AG21" s="149" t="s">
        <v>177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1" x14ac:dyDescent="0.2">
      <c r="A22" s="173">
        <v>6</v>
      </c>
      <c r="B22" s="174" t="s">
        <v>232</v>
      </c>
      <c r="C22" s="181" t="s">
        <v>233</v>
      </c>
      <c r="D22" s="175" t="s">
        <v>192</v>
      </c>
      <c r="E22" s="176">
        <v>76.92</v>
      </c>
      <c r="F22" s="177"/>
      <c r="G22" s="178">
        <f>ROUND(E22*F22,2)</f>
        <v>0</v>
      </c>
      <c r="H22" s="160"/>
      <c r="I22" s="159">
        <f>ROUND(E22*H22,2)</f>
        <v>0</v>
      </c>
      <c r="J22" s="160"/>
      <c r="K22" s="159">
        <f>ROUND(E22*J22,2)</f>
        <v>0</v>
      </c>
      <c r="L22" s="159">
        <v>21</v>
      </c>
      <c r="M22" s="159">
        <f>G22*(1+L22/100)</f>
        <v>0</v>
      </c>
      <c r="N22" s="158">
        <v>0</v>
      </c>
      <c r="O22" s="158">
        <f>ROUND(E22*N22,2)</f>
        <v>0</v>
      </c>
      <c r="P22" s="158">
        <v>0</v>
      </c>
      <c r="Q22" s="158">
        <f>ROUND(E22*P22,2)</f>
        <v>0</v>
      </c>
      <c r="R22" s="159"/>
      <c r="S22" s="159" t="s">
        <v>165</v>
      </c>
      <c r="T22" s="159" t="s">
        <v>165</v>
      </c>
      <c r="U22" s="159">
        <v>0.254</v>
      </c>
      <c r="V22" s="159">
        <f>ROUND(E22*U22,2)</f>
        <v>19.54</v>
      </c>
      <c r="W22" s="159"/>
      <c r="X22" s="159" t="s">
        <v>175</v>
      </c>
      <c r="Y22" s="159" t="s">
        <v>167</v>
      </c>
      <c r="Z22" s="149"/>
      <c r="AA22" s="149"/>
      <c r="AB22" s="149"/>
      <c r="AC22" s="149"/>
      <c r="AD22" s="149"/>
      <c r="AE22" s="149"/>
      <c r="AF22" s="149"/>
      <c r="AG22" s="149" t="s">
        <v>176</v>
      </c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2" x14ac:dyDescent="0.2">
      <c r="A23" s="156"/>
      <c r="B23" s="157"/>
      <c r="C23" s="187" t="s">
        <v>510</v>
      </c>
      <c r="D23" s="185"/>
      <c r="E23" s="186"/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177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3" x14ac:dyDescent="0.2">
      <c r="A24" s="156"/>
      <c r="B24" s="157"/>
      <c r="C24" s="187" t="s">
        <v>515</v>
      </c>
      <c r="D24" s="185"/>
      <c r="E24" s="186">
        <v>76.92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9"/>
      <c r="AA24" s="149"/>
      <c r="AB24" s="149"/>
      <c r="AC24" s="149"/>
      <c r="AD24" s="149"/>
      <c r="AE24" s="149"/>
      <c r="AF24" s="149"/>
      <c r="AG24" s="149" t="s">
        <v>177</v>
      </c>
      <c r="AH24" s="149">
        <v>0</v>
      </c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ht="22.5" outlineLevel="1" x14ac:dyDescent="0.2">
      <c r="A25" s="173">
        <v>7</v>
      </c>
      <c r="B25" s="174" t="s">
        <v>193</v>
      </c>
      <c r="C25" s="181" t="s">
        <v>194</v>
      </c>
      <c r="D25" s="175" t="s">
        <v>174</v>
      </c>
      <c r="E25" s="176">
        <v>15.384</v>
      </c>
      <c r="F25" s="177"/>
      <c r="G25" s="178">
        <f>ROUND(E25*F25,2)</f>
        <v>0</v>
      </c>
      <c r="H25" s="160"/>
      <c r="I25" s="159">
        <f>ROUND(E25*H25,2)</f>
        <v>0</v>
      </c>
      <c r="J25" s="160"/>
      <c r="K25" s="159">
        <f>ROUND(E25*J25,2)</f>
        <v>0</v>
      </c>
      <c r="L25" s="159">
        <v>21</v>
      </c>
      <c r="M25" s="159">
        <f>G25*(1+L25/100)</f>
        <v>0</v>
      </c>
      <c r="N25" s="158">
        <v>0</v>
      </c>
      <c r="O25" s="158">
        <f>ROUND(E25*N25,2)</f>
        <v>0</v>
      </c>
      <c r="P25" s="158">
        <v>0</v>
      </c>
      <c r="Q25" s="158">
        <f>ROUND(E25*P25,2)</f>
        <v>0</v>
      </c>
      <c r="R25" s="159"/>
      <c r="S25" s="159" t="s">
        <v>165</v>
      </c>
      <c r="T25" s="159" t="s">
        <v>165</v>
      </c>
      <c r="U25" s="159">
        <v>0</v>
      </c>
      <c r="V25" s="159">
        <f>ROUND(E25*U25,2)</f>
        <v>0</v>
      </c>
      <c r="W25" s="159"/>
      <c r="X25" s="159" t="s">
        <v>175</v>
      </c>
      <c r="Y25" s="159" t="s">
        <v>167</v>
      </c>
      <c r="Z25" s="149"/>
      <c r="AA25" s="149"/>
      <c r="AB25" s="149"/>
      <c r="AC25" s="149"/>
      <c r="AD25" s="149"/>
      <c r="AE25" s="149"/>
      <c r="AF25" s="149"/>
      <c r="AG25" s="149" t="s">
        <v>176</v>
      </c>
      <c r="AH25" s="149"/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outlineLevel="2" x14ac:dyDescent="0.2">
      <c r="A26" s="156"/>
      <c r="B26" s="157"/>
      <c r="C26" s="187" t="s">
        <v>516</v>
      </c>
      <c r="D26" s="185"/>
      <c r="E26" s="186">
        <v>15.384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9"/>
      <c r="AA26" s="149"/>
      <c r="AB26" s="149"/>
      <c r="AC26" s="149"/>
      <c r="AD26" s="149"/>
      <c r="AE26" s="149"/>
      <c r="AF26" s="149"/>
      <c r="AG26" s="149" t="s">
        <v>177</v>
      </c>
      <c r="AH26" s="149">
        <v>5</v>
      </c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</row>
    <row r="27" spans="1:60" x14ac:dyDescent="0.2">
      <c r="A27" s="166" t="s">
        <v>163</v>
      </c>
      <c r="B27" s="167" t="s">
        <v>72</v>
      </c>
      <c r="C27" s="180" t="s">
        <v>73</v>
      </c>
      <c r="D27" s="168"/>
      <c r="E27" s="169"/>
      <c r="F27" s="170"/>
      <c r="G27" s="171">
        <f>SUMIF(AG28:AG32,"&lt;&gt;NOR",G28:G32)</f>
        <v>0</v>
      </c>
      <c r="H27" s="165"/>
      <c r="I27" s="165">
        <f>SUM(I28:I32)</f>
        <v>0</v>
      </c>
      <c r="J27" s="165"/>
      <c r="K27" s="165">
        <f>SUM(K28:K32)</f>
        <v>0</v>
      </c>
      <c r="L27" s="165"/>
      <c r="M27" s="165">
        <f>SUM(M28:M32)</f>
        <v>0</v>
      </c>
      <c r="N27" s="164"/>
      <c r="O27" s="164">
        <f>SUM(O28:O32)</f>
        <v>0.03</v>
      </c>
      <c r="P27" s="164"/>
      <c r="Q27" s="164">
        <f>SUM(Q28:Q32)</f>
        <v>0</v>
      </c>
      <c r="R27" s="165"/>
      <c r="S27" s="165"/>
      <c r="T27" s="165"/>
      <c r="U27" s="165"/>
      <c r="V27" s="165">
        <f>SUM(V28:V32)</f>
        <v>8.2100000000000009</v>
      </c>
      <c r="W27" s="165"/>
      <c r="X27" s="165"/>
      <c r="Y27" s="165"/>
      <c r="AG27" t="s">
        <v>164</v>
      </c>
    </row>
    <row r="28" spans="1:60" outlineLevel="1" x14ac:dyDescent="0.2">
      <c r="A28" s="173">
        <v>8</v>
      </c>
      <c r="B28" s="174" t="s">
        <v>207</v>
      </c>
      <c r="C28" s="181" t="s">
        <v>208</v>
      </c>
      <c r="D28" s="175" t="s">
        <v>192</v>
      </c>
      <c r="E28" s="176">
        <v>90.263999999999996</v>
      </c>
      <c r="F28" s="177"/>
      <c r="G28" s="178">
        <f>ROUND(E28*F28,2)</f>
        <v>0</v>
      </c>
      <c r="H28" s="160"/>
      <c r="I28" s="159">
        <f>ROUND(E28*H28,2)</f>
        <v>0</v>
      </c>
      <c r="J28" s="160"/>
      <c r="K28" s="159">
        <f>ROUND(E28*J28,2)</f>
        <v>0</v>
      </c>
      <c r="L28" s="159">
        <v>21</v>
      </c>
      <c r="M28" s="159">
        <f>G28*(1+L28/100)</f>
        <v>0</v>
      </c>
      <c r="N28" s="158">
        <v>0</v>
      </c>
      <c r="O28" s="158">
        <f>ROUND(E28*N28,2)</f>
        <v>0</v>
      </c>
      <c r="P28" s="158">
        <v>0</v>
      </c>
      <c r="Q28" s="158">
        <f>ROUND(E28*P28,2)</f>
        <v>0</v>
      </c>
      <c r="R28" s="159"/>
      <c r="S28" s="159" t="s">
        <v>165</v>
      </c>
      <c r="T28" s="159" t="s">
        <v>165</v>
      </c>
      <c r="U28" s="159">
        <v>9.0999999999999998E-2</v>
      </c>
      <c r="V28" s="159">
        <f>ROUND(E28*U28,2)</f>
        <v>8.2100000000000009</v>
      </c>
      <c r="W28" s="159"/>
      <c r="X28" s="159" t="s">
        <v>175</v>
      </c>
      <c r="Y28" s="159" t="s">
        <v>167</v>
      </c>
      <c r="Z28" s="149"/>
      <c r="AA28" s="149"/>
      <c r="AB28" s="149"/>
      <c r="AC28" s="149"/>
      <c r="AD28" s="149"/>
      <c r="AE28" s="149"/>
      <c r="AF28" s="149"/>
      <c r="AG28" s="149" t="s">
        <v>176</v>
      </c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2" x14ac:dyDescent="0.2">
      <c r="A29" s="156"/>
      <c r="B29" s="157"/>
      <c r="C29" s="187" t="s">
        <v>510</v>
      </c>
      <c r="D29" s="185"/>
      <c r="E29" s="186"/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177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ht="22.5" outlineLevel="3" x14ac:dyDescent="0.2">
      <c r="A30" s="156"/>
      <c r="B30" s="157"/>
      <c r="C30" s="187" t="s">
        <v>517</v>
      </c>
      <c r="D30" s="185"/>
      <c r="E30" s="186">
        <v>90.263999999999996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177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1" x14ac:dyDescent="0.2">
      <c r="A31" s="173">
        <v>9</v>
      </c>
      <c r="B31" s="174" t="s">
        <v>211</v>
      </c>
      <c r="C31" s="181" t="s">
        <v>212</v>
      </c>
      <c r="D31" s="175" t="s">
        <v>192</v>
      </c>
      <c r="E31" s="176">
        <v>108.3168</v>
      </c>
      <c r="F31" s="177"/>
      <c r="G31" s="178">
        <f>ROUND(E31*F31,2)</f>
        <v>0</v>
      </c>
      <c r="H31" s="160"/>
      <c r="I31" s="159">
        <f>ROUND(E31*H31,2)</f>
        <v>0</v>
      </c>
      <c r="J31" s="160"/>
      <c r="K31" s="159">
        <f>ROUND(E31*J31,2)</f>
        <v>0</v>
      </c>
      <c r="L31" s="159">
        <v>21</v>
      </c>
      <c r="M31" s="159">
        <f>G31*(1+L31/100)</f>
        <v>0</v>
      </c>
      <c r="N31" s="158">
        <v>2.9999999999999997E-4</v>
      </c>
      <c r="O31" s="158">
        <f>ROUND(E31*N31,2)</f>
        <v>0.03</v>
      </c>
      <c r="P31" s="158">
        <v>0</v>
      </c>
      <c r="Q31" s="158">
        <f>ROUND(E31*P31,2)</f>
        <v>0</v>
      </c>
      <c r="R31" s="159" t="s">
        <v>196</v>
      </c>
      <c r="S31" s="159" t="s">
        <v>165</v>
      </c>
      <c r="T31" s="159" t="s">
        <v>210</v>
      </c>
      <c r="U31" s="159">
        <v>0</v>
      </c>
      <c r="V31" s="159">
        <f>ROUND(E31*U31,2)</f>
        <v>0</v>
      </c>
      <c r="W31" s="159"/>
      <c r="X31" s="159" t="s">
        <v>197</v>
      </c>
      <c r="Y31" s="159" t="s">
        <v>167</v>
      </c>
      <c r="Z31" s="149"/>
      <c r="AA31" s="149"/>
      <c r="AB31" s="149"/>
      <c r="AC31" s="149"/>
      <c r="AD31" s="149"/>
      <c r="AE31" s="149"/>
      <c r="AF31" s="149"/>
      <c r="AG31" s="149" t="s">
        <v>198</v>
      </c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2" x14ac:dyDescent="0.2">
      <c r="A32" s="156"/>
      <c r="B32" s="157"/>
      <c r="C32" s="187" t="s">
        <v>518</v>
      </c>
      <c r="D32" s="185"/>
      <c r="E32" s="186">
        <v>108.3168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9"/>
      <c r="AA32" s="149"/>
      <c r="AB32" s="149"/>
      <c r="AC32" s="149"/>
      <c r="AD32" s="149"/>
      <c r="AE32" s="149"/>
      <c r="AF32" s="149"/>
      <c r="AG32" s="149" t="s">
        <v>177</v>
      </c>
      <c r="AH32" s="149">
        <v>5</v>
      </c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x14ac:dyDescent="0.2">
      <c r="A33" s="166" t="s">
        <v>163</v>
      </c>
      <c r="B33" s="167" t="s">
        <v>74</v>
      </c>
      <c r="C33" s="180" t="s">
        <v>75</v>
      </c>
      <c r="D33" s="168"/>
      <c r="E33" s="169"/>
      <c r="F33" s="170"/>
      <c r="G33" s="171">
        <f>SUMIF(AG34:AG41,"&lt;&gt;NOR",G34:G41)</f>
        <v>0</v>
      </c>
      <c r="H33" s="165"/>
      <c r="I33" s="165">
        <f>SUM(I34:I41)</f>
        <v>0</v>
      </c>
      <c r="J33" s="165"/>
      <c r="K33" s="165">
        <f>SUM(K34:K41)</f>
        <v>0</v>
      </c>
      <c r="L33" s="165"/>
      <c r="M33" s="165">
        <f>SUM(M34:M41)</f>
        <v>0</v>
      </c>
      <c r="N33" s="164"/>
      <c r="O33" s="164">
        <f>SUM(O34:O41)</f>
        <v>51.69</v>
      </c>
      <c r="P33" s="164"/>
      <c r="Q33" s="164">
        <f>SUM(Q34:Q41)</f>
        <v>0</v>
      </c>
      <c r="R33" s="165"/>
      <c r="S33" s="165"/>
      <c r="T33" s="165"/>
      <c r="U33" s="165"/>
      <c r="V33" s="165">
        <f>SUM(V34:V41)</f>
        <v>56.49</v>
      </c>
      <c r="W33" s="165"/>
      <c r="X33" s="165"/>
      <c r="Y33" s="165"/>
      <c r="AG33" t="s">
        <v>164</v>
      </c>
    </row>
    <row r="34" spans="1:60" outlineLevel="1" x14ac:dyDescent="0.2">
      <c r="A34" s="173">
        <v>10</v>
      </c>
      <c r="B34" s="174" t="s">
        <v>234</v>
      </c>
      <c r="C34" s="181" t="s">
        <v>319</v>
      </c>
      <c r="D34" s="175" t="s">
        <v>174</v>
      </c>
      <c r="E34" s="176">
        <v>30.768000000000001</v>
      </c>
      <c r="F34" s="177"/>
      <c r="G34" s="178">
        <f>ROUND(E34*F34,2)</f>
        <v>0</v>
      </c>
      <c r="H34" s="160"/>
      <c r="I34" s="159">
        <f>ROUND(E34*H34,2)</f>
        <v>0</v>
      </c>
      <c r="J34" s="160"/>
      <c r="K34" s="159">
        <f>ROUND(E34*J34,2)</f>
        <v>0</v>
      </c>
      <c r="L34" s="159">
        <v>21</v>
      </c>
      <c r="M34" s="159">
        <f>G34*(1+L34/100)</f>
        <v>0</v>
      </c>
      <c r="N34" s="158">
        <v>1.68</v>
      </c>
      <c r="O34" s="158">
        <f>ROUND(E34*N34,2)</f>
        <v>51.69</v>
      </c>
      <c r="P34" s="158">
        <v>0</v>
      </c>
      <c r="Q34" s="158">
        <f>ROUND(E34*P34,2)</f>
        <v>0</v>
      </c>
      <c r="R34" s="159"/>
      <c r="S34" s="159" t="s">
        <v>165</v>
      </c>
      <c r="T34" s="159" t="s">
        <v>165</v>
      </c>
      <c r="U34" s="159">
        <v>1.8360000000000001</v>
      </c>
      <c r="V34" s="159">
        <f>ROUND(E34*U34,2)</f>
        <v>56.49</v>
      </c>
      <c r="W34" s="159"/>
      <c r="X34" s="159" t="s">
        <v>175</v>
      </c>
      <c r="Y34" s="159" t="s">
        <v>167</v>
      </c>
      <c r="Z34" s="149"/>
      <c r="AA34" s="149"/>
      <c r="AB34" s="149"/>
      <c r="AC34" s="149"/>
      <c r="AD34" s="149"/>
      <c r="AE34" s="149"/>
      <c r="AF34" s="149"/>
      <c r="AG34" s="149" t="s">
        <v>176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2" x14ac:dyDescent="0.2">
      <c r="A35" s="156"/>
      <c r="B35" s="157"/>
      <c r="C35" s="187" t="s">
        <v>510</v>
      </c>
      <c r="D35" s="185"/>
      <c r="E35" s="186"/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177</v>
      </c>
      <c r="AH35" s="149">
        <v>0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3" x14ac:dyDescent="0.2">
      <c r="A36" s="156"/>
      <c r="B36" s="157"/>
      <c r="C36" s="187" t="s">
        <v>519</v>
      </c>
      <c r="D36" s="185"/>
      <c r="E36" s="186">
        <v>30.768000000000001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9"/>
      <c r="AA36" s="149"/>
      <c r="AB36" s="149"/>
      <c r="AC36" s="149"/>
      <c r="AD36" s="149"/>
      <c r="AE36" s="149"/>
      <c r="AF36" s="149"/>
      <c r="AG36" s="149" t="s">
        <v>177</v>
      </c>
      <c r="AH36" s="149">
        <v>0</v>
      </c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1" x14ac:dyDescent="0.2">
      <c r="A37" s="173">
        <v>11</v>
      </c>
      <c r="B37" s="174" t="s">
        <v>235</v>
      </c>
      <c r="C37" s="181" t="s">
        <v>520</v>
      </c>
      <c r="D37" s="175" t="s">
        <v>231</v>
      </c>
      <c r="E37" s="176">
        <v>1</v>
      </c>
      <c r="F37" s="177"/>
      <c r="G37" s="178">
        <f>ROUND(E37*F37,2)</f>
        <v>0</v>
      </c>
      <c r="H37" s="160"/>
      <c r="I37" s="159">
        <f>ROUND(E37*H37,2)</f>
        <v>0</v>
      </c>
      <c r="J37" s="160"/>
      <c r="K37" s="159">
        <f>ROUND(E37*J37,2)</f>
        <v>0</v>
      </c>
      <c r="L37" s="159">
        <v>21</v>
      </c>
      <c r="M37" s="159">
        <f>G37*(1+L37/100)</f>
        <v>0</v>
      </c>
      <c r="N37" s="158">
        <v>0</v>
      </c>
      <c r="O37" s="158">
        <f>ROUND(E37*N37,2)</f>
        <v>0</v>
      </c>
      <c r="P37" s="158">
        <v>0</v>
      </c>
      <c r="Q37" s="158">
        <f>ROUND(E37*P37,2)</f>
        <v>0</v>
      </c>
      <c r="R37" s="159"/>
      <c r="S37" s="159" t="s">
        <v>169</v>
      </c>
      <c r="T37" s="159" t="s">
        <v>166</v>
      </c>
      <c r="U37" s="159">
        <v>0</v>
      </c>
      <c r="V37" s="159">
        <f>ROUND(E37*U37,2)</f>
        <v>0</v>
      </c>
      <c r="W37" s="159"/>
      <c r="X37" s="159" t="s">
        <v>175</v>
      </c>
      <c r="Y37" s="159" t="s">
        <v>167</v>
      </c>
      <c r="Z37" s="149"/>
      <c r="AA37" s="149"/>
      <c r="AB37" s="149"/>
      <c r="AC37" s="149"/>
      <c r="AD37" s="149"/>
      <c r="AE37" s="149"/>
      <c r="AF37" s="149"/>
      <c r="AG37" s="149" t="s">
        <v>176</v>
      </c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2" x14ac:dyDescent="0.2">
      <c r="A38" s="156"/>
      <c r="B38" s="157"/>
      <c r="C38" s="265" t="s">
        <v>521</v>
      </c>
      <c r="D38" s="266"/>
      <c r="E38" s="266"/>
      <c r="F38" s="266"/>
      <c r="G38" s="266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9"/>
      <c r="AA38" s="149"/>
      <c r="AB38" s="149"/>
      <c r="AC38" s="149"/>
      <c r="AD38" s="149"/>
      <c r="AE38" s="149"/>
      <c r="AF38" s="149"/>
      <c r="AG38" s="149" t="s">
        <v>168</v>
      </c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outlineLevel="3" x14ac:dyDescent="0.2">
      <c r="A39" s="156"/>
      <c r="B39" s="157"/>
      <c r="C39" s="267" t="s">
        <v>533</v>
      </c>
      <c r="D39" s="268"/>
      <c r="E39" s="268"/>
      <c r="F39" s="268"/>
      <c r="G39" s="268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9"/>
      <c r="AA39" s="149"/>
      <c r="AB39" s="149"/>
      <c r="AC39" s="149"/>
      <c r="AD39" s="149"/>
      <c r="AE39" s="149"/>
      <c r="AF39" s="149"/>
      <c r="AG39" s="149" t="s">
        <v>168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3" x14ac:dyDescent="0.2">
      <c r="A40" s="156"/>
      <c r="B40" s="157"/>
      <c r="C40" s="267" t="s">
        <v>534</v>
      </c>
      <c r="D40" s="268"/>
      <c r="E40" s="268"/>
      <c r="F40" s="268"/>
      <c r="G40" s="268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9"/>
      <c r="AA40" s="149"/>
      <c r="AB40" s="149"/>
      <c r="AC40" s="149"/>
      <c r="AD40" s="149"/>
      <c r="AE40" s="149"/>
      <c r="AF40" s="149"/>
      <c r="AG40" s="149" t="s">
        <v>168</v>
      </c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outlineLevel="3" x14ac:dyDescent="0.2">
      <c r="A41" s="156"/>
      <c r="B41" s="157"/>
      <c r="C41" s="267" t="s">
        <v>522</v>
      </c>
      <c r="D41" s="268"/>
      <c r="E41" s="268"/>
      <c r="F41" s="268"/>
      <c r="G41" s="268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9"/>
      <c r="AA41" s="149"/>
      <c r="AB41" s="149"/>
      <c r="AC41" s="149"/>
      <c r="AD41" s="149"/>
      <c r="AE41" s="149"/>
      <c r="AF41" s="149"/>
      <c r="AG41" s="149" t="s">
        <v>168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x14ac:dyDescent="0.2">
      <c r="A42" s="166" t="s">
        <v>163</v>
      </c>
      <c r="B42" s="167" t="s">
        <v>82</v>
      </c>
      <c r="C42" s="180" t="s">
        <v>83</v>
      </c>
      <c r="D42" s="168"/>
      <c r="E42" s="169"/>
      <c r="F42" s="170"/>
      <c r="G42" s="171">
        <f>SUMIF(AG43:AG47,"&lt;&gt;NOR",G43:G47)</f>
        <v>0</v>
      </c>
      <c r="H42" s="165"/>
      <c r="I42" s="165">
        <f>SUM(I43:I47)</f>
        <v>0</v>
      </c>
      <c r="J42" s="165"/>
      <c r="K42" s="165">
        <f>SUM(K43:K47)</f>
        <v>0</v>
      </c>
      <c r="L42" s="165"/>
      <c r="M42" s="165">
        <f>SUM(M43:M47)</f>
        <v>0</v>
      </c>
      <c r="N42" s="164"/>
      <c r="O42" s="164">
        <f>SUM(O43:O47)</f>
        <v>0</v>
      </c>
      <c r="P42" s="164"/>
      <c r="Q42" s="164">
        <f>SUM(Q43:Q47)</f>
        <v>0</v>
      </c>
      <c r="R42" s="165"/>
      <c r="S42" s="165"/>
      <c r="T42" s="165"/>
      <c r="U42" s="165"/>
      <c r="V42" s="165">
        <f>SUM(V43:V47)</f>
        <v>4</v>
      </c>
      <c r="W42" s="165"/>
      <c r="X42" s="165"/>
      <c r="Y42" s="165"/>
      <c r="AG42" t="s">
        <v>164</v>
      </c>
    </row>
    <row r="43" spans="1:60" outlineLevel="1" x14ac:dyDescent="0.2">
      <c r="A43" s="173">
        <v>12</v>
      </c>
      <c r="B43" s="174" t="s">
        <v>242</v>
      </c>
      <c r="C43" s="181" t="s">
        <v>243</v>
      </c>
      <c r="D43" s="175" t="s">
        <v>209</v>
      </c>
      <c r="E43" s="176">
        <v>33.36</v>
      </c>
      <c r="F43" s="177"/>
      <c r="G43" s="178">
        <f>ROUND(E43*F43,2)</f>
        <v>0</v>
      </c>
      <c r="H43" s="160"/>
      <c r="I43" s="159">
        <f>ROUND(E43*H43,2)</f>
        <v>0</v>
      </c>
      <c r="J43" s="160"/>
      <c r="K43" s="159">
        <f>ROUND(E43*J43,2)</f>
        <v>0</v>
      </c>
      <c r="L43" s="159">
        <v>21</v>
      </c>
      <c r="M43" s="159">
        <f>G43*(1+L43/100)</f>
        <v>0</v>
      </c>
      <c r="N43" s="158">
        <v>0</v>
      </c>
      <c r="O43" s="158">
        <f>ROUND(E43*N43,2)</f>
        <v>0</v>
      </c>
      <c r="P43" s="158">
        <v>0</v>
      </c>
      <c r="Q43" s="158">
        <f>ROUND(E43*P43,2)</f>
        <v>0</v>
      </c>
      <c r="R43" s="159"/>
      <c r="S43" s="159" t="s">
        <v>165</v>
      </c>
      <c r="T43" s="159" t="s">
        <v>165</v>
      </c>
      <c r="U43" s="159">
        <v>0.12</v>
      </c>
      <c r="V43" s="159">
        <f>ROUND(E43*U43,2)</f>
        <v>4</v>
      </c>
      <c r="W43" s="159"/>
      <c r="X43" s="159" t="s">
        <v>175</v>
      </c>
      <c r="Y43" s="159" t="s">
        <v>167</v>
      </c>
      <c r="Z43" s="149"/>
      <c r="AA43" s="149"/>
      <c r="AB43" s="149"/>
      <c r="AC43" s="149"/>
      <c r="AD43" s="149"/>
      <c r="AE43" s="149"/>
      <c r="AF43" s="149"/>
      <c r="AG43" s="149" t="s">
        <v>176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outlineLevel="2" x14ac:dyDescent="0.2">
      <c r="A44" s="156"/>
      <c r="B44" s="157"/>
      <c r="C44" s="187" t="s">
        <v>510</v>
      </c>
      <c r="D44" s="185"/>
      <c r="E44" s="186"/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9"/>
      <c r="AA44" s="149"/>
      <c r="AB44" s="149"/>
      <c r="AC44" s="149"/>
      <c r="AD44" s="149"/>
      <c r="AE44" s="149"/>
      <c r="AF44" s="149"/>
      <c r="AG44" s="149" t="s">
        <v>177</v>
      </c>
      <c r="AH44" s="149">
        <v>0</v>
      </c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outlineLevel="3" x14ac:dyDescent="0.2">
      <c r="A45" s="156"/>
      <c r="B45" s="157"/>
      <c r="C45" s="187" t="s">
        <v>523</v>
      </c>
      <c r="D45" s="185"/>
      <c r="E45" s="186">
        <v>33.36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9"/>
      <c r="AA45" s="149"/>
      <c r="AB45" s="149"/>
      <c r="AC45" s="149"/>
      <c r="AD45" s="149"/>
      <c r="AE45" s="149"/>
      <c r="AF45" s="149"/>
      <c r="AG45" s="149" t="s">
        <v>177</v>
      </c>
      <c r="AH45" s="149">
        <v>0</v>
      </c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1" x14ac:dyDescent="0.2">
      <c r="A46" s="173">
        <v>13</v>
      </c>
      <c r="B46" s="174" t="s">
        <v>214</v>
      </c>
      <c r="C46" s="181" t="s">
        <v>244</v>
      </c>
      <c r="D46" s="175" t="s">
        <v>237</v>
      </c>
      <c r="E46" s="176">
        <v>35.027999999999999</v>
      </c>
      <c r="F46" s="177"/>
      <c r="G46" s="178">
        <f>ROUND(E46*F46,2)</f>
        <v>0</v>
      </c>
      <c r="H46" s="160"/>
      <c r="I46" s="159">
        <f>ROUND(E46*H46,2)</f>
        <v>0</v>
      </c>
      <c r="J46" s="160"/>
      <c r="K46" s="159">
        <f>ROUND(E46*J46,2)</f>
        <v>0</v>
      </c>
      <c r="L46" s="159">
        <v>21</v>
      </c>
      <c r="M46" s="159">
        <f>G46*(1+L46/100)</f>
        <v>0</v>
      </c>
      <c r="N46" s="158">
        <v>0</v>
      </c>
      <c r="O46" s="158">
        <f>ROUND(E46*N46,2)</f>
        <v>0</v>
      </c>
      <c r="P46" s="158">
        <v>0</v>
      </c>
      <c r="Q46" s="158">
        <f>ROUND(E46*P46,2)</f>
        <v>0</v>
      </c>
      <c r="R46" s="159"/>
      <c r="S46" s="159" t="s">
        <v>169</v>
      </c>
      <c r="T46" s="159" t="s">
        <v>166</v>
      </c>
      <c r="U46" s="159">
        <v>0</v>
      </c>
      <c r="V46" s="159">
        <f>ROUND(E46*U46,2)</f>
        <v>0</v>
      </c>
      <c r="W46" s="159"/>
      <c r="X46" s="159" t="s">
        <v>197</v>
      </c>
      <c r="Y46" s="159" t="s">
        <v>167</v>
      </c>
      <c r="Z46" s="149"/>
      <c r="AA46" s="149"/>
      <c r="AB46" s="149"/>
      <c r="AC46" s="149"/>
      <c r="AD46" s="149"/>
      <c r="AE46" s="149"/>
      <c r="AF46" s="149"/>
      <c r="AG46" s="149" t="s">
        <v>198</v>
      </c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outlineLevel="2" x14ac:dyDescent="0.2">
      <c r="A47" s="156"/>
      <c r="B47" s="157"/>
      <c r="C47" s="187" t="s">
        <v>524</v>
      </c>
      <c r="D47" s="185"/>
      <c r="E47" s="186">
        <v>35.027999999999999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9"/>
      <c r="AA47" s="149"/>
      <c r="AB47" s="149"/>
      <c r="AC47" s="149"/>
      <c r="AD47" s="149"/>
      <c r="AE47" s="149"/>
      <c r="AF47" s="149"/>
      <c r="AG47" s="149" t="s">
        <v>177</v>
      </c>
      <c r="AH47" s="149">
        <v>5</v>
      </c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x14ac:dyDescent="0.2">
      <c r="A48" s="166" t="s">
        <v>163</v>
      </c>
      <c r="B48" s="167" t="s">
        <v>90</v>
      </c>
      <c r="C48" s="180" t="s">
        <v>91</v>
      </c>
      <c r="D48" s="168"/>
      <c r="E48" s="169"/>
      <c r="F48" s="170"/>
      <c r="G48" s="171">
        <f>SUMIF(AG49:AG49,"&lt;&gt;NOR",G49:G49)</f>
        <v>0</v>
      </c>
      <c r="H48" s="165"/>
      <c r="I48" s="165">
        <f>SUM(I49:I49)</f>
        <v>0</v>
      </c>
      <c r="J48" s="165"/>
      <c r="K48" s="165">
        <f>SUM(K49:K49)</f>
        <v>0</v>
      </c>
      <c r="L48" s="165"/>
      <c r="M48" s="165">
        <f>SUM(M49:M49)</f>
        <v>0</v>
      </c>
      <c r="N48" s="164"/>
      <c r="O48" s="164">
        <f>SUM(O49:O49)</f>
        <v>0</v>
      </c>
      <c r="P48" s="164"/>
      <c r="Q48" s="164">
        <f>SUM(Q49:Q49)</f>
        <v>0</v>
      </c>
      <c r="R48" s="165"/>
      <c r="S48" s="165"/>
      <c r="T48" s="165"/>
      <c r="U48" s="165"/>
      <c r="V48" s="165">
        <f>SUM(V49:V49)</f>
        <v>1.03</v>
      </c>
      <c r="W48" s="165"/>
      <c r="X48" s="165"/>
      <c r="Y48" s="165"/>
      <c r="AG48" t="s">
        <v>164</v>
      </c>
    </row>
    <row r="49" spans="1:60" outlineLevel="1" x14ac:dyDescent="0.2">
      <c r="A49" s="188">
        <v>14</v>
      </c>
      <c r="B49" s="189" t="s">
        <v>328</v>
      </c>
      <c r="C49" s="194" t="s">
        <v>329</v>
      </c>
      <c r="D49" s="190" t="s">
        <v>195</v>
      </c>
      <c r="E49" s="191">
        <v>51.722740000000002</v>
      </c>
      <c r="F49" s="192"/>
      <c r="G49" s="193">
        <f>ROUND(E49*F49,2)</f>
        <v>0</v>
      </c>
      <c r="H49" s="160"/>
      <c r="I49" s="159">
        <f>ROUND(E49*H49,2)</f>
        <v>0</v>
      </c>
      <c r="J49" s="160"/>
      <c r="K49" s="159">
        <f>ROUND(E49*J49,2)</f>
        <v>0</v>
      </c>
      <c r="L49" s="159">
        <v>21</v>
      </c>
      <c r="M49" s="159">
        <f>G49*(1+L49/100)</f>
        <v>0</v>
      </c>
      <c r="N49" s="158">
        <v>0</v>
      </c>
      <c r="O49" s="158">
        <f>ROUND(E49*N49,2)</f>
        <v>0</v>
      </c>
      <c r="P49" s="158">
        <v>0</v>
      </c>
      <c r="Q49" s="158">
        <f>ROUND(E49*P49,2)</f>
        <v>0</v>
      </c>
      <c r="R49" s="159"/>
      <c r="S49" s="159" t="s">
        <v>165</v>
      </c>
      <c r="T49" s="159" t="s">
        <v>165</v>
      </c>
      <c r="U49" s="159">
        <v>0.02</v>
      </c>
      <c r="V49" s="159">
        <f>ROUND(E49*U49,2)</f>
        <v>1.03</v>
      </c>
      <c r="W49" s="159"/>
      <c r="X49" s="159" t="s">
        <v>93</v>
      </c>
      <c r="Y49" s="159" t="s">
        <v>167</v>
      </c>
      <c r="Z49" s="149"/>
      <c r="AA49" s="149"/>
      <c r="AB49" s="149"/>
      <c r="AC49" s="149"/>
      <c r="AD49" s="149"/>
      <c r="AE49" s="149"/>
      <c r="AF49" s="149"/>
      <c r="AG49" s="149" t="s">
        <v>217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x14ac:dyDescent="0.2">
      <c r="A50" s="166" t="s">
        <v>163</v>
      </c>
      <c r="B50" s="167" t="s">
        <v>112</v>
      </c>
      <c r="C50" s="180" t="s">
        <v>113</v>
      </c>
      <c r="D50" s="168"/>
      <c r="E50" s="169"/>
      <c r="F50" s="170"/>
      <c r="G50" s="171">
        <f>SUMIF(AG51:AG63,"&lt;&gt;NOR",G51:G63)</f>
        <v>0</v>
      </c>
      <c r="H50" s="165"/>
      <c r="I50" s="165">
        <f>SUM(I51:I63)</f>
        <v>0</v>
      </c>
      <c r="J50" s="165"/>
      <c r="K50" s="165">
        <f>SUM(K51:K63)</f>
        <v>0</v>
      </c>
      <c r="L50" s="165"/>
      <c r="M50" s="165">
        <f>SUM(M51:M63)</f>
        <v>0</v>
      </c>
      <c r="N50" s="164"/>
      <c r="O50" s="164">
        <f>SUM(O51:O63)</f>
        <v>0</v>
      </c>
      <c r="P50" s="164"/>
      <c r="Q50" s="164">
        <f>SUM(Q51:Q63)</f>
        <v>0</v>
      </c>
      <c r="R50" s="165"/>
      <c r="S50" s="165"/>
      <c r="T50" s="165"/>
      <c r="U50" s="165"/>
      <c r="V50" s="165">
        <f>SUM(V51:V63)</f>
        <v>0</v>
      </c>
      <c r="W50" s="165"/>
      <c r="X50" s="165"/>
      <c r="Y50" s="165"/>
      <c r="AG50" t="s">
        <v>164</v>
      </c>
    </row>
    <row r="51" spans="1:60" outlineLevel="1" x14ac:dyDescent="0.2">
      <c r="A51" s="173">
        <v>15</v>
      </c>
      <c r="B51" s="174" t="s">
        <v>248</v>
      </c>
      <c r="C51" s="181" t="s">
        <v>525</v>
      </c>
      <c r="D51" s="175" t="s">
        <v>231</v>
      </c>
      <c r="E51" s="176">
        <v>1</v>
      </c>
      <c r="F51" s="177"/>
      <c r="G51" s="178">
        <f>ROUND(E51*F51,2)</f>
        <v>0</v>
      </c>
      <c r="H51" s="160"/>
      <c r="I51" s="159">
        <f>ROUND(E51*H51,2)</f>
        <v>0</v>
      </c>
      <c r="J51" s="160"/>
      <c r="K51" s="159">
        <f>ROUND(E51*J51,2)</f>
        <v>0</v>
      </c>
      <c r="L51" s="159">
        <v>21</v>
      </c>
      <c r="M51" s="159">
        <f>G51*(1+L51/100)</f>
        <v>0</v>
      </c>
      <c r="N51" s="158">
        <v>0</v>
      </c>
      <c r="O51" s="158">
        <f>ROUND(E51*N51,2)</f>
        <v>0</v>
      </c>
      <c r="P51" s="158">
        <v>0</v>
      </c>
      <c r="Q51" s="158">
        <f>ROUND(E51*P51,2)</f>
        <v>0</v>
      </c>
      <c r="R51" s="159"/>
      <c r="S51" s="159" t="s">
        <v>169</v>
      </c>
      <c r="T51" s="159" t="s">
        <v>166</v>
      </c>
      <c r="U51" s="159">
        <v>0</v>
      </c>
      <c r="V51" s="159">
        <f>ROUND(E51*U51,2)</f>
        <v>0</v>
      </c>
      <c r="W51" s="159"/>
      <c r="X51" s="159" t="s">
        <v>175</v>
      </c>
      <c r="Y51" s="159" t="s">
        <v>167</v>
      </c>
      <c r="Z51" s="149"/>
      <c r="AA51" s="149"/>
      <c r="AB51" s="149"/>
      <c r="AC51" s="149"/>
      <c r="AD51" s="149"/>
      <c r="AE51" s="149"/>
      <c r="AF51" s="149"/>
      <c r="AG51" s="149" t="s">
        <v>176</v>
      </c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outlineLevel="2" x14ac:dyDescent="0.2">
      <c r="A52" s="156"/>
      <c r="B52" s="157"/>
      <c r="C52" s="265" t="s">
        <v>255</v>
      </c>
      <c r="D52" s="266"/>
      <c r="E52" s="266"/>
      <c r="F52" s="266"/>
      <c r="G52" s="266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9"/>
      <c r="AA52" s="149"/>
      <c r="AB52" s="149"/>
      <c r="AC52" s="149"/>
      <c r="AD52" s="149"/>
      <c r="AE52" s="149"/>
      <c r="AF52" s="149"/>
      <c r="AG52" s="149" t="s">
        <v>168</v>
      </c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</row>
    <row r="53" spans="1:60" outlineLevel="3" x14ac:dyDescent="0.2">
      <c r="A53" s="156"/>
      <c r="B53" s="157"/>
      <c r="C53" s="267" t="s">
        <v>331</v>
      </c>
      <c r="D53" s="268"/>
      <c r="E53" s="268"/>
      <c r="F53" s="268"/>
      <c r="G53" s="268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9"/>
      <c r="AA53" s="149"/>
      <c r="AB53" s="149"/>
      <c r="AC53" s="149"/>
      <c r="AD53" s="149"/>
      <c r="AE53" s="149"/>
      <c r="AF53" s="149"/>
      <c r="AG53" s="149" t="s">
        <v>168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outlineLevel="3" x14ac:dyDescent="0.2">
      <c r="A54" s="156"/>
      <c r="B54" s="157"/>
      <c r="C54" s="267" t="s">
        <v>526</v>
      </c>
      <c r="D54" s="268"/>
      <c r="E54" s="268"/>
      <c r="F54" s="268"/>
      <c r="G54" s="268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9"/>
      <c r="AA54" s="149"/>
      <c r="AB54" s="149"/>
      <c r="AC54" s="149"/>
      <c r="AD54" s="149"/>
      <c r="AE54" s="149"/>
      <c r="AF54" s="149"/>
      <c r="AG54" s="149" t="s">
        <v>168</v>
      </c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ht="22.5" outlineLevel="3" x14ac:dyDescent="0.2">
      <c r="A55" s="156"/>
      <c r="B55" s="157"/>
      <c r="C55" s="267" t="s">
        <v>527</v>
      </c>
      <c r="D55" s="268"/>
      <c r="E55" s="268"/>
      <c r="F55" s="268"/>
      <c r="G55" s="268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9"/>
      <c r="AA55" s="149"/>
      <c r="AB55" s="149"/>
      <c r="AC55" s="149"/>
      <c r="AD55" s="149"/>
      <c r="AE55" s="149"/>
      <c r="AF55" s="149"/>
      <c r="AG55" s="149" t="s">
        <v>168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79" t="str">
        <f>C55</f>
        <v>-	14x vertikální akátová stojka, 2c horizontální hrazda, 1x dřevěný žebříkový výlez, 3x lanová vertikální prolézačka, 1x horizontální ručkovací kladina, 2x horizontální síť, 1x vertikální tyč</v>
      </c>
      <c r="BB55" s="149"/>
      <c r="BC55" s="149"/>
      <c r="BD55" s="149"/>
      <c r="BE55" s="149"/>
      <c r="BF55" s="149"/>
      <c r="BG55" s="149"/>
      <c r="BH55" s="149"/>
    </row>
    <row r="56" spans="1:60" outlineLevel="3" x14ac:dyDescent="0.2">
      <c r="A56" s="156"/>
      <c r="B56" s="157"/>
      <c r="C56" s="267" t="s">
        <v>528</v>
      </c>
      <c r="D56" s="268"/>
      <c r="E56" s="268"/>
      <c r="F56" s="268"/>
      <c r="G56" s="268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168</v>
      </c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3" x14ac:dyDescent="0.2">
      <c r="A57" s="156"/>
      <c r="B57" s="157"/>
      <c r="C57" s="267" t="s">
        <v>422</v>
      </c>
      <c r="D57" s="268"/>
      <c r="E57" s="268"/>
      <c r="F57" s="268"/>
      <c r="G57" s="268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168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3" x14ac:dyDescent="0.2">
      <c r="A58" s="156"/>
      <c r="B58" s="157"/>
      <c r="C58" s="267" t="s">
        <v>335</v>
      </c>
      <c r="D58" s="268"/>
      <c r="E58" s="268"/>
      <c r="F58" s="268"/>
      <c r="G58" s="268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9"/>
      <c r="AA58" s="149"/>
      <c r="AB58" s="149"/>
      <c r="AC58" s="149"/>
      <c r="AD58" s="149"/>
      <c r="AE58" s="149"/>
      <c r="AF58" s="149"/>
      <c r="AG58" s="149" t="s">
        <v>168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3" x14ac:dyDescent="0.2">
      <c r="A59" s="156"/>
      <c r="B59" s="157"/>
      <c r="C59" s="267" t="s">
        <v>336</v>
      </c>
      <c r="D59" s="268"/>
      <c r="E59" s="268"/>
      <c r="F59" s="268"/>
      <c r="G59" s="268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9"/>
      <c r="AA59" s="149"/>
      <c r="AB59" s="149"/>
      <c r="AC59" s="149"/>
      <c r="AD59" s="149"/>
      <c r="AE59" s="149"/>
      <c r="AF59" s="149"/>
      <c r="AG59" s="149" t="s">
        <v>168</v>
      </c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3" x14ac:dyDescent="0.2">
      <c r="A60" s="156"/>
      <c r="B60" s="157"/>
      <c r="C60" s="267" t="s">
        <v>529</v>
      </c>
      <c r="D60" s="268"/>
      <c r="E60" s="268"/>
      <c r="F60" s="268"/>
      <c r="G60" s="268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9"/>
      <c r="AA60" s="149"/>
      <c r="AB60" s="149"/>
      <c r="AC60" s="149"/>
      <c r="AD60" s="149"/>
      <c r="AE60" s="149"/>
      <c r="AF60" s="149"/>
      <c r="AG60" s="149" t="s">
        <v>168</v>
      </c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3" x14ac:dyDescent="0.2">
      <c r="A61" s="156"/>
      <c r="B61" s="157"/>
      <c r="C61" s="267" t="s">
        <v>530</v>
      </c>
      <c r="D61" s="268"/>
      <c r="E61" s="268"/>
      <c r="F61" s="268"/>
      <c r="G61" s="268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9"/>
      <c r="AA61" s="149"/>
      <c r="AB61" s="149"/>
      <c r="AC61" s="149"/>
      <c r="AD61" s="149"/>
      <c r="AE61" s="149"/>
      <c r="AF61" s="149"/>
      <c r="AG61" s="149" t="s">
        <v>168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3" x14ac:dyDescent="0.2">
      <c r="A62" s="156"/>
      <c r="B62" s="157"/>
      <c r="C62" s="267" t="s">
        <v>531</v>
      </c>
      <c r="D62" s="268"/>
      <c r="E62" s="268"/>
      <c r="F62" s="268"/>
      <c r="G62" s="268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168</v>
      </c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3" x14ac:dyDescent="0.2">
      <c r="A63" s="156"/>
      <c r="B63" s="157"/>
      <c r="C63" s="267" t="s">
        <v>532</v>
      </c>
      <c r="D63" s="268"/>
      <c r="E63" s="268"/>
      <c r="F63" s="268"/>
      <c r="G63" s="268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168</v>
      </c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x14ac:dyDescent="0.2">
      <c r="A64" s="3"/>
      <c r="B64" s="4"/>
      <c r="C64" s="182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E64">
        <v>12</v>
      </c>
      <c r="AF64">
        <v>21</v>
      </c>
      <c r="AG64" t="s">
        <v>149</v>
      </c>
    </row>
    <row r="65" spans="1:33" x14ac:dyDescent="0.2">
      <c r="A65" s="152"/>
      <c r="B65" s="153" t="s">
        <v>31</v>
      </c>
      <c r="C65" s="183"/>
      <c r="D65" s="154"/>
      <c r="E65" s="155"/>
      <c r="F65" s="155"/>
      <c r="G65" s="172">
        <f>G8+G27+G33+G42+G48+G50</f>
        <v>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AE65">
        <f>SUMIF(L7:L63,AE64,G7:G63)</f>
        <v>0</v>
      </c>
      <c r="AF65">
        <f>SUMIF(L7:L63,AF64,G7:G63)</f>
        <v>0</v>
      </c>
      <c r="AG65" t="s">
        <v>170</v>
      </c>
    </row>
    <row r="66" spans="1:33" x14ac:dyDescent="0.2">
      <c r="A66" s="3"/>
      <c r="B66" s="4"/>
      <c r="C66" s="182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3" x14ac:dyDescent="0.2">
      <c r="A67" s="3"/>
      <c r="B67" s="4"/>
      <c r="C67" s="182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33" x14ac:dyDescent="0.2">
      <c r="A68" s="251" t="s">
        <v>171</v>
      </c>
      <c r="B68" s="251"/>
      <c r="C68" s="252"/>
      <c r="D68" s="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33" x14ac:dyDescent="0.2">
      <c r="A69" s="253"/>
      <c r="B69" s="254"/>
      <c r="C69" s="255"/>
      <c r="D69" s="254"/>
      <c r="E69" s="254"/>
      <c r="F69" s="254"/>
      <c r="G69" s="25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G69" t="s">
        <v>172</v>
      </c>
    </row>
    <row r="70" spans="1:33" x14ac:dyDescent="0.2">
      <c r="A70" s="257"/>
      <c r="B70" s="258"/>
      <c r="C70" s="259"/>
      <c r="D70" s="258"/>
      <c r="E70" s="258"/>
      <c r="F70" s="258"/>
      <c r="G70" s="260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33" x14ac:dyDescent="0.2">
      <c r="A71" s="257"/>
      <c r="B71" s="258"/>
      <c r="C71" s="259"/>
      <c r="D71" s="258"/>
      <c r="E71" s="258"/>
      <c r="F71" s="258"/>
      <c r="G71" s="260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33" x14ac:dyDescent="0.2">
      <c r="A72" s="257"/>
      <c r="B72" s="258"/>
      <c r="C72" s="259"/>
      <c r="D72" s="258"/>
      <c r="E72" s="258"/>
      <c r="F72" s="258"/>
      <c r="G72" s="260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33" x14ac:dyDescent="0.2">
      <c r="A73" s="261"/>
      <c r="B73" s="262"/>
      <c r="C73" s="263"/>
      <c r="D73" s="262"/>
      <c r="E73" s="262"/>
      <c r="F73" s="262"/>
      <c r="G73" s="26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33" x14ac:dyDescent="0.2">
      <c r="A74" s="3"/>
      <c r="B74" s="4"/>
      <c r="C74" s="182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33" x14ac:dyDescent="0.2">
      <c r="C75" s="184"/>
      <c r="D75" s="10"/>
      <c r="AG75" t="s">
        <v>173</v>
      </c>
    </row>
    <row r="76" spans="1:33" x14ac:dyDescent="0.2">
      <c r="D76" s="10"/>
    </row>
    <row r="77" spans="1:33" x14ac:dyDescent="0.2">
      <c r="D77" s="10"/>
    </row>
    <row r="78" spans="1:33" x14ac:dyDescent="0.2">
      <c r="D78" s="10"/>
    </row>
    <row r="79" spans="1:33" x14ac:dyDescent="0.2">
      <c r="D79" s="10"/>
    </row>
    <row r="80" spans="1:33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22">
    <mergeCell ref="A1:G1"/>
    <mergeCell ref="C2:G2"/>
    <mergeCell ref="C3:G3"/>
    <mergeCell ref="C4:G4"/>
    <mergeCell ref="A68:C68"/>
    <mergeCell ref="C63:G63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A69:G73"/>
    <mergeCell ref="C38:G38"/>
    <mergeCell ref="C39:G39"/>
    <mergeCell ref="C40:G40"/>
    <mergeCell ref="C41:G41"/>
    <mergeCell ref="C62:G6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3D0EAE56224419AA4E47F11EB1A24" ma:contentTypeVersion="14" ma:contentTypeDescription="Vytvoří nový dokument" ma:contentTypeScope="" ma:versionID="f651fcde01d1de19b696accc90156f28">
  <xsd:schema xmlns:xsd="http://www.w3.org/2001/XMLSchema" xmlns:xs="http://www.w3.org/2001/XMLSchema" xmlns:p="http://schemas.microsoft.com/office/2006/metadata/properties" xmlns:ns2="34385741-33e1-464c-a209-42cd9972d65a" xmlns:ns3="45635580-7542-446c-83c2-da9e0c062f64" targetNamespace="http://schemas.microsoft.com/office/2006/metadata/properties" ma:root="true" ma:fieldsID="4d6f6613524463d25b8fb86bbf0cab32" ns2:_="" ns3:_="">
    <xsd:import namespace="34385741-33e1-464c-a209-42cd9972d65a"/>
    <xsd:import namespace="45635580-7542-446c-83c2-da9e0c062f6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85741-33e1-464c-a209-42cd9972d6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35580-7542-446c-83c2-da9e0c062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3F7E976-5B37-4768-945F-E64246D83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85741-33e1-464c-a209-42cd9972d65a"/>
    <ds:schemaRef ds:uri="45635580-7542-446c-83c2-da9e0c062f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4C878-D78D-4664-8324-A065A1B2E4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0B8BA3-01D9-4E8A-A69D-7C07DF65202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5635580-7542-446c-83c2-da9e0c062f64"/>
    <ds:schemaRef ds:uri="34385741-33e1-464c-a209-42cd9972d6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56</vt:i4>
      </vt:variant>
    </vt:vector>
  </HeadingPairs>
  <TitlesOfParts>
    <vt:vector size="64" baseType="lpstr">
      <vt:lpstr>Pokyny pro vyplnění</vt:lpstr>
      <vt:lpstr>Stavba</vt:lpstr>
      <vt:lpstr>VzorPolozky</vt:lpstr>
      <vt:lpstr>SO05.2 SO05.2 Pol</vt:lpstr>
      <vt:lpstr>SO06.02 SO06.02 Pol</vt:lpstr>
      <vt:lpstr>SO06.05 SO06.05 Pol</vt:lpstr>
      <vt:lpstr>SO06.08 SO06.08 Pol</vt:lpstr>
      <vt:lpstr>SO06.13 SO06.13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'SO05.2 SO05.2 Pol'!Názvy_tisku</vt:lpstr>
      <vt:lpstr>'SO06.02 SO06.02 Pol'!Názvy_tisku</vt:lpstr>
      <vt:lpstr>'SO06.05 SO06.05 Pol'!Názvy_tisku</vt:lpstr>
      <vt:lpstr>'SO06.08 SO06.08 Pol'!Názvy_tisku</vt:lpstr>
      <vt:lpstr>'SO06.13 SO06.13 Pol'!Názvy_tisku</vt:lpstr>
      <vt:lpstr>oadresa</vt:lpstr>
      <vt:lpstr>Stavba!Objednatel</vt:lpstr>
      <vt:lpstr>Stavba!Objekt</vt:lpstr>
      <vt:lpstr>'SO05.2 SO05.2 Pol'!Oblast_tisku</vt:lpstr>
      <vt:lpstr>'SO06.02 SO06.02 Pol'!Oblast_tisku</vt:lpstr>
      <vt:lpstr>'SO06.05 SO06.05 Pol'!Oblast_tisku</vt:lpstr>
      <vt:lpstr>'SO06.08 SO06.08 Pol'!Oblast_tisku</vt:lpstr>
      <vt:lpstr>'SO06.13 SO06.13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arustav4</dc:creator>
  <cp:lastModifiedBy>Pavlína Juřenová</cp:lastModifiedBy>
  <cp:lastPrinted>2019-03-19T12:27:02Z</cp:lastPrinted>
  <dcterms:created xsi:type="dcterms:W3CDTF">2009-04-08T07:15:50Z</dcterms:created>
  <dcterms:modified xsi:type="dcterms:W3CDTF">2025-07-09T10:36:51Z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0x01010052E3D0EAE56224419AA4E47F11EB1A24</vt:lpwstr>
  </property>
</Properties>
</file>