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OEM\Desktop\"/>
    </mc:Choice>
  </mc:AlternateContent>
  <xr:revisionPtr revIDLastSave="0" documentId="13_ncr:1_{1E4CA8E7-6A09-40D9-A7A4-1A7D96FC2706}" xr6:coauthVersionLast="47" xr6:coauthVersionMax="47" xr10:uidLastSave="{00000000-0000-0000-0000-000000000000}"/>
  <bookViews>
    <workbookView xWindow="-120" yWindow="-120" windowWidth="38640" windowHeight="21120" tabRatio="500" activeTab="4" xr2:uid="{00000000-000D-0000-FFFF-FFFF00000000}"/>
  </bookViews>
  <sheets>
    <sheet name="Rekapitulace stavby" sheetId="1" r:id="rId1"/>
    <sheet name="01 - SO 01 - úsek č.1, Ma..." sheetId="2" r:id="rId2"/>
    <sheet name="03a - SO 03 - OPRAVA ČÁST..." sheetId="3" r:id="rId3"/>
    <sheet name="04 - SO 04 - úsek č.4, Bo..." sheetId="4" r:id="rId4"/>
    <sheet name="06 - Vedlejší rozpočtové ..." sheetId="5" r:id="rId5"/>
    <sheet name="Pokyny pro vyplnění" sheetId="6" r:id="rId6"/>
  </sheets>
  <definedNames>
    <definedName name="_xlnm._FilterDatabase" localSheetId="1" hidden="1">'01 - SO 01 - úsek č.1, Ma...'!$C$89:$K$180</definedName>
    <definedName name="_xlnm._FilterDatabase" localSheetId="2" hidden="1">'03a - SO 03 - OPRAVA ČÁST...'!$C$85:$K$196</definedName>
    <definedName name="_xlnm._FilterDatabase" localSheetId="3" hidden="1">'04 - SO 04 - úsek č.4, Bo...'!$C$87:$K$128</definedName>
    <definedName name="_xlnm._FilterDatabase" localSheetId="4" hidden="1">'06 - Vedlejší rozpočtové ...'!$C$83:$K$94</definedName>
    <definedName name="_xlnm.Print_Titles" localSheetId="1">'01 - SO 01 - úsek č.1, Ma...'!$89:$89</definedName>
    <definedName name="_xlnm.Print_Titles" localSheetId="2">'03a - SO 03 - OPRAVA ČÁST...'!$85:$85</definedName>
    <definedName name="_xlnm.Print_Titles" localSheetId="3">'04 - SO 04 - úsek č.4, Bo...'!$87:$87</definedName>
    <definedName name="_xlnm.Print_Titles" localSheetId="4">'06 - Vedlejší rozpočtové ...'!$83:$83</definedName>
    <definedName name="_xlnm.Print_Titles" localSheetId="0">'Rekapitulace stavby'!$52:$52</definedName>
    <definedName name="_xlnm.Print_Area" localSheetId="1">'01 - SO 01 - úsek č.1, Ma...'!$C$4:$J$39,'01 - SO 01 - úsek č.1, Ma...'!$C$45:$J$71,'01 - SO 01 - úsek č.1, Ma...'!$C$77:$K$180</definedName>
    <definedName name="_xlnm.Print_Area" localSheetId="2">'03a - SO 03 - OPRAVA ČÁST...'!$C$4:$J$39,'03a - SO 03 - OPRAVA ČÁST...'!$C$45:$J$67,'03a - SO 03 - OPRAVA ČÁST...'!$C$73:$K$196</definedName>
    <definedName name="_xlnm.Print_Area" localSheetId="3">'04 - SO 04 - úsek č.4, Bo...'!$C$4:$J$39,'04 - SO 04 - úsek č.4, Bo...'!$C$45:$J$69,'04 - SO 04 - úsek č.4, Bo...'!$C$75:$K$128</definedName>
    <definedName name="_xlnm.Print_Area" localSheetId="4">'06 - Vedlejší rozpočtové ...'!$C$4:$J$39,'06 - Vedlejší rozpočtové ...'!$C$45:$J$65,'06 - Vedlejší rozpočtové ...'!$C$71:$K$94</definedName>
    <definedName name="_xlnm.Print_Area" localSheetId="5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K94" i="5" l="1"/>
  <c r="BK93" i="5" s="1"/>
  <c r="J93" i="5" s="1"/>
  <c r="J64" i="5" s="1"/>
  <c r="BI94" i="5"/>
  <c r="BH94" i="5"/>
  <c r="BG94" i="5"/>
  <c r="BF94" i="5"/>
  <c r="BE94" i="5"/>
  <c r="T94" i="5"/>
  <c r="R94" i="5"/>
  <c r="P94" i="5"/>
  <c r="J94" i="5"/>
  <c r="T93" i="5"/>
  <c r="R93" i="5"/>
  <c r="P93" i="5"/>
  <c r="BK92" i="5"/>
  <c r="BK91" i="5" s="1"/>
  <c r="J91" i="5" s="1"/>
  <c r="J63" i="5" s="1"/>
  <c r="BI92" i="5"/>
  <c r="BH92" i="5"/>
  <c r="BG92" i="5"/>
  <c r="BF92" i="5"/>
  <c r="BE92" i="5"/>
  <c r="T92" i="5"/>
  <c r="R92" i="5"/>
  <c r="P92" i="5"/>
  <c r="J92" i="5"/>
  <c r="T91" i="5"/>
  <c r="R91" i="5"/>
  <c r="P91" i="5"/>
  <c r="BK90" i="5"/>
  <c r="BI90" i="5"/>
  <c r="BH90" i="5"/>
  <c r="BG90" i="5"/>
  <c r="BF90" i="5"/>
  <c r="BE90" i="5"/>
  <c r="T90" i="5"/>
  <c r="R90" i="5"/>
  <c r="P90" i="5"/>
  <c r="J90" i="5"/>
  <c r="BK89" i="5"/>
  <c r="BI89" i="5"/>
  <c r="BH89" i="5"/>
  <c r="BG89" i="5"/>
  <c r="BF89" i="5"/>
  <c r="BE89" i="5"/>
  <c r="T89" i="5"/>
  <c r="R89" i="5"/>
  <c r="R88" i="5" s="1"/>
  <c r="P89" i="5"/>
  <c r="J89" i="5"/>
  <c r="BK88" i="5"/>
  <c r="J88" i="5" s="1"/>
  <c r="J62" i="5" s="1"/>
  <c r="T88" i="5"/>
  <c r="P88" i="5"/>
  <c r="BK87" i="5"/>
  <c r="BI87" i="5"/>
  <c r="BH87" i="5"/>
  <c r="F36" i="5" s="1"/>
  <c r="BC58" i="1" s="1"/>
  <c r="BG87" i="5"/>
  <c r="BF87" i="5"/>
  <c r="BE87" i="5"/>
  <c r="J33" i="5" s="1"/>
  <c r="AV58" i="1" s="1"/>
  <c r="T87" i="5"/>
  <c r="R87" i="5"/>
  <c r="R86" i="5" s="1"/>
  <c r="R85" i="5" s="1"/>
  <c r="R84" i="5" s="1"/>
  <c r="P87" i="5"/>
  <c r="J87" i="5"/>
  <c r="BK86" i="5"/>
  <c r="BK85" i="5" s="1"/>
  <c r="T86" i="5"/>
  <c r="P86" i="5"/>
  <c r="P85" i="5" s="1"/>
  <c r="P84" i="5" s="1"/>
  <c r="J86" i="5"/>
  <c r="J61" i="5" s="1"/>
  <c r="T85" i="5"/>
  <c r="T84" i="5" s="1"/>
  <c r="J81" i="5"/>
  <c r="F81" i="5"/>
  <c r="J80" i="5"/>
  <c r="F80" i="5"/>
  <c r="J78" i="5"/>
  <c r="E76" i="5"/>
  <c r="J55" i="5"/>
  <c r="F55" i="5"/>
  <c r="J54" i="5"/>
  <c r="F54" i="5"/>
  <c r="E50" i="5"/>
  <c r="J37" i="5"/>
  <c r="F37" i="5"/>
  <c r="J36" i="5"/>
  <c r="AY58" i="1" s="1"/>
  <c r="J35" i="5"/>
  <c r="AX58" i="1" s="1"/>
  <c r="F35" i="5"/>
  <c r="BB58" i="1" s="1"/>
  <c r="J18" i="5"/>
  <c r="E18" i="5"/>
  <c r="J17" i="5"/>
  <c r="J12" i="5"/>
  <c r="J52" i="5" s="1"/>
  <c r="E7" i="5"/>
  <c r="E74" i="5" s="1"/>
  <c r="BK127" i="4"/>
  <c r="BK126" i="4" s="1"/>
  <c r="BI127" i="4"/>
  <c r="BH127" i="4"/>
  <c r="BG127" i="4"/>
  <c r="BF127" i="4"/>
  <c r="BE127" i="4"/>
  <c r="T127" i="4"/>
  <c r="R127" i="4"/>
  <c r="R126" i="4" s="1"/>
  <c r="R125" i="4" s="1"/>
  <c r="P127" i="4"/>
  <c r="J127" i="4"/>
  <c r="T126" i="4"/>
  <c r="T125" i="4" s="1"/>
  <c r="P126" i="4"/>
  <c r="P125" i="4" s="1"/>
  <c r="BK123" i="4"/>
  <c r="BK122" i="4" s="1"/>
  <c r="J122" i="4" s="1"/>
  <c r="J66" i="4" s="1"/>
  <c r="BI123" i="4"/>
  <c r="BH123" i="4"/>
  <c r="BG123" i="4"/>
  <c r="BF123" i="4"/>
  <c r="T123" i="4"/>
  <c r="R123" i="4"/>
  <c r="P123" i="4"/>
  <c r="J123" i="4"/>
  <c r="BE123" i="4" s="1"/>
  <c r="T122" i="4"/>
  <c r="R122" i="4"/>
  <c r="P122" i="4"/>
  <c r="BK120" i="4"/>
  <c r="BI120" i="4"/>
  <c r="BH120" i="4"/>
  <c r="BG120" i="4"/>
  <c r="BF120" i="4"/>
  <c r="BE120" i="4"/>
  <c r="T120" i="4"/>
  <c r="R120" i="4"/>
  <c r="P120" i="4"/>
  <c r="J120" i="4"/>
  <c r="BK118" i="4"/>
  <c r="BI118" i="4"/>
  <c r="BH118" i="4"/>
  <c r="BG118" i="4"/>
  <c r="BF118" i="4"/>
  <c r="BE118" i="4"/>
  <c r="T118" i="4"/>
  <c r="R118" i="4"/>
  <c r="P118" i="4"/>
  <c r="J118" i="4"/>
  <c r="BK116" i="4"/>
  <c r="BI116" i="4"/>
  <c r="BH116" i="4"/>
  <c r="BG116" i="4"/>
  <c r="BF116" i="4"/>
  <c r="BE116" i="4"/>
  <c r="T116" i="4"/>
  <c r="R116" i="4"/>
  <c r="P116" i="4"/>
  <c r="J116" i="4"/>
  <c r="BK114" i="4"/>
  <c r="BI114" i="4"/>
  <c r="BH114" i="4"/>
  <c r="BG114" i="4"/>
  <c r="BF114" i="4"/>
  <c r="T114" i="4"/>
  <c r="R114" i="4"/>
  <c r="P114" i="4"/>
  <c r="P113" i="4" s="1"/>
  <c r="J114" i="4"/>
  <c r="BE114" i="4" s="1"/>
  <c r="T113" i="4"/>
  <c r="BK111" i="4"/>
  <c r="BI111" i="4"/>
  <c r="BH111" i="4"/>
  <c r="BG111" i="4"/>
  <c r="BF111" i="4"/>
  <c r="T111" i="4"/>
  <c r="R111" i="4"/>
  <c r="P111" i="4"/>
  <c r="P106" i="4" s="1"/>
  <c r="J111" i="4"/>
  <c r="BE111" i="4" s="1"/>
  <c r="BK109" i="4"/>
  <c r="BI109" i="4"/>
  <c r="BH109" i="4"/>
  <c r="BG109" i="4"/>
  <c r="BF109" i="4"/>
  <c r="BE109" i="4"/>
  <c r="T109" i="4"/>
  <c r="R109" i="4"/>
  <c r="P109" i="4"/>
  <c r="J109" i="4"/>
  <c r="BK107" i="4"/>
  <c r="BK106" i="4" s="1"/>
  <c r="J106" i="4" s="1"/>
  <c r="J64" i="4" s="1"/>
  <c r="BI107" i="4"/>
  <c r="BH107" i="4"/>
  <c r="BG107" i="4"/>
  <c r="BF107" i="4"/>
  <c r="T107" i="4"/>
  <c r="R107" i="4"/>
  <c r="P107" i="4"/>
  <c r="J107" i="4"/>
  <c r="BE107" i="4" s="1"/>
  <c r="R106" i="4"/>
  <c r="BK105" i="4"/>
  <c r="BI105" i="4"/>
  <c r="BH105" i="4"/>
  <c r="BG105" i="4"/>
  <c r="BF105" i="4"/>
  <c r="T105" i="4"/>
  <c r="R105" i="4"/>
  <c r="R103" i="4" s="1"/>
  <c r="P105" i="4"/>
  <c r="J105" i="4"/>
  <c r="BE105" i="4" s="1"/>
  <c r="BK104" i="4"/>
  <c r="BI104" i="4"/>
  <c r="BH104" i="4"/>
  <c r="BG104" i="4"/>
  <c r="BF104" i="4"/>
  <c r="T104" i="4"/>
  <c r="R104" i="4"/>
  <c r="P104" i="4"/>
  <c r="P103" i="4" s="1"/>
  <c r="J104" i="4"/>
  <c r="BE104" i="4" s="1"/>
  <c r="T103" i="4"/>
  <c r="BK101" i="4"/>
  <c r="BI101" i="4"/>
  <c r="BH101" i="4"/>
  <c r="BG101" i="4"/>
  <c r="BF101" i="4"/>
  <c r="T101" i="4"/>
  <c r="R101" i="4"/>
  <c r="P101" i="4"/>
  <c r="J101" i="4"/>
  <c r="BE101" i="4" s="1"/>
  <c r="BK99" i="4"/>
  <c r="BI99" i="4"/>
  <c r="BH99" i="4"/>
  <c r="BG99" i="4"/>
  <c r="BF99" i="4"/>
  <c r="BE99" i="4"/>
  <c r="T99" i="4"/>
  <c r="R99" i="4"/>
  <c r="P99" i="4"/>
  <c r="J99" i="4"/>
  <c r="BK97" i="4"/>
  <c r="BK96" i="4" s="1"/>
  <c r="J96" i="4" s="1"/>
  <c r="J62" i="4" s="1"/>
  <c r="BI97" i="4"/>
  <c r="BH97" i="4"/>
  <c r="BG97" i="4"/>
  <c r="BF97" i="4"/>
  <c r="T97" i="4"/>
  <c r="T96" i="4" s="1"/>
  <c r="R97" i="4"/>
  <c r="R96" i="4" s="1"/>
  <c r="P97" i="4"/>
  <c r="P96" i="4" s="1"/>
  <c r="J97" i="4"/>
  <c r="BE97" i="4" s="1"/>
  <c r="BK94" i="4"/>
  <c r="BI94" i="4"/>
  <c r="BH94" i="4"/>
  <c r="BG94" i="4"/>
  <c r="BF94" i="4"/>
  <c r="BE94" i="4"/>
  <c r="T94" i="4"/>
  <c r="R94" i="4"/>
  <c r="P94" i="4"/>
  <c r="J94" i="4"/>
  <c r="BK92" i="4"/>
  <c r="BI92" i="4"/>
  <c r="BH92" i="4"/>
  <c r="BG92" i="4"/>
  <c r="BF92" i="4"/>
  <c r="T92" i="4"/>
  <c r="R92" i="4"/>
  <c r="P92" i="4"/>
  <c r="J92" i="4"/>
  <c r="BE92" i="4" s="1"/>
  <c r="BK91" i="4"/>
  <c r="BI91" i="4"/>
  <c r="BH91" i="4"/>
  <c r="BG91" i="4"/>
  <c r="BF91" i="4"/>
  <c r="T91" i="4"/>
  <c r="R91" i="4"/>
  <c r="P91" i="4"/>
  <c r="P90" i="4" s="1"/>
  <c r="J91" i="4"/>
  <c r="BE91" i="4" s="1"/>
  <c r="BK90" i="4"/>
  <c r="T90" i="4"/>
  <c r="J85" i="4"/>
  <c r="J84" i="4"/>
  <c r="F84" i="4"/>
  <c r="F82" i="4"/>
  <c r="E80" i="4"/>
  <c r="E78" i="4"/>
  <c r="J55" i="4"/>
  <c r="F55" i="4"/>
  <c r="J54" i="4"/>
  <c r="F54" i="4"/>
  <c r="J52" i="4"/>
  <c r="F52" i="4"/>
  <c r="E50" i="4"/>
  <c r="J37" i="4"/>
  <c r="J36" i="4"/>
  <c r="J35" i="4"/>
  <c r="AX57" i="1" s="1"/>
  <c r="F35" i="4"/>
  <c r="BB57" i="1" s="1"/>
  <c r="J34" i="4"/>
  <c r="AW57" i="1" s="1"/>
  <c r="F34" i="4"/>
  <c r="BA57" i="1" s="1"/>
  <c r="J18" i="4"/>
  <c r="E18" i="4"/>
  <c r="F85" i="4" s="1"/>
  <c r="J17" i="4"/>
  <c r="J12" i="4"/>
  <c r="J82" i="4" s="1"/>
  <c r="E7" i="4"/>
  <c r="E48" i="4" s="1"/>
  <c r="BK195" i="3"/>
  <c r="BK194" i="3" s="1"/>
  <c r="BI195" i="3"/>
  <c r="BH195" i="3"/>
  <c r="BG195" i="3"/>
  <c r="BF195" i="3"/>
  <c r="BE195" i="3"/>
  <c r="T195" i="3"/>
  <c r="T194" i="3" s="1"/>
  <c r="R195" i="3"/>
  <c r="R194" i="3" s="1"/>
  <c r="P195" i="3"/>
  <c r="P194" i="3" s="1"/>
  <c r="J195" i="3"/>
  <c r="J194" i="3"/>
  <c r="J66" i="3" s="1"/>
  <c r="BK192" i="3"/>
  <c r="BI192" i="3"/>
  <c r="BH192" i="3"/>
  <c r="BG192" i="3"/>
  <c r="BF192" i="3"/>
  <c r="BE192" i="3"/>
  <c r="T192" i="3"/>
  <c r="R192" i="3"/>
  <c r="P192" i="3"/>
  <c r="J192" i="3"/>
  <c r="BK190" i="3"/>
  <c r="BI190" i="3"/>
  <c r="BH190" i="3"/>
  <c r="BG190" i="3"/>
  <c r="BF190" i="3"/>
  <c r="BE190" i="3"/>
  <c r="T190" i="3"/>
  <c r="R190" i="3"/>
  <c r="R182" i="3" s="1"/>
  <c r="P190" i="3"/>
  <c r="J190" i="3"/>
  <c r="BK188" i="3"/>
  <c r="BI188" i="3"/>
  <c r="BH188" i="3"/>
  <c r="BG188" i="3"/>
  <c r="BF188" i="3"/>
  <c r="T188" i="3"/>
  <c r="T182" i="3" s="1"/>
  <c r="R188" i="3"/>
  <c r="P188" i="3"/>
  <c r="J188" i="3"/>
  <c r="BE188" i="3" s="1"/>
  <c r="BK185" i="3"/>
  <c r="BI185" i="3"/>
  <c r="BH185" i="3"/>
  <c r="BG185" i="3"/>
  <c r="BF185" i="3"/>
  <c r="T185" i="3"/>
  <c r="R185" i="3"/>
  <c r="P185" i="3"/>
  <c r="J185" i="3"/>
  <c r="BE185" i="3" s="1"/>
  <c r="BK183" i="3"/>
  <c r="BK182" i="3" s="1"/>
  <c r="J182" i="3" s="1"/>
  <c r="J65" i="3" s="1"/>
  <c r="BI183" i="3"/>
  <c r="BH183" i="3"/>
  <c r="BG183" i="3"/>
  <c r="BF183" i="3"/>
  <c r="BE183" i="3"/>
  <c r="T183" i="3"/>
  <c r="R183" i="3"/>
  <c r="P183" i="3"/>
  <c r="J183" i="3"/>
  <c r="P182" i="3"/>
  <c r="BK175" i="3"/>
  <c r="BI175" i="3"/>
  <c r="BH175" i="3"/>
  <c r="BG175" i="3"/>
  <c r="BF175" i="3"/>
  <c r="T175" i="3"/>
  <c r="R175" i="3"/>
  <c r="P175" i="3"/>
  <c r="J175" i="3"/>
  <c r="BE175" i="3" s="1"/>
  <c r="BK170" i="3"/>
  <c r="BI170" i="3"/>
  <c r="BH170" i="3"/>
  <c r="BG170" i="3"/>
  <c r="BF170" i="3"/>
  <c r="T170" i="3"/>
  <c r="R170" i="3"/>
  <c r="P170" i="3"/>
  <c r="J170" i="3"/>
  <c r="BE170" i="3" s="1"/>
  <c r="BK165" i="3"/>
  <c r="BI165" i="3"/>
  <c r="BH165" i="3"/>
  <c r="BG165" i="3"/>
  <c r="BF165" i="3"/>
  <c r="T165" i="3"/>
  <c r="R165" i="3"/>
  <c r="P165" i="3"/>
  <c r="J165" i="3"/>
  <c r="BE165" i="3" s="1"/>
  <c r="BK162" i="3"/>
  <c r="BI162" i="3"/>
  <c r="BH162" i="3"/>
  <c r="BG162" i="3"/>
  <c r="BF162" i="3"/>
  <c r="T162" i="3"/>
  <c r="R162" i="3"/>
  <c r="P162" i="3"/>
  <c r="P157" i="3" s="1"/>
  <c r="J162" i="3"/>
  <c r="BE162" i="3" s="1"/>
  <c r="BK158" i="3"/>
  <c r="BK157" i="3" s="1"/>
  <c r="J157" i="3" s="1"/>
  <c r="J64" i="3" s="1"/>
  <c r="BI158" i="3"/>
  <c r="BH158" i="3"/>
  <c r="BG158" i="3"/>
  <c r="BF158" i="3"/>
  <c r="BE158" i="3"/>
  <c r="T158" i="3"/>
  <c r="R158" i="3"/>
  <c r="P158" i="3"/>
  <c r="J158" i="3"/>
  <c r="T157" i="3"/>
  <c r="R157" i="3"/>
  <c r="BK153" i="3"/>
  <c r="BI153" i="3"/>
  <c r="BH153" i="3"/>
  <c r="BG153" i="3"/>
  <c r="BF153" i="3"/>
  <c r="T153" i="3"/>
  <c r="R153" i="3"/>
  <c r="P153" i="3"/>
  <c r="P144" i="3" s="1"/>
  <c r="J153" i="3"/>
  <c r="BE153" i="3" s="1"/>
  <c r="BK151" i="3"/>
  <c r="BI151" i="3"/>
  <c r="BH151" i="3"/>
  <c r="BG151" i="3"/>
  <c r="BF151" i="3"/>
  <c r="T151" i="3"/>
  <c r="R151" i="3"/>
  <c r="P151" i="3"/>
  <c r="J151" i="3"/>
  <c r="BE151" i="3" s="1"/>
  <c r="BK149" i="3"/>
  <c r="BI149" i="3"/>
  <c r="BH149" i="3"/>
  <c r="BG149" i="3"/>
  <c r="BF149" i="3"/>
  <c r="BE149" i="3"/>
  <c r="T149" i="3"/>
  <c r="R149" i="3"/>
  <c r="P149" i="3"/>
  <c r="J149" i="3"/>
  <c r="BK145" i="3"/>
  <c r="BI145" i="3"/>
  <c r="BH145" i="3"/>
  <c r="BG145" i="3"/>
  <c r="BF145" i="3"/>
  <c r="T145" i="3"/>
  <c r="T144" i="3" s="1"/>
  <c r="R145" i="3"/>
  <c r="P145" i="3"/>
  <c r="J145" i="3"/>
  <c r="BE145" i="3" s="1"/>
  <c r="BK133" i="3"/>
  <c r="BI133" i="3"/>
  <c r="BH133" i="3"/>
  <c r="BG133" i="3"/>
  <c r="BF133" i="3"/>
  <c r="BE133" i="3"/>
  <c r="T133" i="3"/>
  <c r="R133" i="3"/>
  <c r="P133" i="3"/>
  <c r="J133" i="3"/>
  <c r="BK122" i="3"/>
  <c r="BI122" i="3"/>
  <c r="BH122" i="3"/>
  <c r="BG122" i="3"/>
  <c r="BF122" i="3"/>
  <c r="BE122" i="3"/>
  <c r="T122" i="3"/>
  <c r="R122" i="3"/>
  <c r="P122" i="3"/>
  <c r="J122" i="3"/>
  <c r="BK114" i="3"/>
  <c r="BI114" i="3"/>
  <c r="BH114" i="3"/>
  <c r="BG114" i="3"/>
  <c r="BF114" i="3"/>
  <c r="T114" i="3"/>
  <c r="R114" i="3"/>
  <c r="P114" i="3"/>
  <c r="J114" i="3"/>
  <c r="BE114" i="3" s="1"/>
  <c r="BK102" i="3"/>
  <c r="BI102" i="3"/>
  <c r="BH102" i="3"/>
  <c r="BG102" i="3"/>
  <c r="BF102" i="3"/>
  <c r="BE102" i="3"/>
  <c r="T102" i="3"/>
  <c r="R102" i="3"/>
  <c r="P102" i="3"/>
  <c r="J102" i="3"/>
  <c r="BK97" i="3"/>
  <c r="BI97" i="3"/>
  <c r="BH97" i="3"/>
  <c r="BG97" i="3"/>
  <c r="BF97" i="3"/>
  <c r="T97" i="3"/>
  <c r="R97" i="3"/>
  <c r="P97" i="3"/>
  <c r="P89" i="3" s="1"/>
  <c r="P88" i="3" s="1"/>
  <c r="P87" i="3" s="1"/>
  <c r="P86" i="3" s="1"/>
  <c r="AU56" i="1" s="1"/>
  <c r="J97" i="3"/>
  <c r="BE97" i="3" s="1"/>
  <c r="BK90" i="3"/>
  <c r="BI90" i="3"/>
  <c r="BH90" i="3"/>
  <c r="BG90" i="3"/>
  <c r="BF90" i="3"/>
  <c r="J34" i="3" s="1"/>
  <c r="AW56" i="1" s="1"/>
  <c r="T90" i="3"/>
  <c r="R90" i="3"/>
  <c r="P90" i="3"/>
  <c r="J90" i="3"/>
  <c r="BE90" i="3" s="1"/>
  <c r="T89" i="3"/>
  <c r="T88" i="3" s="1"/>
  <c r="J83" i="3"/>
  <c r="J82" i="3"/>
  <c r="F82" i="3"/>
  <c r="J80" i="3"/>
  <c r="F80" i="3"/>
  <c r="E78" i="3"/>
  <c r="J55" i="3"/>
  <c r="F55" i="3"/>
  <c r="J54" i="3"/>
  <c r="F54" i="3"/>
  <c r="J52" i="3"/>
  <c r="F52" i="3"/>
  <c r="E50" i="3"/>
  <c r="J37" i="3"/>
  <c r="J36" i="3"/>
  <c r="AY56" i="1" s="1"/>
  <c r="J35" i="3"/>
  <c r="AX56" i="1" s="1"/>
  <c r="J18" i="3"/>
  <c r="E18" i="3"/>
  <c r="F83" i="3" s="1"/>
  <c r="J17" i="3"/>
  <c r="J12" i="3"/>
  <c r="E7" i="3"/>
  <c r="E48" i="3" s="1"/>
  <c r="BK179" i="2"/>
  <c r="BI179" i="2"/>
  <c r="BH179" i="2"/>
  <c r="BG179" i="2"/>
  <c r="BF179" i="2"/>
  <c r="T179" i="2"/>
  <c r="R179" i="2"/>
  <c r="P179" i="2"/>
  <c r="J179" i="2"/>
  <c r="BE179" i="2" s="1"/>
  <c r="BK177" i="2"/>
  <c r="BI177" i="2"/>
  <c r="BH177" i="2"/>
  <c r="BG177" i="2"/>
  <c r="BF177" i="2"/>
  <c r="BE177" i="2"/>
  <c r="T177" i="2"/>
  <c r="R177" i="2"/>
  <c r="P177" i="2"/>
  <c r="J177" i="2"/>
  <c r="T176" i="2"/>
  <c r="T175" i="2" s="1"/>
  <c r="R176" i="2"/>
  <c r="R175" i="2" s="1"/>
  <c r="P176" i="2"/>
  <c r="P175" i="2"/>
  <c r="BK173" i="2"/>
  <c r="BI173" i="2"/>
  <c r="BH173" i="2"/>
  <c r="BG173" i="2"/>
  <c r="BF173" i="2"/>
  <c r="BE173" i="2"/>
  <c r="T173" i="2"/>
  <c r="R173" i="2"/>
  <c r="P173" i="2"/>
  <c r="P172" i="2" s="1"/>
  <c r="J173" i="2"/>
  <c r="BK172" i="2"/>
  <c r="J172" i="2" s="1"/>
  <c r="J68" i="2" s="1"/>
  <c r="T172" i="2"/>
  <c r="R172" i="2"/>
  <c r="BK170" i="2"/>
  <c r="BI170" i="2"/>
  <c r="BH170" i="2"/>
  <c r="BG170" i="2"/>
  <c r="BF170" i="2"/>
  <c r="BE170" i="2"/>
  <c r="T170" i="2"/>
  <c r="R170" i="2"/>
  <c r="P170" i="2"/>
  <c r="J170" i="2"/>
  <c r="BK168" i="2"/>
  <c r="BI168" i="2"/>
  <c r="BH168" i="2"/>
  <c r="BG168" i="2"/>
  <c r="BF168" i="2"/>
  <c r="BE168" i="2"/>
  <c r="T168" i="2"/>
  <c r="R168" i="2"/>
  <c r="P168" i="2"/>
  <c r="J168" i="2"/>
  <c r="BK166" i="2"/>
  <c r="BI166" i="2"/>
  <c r="BH166" i="2"/>
  <c r="BG166" i="2"/>
  <c r="BF166" i="2"/>
  <c r="BE166" i="2"/>
  <c r="T166" i="2"/>
  <c r="R166" i="2"/>
  <c r="P166" i="2"/>
  <c r="J166" i="2"/>
  <c r="BK164" i="2"/>
  <c r="BI164" i="2"/>
  <c r="BH164" i="2"/>
  <c r="BG164" i="2"/>
  <c r="BF164" i="2"/>
  <c r="T164" i="2"/>
  <c r="T161" i="2" s="1"/>
  <c r="R164" i="2"/>
  <c r="P164" i="2"/>
  <c r="J164" i="2"/>
  <c r="BE164" i="2" s="1"/>
  <c r="BK162" i="2"/>
  <c r="BI162" i="2"/>
  <c r="BH162" i="2"/>
  <c r="BG162" i="2"/>
  <c r="BF162" i="2"/>
  <c r="T162" i="2"/>
  <c r="R162" i="2"/>
  <c r="R161" i="2" s="1"/>
  <c r="P162" i="2"/>
  <c r="P161" i="2" s="1"/>
  <c r="J162" i="2"/>
  <c r="BE162" i="2" s="1"/>
  <c r="BK161" i="2"/>
  <c r="J161" i="2"/>
  <c r="BK159" i="2"/>
  <c r="BI159" i="2"/>
  <c r="BH159" i="2"/>
  <c r="BG159" i="2"/>
  <c r="BF159" i="2"/>
  <c r="BE159" i="2"/>
  <c r="T159" i="2"/>
  <c r="R159" i="2"/>
  <c r="R156" i="2" s="1"/>
  <c r="P159" i="2"/>
  <c r="J159" i="2"/>
  <c r="BK157" i="2"/>
  <c r="BI157" i="2"/>
  <c r="BH157" i="2"/>
  <c r="BG157" i="2"/>
  <c r="BF157" i="2"/>
  <c r="T157" i="2"/>
  <c r="R157" i="2"/>
  <c r="P157" i="2"/>
  <c r="P156" i="2" s="1"/>
  <c r="J157" i="2"/>
  <c r="BE157" i="2" s="1"/>
  <c r="BK156" i="2"/>
  <c r="J156" i="2" s="1"/>
  <c r="J66" i="2" s="1"/>
  <c r="BK154" i="2"/>
  <c r="BK153" i="2" s="1"/>
  <c r="J153" i="2" s="1"/>
  <c r="J65" i="2" s="1"/>
  <c r="BI154" i="2"/>
  <c r="BH154" i="2"/>
  <c r="BG154" i="2"/>
  <c r="BF154" i="2"/>
  <c r="T154" i="2"/>
  <c r="T153" i="2" s="1"/>
  <c r="R154" i="2"/>
  <c r="R153" i="2" s="1"/>
  <c r="P154" i="2"/>
  <c r="J154" i="2"/>
  <c r="BE154" i="2" s="1"/>
  <c r="P153" i="2"/>
  <c r="BK151" i="2"/>
  <c r="BI151" i="2"/>
  <c r="BH151" i="2"/>
  <c r="BG151" i="2"/>
  <c r="BF151" i="2"/>
  <c r="T151" i="2"/>
  <c r="R151" i="2"/>
  <c r="P151" i="2"/>
  <c r="J151" i="2"/>
  <c r="BE151" i="2" s="1"/>
  <c r="BK149" i="2"/>
  <c r="BI149" i="2"/>
  <c r="BH149" i="2"/>
  <c r="BG149" i="2"/>
  <c r="BF149" i="2"/>
  <c r="T149" i="2"/>
  <c r="R149" i="2"/>
  <c r="P149" i="2"/>
  <c r="J149" i="2"/>
  <c r="BE149" i="2" s="1"/>
  <c r="BK147" i="2"/>
  <c r="BI147" i="2"/>
  <c r="BH147" i="2"/>
  <c r="BG147" i="2"/>
  <c r="BF147" i="2"/>
  <c r="BE147" i="2"/>
  <c r="T147" i="2"/>
  <c r="R147" i="2"/>
  <c r="P147" i="2"/>
  <c r="J147" i="2"/>
  <c r="BK145" i="2"/>
  <c r="BK136" i="2" s="1"/>
  <c r="J136" i="2" s="1"/>
  <c r="J64" i="2" s="1"/>
  <c r="BI145" i="2"/>
  <c r="BH145" i="2"/>
  <c r="BG145" i="2"/>
  <c r="BF145" i="2"/>
  <c r="T145" i="2"/>
  <c r="R145" i="2"/>
  <c r="P145" i="2"/>
  <c r="J145" i="2"/>
  <c r="BE145" i="2" s="1"/>
  <c r="BK143" i="2"/>
  <c r="BI143" i="2"/>
  <c r="BH143" i="2"/>
  <c r="BG143" i="2"/>
  <c r="BF143" i="2"/>
  <c r="BE143" i="2"/>
  <c r="T143" i="2"/>
  <c r="R143" i="2"/>
  <c r="P143" i="2"/>
  <c r="J143" i="2"/>
  <c r="BK141" i="2"/>
  <c r="BI141" i="2"/>
  <c r="BH141" i="2"/>
  <c r="BG141" i="2"/>
  <c r="BF141" i="2"/>
  <c r="BE141" i="2"/>
  <c r="T141" i="2"/>
  <c r="T136" i="2" s="1"/>
  <c r="R141" i="2"/>
  <c r="P141" i="2"/>
  <c r="J141" i="2"/>
  <c r="BK139" i="2"/>
  <c r="BI139" i="2"/>
  <c r="BH139" i="2"/>
  <c r="BG139" i="2"/>
  <c r="BF139" i="2"/>
  <c r="T139" i="2"/>
  <c r="R139" i="2"/>
  <c r="P139" i="2"/>
  <c r="J139" i="2"/>
  <c r="BE139" i="2" s="1"/>
  <c r="BK137" i="2"/>
  <c r="BI137" i="2"/>
  <c r="BH137" i="2"/>
  <c r="BG137" i="2"/>
  <c r="BF137" i="2"/>
  <c r="T137" i="2"/>
  <c r="R137" i="2"/>
  <c r="P137" i="2"/>
  <c r="J137" i="2"/>
  <c r="BE137" i="2" s="1"/>
  <c r="BK134" i="2"/>
  <c r="BI134" i="2"/>
  <c r="BH134" i="2"/>
  <c r="BG134" i="2"/>
  <c r="BF134" i="2"/>
  <c r="BE134" i="2"/>
  <c r="T134" i="2"/>
  <c r="R134" i="2"/>
  <c r="P134" i="2"/>
  <c r="J134" i="2"/>
  <c r="BK132" i="2"/>
  <c r="BI132" i="2"/>
  <c r="BH132" i="2"/>
  <c r="BG132" i="2"/>
  <c r="BF132" i="2"/>
  <c r="BE132" i="2"/>
  <c r="T132" i="2"/>
  <c r="R132" i="2"/>
  <c r="P132" i="2"/>
  <c r="J132" i="2"/>
  <c r="BK130" i="2"/>
  <c r="BI130" i="2"/>
  <c r="BH130" i="2"/>
  <c r="BG130" i="2"/>
  <c r="BF130" i="2"/>
  <c r="BE130" i="2"/>
  <c r="T130" i="2"/>
  <c r="T115" i="2" s="1"/>
  <c r="R130" i="2"/>
  <c r="P130" i="2"/>
  <c r="J130" i="2"/>
  <c r="BK128" i="2"/>
  <c r="BI128" i="2"/>
  <c r="BH128" i="2"/>
  <c r="BG128" i="2"/>
  <c r="BF128" i="2"/>
  <c r="T128" i="2"/>
  <c r="R128" i="2"/>
  <c r="P128" i="2"/>
  <c r="J128" i="2"/>
  <c r="BE128" i="2" s="1"/>
  <c r="BK126" i="2"/>
  <c r="BI126" i="2"/>
  <c r="BH126" i="2"/>
  <c r="BG126" i="2"/>
  <c r="BF126" i="2"/>
  <c r="T126" i="2"/>
  <c r="R126" i="2"/>
  <c r="P126" i="2"/>
  <c r="J126" i="2"/>
  <c r="BE126" i="2" s="1"/>
  <c r="BK124" i="2"/>
  <c r="BI124" i="2"/>
  <c r="BH124" i="2"/>
  <c r="BG124" i="2"/>
  <c r="BF124" i="2"/>
  <c r="BE124" i="2"/>
  <c r="T124" i="2"/>
  <c r="R124" i="2"/>
  <c r="P124" i="2"/>
  <c r="J124" i="2"/>
  <c r="BK122" i="2"/>
  <c r="BI122" i="2"/>
  <c r="BH122" i="2"/>
  <c r="BG122" i="2"/>
  <c r="BF122" i="2"/>
  <c r="BE122" i="2"/>
  <c r="T122" i="2"/>
  <c r="R122" i="2"/>
  <c r="P122" i="2"/>
  <c r="J122" i="2"/>
  <c r="BK120" i="2"/>
  <c r="BI120" i="2"/>
  <c r="BH120" i="2"/>
  <c r="BG120" i="2"/>
  <c r="BF120" i="2"/>
  <c r="BE120" i="2"/>
  <c r="T120" i="2"/>
  <c r="R120" i="2"/>
  <c r="P120" i="2"/>
  <c r="J120" i="2"/>
  <c r="BK118" i="2"/>
  <c r="BI118" i="2"/>
  <c r="BH118" i="2"/>
  <c r="BG118" i="2"/>
  <c r="BF118" i="2"/>
  <c r="BE118" i="2"/>
  <c r="T118" i="2"/>
  <c r="R118" i="2"/>
  <c r="P118" i="2"/>
  <c r="J118" i="2"/>
  <c r="BK116" i="2"/>
  <c r="BI116" i="2"/>
  <c r="BH116" i="2"/>
  <c r="BG116" i="2"/>
  <c r="BF116" i="2"/>
  <c r="T116" i="2"/>
  <c r="R116" i="2"/>
  <c r="P116" i="2"/>
  <c r="P115" i="2" s="1"/>
  <c r="J116" i="2"/>
  <c r="BE116" i="2" s="1"/>
  <c r="R115" i="2"/>
  <c r="BK114" i="2"/>
  <c r="BI114" i="2"/>
  <c r="BH114" i="2"/>
  <c r="BG114" i="2"/>
  <c r="BF114" i="2"/>
  <c r="T114" i="2"/>
  <c r="R114" i="2"/>
  <c r="P114" i="2"/>
  <c r="J114" i="2"/>
  <c r="BE114" i="2" s="1"/>
  <c r="BK112" i="2"/>
  <c r="BI112" i="2"/>
  <c r="BH112" i="2"/>
  <c r="BG112" i="2"/>
  <c r="BF112" i="2"/>
  <c r="BE112" i="2"/>
  <c r="T112" i="2"/>
  <c r="R112" i="2"/>
  <c r="R111" i="2" s="1"/>
  <c r="P112" i="2"/>
  <c r="P111" i="2" s="1"/>
  <c r="J112" i="2"/>
  <c r="BK111" i="2"/>
  <c r="J111" i="2" s="1"/>
  <c r="J62" i="2" s="1"/>
  <c r="T111" i="2"/>
  <c r="BK109" i="2"/>
  <c r="BI109" i="2"/>
  <c r="BH109" i="2"/>
  <c r="BG109" i="2"/>
  <c r="BF109" i="2"/>
  <c r="T109" i="2"/>
  <c r="R109" i="2"/>
  <c r="P109" i="2"/>
  <c r="J109" i="2"/>
  <c r="BE109" i="2" s="1"/>
  <c r="BK107" i="2"/>
  <c r="BI107" i="2"/>
  <c r="BH107" i="2"/>
  <c r="BG107" i="2"/>
  <c r="BF107" i="2"/>
  <c r="T107" i="2"/>
  <c r="R107" i="2"/>
  <c r="P107" i="2"/>
  <c r="J107" i="2"/>
  <c r="BE107" i="2" s="1"/>
  <c r="BK105" i="2"/>
  <c r="BI105" i="2"/>
  <c r="BH105" i="2"/>
  <c r="BG105" i="2"/>
  <c r="BF105" i="2"/>
  <c r="T105" i="2"/>
  <c r="R105" i="2"/>
  <c r="P105" i="2"/>
  <c r="J105" i="2"/>
  <c r="BE105" i="2" s="1"/>
  <c r="BK103" i="2"/>
  <c r="BI103" i="2"/>
  <c r="BH103" i="2"/>
  <c r="BG103" i="2"/>
  <c r="BF103" i="2"/>
  <c r="F34" i="2" s="1"/>
  <c r="BA55" i="1" s="1"/>
  <c r="T103" i="2"/>
  <c r="R103" i="2"/>
  <c r="P103" i="2"/>
  <c r="J103" i="2"/>
  <c r="BE103" i="2" s="1"/>
  <c r="BK101" i="2"/>
  <c r="BI101" i="2"/>
  <c r="BH101" i="2"/>
  <c r="BG101" i="2"/>
  <c r="BF101" i="2"/>
  <c r="J34" i="2" s="1"/>
  <c r="AW55" i="1" s="1"/>
  <c r="BE101" i="2"/>
  <c r="T101" i="2"/>
  <c r="R101" i="2"/>
  <c r="P101" i="2"/>
  <c r="J101" i="2"/>
  <c r="BK99" i="2"/>
  <c r="BI99" i="2"/>
  <c r="BH99" i="2"/>
  <c r="BG99" i="2"/>
  <c r="BF99" i="2"/>
  <c r="BE99" i="2"/>
  <c r="T99" i="2"/>
  <c r="R99" i="2"/>
  <c r="P99" i="2"/>
  <c r="J99" i="2"/>
  <c r="BK97" i="2"/>
  <c r="BI97" i="2"/>
  <c r="BH97" i="2"/>
  <c r="BG97" i="2"/>
  <c r="BF97" i="2"/>
  <c r="T97" i="2"/>
  <c r="R97" i="2"/>
  <c r="R92" i="2" s="1"/>
  <c r="P97" i="2"/>
  <c r="P92" i="2" s="1"/>
  <c r="J97" i="2"/>
  <c r="BE97" i="2" s="1"/>
  <c r="BK95" i="2"/>
  <c r="BI95" i="2"/>
  <c r="BH95" i="2"/>
  <c r="BG95" i="2"/>
  <c r="BF95" i="2"/>
  <c r="T95" i="2"/>
  <c r="R95" i="2"/>
  <c r="P95" i="2"/>
  <c r="J95" i="2"/>
  <c r="BE95" i="2" s="1"/>
  <c r="BK93" i="2"/>
  <c r="BI93" i="2"/>
  <c r="F37" i="2" s="1"/>
  <c r="BD55" i="1" s="1"/>
  <c r="BH93" i="2"/>
  <c r="BG93" i="2"/>
  <c r="BF93" i="2"/>
  <c r="T93" i="2"/>
  <c r="T92" i="2" s="1"/>
  <c r="R93" i="2"/>
  <c r="P93" i="2"/>
  <c r="J93" i="2"/>
  <c r="BE93" i="2" s="1"/>
  <c r="J87" i="2"/>
  <c r="J86" i="2"/>
  <c r="F86" i="2"/>
  <c r="F84" i="2"/>
  <c r="E82" i="2"/>
  <c r="E80" i="2"/>
  <c r="J67" i="2"/>
  <c r="J55" i="2"/>
  <c r="J54" i="2"/>
  <c r="F54" i="2"/>
  <c r="J52" i="2"/>
  <c r="F52" i="2"/>
  <c r="E50" i="2"/>
  <c r="J37" i="2"/>
  <c r="J36" i="2"/>
  <c r="J35" i="2"/>
  <c r="J18" i="2"/>
  <c r="E18" i="2"/>
  <c r="J17" i="2"/>
  <c r="J12" i="2"/>
  <c r="J84" i="2" s="1"/>
  <c r="E7" i="2"/>
  <c r="E48" i="2" s="1"/>
  <c r="BD58" i="1"/>
  <c r="AU58" i="1"/>
  <c r="AY57" i="1"/>
  <c r="AY55" i="1"/>
  <c r="AX55" i="1"/>
  <c r="AS54" i="1"/>
  <c r="AM50" i="1"/>
  <c r="L50" i="1"/>
  <c r="AM49" i="1"/>
  <c r="L49" i="1"/>
  <c r="AM47" i="1"/>
  <c r="L47" i="1"/>
  <c r="L45" i="1"/>
  <c r="L44" i="1"/>
  <c r="E76" i="3" l="1"/>
  <c r="J33" i="2"/>
  <c r="AV55" i="1" s="1"/>
  <c r="AT55" i="1" s="1"/>
  <c r="J33" i="3"/>
  <c r="AV56" i="1" s="1"/>
  <c r="AT56" i="1" s="1"/>
  <c r="P91" i="2"/>
  <c r="P90" i="2" s="1"/>
  <c r="AU55" i="1" s="1"/>
  <c r="T87" i="3"/>
  <c r="T86" i="3" s="1"/>
  <c r="R91" i="2"/>
  <c r="R90" i="2" s="1"/>
  <c r="P89" i="4"/>
  <c r="P88" i="4" s="1"/>
  <c r="AU57" i="1" s="1"/>
  <c r="F55" i="2"/>
  <c r="F87" i="2"/>
  <c r="F36" i="2"/>
  <c r="BC55" i="1" s="1"/>
  <c r="BC54" i="1" s="1"/>
  <c r="R136" i="2"/>
  <c r="J33" i="4"/>
  <c r="AV57" i="1" s="1"/>
  <c r="AT57" i="1" s="1"/>
  <c r="J85" i="5"/>
  <c r="J60" i="5" s="1"/>
  <c r="BK84" i="5"/>
  <c r="J84" i="5" s="1"/>
  <c r="R90" i="4"/>
  <c r="F35" i="2"/>
  <c r="BB55" i="1" s="1"/>
  <c r="BB54" i="1" s="1"/>
  <c r="BK92" i="2"/>
  <c r="R113" i="4"/>
  <c r="J34" i="5"/>
  <c r="AW58" i="1" s="1"/>
  <c r="AT58" i="1" s="1"/>
  <c r="F34" i="5"/>
  <c r="BA58" i="1" s="1"/>
  <c r="F33" i="3"/>
  <c r="AZ56" i="1" s="1"/>
  <c r="F35" i="3"/>
  <c r="BB56" i="1" s="1"/>
  <c r="BK89" i="3"/>
  <c r="F36" i="3"/>
  <c r="BC56" i="1" s="1"/>
  <c r="BK144" i="3"/>
  <c r="J144" i="3" s="1"/>
  <c r="J63" i="3" s="1"/>
  <c r="F34" i="3"/>
  <c r="BA56" i="1" s="1"/>
  <c r="BA54" i="1" s="1"/>
  <c r="F37" i="3"/>
  <c r="BD56" i="1" s="1"/>
  <c r="BD54" i="1" s="1"/>
  <c r="W33" i="1" s="1"/>
  <c r="BK103" i="4"/>
  <c r="J103" i="4" s="1"/>
  <c r="J63" i="4" s="1"/>
  <c r="BK115" i="2"/>
  <c r="J115" i="2" s="1"/>
  <c r="J63" i="2" s="1"/>
  <c r="J90" i="4"/>
  <c r="J61" i="4" s="1"/>
  <c r="F33" i="4"/>
  <c r="AZ57" i="1" s="1"/>
  <c r="J126" i="4"/>
  <c r="J68" i="4" s="1"/>
  <c r="BK125" i="4"/>
  <c r="J125" i="4" s="1"/>
  <c r="J67" i="4" s="1"/>
  <c r="P136" i="2"/>
  <c r="T106" i="4"/>
  <c r="T89" i="4" s="1"/>
  <c r="T88" i="4" s="1"/>
  <c r="F33" i="2"/>
  <c r="AZ55" i="1" s="1"/>
  <c r="T156" i="2"/>
  <c r="T91" i="2" s="1"/>
  <c r="T90" i="2" s="1"/>
  <c r="BK113" i="4"/>
  <c r="J113" i="4" s="1"/>
  <c r="J65" i="4" s="1"/>
  <c r="F36" i="4"/>
  <c r="BC57" i="1" s="1"/>
  <c r="BK176" i="2"/>
  <c r="R89" i="3"/>
  <c r="R144" i="3"/>
  <c r="F37" i="4"/>
  <c r="BD57" i="1" s="1"/>
  <c r="E48" i="5"/>
  <c r="F33" i="5"/>
  <c r="AZ58" i="1" s="1"/>
  <c r="AW54" i="1" l="1"/>
  <c r="AK30" i="1" s="1"/>
  <c r="W30" i="1"/>
  <c r="AY54" i="1"/>
  <c r="W32" i="1"/>
  <c r="R88" i="3"/>
  <c r="R87" i="3" s="1"/>
  <c r="R86" i="3" s="1"/>
  <c r="BK91" i="2"/>
  <c r="J92" i="2"/>
  <c r="J61" i="2" s="1"/>
  <c r="BK175" i="2"/>
  <c r="J175" i="2" s="1"/>
  <c r="J69" i="2" s="1"/>
  <c r="J176" i="2"/>
  <c r="J70" i="2" s="1"/>
  <c r="W31" i="1"/>
  <c r="AX54" i="1"/>
  <c r="R89" i="4"/>
  <c r="R88" i="4" s="1"/>
  <c r="BK89" i="4"/>
  <c r="J30" i="5"/>
  <c r="J59" i="5"/>
  <c r="AU54" i="1"/>
  <c r="AZ54" i="1"/>
  <c r="J89" i="3"/>
  <c r="J62" i="3" s="1"/>
  <c r="BK88" i="3"/>
  <c r="J88" i="3" l="1"/>
  <c r="J61" i="3" s="1"/>
  <c r="BK87" i="3"/>
  <c r="J91" i="2"/>
  <c r="J60" i="2" s="1"/>
  <c r="BK90" i="2"/>
  <c r="J90" i="2" s="1"/>
  <c r="AV54" i="1"/>
  <c r="W29" i="1"/>
  <c r="J39" i="5"/>
  <c r="AG58" i="1"/>
  <c r="AN58" i="1" s="1"/>
  <c r="J89" i="4"/>
  <c r="J60" i="4" s="1"/>
  <c r="BK88" i="4"/>
  <c r="J88" i="4" s="1"/>
  <c r="J59" i="4" l="1"/>
  <c r="J30" i="4"/>
  <c r="AT54" i="1"/>
  <c r="AK29" i="1"/>
  <c r="J30" i="2"/>
  <c r="J59" i="2"/>
  <c r="J87" i="3"/>
  <c r="J60" i="3" s="1"/>
  <c r="BK86" i="3"/>
  <c r="J86" i="3" s="1"/>
  <c r="J30" i="3" l="1"/>
  <c r="J59" i="3"/>
  <c r="J39" i="2"/>
  <c r="AG55" i="1"/>
  <c r="J39" i="4"/>
  <c r="AG57" i="1"/>
  <c r="AN57" i="1" s="1"/>
  <c r="AN55" i="1" l="1"/>
  <c r="J39" i="3"/>
  <c r="AG56" i="1"/>
  <c r="AN56" i="1" s="1"/>
  <c r="AG54" i="1" l="1"/>
  <c r="AN54" i="1" l="1"/>
  <c r="AK26" i="1"/>
  <c r="AK35" i="1" s="1"/>
</calcChain>
</file>

<file path=xl/sharedStrings.xml><?xml version="1.0" encoding="utf-8"?>
<sst xmlns="http://schemas.openxmlformats.org/spreadsheetml/2006/main" count="3190" uniqueCount="711">
  <si>
    <t>Export Komplet</t>
  </si>
  <si>
    <t>VZ</t>
  </si>
  <si>
    <t>2.0</t>
  </si>
  <si>
    <t>ZAMOK</t>
  </si>
  <si>
    <t>False</t>
  </si>
  <si>
    <t>{a943dad8-720a-4252-bf43-f9fbccba2169}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</si>
  <si>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</si>
  <si>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</si>
  <si>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</si>
  <si>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</si>
  <si>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</si>
  <si>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</si>
  <si>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</si>
  <si>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</si>
  <si>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MALSOVICE2503</t>
  </si>
  <si>
    <t>Měnit lze pouze buňky se žlutým podbarvením!
1) v Rekapitulaci stavby vyplňte údaje o Účastníkovi (přenesou se do ostatních sestav i v jiných listech)
2) na vybraných listech vyplňte v sestavě Soupis prací ceny u položek</t>
  </si>
  <si>
    <t>Stavba:</t>
  </si>
  <si>
    <t>KSO:</t>
  </si>
  <si>
    <t>CC-CZ:</t>
  </si>
  <si>
    <t>Místo:</t>
  </si>
  <si>
    <t xml:space="preserve"> </t>
  </si>
  <si>
    <t>Datum:</t>
  </si>
  <si>
    <t>20. 5. 2025</t>
  </si>
  <si>
    <t>Zadavatel:</t>
  </si>
  <si>
    <t>IČ:</t>
  </si>
  <si>
    <t>00261548</t>
  </si>
  <si>
    <t xml:space="preserve">Obec Malšovice </t>
  </si>
  <si>
    <t>DIČ:</t>
  </si>
  <si>
    <t>CZ00261548</t>
  </si>
  <si>
    <t>Účastník:</t>
  </si>
  <si>
    <t>Vyplň údaj</t>
  </si>
  <si>
    <t>Projektant:</t>
  </si>
  <si>
    <t>01504975</t>
  </si>
  <si>
    <t>HORTECH s.r.o. Děčín</t>
  </si>
  <si>
    <t>CZ01504975</t>
  </si>
  <si>
    <t>True</t>
  </si>
  <si>
    <t>Zpracovatel:</t>
  </si>
  <si>
    <t>11461527</t>
  </si>
  <si>
    <t>Josef Beran-STAVO,aktualizace 2025/I Nina Blavková</t>
  </si>
  <si>
    <t>Poznámka:</t>
  </si>
  <si>
    <t>Rozpočet je sestaven v cenové soustavě ÚRS CÚ 2025/I.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</si>
  <si>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</si>
  <si>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</si>
  <si>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</si>
  <si>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</si>
  <si>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</si>
  <si>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</si>
  <si>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</si>
  <si>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</si>
  <si>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</si>
  <si>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</si>
  <si>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</si>
  <si>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</si>
  <si>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</si>
  <si>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</si>
  <si>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</si>
  <si>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</si>
  <si>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</si>
  <si>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</si>
  <si>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</si>
  <si>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</si>
  <si>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
náklady [CZK]</t>
  </si>
  <si>
    <t>DPH [CZK]</t>
  </si>
  <si>
    <t>Normohodiny [h]</t>
  </si>
  <si>
    <t>DPH základní [CZK]</t>
  </si>
  <si>
    <t>DPH snížená [CZK]</t>
  </si>
  <si>
    <t>DPH základní přenesená
[CZK]</t>
  </si>
  <si>
    <t>DPH snížená přenesená
[CZK]</t>
  </si>
  <si>
    <t>Základna
DPH základní</t>
  </si>
  <si>
    <t>Základna
DPH snížená</t>
  </si>
  <si>
    <t>Základna
DPH zákl. přenesená</t>
  </si>
  <si>
    <t>Základna
DPH sníž. přenesená</t>
  </si>
  <si>
    <t>Základna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</si>
  <si>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</si>
  <si>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</si>
  <si>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</si>
  <si>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</si>
  <si>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</si>
  <si>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</si>
  <si>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</si>
  <si>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</si>
  <si>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01 - úsek č.1, Malšovice- místní komunikace ozn. dle pasportu M4c</t>
  </si>
  <si>
    <t>STA</t>
  </si>
  <si>
    <t>1</t>
  </si>
  <si>
    <t>{34e9ff01-6f47-4446-8057-4c61bbba35b5}</t>
  </si>
  <si>
    <t>2</t>
  </si>
  <si>
    <t>03a</t>
  </si>
  <si>
    <t>SO 03 - OPRAVA ČÁSTI MÍSTNÍ KOMUNIKACE NOVÁ BOHYNĚ p.p.č. 818/1</t>
  </si>
  <si>
    <t>{c92b9657-a669-413d-b2d8-b5647f64250d}</t>
  </si>
  <si>
    <t>04</t>
  </si>
  <si>
    <t>SO 04 - úsek č.4, Borek- místní komunikace ozn. dle pasportu Ch1c</t>
  </si>
  <si>
    <t>{5c66b443-b5f7-479b-8ef6-d34bdca02e2b}</t>
  </si>
  <si>
    <t>06</t>
  </si>
  <si>
    <t>Vedlejší rozpočtové náklady</t>
  </si>
  <si>
    <t>{3736b2da-732f-426c-b0d1-973694717cdb}</t>
  </si>
  <si>
    <t>KRYCÍ LIST SOUPISU PRACÍ</t>
  </si>
  <si>
    <t>Objekt:</t>
  </si>
  <si>
    <t>01 - SO 01 - úsek č.1, Malšovice- místní komunikace ozn. dle pasportu M4c</t>
  </si>
  <si>
    <t>k.ú. Malšovice p.p.č. 34/1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</si>
  <si>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</si>
  <si>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</si>
  <si>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</si>
  <si>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</si>
  <si>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</si>
  <si>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</si>
  <si>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</si>
  <si>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</si>
  <si>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</si>
  <si>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</si>
  <si>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</si>
  <si>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</si>
  <si>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</si>
  <si>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M - Práce a dodávky M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</si>
  <si>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</si>
  <si>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</si>
  <si>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</si>
  <si>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</si>
  <si>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</si>
  <si>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</si>
  <si>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</si>
  <si>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</si>
  <si>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</si>
  <si>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</si>
  <si>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</si>
  <si>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</si>
  <si>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</si>
  <si>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</si>
  <si>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</si>
  <si>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</si>
  <si>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</si>
  <si>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</si>
  <si>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</si>
  <si>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</si>
  <si>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</si>
  <si>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m2</t>
  </si>
  <si>
    <t>CS ÚRS 2025 01</t>
  </si>
  <si>
    <t>4</t>
  </si>
  <si>
    <t>1961281972</t>
  </si>
  <si>
    <t>Online PSC</t>
  </si>
  <si>
    <t>https://podminky.urs.cz/item/CS_URS_2025_01/113107322</t>
  </si>
  <si>
    <t>113154526</t>
  </si>
  <si>
    <t>Frézování živičného podkladu nebo krytu s naložením hmot na dopravní prostředek plochy do 500 m2 pruhu šířky přes 0,5 m, tloušťky vrstvy 80 mm</t>
  </si>
  <si>
    <t>-871006447</t>
  </si>
  <si>
    <t>https://podminky.urs.cz/item/CS_URS_2025_01/113154526</t>
  </si>
  <si>
    <t>3</t>
  </si>
  <si>
    <t>119003131</t>
  </si>
  <si>
    <t>Pomocné konstrukce při zabezpečení výkopu svislé výstražná páska zřízení</t>
  </si>
  <si>
    <t>m</t>
  </si>
  <si>
    <t>2069851857</t>
  </si>
  <si>
    <t>https://podminky.urs.cz/item/CS_URS_2025_01/119003131</t>
  </si>
  <si>
    <t>119003132</t>
  </si>
  <si>
    <t>Pomocné konstrukce při zabezpečení výkopu svislé výstražná páska odstranění</t>
  </si>
  <si>
    <t>660943073</t>
  </si>
  <si>
    <t>https://podminky.urs.cz/item/CS_URS_2025_01/119003132</t>
  </si>
  <si>
    <t>5</t>
  </si>
  <si>
    <t>119003141</t>
  </si>
  <si>
    <t>Pomocné konstrukce při zabezpečení výkopu svislé plastový plot zřízení</t>
  </si>
  <si>
    <t>1950742411</t>
  </si>
  <si>
    <t>https://podminky.urs.cz/item/CS_URS_2025_01/119003141</t>
  </si>
  <si>
    <t>6</t>
  </si>
  <si>
    <t>119003142</t>
  </si>
  <si>
    <t>Pomocné konstrukce při zabezpečení výkopu svislé plastový plot odstranění</t>
  </si>
  <si>
    <t>1585056642</t>
  </si>
  <si>
    <t>https://podminky.urs.cz/item/CS_URS_2025_01/119003142</t>
  </si>
  <si>
    <t>7</t>
  </si>
  <si>
    <t>122151101</t>
  </si>
  <si>
    <t>Odkopávky a prokopávky nezapažené strojně v hornině třídy těžitelnosti I skupiny 1 a 2 do 20 m3</t>
  </si>
  <si>
    <t>m3</t>
  </si>
  <si>
    <t>-1186046751</t>
  </si>
  <si>
    <t>https://podminky.urs.cz/item/CS_URS_2025_01/122151101</t>
  </si>
  <si>
    <t>8</t>
  </si>
  <si>
    <t>129951123</t>
  </si>
  <si>
    <t>Bourání konstrukcí v odkopávkách a prokopávkách strojně s přemístěním suti na hromady na vzdálenost do 20 m nebo s naložením na dopravní prostředek z betonu železového nebo předpjatého</t>
  </si>
  <si>
    <t>-2056691120</t>
  </si>
  <si>
    <t>https://podminky.urs.cz/item/CS_URS_2025_01/129951123</t>
  </si>
  <si>
    <t>9</t>
  </si>
  <si>
    <t>181911102</t>
  </si>
  <si>
    <t>Úprava pláně vyrovnáním výškových rozdílů ručně v hornině třídy těžitelnosti I skupiny 1 a 2 se zhutněním</t>
  </si>
  <si>
    <t>-1300609392</t>
  </si>
  <si>
    <t>https://podminky.urs.cz/item/CS_URS_2025_01/181911102</t>
  </si>
  <si>
    <t>Svislé a kompletní konstrukce</t>
  </si>
  <si>
    <t>10</t>
  </si>
  <si>
    <t>317941123</t>
  </si>
  <si>
    <t>Osazování ocelových válcovaných nosníků na zdivu I nebo IE nebo U nebo UE nebo L č. 14 až 22 nebo výšky do 220 mm</t>
  </si>
  <si>
    <t>t</t>
  </si>
  <si>
    <t>524259610</t>
  </si>
  <si>
    <t>https://podminky.urs.cz/item/CS_URS_2025_01/317941123</t>
  </si>
  <si>
    <t>11</t>
  </si>
  <si>
    <t>M</t>
  </si>
  <si>
    <t>13010748</t>
  </si>
  <si>
    <t>ocel profilová jakost S235JR (11 375) průřez IPE 160</t>
  </si>
  <si>
    <t>-68493541</t>
  </si>
  <si>
    <t>Vodorovné konstrukce</t>
  </si>
  <si>
    <t>12</t>
  </si>
  <si>
    <t>411321414</t>
  </si>
  <si>
    <t>Stropy z betonu železového (bez výztuže) stropů deskových, plochých střech, desek balkonových, desek hřibových stropů včetně hlavic hřibových sloupů tř. C 25/30</t>
  </si>
  <si>
    <t>529989197</t>
  </si>
  <si>
    <t>https://podminky.urs.cz/item/CS_URS_2025_01/411321414</t>
  </si>
  <si>
    <t>13</t>
  </si>
  <si>
    <t>411354204</t>
  </si>
  <si>
    <t>Bednění stropů ztracené ocelové žebrované ze širokých tenkostěnných ohýbaných profilů (hraněných trapézových vln), bez úpravy povrchu otevřeného podhledu, bez podpěrné konstrukce, s osazením nasucho na zdech do připravených ozubů, popř. na rovných zdech, trámech, průvlacích, do traverz s povrchem lesklým, výšky vln 40 mm, tl. plechu 0,88 mm</t>
  </si>
  <si>
    <t>1656621906</t>
  </si>
  <si>
    <t>https://podminky.urs.cz/item/CS_URS_2025_01/411354204</t>
  </si>
  <si>
    <t>14</t>
  </si>
  <si>
    <t>411354313</t>
  </si>
  <si>
    <t>Podpěrná konstrukce stropů - desek, kleneb a skořepin výška podepření do 4 m tloušťka stropu přes 15 do 25 cm zřízení</t>
  </si>
  <si>
    <t>236012185</t>
  </si>
  <si>
    <t>https://podminky.urs.cz/item/CS_URS_2025_01/411354313</t>
  </si>
  <si>
    <t>411354314</t>
  </si>
  <si>
    <t>Podpěrná konstrukce stropů - desek, kleneb a skořepin výška podepření do 4 m tloušťka stropu přes 15 do 25 cm odstranění</t>
  </si>
  <si>
    <t>-354503505</t>
  </si>
  <si>
    <t>https://podminky.urs.cz/item/CS_URS_2025_01/411354314</t>
  </si>
  <si>
    <t>16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</si>
  <si>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</si>
  <si>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</si>
  <si>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-1672130013</t>
  </si>
  <si>
    <t>https://podminky.urs.cz/item/CS_URS_2025_01/411361821</t>
  </si>
  <si>
    <t>17</t>
  </si>
  <si>
    <t>411362021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</si>
  <si>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 drátů typu KARI</t>
  </si>
  <si>
    <t>1173536446</t>
  </si>
  <si>
    <t>https://podminky.urs.cz/item/CS_URS_2025_01/411362021</t>
  </si>
  <si>
    <t>18</t>
  </si>
  <si>
    <t>417321515</t>
  </si>
  <si>
    <t>Ztužující pásy a věnce z betonu železového (bez výztuže) tř. C 25/30</t>
  </si>
  <si>
    <t>-154846460</t>
  </si>
  <si>
    <t>https://podminky.urs.cz/item/CS_URS_2025_01/417321515</t>
  </si>
  <si>
    <t>19</t>
  </si>
  <si>
    <t>417351115</t>
  </si>
  <si>
    <t>Bednění bočnic ztužujících pásů a věnců včetně vzpěr zřízení</t>
  </si>
  <si>
    <t>1346639749</t>
  </si>
  <si>
    <t>https://podminky.urs.cz/item/CS_URS_2025_01/417351115</t>
  </si>
  <si>
    <t>20</t>
  </si>
  <si>
    <t>417351116</t>
  </si>
  <si>
    <t>Bednění bočnic ztužujících pásů a věnců včetně vzpěr odstranění</t>
  </si>
  <si>
    <t>-1253163689</t>
  </si>
  <si>
    <t>https://podminky.urs.cz/item/CS_URS_2025_01/417351116</t>
  </si>
  <si>
    <t>417361821</t>
  </si>
  <si>
    <t>Výztuž ztužujících pásů a věnců z betonářské oceli 10 505 (R) nebo BSt 500</t>
  </si>
  <si>
    <t>-1264144929</t>
  </si>
  <si>
    <t>https://podminky.urs.cz/item/CS_URS_2025_01/417361821</t>
  </si>
  <si>
    <t>Komunikace pozemní</t>
  </si>
  <si>
    <t>22</t>
  </si>
  <si>
    <t>564730111</t>
  </si>
  <si>
    <t>Podklad nebo kryt z kameniva hrubého drceného vel. 16-32 mm s rozprostřením a zhutněním plochy přes 100 m2, po zhutnění tl. 100 mm</t>
  </si>
  <si>
    <t>906643745</t>
  </si>
  <si>
    <t>https://podminky.urs.cz/item/CS_URS_2025_01/564730111</t>
  </si>
  <si>
    <t>23</t>
  </si>
  <si>
    <t>564741113</t>
  </si>
  <si>
    <t>Podklad nebo kryt z kameniva hrubého drceného vel. 32-63 mm s rozprostřením a zhutněním plochy přes 100 m2, po zhutnění tl. 140 mm</t>
  </si>
  <si>
    <t>234651727</t>
  </si>
  <si>
    <t>https://podminky.urs.cz/item/CS_URS_2025_01/564741113</t>
  </si>
  <si>
    <t>24</t>
  </si>
  <si>
    <t>565145121</t>
  </si>
  <si>
    <t>Asfaltový beton vrstva podkladní ACP 16 (obalované kamenivo střednězrnné - OKS) s rozprostřením a zhutněním v pruhu šířky přes 3 m, po zhutnění tl. 60 mm</t>
  </si>
  <si>
    <t>1213394905</t>
  </si>
  <si>
    <t>https://podminky.urs.cz/item/CS_URS_2025_01/565145121</t>
  </si>
  <si>
    <t>25</t>
  </si>
  <si>
    <t>567120109</t>
  </si>
  <si>
    <t>Podklad ze směsi stmelené cementem SC bez dilatačních spár, s rozprostřením a zhutněním SC C 1,5/2,0 (SC II), po zhutnění tl. 100 mm</t>
  </si>
  <si>
    <t>-500584553</t>
  </si>
  <si>
    <t>https://podminky.urs.cz/item/CS_URS_2025_01/567120109</t>
  </si>
  <si>
    <t>26</t>
  </si>
  <si>
    <t>573211109</t>
  </si>
  <si>
    <t>Postřik spojovací PS bez posypu kamenivem z asfaltu silničního, v množství 0,50 kg/m2</t>
  </si>
  <si>
    <t>1838681349</t>
  </si>
  <si>
    <t>https://podminky.urs.cz/item/CS_URS_2025_01/573211109</t>
  </si>
  <si>
    <t>27</t>
  </si>
  <si>
    <t>577144141</t>
  </si>
  <si>
    <t>Asfaltový beton vrstva obrusná ACO 11 (ABS) s rozprostřením a se zhutněním z modifikovaného asfaltu v pruhu šířky přes 3 m, po zhutnění tl. 50 mm</t>
  </si>
  <si>
    <t>-1346992583</t>
  </si>
  <si>
    <t>https://podminky.urs.cz/item/CS_URS_2025_01/577144141</t>
  </si>
  <si>
    <t>28</t>
  </si>
  <si>
    <t>596992122</t>
  </si>
  <si>
    <t>Impregnační nátěr konstrukcí z betonové nebo kamenné dlažby beze spár nebo zámkové dlažby hydrofobní na bázi silanu dvojnásobný</t>
  </si>
  <si>
    <t>-218586109</t>
  </si>
  <si>
    <t>https://podminky.urs.cz/item/CS_URS_2025_01/596992122</t>
  </si>
  <si>
    <t>29</t>
  </si>
  <si>
    <t>599141111</t>
  </si>
  <si>
    <t>Vyplnění spár mezi silničními dílci jakékoliv tloušťky živičnou zálivkou</t>
  </si>
  <si>
    <t>1681584501</t>
  </si>
  <si>
    <t>https://podminky.urs.cz/item/CS_URS_2025_01/599141111</t>
  </si>
  <si>
    <t>Trubní vedení</t>
  </si>
  <si>
    <t>30</t>
  </si>
  <si>
    <t>899132111</t>
  </si>
  <si>
    <t>Výměna (výšková úprava) poklopu kanalizačního s rámem samonivelačním s ošetřením podkladních vrstev hloubky do 25 cm</t>
  </si>
  <si>
    <t>kus</t>
  </si>
  <si>
    <t>-466577615</t>
  </si>
  <si>
    <t>https://podminky.urs.cz/item/CS_URS_2025_01/899132111</t>
  </si>
  <si>
    <t>Ostatní konstrukce a práce, bourání</t>
  </si>
  <si>
    <t>31</t>
  </si>
  <si>
    <t>919735111</t>
  </si>
  <si>
    <t>Řezání stávajícího živičného krytu nebo podkladu hloubky do 50 mm</t>
  </si>
  <si>
    <t>1473138679</t>
  </si>
  <si>
    <t>https://podminky.urs.cz/item/CS_URS_2025_01/919735111</t>
  </si>
  <si>
    <t>32</t>
  </si>
  <si>
    <t>967041112</t>
  </si>
  <si>
    <t>Přisekání (špicování) rovných ostění v betonu po hrubém vybourání otvorů bez odstupu</t>
  </si>
  <si>
    <t>-1804518812</t>
  </si>
  <si>
    <t>https://podminky.urs.cz/item/CS_URS_2025_01/967041112</t>
  </si>
  <si>
    <t>997</t>
  </si>
  <si>
    <t>Přesun sutě</t>
  </si>
  <si>
    <t>33</t>
  </si>
  <si>
    <t>997013501</t>
  </si>
  <si>
    <t>Odvoz suti a vybouraných hmot na skládku nebo meziskládku se složením, na vzdálenost do 1 km</t>
  </si>
  <si>
    <t>1212978048</t>
  </si>
  <si>
    <t>https://podminky.urs.cz/item/CS_URS_2025_01/997013501</t>
  </si>
  <si>
    <t>34</t>
  </si>
  <si>
    <t>997013509</t>
  </si>
  <si>
    <t>Odvoz suti a vybouraných hmot na skládku nebo meziskládku se složením, na vzdálenost Příplatek k ceně za každý další započatý 1 km přes 1 km</t>
  </si>
  <si>
    <t>799479319</t>
  </si>
  <si>
    <t>https://podminky.urs.cz/item/CS_URS_2025_01/997013509</t>
  </si>
  <si>
    <t>35</t>
  </si>
  <si>
    <t>997013862</t>
  </si>
  <si>
    <t>Poplatek za uložení stavebního odpadu na recyklační skládce (skládkovné) z armovaného betonu zatříděného do Katalogu odpadů pod kódem 17 01 01</t>
  </si>
  <si>
    <t>981407356</t>
  </si>
  <si>
    <t>https://podminky.urs.cz/item/CS_URS_2025_01/997013862</t>
  </si>
  <si>
    <t>36</t>
  </si>
  <si>
    <t>997013873</t>
  </si>
  <si>
    <t>Poplatek za uložení stavebního odpadu na recyklační skládce (skládkovné) zeminy a kamení zatříděného do Katalogu odpadů pod kódem 17 05 04</t>
  </si>
  <si>
    <t>1883630548</t>
  </si>
  <si>
    <t>https://podminky.urs.cz/item/CS_URS_2025_01/997013873</t>
  </si>
  <si>
    <t>37</t>
  </si>
  <si>
    <t>997013875</t>
  </si>
  <si>
    <t>Poplatek za uložení stavebního odpadu na recyklační skládce (skládkovné) asfaltového bez obsahu dehtu zatříděného do Katalogu odpadů pod kódem 17 03 02</t>
  </si>
  <si>
    <t>1053137711</t>
  </si>
  <si>
    <t>https://podminky.urs.cz/item/CS_URS_2025_01/997013875</t>
  </si>
  <si>
    <t>998</t>
  </si>
  <si>
    <t>Přesun hmot</t>
  </si>
  <si>
    <t>38</t>
  </si>
  <si>
    <t>998225111</t>
  </si>
  <si>
    <t>Přesun hmot pro komunikace s krytem z kameniva, monolitickým betonovým nebo živičným dopravní vzdálenost do 200 m jakékoliv délky objektu</t>
  </si>
  <si>
    <t>1875978337</t>
  </si>
  <si>
    <t>https://podminky.urs.cz/item/CS_URS_2025_01/998225111</t>
  </si>
  <si>
    <t>Práce a dodávky M</t>
  </si>
  <si>
    <t>46-M</t>
  </si>
  <si>
    <t>Zemní práce při extr.mont.pracích</t>
  </si>
  <si>
    <t>39</t>
  </si>
  <si>
    <t>460010024</t>
  </si>
  <si>
    <t>Vytyčení trasy vedení kabelového (podzemního) v zastavěném prostoru</t>
  </si>
  <si>
    <t>km</t>
  </si>
  <si>
    <t>64</t>
  </si>
  <si>
    <t>-250121615</t>
  </si>
  <si>
    <t>https://podminky.urs.cz/item/CS_URS_2025_01/460010024</t>
  </si>
  <si>
    <t>40</t>
  </si>
  <si>
    <t>460010025</t>
  </si>
  <si>
    <t>Vytyčení trasy inženýrských sítí v zastavěném prostoru</t>
  </si>
  <si>
    <t>1702459856</t>
  </si>
  <si>
    <t>https://podminky.urs.cz/item/CS_URS_2025_01/460010025</t>
  </si>
  <si>
    <t>03a - SO 03 - OPRAVA ČÁSTI MÍSTNÍ KOMUNIKACE NOVÁ BOHYNĚ p.p.č. 818/1</t>
  </si>
  <si>
    <t>k.ú. Stará Bohyně p.p.č 818/1</t>
  </si>
  <si>
    <t>bez PD</t>
  </si>
  <si>
    <t xml:space="preserve">Nina Blavková Děčín </t>
  </si>
  <si>
    <t xml:space="preserve">      592 - Komunikace - asfaltová</t>
  </si>
  <si>
    <t xml:space="preserve">      593 - Komunikace - zámková dlažba k RD č.p. 23</t>
  </si>
  <si>
    <t xml:space="preserve">    96 - Bourání konstrukcí</t>
  </si>
  <si>
    <t>592</t>
  </si>
  <si>
    <t>Komunikace - asfaltová</t>
  </si>
  <si>
    <t>572211111</t>
  </si>
  <si>
    <t>Vyspravení výtluků a propadlých míst na krajnicích a komunikacích s rozprostřením a zhutněním kamenivem hrubým drceným</t>
  </si>
  <si>
    <t>-288468564</t>
  </si>
  <si>
    <t>https://podminky.urs.cz/item/CS_URS_2025_01/572211111</t>
  </si>
  <si>
    <t>VV</t>
  </si>
  <si>
    <t>"NUTNO UPŘESNIT PŘI REALIZACI"</t>
  </si>
  <si>
    <t>30,00*1,00 *0,40   "zatáčka v části 1 za odbočkou k č.p.11""</t>
  </si>
  <si>
    <t>30,00*1,00 *0,30   "zatáčka v části 2 u č.p. 22"</t>
  </si>
  <si>
    <t>20,00*0,50 *0,20   "rovinka za zatáčkou část 1"</t>
  </si>
  <si>
    <t>Součet  krajnice</t>
  </si>
  <si>
    <t>564750101</t>
  </si>
  <si>
    <t>Podklad nebo kryt z kameniva hrubého drceného vel. 16-32 mm s rozprostřením a zhutněním plochy jednotlivě do 100 m2, po zhutnění tl. 150 mm</t>
  </si>
  <si>
    <t>-1209702709</t>
  </si>
  <si>
    <t>https://podminky.urs.cz/item/CS_URS_2025_01/564750101</t>
  </si>
  <si>
    <t>"OPRAVA CCA 20% - v úsecích od č.p.11  k č.p.22"</t>
  </si>
  <si>
    <t xml:space="preserve">(173,00+188,00+152,00)*0,20   </t>
  </si>
  <si>
    <t>564930412</t>
  </si>
  <si>
    <t>Podklad nebo podsyp z asfaltového recyklátu s rozprostřením a zhutněním plochy jednotlivě do 100 m2, po zhutnění tl. 100 mm</t>
  </si>
  <si>
    <t>733321767</t>
  </si>
  <si>
    <t>https://podminky.urs.cz/item/CS_URS_2025_01/564930412</t>
  </si>
  <si>
    <t>Mezisoučet   v ploše komunikace</t>
  </si>
  <si>
    <t>30,00*1,00   "zatáčka v části 1 za odbočkou k č.p.11""</t>
  </si>
  <si>
    <t>30,00*1,00   "zatáčka v části 2 u č.p. 22"</t>
  </si>
  <si>
    <t>20,00*0,50   "rovinka za zatáčkou část 1"</t>
  </si>
  <si>
    <t>Mezisoučet   krajnice</t>
  </si>
  <si>
    <t>Součet</t>
  </si>
  <si>
    <t>565135101</t>
  </si>
  <si>
    <t>Asfaltový beton vrstva podkladní ACP 16 (obalované kamenivo střednězrnné - OKS) s rozprostřením a zhutněním v pruhu šířky do 1,5 m, po zhutnění tl. 50 mm</t>
  </si>
  <si>
    <t>1161716587</t>
  </si>
  <si>
    <t>https://podminky.urs.cz/item/CS_URS_2025_01/565135101</t>
  </si>
  <si>
    <t>573211112</t>
  </si>
  <si>
    <t>Postřik spojovací PS bez posypu kamenivem z asfaltu silničního, v množství 0,70 kg/m2</t>
  </si>
  <si>
    <t>348497441</t>
  </si>
  <si>
    <t>https://podminky.urs.cz/item/CS_URS_2025_01/573211112</t>
  </si>
  <si>
    <t>173,00+188,00+152,00+360,00</t>
  </si>
  <si>
    <t>Mezisoučet   komunikace</t>
  </si>
  <si>
    <t>577154141</t>
  </si>
  <si>
    <t>Asfaltový beton vrstva obrusná ACO 11 (ABS) s rozprostřením a se zhutněním z modifikovaného asfaltu v pruhu šířky přes 3 m, po zhutnění tl. 60 mm</t>
  </si>
  <si>
    <t>-1704145839</t>
  </si>
  <si>
    <t>https://podminky.urs.cz/item/CS_URS_2025_01/577154141</t>
  </si>
  <si>
    <t>593</t>
  </si>
  <si>
    <t>Komunikace - zámková dlažba k RD č.p. 23</t>
  </si>
  <si>
    <t>113106171</t>
  </si>
  <si>
    <t>Rozebrání dlažeb vozovek a ploch s přemístěním hmot na skládku na vzdálenost do 3 m nebo s naložením na dopravní prostředek, s jakoukoliv výplní spár ručně ze zámkové dlažby s ložem z kameniva</t>
  </si>
  <si>
    <t>-1543862455</t>
  </si>
  <si>
    <t>https://podminky.urs.cz/item/CS_URS_2025_01/113106171</t>
  </si>
  <si>
    <t>"KE ZPĚTNÉMU POLOŽENÍ"</t>
  </si>
  <si>
    <t>5,50*2,00</t>
  </si>
  <si>
    <t>979054451</t>
  </si>
  <si>
    <t>Očištění vybouraných prvků komunikací od spojovacího materiálu s odklizením a uložením očištěných hmot a spojovacího materiálu na skládku na vzdálenost do 10 m zámkových dlaždic s vyplněním spár kamenivem</t>
  </si>
  <si>
    <t>2044021502</t>
  </si>
  <si>
    <t>https://podminky.urs.cz/item/CS_URS_2025_01/979054451</t>
  </si>
  <si>
    <t>451577877</t>
  </si>
  <si>
    <t>Podklad nebo lože pod dlažbu (přídlažbu) v ploše vodorovné nebo ve sklonu do 1:5, tloušťky od 30 do 100 mm ze štěrkopísku</t>
  </si>
  <si>
    <t>-1773128837</t>
  </si>
  <si>
    <t>https://podminky.urs.cz/item/CS_URS_2025_01/451577877</t>
  </si>
  <si>
    <t>596212210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</si>
  <si>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do 50 m2</t>
  </si>
  <si>
    <t>44541645</t>
  </si>
  <si>
    <t>https://podminky.urs.cz/item/CS_URS_2025_01/596212210</t>
  </si>
  <si>
    <t>"ZPĚTNÉ POLOŽENÍ"</t>
  </si>
  <si>
    <t>96</t>
  </si>
  <si>
    <t>Bourání konstrukcí</t>
  </si>
  <si>
    <t>938909311</t>
  </si>
  <si>
    <t>Čištění vozovek metením bláta, prachu nebo hlinitého nánosu s odklizením na hromady na vzdálenost do 20 m nebo naložením na dopravní prostředek strojně povrchu podkladu nebo krytu betonového nebo živičného</t>
  </si>
  <si>
    <t>2109982830</t>
  </si>
  <si>
    <t>https://podminky.urs.cz/item/CS_URS_2025_01/938909311</t>
  </si>
  <si>
    <t>938908421</t>
  </si>
  <si>
    <t>Čištění vozovek vodním paprskem pod tlakem 2500 barů (např. Peel Jet) živičného, betonového nebo dlážděného</t>
  </si>
  <si>
    <t>123541540</t>
  </si>
  <si>
    <t>https://podminky.urs.cz/item/CS_URS_2025_01/938908421</t>
  </si>
  <si>
    <t>113107141</t>
  </si>
  <si>
    <t>Odstranění podkladů nebo krytů ručně s přemístěním hmot na skládku na vzdálenost do 3 m nebo s naložením na dopravní prostředek živičných, o tl. vrstvy do 50 mm</t>
  </si>
  <si>
    <t>275442431</t>
  </si>
  <si>
    <t>https://podminky.urs.cz/item/CS_URS_2025_01/113107141</t>
  </si>
  <si>
    <t>113107123</t>
  </si>
  <si>
    <t>Odstranění podkladů nebo krytů ručně s přemístěním hmot na skládku na vzdálenost do 3 m nebo s naložením na dopravní prostředek z kameniva hrubého drceného, o tl. vrstvy přes 200 do 300 mm</t>
  </si>
  <si>
    <t>1979252263</t>
  </si>
  <si>
    <t>https://podminky.urs.cz/item/CS_URS_2025_01/113107123</t>
  </si>
  <si>
    <t>938909612</t>
  </si>
  <si>
    <t>Čištění krajnic odstraněním nánosu (ulehlého, popř. zaježděného) naneseného vlivem silničního provozu, s přemístěním na hromady na vzdálenost do 50 m nebo s naložením na dopravní prostředek, ale bez složení průměrné tloušťky přes 100 do 200 mm</t>
  </si>
  <si>
    <t>625714191</t>
  </si>
  <si>
    <t>https://podminky.urs.cz/item/CS_URS_2025_01/938909612</t>
  </si>
  <si>
    <t>997221551</t>
  </si>
  <si>
    <t>Vodorovná doprava suti bez naložení, ale se složením a s hrubým urovnáním ze sypkých materiálů, na vzdálenost do 1 km</t>
  </si>
  <si>
    <t>-704717540</t>
  </si>
  <si>
    <t>https://podminky.urs.cz/item/CS_URS_2025_01/997221551</t>
  </si>
  <si>
    <t>997221559</t>
  </si>
  <si>
    <t>Vodorovná doprava suti bez naložení, ale se složením a s hrubým urovnáním Příplatek k ceně za každý další započatý 1 km přes 1 km</t>
  </si>
  <si>
    <t>-234761779</t>
  </si>
  <si>
    <t>https://podminky.urs.cz/item/CS_URS_2025_01/997221559</t>
  </si>
  <si>
    <t>99,029*7</t>
  </si>
  <si>
    <t>997221611</t>
  </si>
  <si>
    <t>Nakládání na dopravní prostředky pro vodorovnou dopravu suti</t>
  </si>
  <si>
    <t>-1196200860</t>
  </si>
  <si>
    <t>https://podminky.urs.cz/item/CS_URS_2025_01/997221611</t>
  </si>
  <si>
    <t>997221875</t>
  </si>
  <si>
    <t>88638250</t>
  </si>
  <si>
    <t>https://podminky.urs.cz/item/CS_URS_2025_01/997221875</t>
  </si>
  <si>
    <t>997221873</t>
  </si>
  <si>
    <t>1480708386</t>
  </si>
  <si>
    <t>https://podminky.urs.cz/item/CS_URS_2025_01/997221873</t>
  </si>
  <si>
    <t>1667191222</t>
  </si>
  <si>
    <t>04 - SO 04 - úsek č.4, Borek- místní komunikace ozn. dle pasportu Ch1c</t>
  </si>
  <si>
    <t>k.ú. Borek u Děčína p.p.č. 1349/4</t>
  </si>
  <si>
    <t>113154253</t>
  </si>
  <si>
    <t>Frézování živičného krytu tl 50 mm pruh š 1 m pl do 1000 m2 s překážkami v trase</t>
  </si>
  <si>
    <t>1681257223</t>
  </si>
  <si>
    <t>824386800</t>
  </si>
  <si>
    <t>1064471991</t>
  </si>
  <si>
    <t>356755762</t>
  </si>
  <si>
    <t>-592173647</t>
  </si>
  <si>
    <t>325179256</t>
  </si>
  <si>
    <t>899231111</t>
  </si>
  <si>
    <t>Výšková úprava uličního vstupu nebo vpusti do 200 mm zvýšením mříže</t>
  </si>
  <si>
    <t>-41937210</t>
  </si>
  <si>
    <t>899432112</t>
  </si>
  <si>
    <t>Výšková úprava odvodňovacího žlabu</t>
  </si>
  <si>
    <t>-172606362</t>
  </si>
  <si>
    <t>1249916048</t>
  </si>
  <si>
    <t>722894874</t>
  </si>
  <si>
    <t>952905221</t>
  </si>
  <si>
    <t>Čištění objektů po zatopení nebo záplavách očištění od nánosu bahna tlakovou vodou stěn nebo podlah</t>
  </si>
  <si>
    <t>1761167638</t>
  </si>
  <si>
    <t>https://podminky.urs.cz/item/CS_URS_2025_01/952905221</t>
  </si>
  <si>
    <t>508839934</t>
  </si>
  <si>
    <t>-1287443746</t>
  </si>
  <si>
    <t>-1084264661</t>
  </si>
  <si>
    <t>-1370892809</t>
  </si>
  <si>
    <t>-1477348254</t>
  </si>
  <si>
    <t>806664600</t>
  </si>
  <si>
    <t>06 - Vedlejší rozpočtové náklady</t>
  </si>
  <si>
    <t>k.ú. Stará Bohyně p.p.č. 355/1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</si>
  <si>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</si>
  <si>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</si>
  <si>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</si>
  <si>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VRN6 - Územní vlivy</t>
  </si>
  <si>
    <t xml:space="preserve">    VRN7 - Provozní vlivy</t>
  </si>
  <si>
    <t>VRN</t>
  </si>
  <si>
    <t>VRN1</t>
  </si>
  <si>
    <t>Průzkumné, geodetické a projektové práce</t>
  </si>
  <si>
    <t>012303000</t>
  </si>
  <si>
    <t>Geodetické práce po výstavbě - zaměření skutečného provedení prací</t>
  </si>
  <si>
    <t>Kč…</t>
  </si>
  <si>
    <t>1024</t>
  </si>
  <si>
    <t>-1599071493</t>
  </si>
  <si>
    <t>VRN3</t>
  </si>
  <si>
    <t>Zařízení staveniště</t>
  </si>
  <si>
    <t>030001000</t>
  </si>
  <si>
    <t>%</t>
  </si>
  <si>
    <t>1303471346</t>
  </si>
  <si>
    <t>034303000</t>
  </si>
  <si>
    <t>Kč</t>
  </si>
  <si>
    <t>-1436859743</t>
  </si>
  <si>
    <t>VRN6</t>
  </si>
  <si>
    <t>Územní vlivy</t>
  </si>
  <si>
    <t>060001000</t>
  </si>
  <si>
    <t>1777295823</t>
  </si>
  <si>
    <t>VRN7</t>
  </si>
  <si>
    <t>Provozní vlivy</t>
  </si>
  <si>
    <t>071002000</t>
  </si>
  <si>
    <t>Provoz investora, třetích osob</t>
  </si>
  <si>
    <t>163172770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</si>
  <si>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</si>
  <si>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</si>
  <si>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</si>
  <si>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</si>
  <si>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</si>
  <si>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rPr>
        <sz val="8"/>
        <rFont val="Arial CE"/>
        <charset val="238"/>
      </rP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</si>
  <si>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</si>
  <si>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</si>
  <si>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rPr>
        <sz val="8"/>
        <rFont val="Arial CE"/>
        <charset val="238"/>
      </rP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</si>
  <si>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</si>
  <si>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</si>
  <si>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</si>
  <si>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</si>
  <si>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</si>
  <si>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</si>
  <si>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</si>
  <si>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</si>
  <si>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</si>
  <si>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</si>
  <si>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</si>
  <si>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</si>
  <si>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</si>
  <si>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</si>
  <si>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</si>
  <si>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</si>
  <si>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</si>
  <si>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</si>
  <si>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</si>
  <si>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</si>
  <si>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</si>
  <si>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</si>
  <si>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</si>
  <si>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</si>
  <si>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</si>
  <si>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</si>
  <si>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</si>
  <si>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</si>
  <si>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</si>
  <si>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</si>
  <si>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</si>
  <si>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</si>
  <si>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</si>
  <si>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</si>
  <si>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</si>
  <si>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</si>
  <si>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</si>
  <si>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</si>
  <si>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</si>
  <si>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</si>
  <si>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</si>
  <si>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</si>
  <si>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</si>
  <si>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</si>
  <si>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</si>
  <si>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</si>
  <si>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</si>
  <si>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</si>
  <si>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</si>
  <si>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</si>
  <si>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</si>
  <si>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</si>
  <si>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</si>
  <si>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</si>
  <si>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</si>
  <si>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</si>
  <si>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</si>
  <si>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</si>
  <si>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</si>
  <si>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</si>
  <si>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</si>
  <si>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</si>
  <si>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</si>
  <si>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</si>
  <si>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</si>
  <si>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</si>
  <si>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</si>
  <si>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</si>
  <si>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</si>
  <si>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</si>
  <si>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</si>
  <si>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</si>
  <si>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</si>
  <si>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</si>
  <si>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</si>
  <si>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</si>
  <si>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</si>
  <si>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</si>
  <si>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</si>
  <si>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</si>
  <si>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</si>
  <si>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</si>
  <si>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</si>
  <si>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</si>
  <si>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</si>
  <si>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</si>
  <si>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</si>
  <si>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</si>
  <si>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</si>
  <si>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</si>
  <si>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</si>
  <si>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</si>
  <si>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</si>
  <si>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</si>
  <si>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</si>
  <si>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</si>
  <si>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</si>
  <si>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</si>
  <si>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</si>
  <si>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</si>
  <si>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</si>
  <si>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</si>
  <si>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</si>
  <si>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</si>
  <si>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</si>
  <si>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</si>
  <si>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</si>
  <si>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</si>
  <si>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</si>
  <si>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</si>
  <si>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</si>
  <si>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</si>
  <si>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</si>
  <si>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</si>
  <si>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</si>
  <si>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</si>
  <si>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</si>
  <si>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</si>
  <si>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</si>
  <si>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</si>
  <si>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</si>
  <si>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</si>
  <si>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</si>
  <si>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</si>
  <si>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</si>
  <si>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</si>
  <si>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</si>
  <si>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</si>
  <si>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</si>
  <si>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</si>
  <si>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</si>
  <si>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</si>
  <si>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</si>
  <si>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</si>
  <si>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</si>
  <si>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</si>
  <si>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</si>
  <si>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</si>
  <si>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</si>
  <si>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</si>
  <si>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</si>
  <si>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</si>
  <si>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</si>
  <si>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</si>
  <si>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</si>
  <si>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</si>
  <si>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</si>
  <si>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</si>
  <si>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</si>
  <si>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</si>
  <si>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</si>
  <si>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</si>
  <si>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</si>
  <si>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</si>
  <si>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</si>
  <si>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</si>
  <si>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</si>
  <si>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</si>
  <si>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</si>
  <si>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</si>
  <si>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</si>
  <si>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</si>
  <si>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</si>
  <si>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</si>
  <si>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</si>
  <si>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</si>
  <si>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</si>
  <si>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</si>
  <si>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</si>
  <si>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</si>
  <si>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</si>
  <si>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</si>
  <si>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</si>
  <si>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</si>
  <si>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</si>
  <si>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</si>
  <si>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</si>
  <si>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</si>
  <si>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</si>
  <si>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POV 2025 Místní a účelové komunikace, chodníky - obec Malšovice</t>
  </si>
  <si>
    <t>Dopravní značení na staveništi + DIO+zajištění rozhodnutí o povolení uzavírky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</si>
</sst>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  <charset val="1"/>
    </font>
    <font>
      <sz val="8"/>
      <color rgb="FFFFFFFF"/>
      <name val="Arial CE"/>
      <charset val="1"/>
    </font>
    <font>
      <b/>
      <sz val="14"/>
      <name val="Arial CE"/>
      <charset val="1"/>
    </font>
    <font>
      <sz val="8"/>
      <color rgb="FF3366FF"/>
      <name val="Arial CE"/>
      <charset val="1"/>
    </font>
    <font>
      <b/>
      <sz val="12"/>
      <color rgb="FF969696"/>
      <name val="Arial CE"/>
      <charset val="1"/>
    </font>
    <font>
      <sz val="10"/>
      <color rgb="FF969696"/>
      <name val="Arial CE"/>
      <charset val="1"/>
    </font>
    <font>
      <sz val="10"/>
      <name val="Arial CE"/>
      <charset val="1"/>
    </font>
    <font>
      <b/>
      <sz val="8"/>
      <color rgb="FF969696"/>
      <name val="Arial CE"/>
      <charset val="1"/>
    </font>
    <font>
      <b/>
      <sz val="11"/>
      <name val="Arial CE"/>
      <charset val="1"/>
    </font>
    <font>
      <b/>
      <sz val="10"/>
      <name val="Arial CE"/>
      <charset val="1"/>
    </font>
    <font>
      <b/>
      <sz val="10"/>
      <color rgb="FF969696"/>
      <name val="Arial CE"/>
      <charset val="1"/>
    </font>
    <font>
      <b/>
      <sz val="12"/>
      <name val="Arial CE"/>
      <charset val="1"/>
    </font>
    <font>
      <sz val="12"/>
      <color rgb="FF969696"/>
      <name val="Arial CE"/>
      <charset val="1"/>
    </font>
    <font>
      <sz val="9"/>
      <name val="Arial CE"/>
      <charset val="1"/>
    </font>
    <font>
      <sz val="9"/>
      <color rgb="FF969696"/>
      <name val="Arial CE"/>
      <charset val="1"/>
    </font>
    <font>
      <b/>
      <sz val="12"/>
      <color rgb="FF960000"/>
      <name val="Arial CE"/>
      <charset val="1"/>
    </font>
    <font>
      <sz val="12"/>
      <name val="Arial CE"/>
      <charset val="1"/>
    </font>
    <font>
      <sz val="18"/>
      <color theme="10"/>
      <name val="Wingdings 2"/>
      <charset val="1"/>
    </font>
    <font>
      <u/>
      <sz val="11"/>
      <color theme="10"/>
      <name val="Calibri"/>
      <charset val="1"/>
    </font>
    <font>
      <sz val="11"/>
      <name val="Arial CE"/>
      <charset val="1"/>
    </font>
    <font>
      <b/>
      <sz val="11"/>
      <color rgb="FF003366"/>
      <name val="Arial CE"/>
      <charset val="1"/>
    </font>
    <font>
      <sz val="11"/>
      <color rgb="FF003366"/>
      <name val="Arial CE"/>
      <charset val="1"/>
    </font>
    <font>
      <sz val="11"/>
      <color rgb="FF969696"/>
      <name val="Arial CE"/>
      <charset val="1"/>
    </font>
    <font>
      <sz val="10"/>
      <color rgb="FF3366FF"/>
      <name val="Arial CE"/>
      <charset val="1"/>
    </font>
    <font>
      <sz val="8"/>
      <color rgb="FF969696"/>
      <name val="Arial CE"/>
      <charset val="1"/>
    </font>
    <font>
      <b/>
      <sz val="12"/>
      <color rgb="FF800000"/>
      <name val="Arial CE"/>
      <charset val="1"/>
    </font>
    <font>
      <sz val="12"/>
      <color rgb="FF003366"/>
      <name val="Arial CE"/>
      <charset val="1"/>
    </font>
    <font>
      <sz val="10"/>
      <color rgb="FF003366"/>
      <name val="Arial CE"/>
      <charset val="1"/>
    </font>
    <font>
      <sz val="8"/>
      <color rgb="FF960000"/>
      <name val="Arial CE"/>
      <charset val="1"/>
    </font>
    <font>
      <b/>
      <sz val="8"/>
      <name val="Arial CE"/>
      <charset val="1"/>
    </font>
    <font>
      <sz val="8"/>
      <color rgb="FF003366"/>
      <name val="Arial CE"/>
      <charset val="1"/>
    </font>
    <font>
      <sz val="7"/>
      <color rgb="FF979797"/>
      <name val="Arial CE"/>
      <charset val="1"/>
    </font>
    <font>
      <i/>
      <u/>
      <sz val="7"/>
      <color rgb="FF979797"/>
      <name val="Calibri"/>
      <charset val="1"/>
    </font>
    <font>
      <i/>
      <sz val="9"/>
      <color rgb="FF0000FF"/>
      <name val="Arial CE"/>
      <charset val="1"/>
    </font>
    <font>
      <i/>
      <sz val="8"/>
      <color rgb="FF0000FF"/>
      <name val="Arial CE"/>
      <charset val="1"/>
    </font>
    <font>
      <sz val="8"/>
      <color rgb="FF800080"/>
      <name val="Arial CE"/>
      <charset val="1"/>
    </font>
    <font>
      <sz val="7"/>
      <color rgb="FF969696"/>
      <name val="Arial CE"/>
      <charset val="1"/>
    </font>
    <font>
      <sz val="8"/>
      <color rgb="FF505050"/>
      <name val="Arial CE"/>
      <charset val="1"/>
    </font>
    <font>
      <sz val="8"/>
      <color rgb="FFFF0000"/>
      <name val="Arial CE"/>
      <charset val="1"/>
    </font>
    <font>
      <sz val="8"/>
      <color rgb="FF0000A8"/>
      <name val="Arial CE"/>
      <charset val="1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i/>
      <sz val="8"/>
      <name val="Arial CE"/>
      <charset val="238"/>
    </font>
    <font>
      <b/>
      <sz val="8"/>
      <name val="Arial CE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BEBEBE"/>
        <bgColor rgb="FFD2D2D2"/>
      </patternFill>
    </fill>
    <fill>
      <patternFill patternType="solid">
        <fgColor rgb="FFD2D2D2"/>
        <bgColor rgb="FFBEBEBE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8" fillId="0" borderId="0" applyBorder="0" applyProtection="0"/>
  </cellStyleXfs>
  <cellXfs count="301">
    <xf numFmtId="0" fontId="0" fillId="0" borderId="0" xfId="0"/>
    <xf numFmtId="165" fontId="6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2" borderId="0" xfId="0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11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11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4" fontId="12" fillId="0" borderId="18" xfId="0" applyNumberFormat="1" applyFont="1" applyBorder="1" applyAlignment="1">
      <alignment vertical="center"/>
    </xf>
    <xf numFmtId="4" fontId="12" fillId="0" borderId="0" xfId="0" applyNumberFormat="1" applyFont="1" applyAlignment="1">
      <alignment vertical="center"/>
    </xf>
    <xf numFmtId="166" fontId="12" fillId="0" borderId="0" xfId="0" applyNumberFormat="1" applyFont="1" applyAlignment="1">
      <alignment vertical="center"/>
    </xf>
    <xf numFmtId="4" fontId="12" fillId="0" borderId="14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1" applyFont="1" applyBorder="1" applyAlignment="1" applyProtection="1">
      <alignment horizontal="center" vertical="center"/>
    </xf>
    <xf numFmtId="0" fontId="19" fillId="0" borderId="3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22" fillId="0" borderId="18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4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4" fontId="22" fillId="0" borderId="19" xfId="0" applyNumberFormat="1" applyFont="1" applyBorder="1" applyAlignment="1">
      <alignment vertical="center"/>
    </xf>
    <xf numFmtId="4" fontId="22" fillId="0" borderId="20" xfId="0" applyNumberFormat="1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4" fontId="22" fillId="0" borderId="21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right" vertical="center"/>
    </xf>
    <xf numFmtId="0" fontId="11" fillId="4" borderId="7" xfId="0" applyFont="1" applyFill="1" applyBorder="1" applyAlignment="1">
      <alignment horizontal="center" vertical="center"/>
    </xf>
    <xf numFmtId="4" fontId="11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3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3" xfId="0" applyFont="1" applyBorder="1" applyAlignment="1">
      <alignment vertical="center"/>
    </xf>
    <xf numFmtId="0" fontId="26" fillId="0" borderId="20" xfId="0" applyFont="1" applyBorder="1" applyAlignment="1">
      <alignment horizontal="left" vertical="center"/>
    </xf>
    <xf numFmtId="0" fontId="26" fillId="0" borderId="20" xfId="0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4" fontId="15" fillId="0" borderId="0" xfId="0" applyNumberFormat="1" applyFont="1"/>
    <xf numFmtId="166" fontId="28" fillId="0" borderId="12" xfId="0" applyNumberFormat="1" applyFont="1" applyBorder="1"/>
    <xf numFmtId="166" fontId="28" fillId="0" borderId="13" xfId="0" applyNumberFormat="1" applyFont="1" applyBorder="1"/>
    <xf numFmtId="4" fontId="29" fillId="0" borderId="0" xfId="0" applyNumberFormat="1" applyFont="1" applyAlignment="1">
      <alignment vertical="center"/>
    </xf>
    <xf numFmtId="0" fontId="30" fillId="0" borderId="0" xfId="0" applyFont="1"/>
    <xf numFmtId="0" fontId="30" fillId="0" borderId="3" xfId="0" applyFont="1" applyBorder="1"/>
    <xf numFmtId="0" fontId="30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0" fillId="0" borderId="0" xfId="0" applyFont="1" applyProtection="1">
      <protection locked="0"/>
    </xf>
    <xf numFmtId="4" fontId="26" fillId="0" borderId="0" xfId="0" applyNumberFormat="1" applyFont="1"/>
    <xf numFmtId="0" fontId="30" fillId="0" borderId="18" xfId="0" applyFont="1" applyBorder="1"/>
    <xf numFmtId="166" fontId="30" fillId="0" borderId="0" xfId="0" applyNumberFormat="1" applyFont="1"/>
    <xf numFmtId="166" fontId="30" fillId="0" borderId="14" xfId="0" applyNumberFormat="1" applyFont="1" applyBorder="1"/>
    <xf numFmtId="0" fontId="30" fillId="0" borderId="0" xfId="0" applyFont="1" applyAlignment="1">
      <alignment horizontal="center"/>
    </xf>
    <xf numFmtId="4" fontId="30" fillId="0" borderId="0" xfId="0" applyNumberFormat="1" applyFont="1" applyAlignment="1">
      <alignment vertical="center"/>
    </xf>
    <xf numFmtId="0" fontId="27" fillId="0" borderId="0" xfId="0" applyFont="1" applyAlignment="1">
      <alignment horizontal="left"/>
    </xf>
    <xf numFmtId="4" fontId="27" fillId="0" borderId="0" xfId="0" applyNumberFormat="1" applyFont="1"/>
    <xf numFmtId="0" fontId="13" fillId="0" borderId="22" xfId="0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167" fontId="13" fillId="0" borderId="22" xfId="0" applyNumberFormat="1" applyFont="1" applyBorder="1" applyAlignment="1">
      <alignment vertical="center"/>
    </xf>
    <xf numFmtId="4" fontId="13" fillId="2" borderId="22" xfId="0" applyNumberFormat="1" applyFont="1" applyFill="1" applyBorder="1" applyAlignment="1" applyProtection="1">
      <alignment vertical="center"/>
      <protection locked="0"/>
    </xf>
    <xf numFmtId="4" fontId="13" fillId="0" borderId="22" xfId="0" applyNumberFormat="1" applyFont="1" applyBorder="1" applyAlignment="1">
      <alignment vertical="center"/>
    </xf>
    <xf numFmtId="0" fontId="14" fillId="2" borderId="18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166" fontId="14" fillId="0" borderId="14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1" applyFont="1" applyBorder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8" xfId="0" applyBorder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167" fontId="33" fillId="0" borderId="22" xfId="0" applyNumberFormat="1" applyFont="1" applyBorder="1" applyAlignment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3" fillId="2" borderId="18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 applyProtection="1">
      <alignment vertical="center"/>
      <protection locked="0"/>
    </xf>
    <xf numFmtId="0" fontId="35" fillId="0" borderId="18" xfId="0" applyFont="1" applyBorder="1" applyAlignment="1">
      <alignment vertical="center"/>
    </xf>
    <xf numFmtId="0" fontId="35" fillId="0" borderId="14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7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167" fontId="37" fillId="0" borderId="0" xfId="0" applyNumberFormat="1" applyFont="1" applyAlignment="1">
      <alignment vertical="center"/>
    </xf>
    <xf numFmtId="0" fontId="37" fillId="0" borderId="0" xfId="0" applyFont="1" applyAlignment="1" applyProtection="1">
      <alignment vertical="center"/>
      <protection locked="0"/>
    </xf>
    <xf numFmtId="0" fontId="37" fillId="0" borderId="18" xfId="0" applyFont="1" applyBorder="1" applyAlignment="1">
      <alignment vertical="center"/>
    </xf>
    <xf numFmtId="0" fontId="37" fillId="0" borderId="14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167" fontId="38" fillId="0" borderId="0" xfId="0" applyNumberFormat="1" applyFont="1" applyAlignment="1">
      <alignment vertical="center"/>
    </xf>
    <xf numFmtId="0" fontId="38" fillId="0" borderId="0" xfId="0" applyFont="1" applyAlignment="1" applyProtection="1">
      <alignment vertical="center"/>
      <protection locked="0"/>
    </xf>
    <xf numFmtId="0" fontId="38" fillId="0" borderId="18" xfId="0" applyFont="1" applyBorder="1" applyAlignment="1">
      <alignment vertical="center"/>
    </xf>
    <xf numFmtId="0" fontId="38" fillId="0" borderId="14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3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167" fontId="39" fillId="0" borderId="0" xfId="0" applyNumberFormat="1" applyFont="1" applyAlignment="1">
      <alignment vertical="center"/>
    </xf>
    <xf numFmtId="0" fontId="39" fillId="0" borderId="0" xfId="0" applyFont="1" applyAlignment="1" applyProtection="1">
      <alignment vertical="center"/>
      <protection locked="0"/>
    </xf>
    <xf numFmtId="0" fontId="39" fillId="0" borderId="18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167" fontId="13" fillId="2" borderId="22" xfId="0" applyNumberFormat="1" applyFont="1" applyFill="1" applyBorder="1" applyAlignment="1" applyProtection="1">
      <alignment vertical="center"/>
      <protection locked="0"/>
    </xf>
    <xf numFmtId="0" fontId="14" fillId="2" borderId="19" xfId="0" applyFont="1" applyFill="1" applyBorder="1" applyAlignment="1" applyProtection="1">
      <alignment horizontal="left" vertical="center"/>
      <protection locked="0"/>
    </xf>
    <xf numFmtId="0" fontId="14" fillId="0" borderId="20" xfId="0" applyFont="1" applyBorder="1" applyAlignment="1">
      <alignment horizontal="center" vertical="center"/>
    </xf>
    <xf numFmtId="166" fontId="14" fillId="0" borderId="20" xfId="0" applyNumberFormat="1" applyFont="1" applyBorder="1" applyAlignment="1">
      <alignment vertical="center"/>
    </xf>
    <xf numFmtId="166" fontId="14" fillId="0" borderId="21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1" xfId="0" applyFont="1" applyBorder="1" applyAlignment="1">
      <alignment vertical="center" wrapText="1"/>
    </xf>
    <xf numFmtId="0" fontId="40" fillId="0" borderId="2" xfId="0" applyFont="1" applyBorder="1" applyAlignment="1">
      <alignment vertical="center" wrapText="1"/>
    </xf>
    <xf numFmtId="0" fontId="40" fillId="0" borderId="23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0" fillId="0" borderId="3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40" fillId="0" borderId="3" xfId="0" applyFont="1" applyBorder="1" applyAlignment="1">
      <alignment vertical="center" wrapText="1"/>
    </xf>
    <xf numFmtId="0" fontId="40" fillId="0" borderId="24" xfId="0" applyFont="1" applyBorder="1" applyAlignment="1">
      <alignment vertical="center" wrapText="1"/>
    </xf>
    <xf numFmtId="0" fontId="42" fillId="0" borderId="0" xfId="0" applyFont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4" fillId="0" borderId="3" xfId="0" applyFont="1" applyBorder="1" applyAlignment="1">
      <alignment vertical="center" wrapText="1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49" fontId="43" fillId="0" borderId="0" xfId="0" applyNumberFormat="1" applyFont="1" applyAlignment="1">
      <alignment vertical="center" wrapText="1"/>
    </xf>
    <xf numFmtId="0" fontId="40" fillId="0" borderId="9" xfId="0" applyFont="1" applyBorder="1" applyAlignment="1">
      <alignment vertical="center" wrapText="1"/>
    </xf>
    <xf numFmtId="0" fontId="47" fillId="0" borderId="10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0" xfId="0" applyFont="1" applyAlignment="1">
      <alignment vertical="top"/>
    </xf>
    <xf numFmtId="0" fontId="40" fillId="0" borderId="1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40" fillId="0" borderId="23" xfId="0" applyFont="1" applyBorder="1" applyAlignment="1">
      <alignment horizontal="left" vertical="center"/>
    </xf>
    <xf numFmtId="0" fontId="40" fillId="0" borderId="3" xfId="0" applyFont="1" applyBorder="1" applyAlignment="1">
      <alignment horizontal="left" vertical="center"/>
    </xf>
    <xf numFmtId="0" fontId="40" fillId="0" borderId="24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2" fillId="0" borderId="10" xfId="0" applyFont="1" applyBorder="1" applyAlignment="1">
      <alignment horizontal="left" vertical="center"/>
    </xf>
    <xf numFmtId="0" fontId="42" fillId="0" borderId="10" xfId="0" applyFont="1" applyBorder="1" applyAlignment="1">
      <alignment horizontal="center" vertical="center"/>
    </xf>
    <xf numFmtId="0" fontId="48" fillId="0" borderId="10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3" fillId="0" borderId="0" xfId="0" applyFont="1" applyAlignment="1">
      <alignment horizontal="center" vertical="center"/>
    </xf>
    <xf numFmtId="0" fontId="44" fillId="0" borderId="3" xfId="0" applyFont="1" applyBorder="1" applyAlignment="1">
      <alignment horizontal="left" vertical="center"/>
    </xf>
    <xf numFmtId="0" fontId="40" fillId="0" borderId="9" xfId="0" applyFont="1" applyBorder="1" applyAlignment="1">
      <alignment horizontal="left" vertical="center"/>
    </xf>
    <xf numFmtId="0" fontId="47" fillId="0" borderId="10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4" fillId="0" borderId="10" xfId="0" applyFont="1" applyBorder="1" applyAlignment="1">
      <alignment horizontal="left" vertical="center"/>
    </xf>
    <xf numFmtId="0" fontId="40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0" fontId="40" fillId="0" borderId="2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0" fontId="40" fillId="0" borderId="24" xfId="0" applyFont="1" applyBorder="1" applyAlignment="1">
      <alignment horizontal="left" vertical="center" wrapText="1"/>
    </xf>
    <xf numFmtId="0" fontId="48" fillId="0" borderId="3" xfId="0" applyFont="1" applyBorder="1" applyAlignment="1">
      <alignment horizontal="left" vertical="center" wrapText="1"/>
    </xf>
    <xf numFmtId="0" fontId="48" fillId="0" borderId="24" xfId="0" applyFont="1" applyBorder="1" applyAlignment="1">
      <alignment horizontal="left" vertical="center" wrapText="1"/>
    </xf>
    <xf numFmtId="0" fontId="44" fillId="0" borderId="3" xfId="0" applyFont="1" applyBorder="1" applyAlignment="1">
      <alignment horizontal="left" vertical="center" wrapText="1"/>
    </xf>
    <xf numFmtId="0" fontId="44" fillId="0" borderId="24" xfId="0" applyFont="1" applyBorder="1" applyAlignment="1">
      <alignment horizontal="left" vertical="center" wrapText="1"/>
    </xf>
    <xf numFmtId="0" fontId="44" fillId="0" borderId="24" xfId="0" applyFont="1" applyBorder="1" applyAlignment="1">
      <alignment horizontal="left" vertical="center"/>
    </xf>
    <xf numFmtId="0" fontId="44" fillId="0" borderId="9" xfId="0" applyFont="1" applyBorder="1" applyAlignment="1">
      <alignment horizontal="left" vertical="center" wrapText="1"/>
    </xf>
    <xf numFmtId="0" fontId="44" fillId="0" borderId="10" xfId="0" applyFont="1" applyBorder="1" applyAlignment="1">
      <alignment horizontal="left" vertical="center" wrapText="1"/>
    </xf>
    <xf numFmtId="0" fontId="44" fillId="0" borderId="25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top"/>
    </xf>
    <xf numFmtId="0" fontId="43" fillId="0" borderId="0" xfId="0" applyFont="1" applyAlignment="1">
      <alignment horizontal="center" vertical="top"/>
    </xf>
    <xf numFmtId="0" fontId="44" fillId="0" borderId="9" xfId="0" applyFont="1" applyBorder="1" applyAlignment="1">
      <alignment horizontal="left" vertical="center"/>
    </xf>
    <xf numFmtId="0" fontId="44" fillId="0" borderId="25" xfId="0" applyFont="1" applyBorder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4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8" fillId="0" borderId="10" xfId="0" applyFont="1" applyBorder="1" applyAlignment="1">
      <alignment vertical="center"/>
    </xf>
    <xf numFmtId="0" fontId="42" fillId="0" borderId="10" xfId="0" applyFont="1" applyBorder="1" applyAlignment="1">
      <alignment vertical="center"/>
    </xf>
    <xf numFmtId="0" fontId="43" fillId="0" borderId="0" xfId="0" applyFont="1" applyAlignment="1">
      <alignment vertical="top"/>
    </xf>
    <xf numFmtId="49" fontId="43" fillId="0" borderId="0" xfId="0" applyNumberFormat="1" applyFont="1" applyAlignment="1">
      <alignment horizontal="left" vertical="center"/>
    </xf>
    <xf numFmtId="0" fontId="0" fillId="0" borderId="10" xfId="0" applyBorder="1" applyAlignment="1">
      <alignment vertical="top"/>
    </xf>
    <xf numFmtId="0" fontId="42" fillId="0" borderId="10" xfId="0" applyFont="1" applyBorder="1" applyAlignment="1">
      <alignment horizontal="left"/>
    </xf>
    <xf numFmtId="0" fontId="48" fillId="0" borderId="10" xfId="0" applyFont="1" applyBorder="1"/>
    <xf numFmtId="0" fontId="40" fillId="0" borderId="3" xfId="0" applyFont="1" applyBorder="1" applyAlignment="1">
      <alignment vertical="top"/>
    </xf>
    <xf numFmtId="0" fontId="40" fillId="0" borderId="24" xfId="0" applyFont="1" applyBorder="1" applyAlignment="1">
      <alignment vertical="top"/>
    </xf>
    <xf numFmtId="0" fontId="40" fillId="0" borderId="9" xfId="0" applyFont="1" applyBorder="1" applyAlignment="1">
      <alignment vertical="top"/>
    </xf>
    <xf numFmtId="0" fontId="40" fillId="0" borderId="10" xfId="0" applyFont="1" applyBorder="1" applyAlignment="1">
      <alignment vertical="top"/>
    </xf>
    <xf numFmtId="0" fontId="40" fillId="0" borderId="25" xfId="0" applyFont="1" applyBorder="1" applyAlignment="1">
      <alignment vertical="top"/>
    </xf>
    <xf numFmtId="0" fontId="0" fillId="0" borderId="0" xfId="0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 wrapText="1"/>
    </xf>
    <xf numFmtId="4" fontId="9" fillId="0" borderId="5" xfId="0" applyNumberFormat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11" fillId="3" borderId="7" xfId="0" applyFont="1" applyFill="1" applyBorder="1" applyAlignment="1">
      <alignment horizontal="left" vertical="center"/>
    </xf>
    <xf numFmtId="4" fontId="11" fillId="3" borderId="8" xfId="0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/>
      <protection locked="0"/>
    </xf>
    <xf numFmtId="0" fontId="41" fillId="0" borderId="0" xfId="0" applyFont="1" applyAlignment="1">
      <alignment horizontal="center" vertical="center" wrapText="1"/>
    </xf>
    <xf numFmtId="0" fontId="42" fillId="0" borderId="10" xfId="0" applyFont="1" applyBorder="1" applyAlignment="1">
      <alignment horizontal="left" wrapText="1"/>
    </xf>
    <xf numFmtId="0" fontId="43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49" fontId="43" fillId="0" borderId="0" xfId="0" applyNumberFormat="1" applyFont="1" applyAlignment="1">
      <alignment horizontal="left" vertical="center" wrapText="1"/>
    </xf>
    <xf numFmtId="0" fontId="41" fillId="0" borderId="0" xfId="0" applyFont="1" applyAlignment="1">
      <alignment horizontal="center" vertical="center"/>
    </xf>
    <xf numFmtId="0" fontId="42" fillId="0" borderId="10" xfId="0" applyFont="1" applyBorder="1" applyAlignment="1">
      <alignment horizontal="left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left" vertical="top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A8"/>
      <rgbColor rgb="FF808000"/>
      <rgbColor rgb="FF800080"/>
      <rgbColor rgb="FF008080"/>
      <rgbColor rgb="FFBEBEBE"/>
      <rgbColor rgb="FF979797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5050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285480</xdr:colOff>
      <xdr:row>1</xdr:row>
      <xdr:rowOff>95040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85480" cy="285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285480</xdr:colOff>
      <xdr:row>1</xdr:row>
      <xdr:rowOff>95040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85480" cy="285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285480</xdr:colOff>
      <xdr:row>1</xdr:row>
      <xdr:rowOff>95040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85480" cy="285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285480</xdr:colOff>
      <xdr:row>1</xdr:row>
      <xdr:rowOff>95040</xdr:rowOff>
    </xdr:to>
    <xdr:pic>
      <xdr:nvPicPr>
        <xdr:cNvPr id="3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85480" cy="285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285480</xdr:colOff>
      <xdr:row>1</xdr:row>
      <xdr:rowOff>95040</xdr:rowOff>
    </xdr:to>
    <xdr:pic>
      <xdr:nvPicPr>
        <xdr:cNvPr id="4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85480" cy="285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mpd="sng" algn="ctr">
          <a:prstDash val="solid"/>
        </a:ln>
        <a:ln w="25400" cmpd="sng" algn="ctr">
          <a:prstDash val="solid"/>
        </a:ln>
        <a:ln w="38100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129951123" TargetMode="External"/><Relationship Id="rId13" Type="http://schemas.openxmlformats.org/officeDocument/2006/relationships/hyperlink" Target="https://podminky.urs.cz/item/CS_URS_2025_01/411354313" TargetMode="External"/><Relationship Id="rId18" Type="http://schemas.openxmlformats.org/officeDocument/2006/relationships/hyperlink" Target="https://podminky.urs.cz/item/CS_URS_2025_01/417351115" TargetMode="External"/><Relationship Id="rId26" Type="http://schemas.openxmlformats.org/officeDocument/2006/relationships/hyperlink" Target="https://podminky.urs.cz/item/CS_URS_2025_01/577144141" TargetMode="External"/><Relationship Id="rId39" Type="http://schemas.openxmlformats.org/officeDocument/2006/relationships/hyperlink" Target="https://podminky.urs.cz/item/CS_URS_2025_01/460010025" TargetMode="External"/><Relationship Id="rId3" Type="http://schemas.openxmlformats.org/officeDocument/2006/relationships/hyperlink" Target="https://podminky.urs.cz/item/CS_URS_2025_01/119003131" TargetMode="External"/><Relationship Id="rId21" Type="http://schemas.openxmlformats.org/officeDocument/2006/relationships/hyperlink" Target="https://podminky.urs.cz/item/CS_URS_2025_01/564730111" TargetMode="External"/><Relationship Id="rId34" Type="http://schemas.openxmlformats.org/officeDocument/2006/relationships/hyperlink" Target="https://podminky.urs.cz/item/CS_URS_2025_01/997013862" TargetMode="External"/><Relationship Id="rId7" Type="http://schemas.openxmlformats.org/officeDocument/2006/relationships/hyperlink" Target="https://podminky.urs.cz/item/CS_URS_2025_01/122151101" TargetMode="External"/><Relationship Id="rId12" Type="http://schemas.openxmlformats.org/officeDocument/2006/relationships/hyperlink" Target="https://podminky.urs.cz/item/CS_URS_2025_01/411354204" TargetMode="External"/><Relationship Id="rId17" Type="http://schemas.openxmlformats.org/officeDocument/2006/relationships/hyperlink" Target="https://podminky.urs.cz/item/CS_URS_2025_01/417321515" TargetMode="External"/><Relationship Id="rId25" Type="http://schemas.openxmlformats.org/officeDocument/2006/relationships/hyperlink" Target="https://podminky.urs.cz/item/CS_URS_2025_01/573211109" TargetMode="External"/><Relationship Id="rId33" Type="http://schemas.openxmlformats.org/officeDocument/2006/relationships/hyperlink" Target="https://podminky.urs.cz/item/CS_URS_2025_01/997013509" TargetMode="External"/><Relationship Id="rId38" Type="http://schemas.openxmlformats.org/officeDocument/2006/relationships/hyperlink" Target="https://podminky.urs.cz/item/CS_URS_2025_01/460010024" TargetMode="External"/><Relationship Id="rId2" Type="http://schemas.openxmlformats.org/officeDocument/2006/relationships/hyperlink" Target="https://podminky.urs.cz/item/CS_URS_2025_01/113154526" TargetMode="External"/><Relationship Id="rId16" Type="http://schemas.openxmlformats.org/officeDocument/2006/relationships/hyperlink" Target="https://podminky.urs.cz/item/CS_URS_2025_01/411362021" TargetMode="External"/><Relationship Id="rId20" Type="http://schemas.openxmlformats.org/officeDocument/2006/relationships/hyperlink" Target="https://podminky.urs.cz/item/CS_URS_2025_01/417361821" TargetMode="External"/><Relationship Id="rId29" Type="http://schemas.openxmlformats.org/officeDocument/2006/relationships/hyperlink" Target="https://podminky.urs.cz/item/CS_URS_2025_01/899132111" TargetMode="External"/><Relationship Id="rId1" Type="http://schemas.openxmlformats.org/officeDocument/2006/relationships/hyperlink" Target="https://podminky.urs.cz/item/CS_URS_2025_01/113107322" TargetMode="External"/><Relationship Id="rId6" Type="http://schemas.openxmlformats.org/officeDocument/2006/relationships/hyperlink" Target="https://podminky.urs.cz/item/CS_URS_2025_01/119003142" TargetMode="External"/><Relationship Id="rId11" Type="http://schemas.openxmlformats.org/officeDocument/2006/relationships/hyperlink" Target="https://podminky.urs.cz/item/CS_URS_2025_01/411321414" TargetMode="External"/><Relationship Id="rId24" Type="http://schemas.openxmlformats.org/officeDocument/2006/relationships/hyperlink" Target="https://podminky.urs.cz/item/CS_URS_2025_01/567120109" TargetMode="External"/><Relationship Id="rId32" Type="http://schemas.openxmlformats.org/officeDocument/2006/relationships/hyperlink" Target="https://podminky.urs.cz/item/CS_URS_2025_01/997013501" TargetMode="External"/><Relationship Id="rId37" Type="http://schemas.openxmlformats.org/officeDocument/2006/relationships/hyperlink" Target="https://podminky.urs.cz/item/CS_URS_2025_01/998225111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podminky.urs.cz/item/CS_URS_2025_01/119003141" TargetMode="External"/><Relationship Id="rId15" Type="http://schemas.openxmlformats.org/officeDocument/2006/relationships/hyperlink" Target="https://podminky.urs.cz/item/CS_URS_2025_01/411361821" TargetMode="External"/><Relationship Id="rId23" Type="http://schemas.openxmlformats.org/officeDocument/2006/relationships/hyperlink" Target="https://podminky.urs.cz/item/CS_URS_2025_01/565145121" TargetMode="External"/><Relationship Id="rId28" Type="http://schemas.openxmlformats.org/officeDocument/2006/relationships/hyperlink" Target="https://podminky.urs.cz/item/CS_URS_2025_01/599141111" TargetMode="External"/><Relationship Id="rId36" Type="http://schemas.openxmlformats.org/officeDocument/2006/relationships/hyperlink" Target="https://podminky.urs.cz/item/CS_URS_2025_01/997013875" TargetMode="External"/><Relationship Id="rId10" Type="http://schemas.openxmlformats.org/officeDocument/2006/relationships/hyperlink" Target="https://podminky.urs.cz/item/CS_URS_2025_01/317941123" TargetMode="External"/><Relationship Id="rId19" Type="http://schemas.openxmlformats.org/officeDocument/2006/relationships/hyperlink" Target="https://podminky.urs.cz/item/CS_URS_2025_01/417351116" TargetMode="External"/><Relationship Id="rId31" Type="http://schemas.openxmlformats.org/officeDocument/2006/relationships/hyperlink" Target="https://podminky.urs.cz/item/CS_URS_2025_01/967041112" TargetMode="External"/><Relationship Id="rId4" Type="http://schemas.openxmlformats.org/officeDocument/2006/relationships/hyperlink" Target="https://podminky.urs.cz/item/CS_URS_2025_01/119003132" TargetMode="External"/><Relationship Id="rId9" Type="http://schemas.openxmlformats.org/officeDocument/2006/relationships/hyperlink" Target="https://podminky.urs.cz/item/CS_URS_2025_01/181911102" TargetMode="External"/><Relationship Id="rId14" Type="http://schemas.openxmlformats.org/officeDocument/2006/relationships/hyperlink" Target="https://podminky.urs.cz/item/CS_URS_2025_01/411354314" TargetMode="External"/><Relationship Id="rId22" Type="http://schemas.openxmlformats.org/officeDocument/2006/relationships/hyperlink" Target="https://podminky.urs.cz/item/CS_URS_2025_01/564741113" TargetMode="External"/><Relationship Id="rId27" Type="http://schemas.openxmlformats.org/officeDocument/2006/relationships/hyperlink" Target="https://podminky.urs.cz/item/CS_URS_2025_01/596992122" TargetMode="External"/><Relationship Id="rId30" Type="http://schemas.openxmlformats.org/officeDocument/2006/relationships/hyperlink" Target="https://podminky.urs.cz/item/CS_URS_2025_01/919735111" TargetMode="External"/><Relationship Id="rId35" Type="http://schemas.openxmlformats.org/officeDocument/2006/relationships/hyperlink" Target="https://podminky.urs.cz/item/CS_URS_2025_01/997013873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79054451" TargetMode="External"/><Relationship Id="rId13" Type="http://schemas.openxmlformats.org/officeDocument/2006/relationships/hyperlink" Target="https://podminky.urs.cz/item/CS_URS_2025_01/113107141" TargetMode="External"/><Relationship Id="rId18" Type="http://schemas.openxmlformats.org/officeDocument/2006/relationships/hyperlink" Target="https://podminky.urs.cz/item/CS_URS_2025_01/997221611" TargetMode="External"/><Relationship Id="rId3" Type="http://schemas.openxmlformats.org/officeDocument/2006/relationships/hyperlink" Target="https://podminky.urs.cz/item/CS_URS_2025_01/564930412" TargetMode="External"/><Relationship Id="rId21" Type="http://schemas.openxmlformats.org/officeDocument/2006/relationships/hyperlink" Target="https://podminky.urs.cz/item/CS_URS_2025_01/998225111" TargetMode="External"/><Relationship Id="rId7" Type="http://schemas.openxmlformats.org/officeDocument/2006/relationships/hyperlink" Target="https://podminky.urs.cz/item/CS_URS_2025_01/113106171" TargetMode="External"/><Relationship Id="rId12" Type="http://schemas.openxmlformats.org/officeDocument/2006/relationships/hyperlink" Target="https://podminky.urs.cz/item/CS_URS_2025_01/938908421" TargetMode="External"/><Relationship Id="rId17" Type="http://schemas.openxmlformats.org/officeDocument/2006/relationships/hyperlink" Target="https://podminky.urs.cz/item/CS_URS_2025_01/997221559" TargetMode="External"/><Relationship Id="rId2" Type="http://schemas.openxmlformats.org/officeDocument/2006/relationships/hyperlink" Target="https://podminky.urs.cz/item/CS_URS_2025_01/564750101" TargetMode="External"/><Relationship Id="rId16" Type="http://schemas.openxmlformats.org/officeDocument/2006/relationships/hyperlink" Target="https://podminky.urs.cz/item/CS_URS_2025_01/997221551" TargetMode="External"/><Relationship Id="rId20" Type="http://schemas.openxmlformats.org/officeDocument/2006/relationships/hyperlink" Target="https://podminky.urs.cz/item/CS_URS_2025_01/997221873" TargetMode="External"/><Relationship Id="rId1" Type="http://schemas.openxmlformats.org/officeDocument/2006/relationships/hyperlink" Target="https://podminky.urs.cz/item/CS_URS_2025_01/572211111" TargetMode="External"/><Relationship Id="rId6" Type="http://schemas.openxmlformats.org/officeDocument/2006/relationships/hyperlink" Target="https://podminky.urs.cz/item/CS_URS_2025_01/577154141" TargetMode="External"/><Relationship Id="rId11" Type="http://schemas.openxmlformats.org/officeDocument/2006/relationships/hyperlink" Target="https://podminky.urs.cz/item/CS_URS_2025_01/938909311" TargetMode="External"/><Relationship Id="rId5" Type="http://schemas.openxmlformats.org/officeDocument/2006/relationships/hyperlink" Target="https://podminky.urs.cz/item/CS_URS_2025_01/573211112" TargetMode="External"/><Relationship Id="rId15" Type="http://schemas.openxmlformats.org/officeDocument/2006/relationships/hyperlink" Target="https://podminky.urs.cz/item/CS_URS_2025_01/938909612" TargetMode="External"/><Relationship Id="rId10" Type="http://schemas.openxmlformats.org/officeDocument/2006/relationships/hyperlink" Target="https://podminky.urs.cz/item/CS_URS_2025_01/596212210" TargetMode="External"/><Relationship Id="rId19" Type="http://schemas.openxmlformats.org/officeDocument/2006/relationships/hyperlink" Target="https://podminky.urs.cz/item/CS_URS_2025_01/997221875" TargetMode="External"/><Relationship Id="rId4" Type="http://schemas.openxmlformats.org/officeDocument/2006/relationships/hyperlink" Target="https://podminky.urs.cz/item/CS_URS_2025_01/565135101" TargetMode="External"/><Relationship Id="rId9" Type="http://schemas.openxmlformats.org/officeDocument/2006/relationships/hyperlink" Target="https://podminky.urs.cz/item/CS_URS_2025_01/451577877" TargetMode="External"/><Relationship Id="rId14" Type="http://schemas.openxmlformats.org/officeDocument/2006/relationships/hyperlink" Target="https://podminky.urs.cz/item/CS_URS_2025_01/113107123" TargetMode="External"/><Relationship Id="rId22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52905221" TargetMode="External"/><Relationship Id="rId13" Type="http://schemas.openxmlformats.org/officeDocument/2006/relationships/hyperlink" Target="https://podminky.urs.cz/item/CS_URS_2025_01/998225111" TargetMode="External"/><Relationship Id="rId3" Type="http://schemas.openxmlformats.org/officeDocument/2006/relationships/hyperlink" Target="https://podminky.urs.cz/item/CS_URS_2025_01/573211109" TargetMode="External"/><Relationship Id="rId7" Type="http://schemas.openxmlformats.org/officeDocument/2006/relationships/hyperlink" Target="https://podminky.urs.cz/item/CS_URS_2025_01/938909311" TargetMode="External"/><Relationship Id="rId12" Type="http://schemas.openxmlformats.org/officeDocument/2006/relationships/hyperlink" Target="https://podminky.urs.cz/item/CS_URS_2025_01/997013875" TargetMode="External"/><Relationship Id="rId2" Type="http://schemas.openxmlformats.org/officeDocument/2006/relationships/hyperlink" Target="https://podminky.urs.cz/item/CS_URS_2025_01/119003132" TargetMode="External"/><Relationship Id="rId1" Type="http://schemas.openxmlformats.org/officeDocument/2006/relationships/hyperlink" Target="https://podminky.urs.cz/item/CS_URS_2025_01/119003131" TargetMode="External"/><Relationship Id="rId6" Type="http://schemas.openxmlformats.org/officeDocument/2006/relationships/hyperlink" Target="https://podminky.urs.cz/item/CS_URS_2025_01/919735111" TargetMode="External"/><Relationship Id="rId11" Type="http://schemas.openxmlformats.org/officeDocument/2006/relationships/hyperlink" Target="https://podminky.urs.cz/item/CS_URS_2025_01/997013873" TargetMode="External"/><Relationship Id="rId5" Type="http://schemas.openxmlformats.org/officeDocument/2006/relationships/hyperlink" Target="https://podminky.urs.cz/item/CS_URS_2025_01/599141111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https://podminky.urs.cz/item/CS_URS_2025_01/997013509" TargetMode="External"/><Relationship Id="rId4" Type="http://schemas.openxmlformats.org/officeDocument/2006/relationships/hyperlink" Target="https://podminky.urs.cz/item/CS_URS_2025_01/577154141" TargetMode="External"/><Relationship Id="rId9" Type="http://schemas.openxmlformats.org/officeDocument/2006/relationships/hyperlink" Target="https://podminky.urs.cz/item/CS_URS_2025_01/997013501" TargetMode="External"/><Relationship Id="rId14" Type="http://schemas.openxmlformats.org/officeDocument/2006/relationships/hyperlink" Target="https://podminky.urs.cz/item/CS_URS_2025_01/460010024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0"/>
  <sheetViews>
    <sheetView showGridLines="0" topLeftCell="A18" zoomScaleNormal="100" workbookViewId="0">
      <selection activeCell="K6" sqref="K6:AO6"/>
    </sheetView>
  </sheetViews>
  <sheetFormatPr defaultColWidth="8.6640625" defaultRowHeight="15" customHeight="1"/>
  <cols>
    <col min="1" max="1" width="8.33203125" customWidth="1"/>
    <col min="2" max="2" width="1.6640625" customWidth="1"/>
    <col min="3" max="3" width="4.1640625" customWidth="1"/>
    <col min="4" max="31" width="2.6640625" customWidth="1"/>
    <col min="32" max="32" width="31.6640625" customWidth="1"/>
    <col min="33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 customWidth="1"/>
  </cols>
  <sheetData>
    <row r="1" spans="1:74" ht="11.25">
      <c r="A1" s="6" t="s">
        <v>0</v>
      </c>
      <c r="AZ1" s="6" t="s">
        <v>1</v>
      </c>
      <c r="BA1" s="6" t="s">
        <v>2</v>
      </c>
      <c r="BB1" s="6" t="s">
        <v>3</v>
      </c>
      <c r="BT1" s="6" t="s">
        <v>4</v>
      </c>
      <c r="BU1" s="6" t="s">
        <v>4</v>
      </c>
      <c r="BV1" s="6" t="s">
        <v>5</v>
      </c>
    </row>
    <row r="2" spans="1:74" ht="36.75" customHeight="1">
      <c r="AR2" s="266"/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S2" s="7" t="s">
        <v>6</v>
      </c>
      <c r="BT2" s="7" t="s">
        <v>7</v>
      </c>
    </row>
    <row r="3" spans="1:74" ht="6.7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10"/>
      <c r="BS3" s="7" t="s">
        <v>6</v>
      </c>
      <c r="BT3" s="7" t="s">
        <v>8</v>
      </c>
    </row>
    <row r="4" spans="1:74" ht="24.75" customHeight="1">
      <c r="B4" s="10"/>
      <c r="D4" s="11" t="s">
        <v>9</v>
      </c>
      <c r="AR4" s="10"/>
      <c r="AS4" s="12" t="s">
        <v>10</v>
      </c>
      <c r="BE4" s="13" t="s">
        <v>11</v>
      </c>
      <c r="BS4" s="7" t="s">
        <v>12</v>
      </c>
    </row>
    <row r="5" spans="1:74" ht="12" customHeight="1">
      <c r="B5" s="10"/>
      <c r="D5" s="14" t="s">
        <v>13</v>
      </c>
      <c r="K5" s="267" t="s">
        <v>14</v>
      </c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R5" s="10"/>
      <c r="BE5" s="268" t="s">
        <v>15</v>
      </c>
      <c r="BS5" s="7" t="s">
        <v>6</v>
      </c>
    </row>
    <row r="6" spans="1:74" ht="36.75" customHeight="1">
      <c r="B6" s="10"/>
      <c r="D6" s="15" t="s">
        <v>16</v>
      </c>
      <c r="K6" s="269" t="s">
        <v>709</v>
      </c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R6" s="10"/>
      <c r="BE6" s="268"/>
      <c r="BS6" s="7" t="s">
        <v>6</v>
      </c>
    </row>
    <row r="7" spans="1:74" ht="12" customHeight="1">
      <c r="B7" s="10"/>
      <c r="D7" s="16" t="s">
        <v>17</v>
      </c>
      <c r="K7" s="5"/>
      <c r="AK7" s="16" t="s">
        <v>18</v>
      </c>
      <c r="AN7" s="5"/>
      <c r="AR7" s="10"/>
      <c r="BE7" s="268"/>
      <c r="BS7" s="7" t="s">
        <v>6</v>
      </c>
    </row>
    <row r="8" spans="1:74" ht="12" customHeight="1">
      <c r="B8" s="10"/>
      <c r="D8" s="16" t="s">
        <v>19</v>
      </c>
      <c r="K8" s="5" t="s">
        <v>20</v>
      </c>
      <c r="AK8" s="16" t="s">
        <v>21</v>
      </c>
      <c r="AN8" s="17" t="s">
        <v>22</v>
      </c>
      <c r="AR8" s="10"/>
      <c r="BE8" s="268"/>
      <c r="BS8" s="7" t="s">
        <v>6</v>
      </c>
    </row>
    <row r="9" spans="1:74" ht="14.25" customHeight="1">
      <c r="B9" s="10"/>
      <c r="AR9" s="10"/>
      <c r="BE9" s="268"/>
      <c r="BS9" s="7" t="s">
        <v>6</v>
      </c>
    </row>
    <row r="10" spans="1:74" ht="12" customHeight="1">
      <c r="B10" s="10"/>
      <c r="D10" s="16" t="s">
        <v>23</v>
      </c>
      <c r="AK10" s="16" t="s">
        <v>24</v>
      </c>
      <c r="AN10" s="5" t="s">
        <v>25</v>
      </c>
      <c r="AR10" s="10"/>
      <c r="BE10" s="268"/>
      <c r="BS10" s="7" t="s">
        <v>6</v>
      </c>
    </row>
    <row r="11" spans="1:74" ht="18" customHeight="1">
      <c r="B11" s="10"/>
      <c r="E11" s="5" t="s">
        <v>26</v>
      </c>
      <c r="AK11" s="16" t="s">
        <v>27</v>
      </c>
      <c r="AN11" s="5" t="s">
        <v>28</v>
      </c>
      <c r="AR11" s="10"/>
      <c r="BE11" s="268"/>
      <c r="BS11" s="7" t="s">
        <v>6</v>
      </c>
    </row>
    <row r="12" spans="1:74" ht="6.75" customHeight="1">
      <c r="B12" s="10"/>
      <c r="AR12" s="10"/>
      <c r="BE12" s="268"/>
      <c r="BS12" s="7" t="s">
        <v>6</v>
      </c>
    </row>
    <row r="13" spans="1:74" ht="12" customHeight="1">
      <c r="B13" s="10"/>
      <c r="D13" s="16" t="s">
        <v>29</v>
      </c>
      <c r="AK13" s="16" t="s">
        <v>24</v>
      </c>
      <c r="AN13" s="4" t="s">
        <v>30</v>
      </c>
      <c r="AR13" s="10"/>
      <c r="BE13" s="268"/>
      <c r="BS13" s="7" t="s">
        <v>6</v>
      </c>
    </row>
    <row r="14" spans="1:74" ht="12.75">
      <c r="B14" s="10"/>
      <c r="E14" s="270" t="s">
        <v>30</v>
      </c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16" t="s">
        <v>27</v>
      </c>
      <c r="AN14" s="4" t="s">
        <v>30</v>
      </c>
      <c r="AR14" s="10"/>
      <c r="BE14" s="268"/>
      <c r="BS14" s="7" t="s">
        <v>6</v>
      </c>
    </row>
    <row r="15" spans="1:74" ht="6.75" customHeight="1">
      <c r="B15" s="10"/>
      <c r="AR15" s="10"/>
      <c r="BE15" s="268"/>
      <c r="BS15" s="7" t="s">
        <v>4</v>
      </c>
    </row>
    <row r="16" spans="1:74" ht="12" customHeight="1">
      <c r="B16" s="10"/>
      <c r="D16" s="16" t="s">
        <v>31</v>
      </c>
      <c r="AK16" s="16" t="s">
        <v>24</v>
      </c>
      <c r="AN16" s="5" t="s">
        <v>32</v>
      </c>
      <c r="AR16" s="10"/>
      <c r="BE16" s="268"/>
      <c r="BS16" s="7" t="s">
        <v>4</v>
      </c>
    </row>
    <row r="17" spans="2:71" ht="18" customHeight="1">
      <c r="B17" s="10"/>
      <c r="E17" s="5" t="s">
        <v>33</v>
      </c>
      <c r="AK17" s="16" t="s">
        <v>27</v>
      </c>
      <c r="AN17" s="5" t="s">
        <v>34</v>
      </c>
      <c r="AR17" s="10"/>
      <c r="BE17" s="268"/>
      <c r="BS17" s="7" t="s">
        <v>35</v>
      </c>
    </row>
    <row r="18" spans="2:71" ht="6.75" customHeight="1">
      <c r="B18" s="10"/>
      <c r="AR18" s="10"/>
      <c r="BE18" s="268"/>
      <c r="BS18" s="7" t="s">
        <v>6</v>
      </c>
    </row>
    <row r="19" spans="2:71" ht="12" customHeight="1">
      <c r="B19" s="10"/>
      <c r="D19" s="16" t="s">
        <v>36</v>
      </c>
      <c r="AK19" s="16" t="s">
        <v>24</v>
      </c>
      <c r="AN19" s="5" t="s">
        <v>37</v>
      </c>
      <c r="AR19" s="10"/>
      <c r="BE19" s="268"/>
      <c r="BS19" s="7" t="s">
        <v>6</v>
      </c>
    </row>
    <row r="20" spans="2:71" ht="18" customHeight="1">
      <c r="B20" s="10"/>
      <c r="E20" s="5" t="s">
        <v>38</v>
      </c>
      <c r="AK20" s="16" t="s">
        <v>27</v>
      </c>
      <c r="AN20" s="5"/>
      <c r="AR20" s="10"/>
      <c r="BE20" s="268"/>
      <c r="BS20" s="7" t="s">
        <v>4</v>
      </c>
    </row>
    <row r="21" spans="2:71" ht="6.75" customHeight="1">
      <c r="B21" s="10"/>
      <c r="AR21" s="10"/>
      <c r="BE21" s="268"/>
    </row>
    <row r="22" spans="2:71" ht="12" customHeight="1">
      <c r="B22" s="10"/>
      <c r="D22" s="16" t="s">
        <v>39</v>
      </c>
      <c r="AR22" s="10"/>
      <c r="BE22" s="268"/>
    </row>
    <row r="23" spans="2:71" ht="16.5" customHeight="1">
      <c r="B23" s="10"/>
      <c r="E23" s="271" t="s">
        <v>40</v>
      </c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R23" s="10"/>
      <c r="BE23" s="268"/>
    </row>
    <row r="24" spans="2:71" ht="6.75" customHeight="1">
      <c r="B24" s="10"/>
      <c r="AR24" s="10"/>
      <c r="BE24" s="268"/>
    </row>
    <row r="25" spans="2:71" ht="6.75" customHeight="1">
      <c r="B25" s="10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R25" s="10"/>
      <c r="BE25" s="268"/>
    </row>
    <row r="26" spans="2:71" s="19" customFormat="1" ht="25.5" customHeight="1">
      <c r="B26" s="20"/>
      <c r="D26" s="21" t="s">
        <v>41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72">
        <f>ROUND(AG54,2)</f>
        <v>0</v>
      </c>
      <c r="AL26" s="272"/>
      <c r="AM26" s="272"/>
      <c r="AN26" s="272"/>
      <c r="AO26" s="272"/>
      <c r="AR26" s="20"/>
      <c r="BE26" s="268"/>
    </row>
    <row r="27" spans="2:71" s="19" customFormat="1" ht="6.75" customHeight="1">
      <c r="B27" s="20"/>
      <c r="AR27" s="20"/>
      <c r="BE27" s="268"/>
    </row>
    <row r="28" spans="2:71" s="19" customFormat="1" ht="12.75">
      <c r="B28" s="20"/>
      <c r="L28" s="273" t="s">
        <v>42</v>
      </c>
      <c r="M28" s="273"/>
      <c r="N28" s="273"/>
      <c r="O28" s="273"/>
      <c r="P28" s="273"/>
      <c r="W28" s="273" t="s">
        <v>43</v>
      </c>
      <c r="X28" s="273"/>
      <c r="Y28" s="273"/>
      <c r="Z28" s="273"/>
      <c r="AA28" s="273"/>
      <c r="AB28" s="273"/>
      <c r="AC28" s="273"/>
      <c r="AD28" s="273"/>
      <c r="AE28" s="273"/>
      <c r="AK28" s="273" t="s">
        <v>44</v>
      </c>
      <c r="AL28" s="273"/>
      <c r="AM28" s="273"/>
      <c r="AN28" s="273"/>
      <c r="AO28" s="273"/>
      <c r="AR28" s="20"/>
      <c r="BE28" s="268"/>
    </row>
    <row r="29" spans="2:71" s="23" customFormat="1" ht="14.25" customHeight="1">
      <c r="B29" s="24"/>
      <c r="D29" s="16" t="s">
        <v>45</v>
      </c>
      <c r="F29" s="16" t="s">
        <v>46</v>
      </c>
      <c r="L29" s="274">
        <v>0.21</v>
      </c>
      <c r="M29" s="274"/>
      <c r="N29" s="274"/>
      <c r="O29" s="274"/>
      <c r="P29" s="274"/>
      <c r="W29" s="275">
        <f>ROUND(AZ54, 2)</f>
        <v>0</v>
      </c>
      <c r="X29" s="275"/>
      <c r="Y29" s="275"/>
      <c r="Z29" s="275"/>
      <c r="AA29" s="275"/>
      <c r="AB29" s="275"/>
      <c r="AC29" s="275"/>
      <c r="AD29" s="275"/>
      <c r="AE29" s="275"/>
      <c r="AK29" s="275">
        <f>ROUND(AV54, 2)</f>
        <v>0</v>
      </c>
      <c r="AL29" s="275"/>
      <c r="AM29" s="275"/>
      <c r="AN29" s="275"/>
      <c r="AO29" s="275"/>
      <c r="AR29" s="24"/>
      <c r="BE29" s="268"/>
    </row>
    <row r="30" spans="2:71" s="23" customFormat="1" ht="14.25" customHeight="1">
      <c r="B30" s="24"/>
      <c r="F30" s="16" t="s">
        <v>47</v>
      </c>
      <c r="L30" s="274">
        <v>0.15</v>
      </c>
      <c r="M30" s="274"/>
      <c r="N30" s="274"/>
      <c r="O30" s="274"/>
      <c r="P30" s="274"/>
      <c r="W30" s="275">
        <f>ROUND(BA54, 2)</f>
        <v>0</v>
      </c>
      <c r="X30" s="275"/>
      <c r="Y30" s="275"/>
      <c r="Z30" s="275"/>
      <c r="AA30" s="275"/>
      <c r="AB30" s="275"/>
      <c r="AC30" s="275"/>
      <c r="AD30" s="275"/>
      <c r="AE30" s="275"/>
      <c r="AK30" s="275">
        <f>ROUND(AW54, 2)</f>
        <v>0</v>
      </c>
      <c r="AL30" s="275"/>
      <c r="AM30" s="275"/>
      <c r="AN30" s="275"/>
      <c r="AO30" s="275"/>
      <c r="AR30" s="24"/>
      <c r="BE30" s="268"/>
    </row>
    <row r="31" spans="2:71" s="23" customFormat="1" ht="14.25" hidden="1" customHeight="1">
      <c r="B31" s="24"/>
      <c r="F31" s="16" t="s">
        <v>48</v>
      </c>
      <c r="L31" s="274">
        <v>0.21</v>
      </c>
      <c r="M31" s="274"/>
      <c r="N31" s="274"/>
      <c r="O31" s="274"/>
      <c r="P31" s="274"/>
      <c r="W31" s="275">
        <f>ROUND(BB54, 2)</f>
        <v>0</v>
      </c>
      <c r="X31" s="275"/>
      <c r="Y31" s="275"/>
      <c r="Z31" s="275"/>
      <c r="AA31" s="275"/>
      <c r="AB31" s="275"/>
      <c r="AC31" s="275"/>
      <c r="AD31" s="275"/>
      <c r="AE31" s="275"/>
      <c r="AK31" s="275">
        <v>0</v>
      </c>
      <c r="AL31" s="275"/>
      <c r="AM31" s="275"/>
      <c r="AN31" s="275"/>
      <c r="AO31" s="275"/>
      <c r="AR31" s="24"/>
      <c r="BE31" s="268"/>
    </row>
    <row r="32" spans="2:71" s="23" customFormat="1" ht="14.25" hidden="1" customHeight="1">
      <c r="B32" s="24"/>
      <c r="F32" s="16" t="s">
        <v>49</v>
      </c>
      <c r="L32" s="274">
        <v>0.15</v>
      </c>
      <c r="M32" s="274"/>
      <c r="N32" s="274"/>
      <c r="O32" s="274"/>
      <c r="P32" s="274"/>
      <c r="W32" s="275">
        <f>ROUND(BC54, 2)</f>
        <v>0</v>
      </c>
      <c r="X32" s="275"/>
      <c r="Y32" s="275"/>
      <c r="Z32" s="275"/>
      <c r="AA32" s="275"/>
      <c r="AB32" s="275"/>
      <c r="AC32" s="275"/>
      <c r="AD32" s="275"/>
      <c r="AE32" s="275"/>
      <c r="AK32" s="275">
        <v>0</v>
      </c>
      <c r="AL32" s="275"/>
      <c r="AM32" s="275"/>
      <c r="AN32" s="275"/>
      <c r="AO32" s="275"/>
      <c r="AR32" s="24"/>
      <c r="BE32" s="268"/>
    </row>
    <row r="33" spans="2:44" s="23" customFormat="1" ht="14.25" hidden="1" customHeight="1">
      <c r="B33" s="24"/>
      <c r="F33" s="16" t="s">
        <v>50</v>
      </c>
      <c r="L33" s="274">
        <v>0</v>
      </c>
      <c r="M33" s="274"/>
      <c r="N33" s="274"/>
      <c r="O33" s="274"/>
      <c r="P33" s="274"/>
      <c r="W33" s="275">
        <f>ROUND(BD54, 2)</f>
        <v>0</v>
      </c>
      <c r="X33" s="275"/>
      <c r="Y33" s="275"/>
      <c r="Z33" s="275"/>
      <c r="AA33" s="275"/>
      <c r="AB33" s="275"/>
      <c r="AC33" s="275"/>
      <c r="AD33" s="275"/>
      <c r="AE33" s="275"/>
      <c r="AK33" s="275">
        <v>0</v>
      </c>
      <c r="AL33" s="275"/>
      <c r="AM33" s="275"/>
      <c r="AN33" s="275"/>
      <c r="AO33" s="275"/>
      <c r="AR33" s="24"/>
    </row>
    <row r="34" spans="2:44" s="19" customFormat="1" ht="6.75" customHeight="1">
      <c r="B34" s="20"/>
      <c r="AR34" s="20"/>
    </row>
    <row r="35" spans="2:44" s="19" customFormat="1" ht="25.5" customHeight="1">
      <c r="B35" s="20"/>
      <c r="C35" s="25"/>
      <c r="D35" s="26" t="s">
        <v>51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8" t="s">
        <v>52</v>
      </c>
      <c r="U35" s="27"/>
      <c r="V35" s="27"/>
      <c r="W35" s="27"/>
      <c r="X35" s="276" t="s">
        <v>53</v>
      </c>
      <c r="Y35" s="276"/>
      <c r="Z35" s="276"/>
      <c r="AA35" s="276"/>
      <c r="AB35" s="276"/>
      <c r="AC35" s="27"/>
      <c r="AD35" s="27"/>
      <c r="AE35" s="27"/>
      <c r="AF35" s="27"/>
      <c r="AG35" s="27"/>
      <c r="AH35" s="27"/>
      <c r="AI35" s="27"/>
      <c r="AJ35" s="27"/>
      <c r="AK35" s="277">
        <f>SUM(AK26:AK33)</f>
        <v>0</v>
      </c>
      <c r="AL35" s="277"/>
      <c r="AM35" s="277"/>
      <c r="AN35" s="277"/>
      <c r="AO35" s="277"/>
      <c r="AP35" s="25"/>
      <c r="AQ35" s="25"/>
      <c r="AR35" s="20"/>
    </row>
    <row r="36" spans="2:44" s="19" customFormat="1" ht="6.75" customHeight="1">
      <c r="B36" s="20"/>
      <c r="AR36" s="20"/>
    </row>
    <row r="37" spans="2:44" s="19" customFormat="1" ht="6.75" customHeight="1"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20"/>
    </row>
    <row r="41" spans="2:44" s="19" customFormat="1" ht="6.75" customHeight="1"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20"/>
    </row>
    <row r="42" spans="2:44" s="19" customFormat="1" ht="24.75" customHeight="1">
      <c r="B42" s="20"/>
      <c r="C42" s="11" t="s">
        <v>54</v>
      </c>
      <c r="AR42" s="20"/>
    </row>
    <row r="43" spans="2:44" s="19" customFormat="1" ht="6.75" customHeight="1">
      <c r="B43" s="20"/>
      <c r="AR43" s="20"/>
    </row>
    <row r="44" spans="2:44" s="33" customFormat="1" ht="12" customHeight="1">
      <c r="B44" s="34"/>
      <c r="C44" s="16" t="s">
        <v>13</v>
      </c>
      <c r="L44" s="33" t="str">
        <f>K5</f>
        <v>MALSOVICE2503</v>
      </c>
      <c r="AR44" s="34"/>
    </row>
    <row r="45" spans="2:44" s="35" customFormat="1" ht="36.75" customHeight="1">
      <c r="B45" s="36"/>
      <c r="C45" s="37" t="s">
        <v>16</v>
      </c>
      <c r="L45" s="278" t="str">
        <f>K6</f>
        <v>POV 2025 Místní a účelové komunikace, chodníky - obec Malšovice</v>
      </c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8"/>
      <c r="AK45" s="278"/>
      <c r="AL45" s="278"/>
      <c r="AM45" s="278"/>
      <c r="AN45" s="278"/>
      <c r="AO45" s="278"/>
      <c r="AR45" s="36"/>
    </row>
    <row r="46" spans="2:44" s="19" customFormat="1" ht="6.75" customHeight="1">
      <c r="B46" s="20"/>
      <c r="AR46" s="20"/>
    </row>
    <row r="47" spans="2:44" s="19" customFormat="1" ht="12" customHeight="1">
      <c r="B47" s="20"/>
      <c r="C47" s="16" t="s">
        <v>19</v>
      </c>
      <c r="L47" s="38" t="str">
        <f>IF(K8="","",K8)</f>
        <v xml:space="preserve"> </v>
      </c>
      <c r="AI47" s="16" t="s">
        <v>21</v>
      </c>
      <c r="AM47" s="279" t="str">
        <f>IF(AN8= "","",AN8)</f>
        <v>20. 5. 2025</v>
      </c>
      <c r="AN47" s="279"/>
      <c r="AR47" s="20"/>
    </row>
    <row r="48" spans="2:44" s="19" customFormat="1" ht="6.75" customHeight="1">
      <c r="B48" s="20"/>
      <c r="AR48" s="20"/>
    </row>
    <row r="49" spans="1:91" s="19" customFormat="1" ht="15" customHeight="1">
      <c r="B49" s="20"/>
      <c r="C49" s="16" t="s">
        <v>23</v>
      </c>
      <c r="L49" s="33" t="str">
        <f>IF(E11= "","",E11)</f>
        <v xml:space="preserve">Obec Malšovice </v>
      </c>
      <c r="AI49" s="16" t="s">
        <v>31</v>
      </c>
      <c r="AM49" s="280" t="str">
        <f>IF(E17="","",E17)</f>
        <v>HORTECH s.r.o. Děčín</v>
      </c>
      <c r="AN49" s="280"/>
      <c r="AO49" s="280"/>
      <c r="AP49" s="280"/>
      <c r="AR49" s="20"/>
      <c r="AS49" s="281" t="s">
        <v>55</v>
      </c>
      <c r="AT49" s="281"/>
      <c r="AU49" s="39"/>
      <c r="AV49" s="39"/>
      <c r="AW49" s="39"/>
      <c r="AX49" s="39"/>
      <c r="AY49" s="39"/>
      <c r="AZ49" s="39"/>
      <c r="BA49" s="39"/>
      <c r="BB49" s="39"/>
      <c r="BC49" s="39"/>
      <c r="BD49" s="40"/>
    </row>
    <row r="50" spans="1:91" s="19" customFormat="1" ht="39.75" customHeight="1">
      <c r="B50" s="20"/>
      <c r="C50" s="16" t="s">
        <v>29</v>
      </c>
      <c r="L50" s="33" t="str">
        <f>IF(E14= "Vyplň údaj","",E14)</f>
        <v/>
      </c>
      <c r="AI50" s="16" t="s">
        <v>36</v>
      </c>
      <c r="AM50" s="280" t="str">
        <f>IF(E20="","",E20)</f>
        <v>Josef Beran-STAVO,aktualizace 2025/I Nina Blavková</v>
      </c>
      <c r="AN50" s="280"/>
      <c r="AO50" s="280"/>
      <c r="AP50" s="280"/>
      <c r="AR50" s="20"/>
      <c r="AS50" s="281"/>
      <c r="AT50" s="281"/>
      <c r="BD50" s="41"/>
    </row>
    <row r="51" spans="1:91" s="19" customFormat="1" ht="10.5" customHeight="1">
      <c r="B51" s="20"/>
      <c r="AR51" s="20"/>
      <c r="AS51" s="281"/>
      <c r="AT51" s="281"/>
      <c r="BD51" s="41"/>
    </row>
    <row r="52" spans="1:91" s="19" customFormat="1" ht="29.25" customHeight="1">
      <c r="B52" s="20"/>
      <c r="C52" s="282" t="s">
        <v>56</v>
      </c>
      <c r="D52" s="282"/>
      <c r="E52" s="282"/>
      <c r="F52" s="282"/>
      <c r="G52" s="282"/>
      <c r="H52" s="42"/>
      <c r="I52" s="283" t="s">
        <v>57</v>
      </c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4" t="s">
        <v>58</v>
      </c>
      <c r="AH52" s="284"/>
      <c r="AI52" s="284"/>
      <c r="AJ52" s="284"/>
      <c r="AK52" s="284"/>
      <c r="AL52" s="284"/>
      <c r="AM52" s="284"/>
      <c r="AN52" s="283" t="s">
        <v>59</v>
      </c>
      <c r="AO52" s="283"/>
      <c r="AP52" s="283"/>
      <c r="AQ52" s="43" t="s">
        <v>60</v>
      </c>
      <c r="AR52" s="20"/>
      <c r="AS52" s="44" t="s">
        <v>61</v>
      </c>
      <c r="AT52" s="45" t="s">
        <v>62</v>
      </c>
      <c r="AU52" s="45" t="s">
        <v>63</v>
      </c>
      <c r="AV52" s="45" t="s">
        <v>64</v>
      </c>
      <c r="AW52" s="45" t="s">
        <v>65</v>
      </c>
      <c r="AX52" s="45" t="s">
        <v>66</v>
      </c>
      <c r="AY52" s="45" t="s">
        <v>67</v>
      </c>
      <c r="AZ52" s="45" t="s">
        <v>68</v>
      </c>
      <c r="BA52" s="45" t="s">
        <v>69</v>
      </c>
      <c r="BB52" s="45" t="s">
        <v>70</v>
      </c>
      <c r="BC52" s="45" t="s">
        <v>71</v>
      </c>
      <c r="BD52" s="46" t="s">
        <v>72</v>
      </c>
    </row>
    <row r="53" spans="1:91" s="19" customFormat="1" ht="10.5" customHeight="1">
      <c r="B53" s="20"/>
      <c r="AR53" s="20"/>
      <c r="AS53" s="47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40"/>
    </row>
    <row r="54" spans="1:91" s="48" customFormat="1" ht="32.25" customHeight="1">
      <c r="B54" s="49"/>
      <c r="C54" s="50" t="s">
        <v>73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285">
        <f>ROUND(SUM(AG55:AG58),2)</f>
        <v>0</v>
      </c>
      <c r="AH54" s="285"/>
      <c r="AI54" s="285"/>
      <c r="AJ54" s="285"/>
      <c r="AK54" s="285"/>
      <c r="AL54" s="285"/>
      <c r="AM54" s="285"/>
      <c r="AN54" s="286">
        <f>SUM(AG54,AT54)</f>
        <v>0</v>
      </c>
      <c r="AO54" s="286"/>
      <c r="AP54" s="286"/>
      <c r="AQ54" s="53"/>
      <c r="AR54" s="49"/>
      <c r="AS54" s="54">
        <f>ROUND(SUM(AS55:AS58),2)</f>
        <v>0</v>
      </c>
      <c r="AT54" s="55">
        <f>ROUND(SUM(AV54:AW54),2)</f>
        <v>0</v>
      </c>
      <c r="AU54" s="56">
        <f>ROUND(SUM(AU55:AU58),5)</f>
        <v>0</v>
      </c>
      <c r="AV54" s="55">
        <f>ROUND(AZ54*L29,2)</f>
        <v>0</v>
      </c>
      <c r="AW54" s="55">
        <f>ROUND(BA54*L30,2)</f>
        <v>0</v>
      </c>
      <c r="AX54" s="55">
        <f>ROUND(BB54*L29,2)</f>
        <v>0</v>
      </c>
      <c r="AY54" s="55">
        <f>ROUND(BC54*L30,2)</f>
        <v>0</v>
      </c>
      <c r="AZ54" s="55">
        <f>ROUND(SUM(AZ55:AZ58),2)</f>
        <v>0</v>
      </c>
      <c r="BA54" s="55">
        <f>ROUND(SUM(BA55:BA58),2)</f>
        <v>0</v>
      </c>
      <c r="BB54" s="55">
        <f>ROUND(SUM(BB55:BB58),2)</f>
        <v>0</v>
      </c>
      <c r="BC54" s="55">
        <f>ROUND(SUM(BC55:BC58),2)</f>
        <v>0</v>
      </c>
      <c r="BD54" s="57">
        <f>ROUND(SUM(BD55:BD58),2)</f>
        <v>0</v>
      </c>
      <c r="BS54" s="58" t="s">
        <v>74</v>
      </c>
      <c r="BT54" s="58" t="s">
        <v>75</v>
      </c>
      <c r="BU54" s="59" t="s">
        <v>76</v>
      </c>
      <c r="BV54" s="58" t="s">
        <v>77</v>
      </c>
      <c r="BW54" s="58" t="s">
        <v>5</v>
      </c>
      <c r="BX54" s="58" t="s">
        <v>78</v>
      </c>
      <c r="CL54" s="58"/>
    </row>
    <row r="55" spans="1:91" s="69" customFormat="1" ht="24.75" customHeight="1">
      <c r="A55" s="60" t="s">
        <v>79</v>
      </c>
      <c r="B55" s="61"/>
      <c r="C55" s="62"/>
      <c r="D55" s="287" t="s">
        <v>80</v>
      </c>
      <c r="E55" s="287"/>
      <c r="F55" s="287"/>
      <c r="G55" s="287"/>
      <c r="H55" s="287"/>
      <c r="I55" s="63"/>
      <c r="J55" s="287" t="s">
        <v>81</v>
      </c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  <c r="AF55" s="287"/>
      <c r="AG55" s="288">
        <f>'01 - SO 01 - úsek č.1, Ma...'!J30</f>
        <v>0</v>
      </c>
      <c r="AH55" s="288"/>
      <c r="AI55" s="288"/>
      <c r="AJ55" s="288"/>
      <c r="AK55" s="288"/>
      <c r="AL55" s="288"/>
      <c r="AM55" s="288"/>
      <c r="AN55" s="288">
        <f>SUM(AG55,AT55)</f>
        <v>0</v>
      </c>
      <c r="AO55" s="288"/>
      <c r="AP55" s="288"/>
      <c r="AQ55" s="64" t="s">
        <v>82</v>
      </c>
      <c r="AR55" s="61"/>
      <c r="AS55" s="65">
        <v>0</v>
      </c>
      <c r="AT55" s="66">
        <f>ROUND(SUM(AV55:AW55),2)</f>
        <v>0</v>
      </c>
      <c r="AU55" s="67">
        <f>'01 - SO 01 - úsek č.1, Ma...'!P90</f>
        <v>0</v>
      </c>
      <c r="AV55" s="66">
        <f>'01 - SO 01 - úsek č.1, Ma...'!J33</f>
        <v>0</v>
      </c>
      <c r="AW55" s="66">
        <f>'01 - SO 01 - úsek č.1, Ma...'!J34</f>
        <v>0</v>
      </c>
      <c r="AX55" s="66">
        <f>'01 - SO 01 - úsek č.1, Ma...'!J35</f>
        <v>0</v>
      </c>
      <c r="AY55" s="66">
        <f>'01 - SO 01 - úsek č.1, Ma...'!J36</f>
        <v>0</v>
      </c>
      <c r="AZ55" s="66">
        <f>'01 - SO 01 - úsek č.1, Ma...'!F33</f>
        <v>0</v>
      </c>
      <c r="BA55" s="66">
        <f>'01 - SO 01 - úsek č.1, Ma...'!F34</f>
        <v>0</v>
      </c>
      <c r="BB55" s="66">
        <f>'01 - SO 01 - úsek č.1, Ma...'!F35</f>
        <v>0</v>
      </c>
      <c r="BC55" s="66">
        <f>'01 - SO 01 - úsek č.1, Ma...'!F36</f>
        <v>0</v>
      </c>
      <c r="BD55" s="68">
        <f>'01 - SO 01 - úsek č.1, Ma...'!F37</f>
        <v>0</v>
      </c>
      <c r="BT55" s="70" t="s">
        <v>83</v>
      </c>
      <c r="BV55" s="70" t="s">
        <v>77</v>
      </c>
      <c r="BW55" s="70" t="s">
        <v>84</v>
      </c>
      <c r="BX55" s="70" t="s">
        <v>5</v>
      </c>
      <c r="CL55" s="70"/>
      <c r="CM55" s="70" t="s">
        <v>85</v>
      </c>
    </row>
    <row r="56" spans="1:91" s="69" customFormat="1" ht="37.5" customHeight="1">
      <c r="A56" s="60" t="s">
        <v>79</v>
      </c>
      <c r="B56" s="61"/>
      <c r="C56" s="62"/>
      <c r="D56" s="287" t="s">
        <v>86</v>
      </c>
      <c r="E56" s="287"/>
      <c r="F56" s="287"/>
      <c r="G56" s="287"/>
      <c r="H56" s="287"/>
      <c r="I56" s="63"/>
      <c r="J56" s="287" t="s">
        <v>87</v>
      </c>
      <c r="K56" s="287"/>
      <c r="L56" s="287"/>
      <c r="M56" s="287"/>
      <c r="N56" s="287"/>
      <c r="O56" s="287"/>
      <c r="P56" s="287"/>
      <c r="Q56" s="287"/>
      <c r="R56" s="287"/>
      <c r="S56" s="287"/>
      <c r="T56" s="287"/>
      <c r="U56" s="287"/>
      <c r="V56" s="287"/>
      <c r="W56" s="287"/>
      <c r="X56" s="287"/>
      <c r="Y56" s="287"/>
      <c r="Z56" s="287"/>
      <c r="AA56" s="287"/>
      <c r="AB56" s="287"/>
      <c r="AC56" s="287"/>
      <c r="AD56" s="287"/>
      <c r="AE56" s="287"/>
      <c r="AF56" s="287"/>
      <c r="AG56" s="288">
        <f>'03a - SO 03 - OPRAVA ČÁST...'!J30</f>
        <v>0</v>
      </c>
      <c r="AH56" s="288"/>
      <c r="AI56" s="288"/>
      <c r="AJ56" s="288"/>
      <c r="AK56" s="288"/>
      <c r="AL56" s="288"/>
      <c r="AM56" s="288"/>
      <c r="AN56" s="288">
        <f>SUM(AG56,AT56)</f>
        <v>0</v>
      </c>
      <c r="AO56" s="288"/>
      <c r="AP56" s="288"/>
      <c r="AQ56" s="64" t="s">
        <v>82</v>
      </c>
      <c r="AR56" s="61"/>
      <c r="AS56" s="65">
        <v>0</v>
      </c>
      <c r="AT56" s="66">
        <f>ROUND(SUM(AV56:AW56),2)</f>
        <v>0</v>
      </c>
      <c r="AU56" s="67">
        <f>'03a - SO 03 - OPRAVA ČÁST...'!P86</f>
        <v>0</v>
      </c>
      <c r="AV56" s="66">
        <f>'03a - SO 03 - OPRAVA ČÁST...'!J33</f>
        <v>0</v>
      </c>
      <c r="AW56" s="66">
        <f>'03a - SO 03 - OPRAVA ČÁST...'!J34</f>
        <v>0</v>
      </c>
      <c r="AX56" s="66">
        <f>'03a - SO 03 - OPRAVA ČÁST...'!J35</f>
        <v>0</v>
      </c>
      <c r="AY56" s="66">
        <f>'03a - SO 03 - OPRAVA ČÁST...'!J36</f>
        <v>0</v>
      </c>
      <c r="AZ56" s="66">
        <f>'03a - SO 03 - OPRAVA ČÁST...'!F33</f>
        <v>0</v>
      </c>
      <c r="BA56" s="66">
        <f>'03a - SO 03 - OPRAVA ČÁST...'!F34</f>
        <v>0</v>
      </c>
      <c r="BB56" s="66">
        <f>'03a - SO 03 - OPRAVA ČÁST...'!F35</f>
        <v>0</v>
      </c>
      <c r="BC56" s="66">
        <f>'03a - SO 03 - OPRAVA ČÁST...'!F36</f>
        <v>0</v>
      </c>
      <c r="BD56" s="68">
        <f>'03a - SO 03 - OPRAVA ČÁST...'!F37</f>
        <v>0</v>
      </c>
      <c r="BT56" s="70" t="s">
        <v>83</v>
      </c>
      <c r="BV56" s="70" t="s">
        <v>77</v>
      </c>
      <c r="BW56" s="70" t="s">
        <v>88</v>
      </c>
      <c r="BX56" s="70" t="s">
        <v>5</v>
      </c>
      <c r="CL56" s="70"/>
      <c r="CM56" s="70" t="s">
        <v>85</v>
      </c>
    </row>
    <row r="57" spans="1:91" s="69" customFormat="1" ht="24.75" customHeight="1">
      <c r="A57" s="60" t="s">
        <v>79</v>
      </c>
      <c r="B57" s="61"/>
      <c r="C57" s="62"/>
      <c r="D57" s="287" t="s">
        <v>89</v>
      </c>
      <c r="E57" s="287"/>
      <c r="F57" s="287"/>
      <c r="G57" s="287"/>
      <c r="H57" s="287"/>
      <c r="I57" s="63"/>
      <c r="J57" s="287" t="s">
        <v>90</v>
      </c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287"/>
      <c r="Z57" s="287"/>
      <c r="AA57" s="287"/>
      <c r="AB57" s="287"/>
      <c r="AC57" s="287"/>
      <c r="AD57" s="287"/>
      <c r="AE57" s="287"/>
      <c r="AF57" s="287"/>
      <c r="AG57" s="288">
        <f>'04 - SO 04 - úsek č.4, Bo...'!J30</f>
        <v>0</v>
      </c>
      <c r="AH57" s="288"/>
      <c r="AI57" s="288"/>
      <c r="AJ57" s="288"/>
      <c r="AK57" s="288"/>
      <c r="AL57" s="288"/>
      <c r="AM57" s="288"/>
      <c r="AN57" s="288">
        <f>SUM(AG57,AT57)</f>
        <v>0</v>
      </c>
      <c r="AO57" s="288"/>
      <c r="AP57" s="288"/>
      <c r="AQ57" s="64" t="s">
        <v>82</v>
      </c>
      <c r="AR57" s="61"/>
      <c r="AS57" s="65">
        <v>0</v>
      </c>
      <c r="AT57" s="66">
        <f>ROUND(SUM(AV57:AW57),2)</f>
        <v>0</v>
      </c>
      <c r="AU57" s="67">
        <f>'04 - SO 04 - úsek č.4, Bo...'!P88</f>
        <v>0</v>
      </c>
      <c r="AV57" s="66">
        <f>'04 - SO 04 - úsek č.4, Bo...'!J33</f>
        <v>0</v>
      </c>
      <c r="AW57" s="66">
        <f>'04 - SO 04 - úsek č.4, Bo...'!J34</f>
        <v>0</v>
      </c>
      <c r="AX57" s="66">
        <f>'04 - SO 04 - úsek č.4, Bo...'!J35</f>
        <v>0</v>
      </c>
      <c r="AY57" s="66">
        <f>'04 - SO 04 - úsek č.4, Bo...'!J36</f>
        <v>0</v>
      </c>
      <c r="AZ57" s="66">
        <f>'04 - SO 04 - úsek č.4, Bo...'!F33</f>
        <v>0</v>
      </c>
      <c r="BA57" s="66">
        <f>'04 - SO 04 - úsek č.4, Bo...'!F34</f>
        <v>0</v>
      </c>
      <c r="BB57" s="66">
        <f>'04 - SO 04 - úsek č.4, Bo...'!F35</f>
        <v>0</v>
      </c>
      <c r="BC57" s="66">
        <f>'04 - SO 04 - úsek č.4, Bo...'!F36</f>
        <v>0</v>
      </c>
      <c r="BD57" s="68">
        <f>'04 - SO 04 - úsek č.4, Bo...'!F37</f>
        <v>0</v>
      </c>
      <c r="BT57" s="70" t="s">
        <v>83</v>
      </c>
      <c r="BV57" s="70" t="s">
        <v>77</v>
      </c>
      <c r="BW57" s="70" t="s">
        <v>91</v>
      </c>
      <c r="BX57" s="70" t="s">
        <v>5</v>
      </c>
      <c r="CL57" s="70"/>
      <c r="CM57" s="70" t="s">
        <v>85</v>
      </c>
    </row>
    <row r="58" spans="1:91" s="69" customFormat="1" ht="16.5" customHeight="1">
      <c r="A58" s="60" t="s">
        <v>79</v>
      </c>
      <c r="B58" s="61"/>
      <c r="C58" s="62"/>
      <c r="D58" s="287" t="s">
        <v>92</v>
      </c>
      <c r="E58" s="287"/>
      <c r="F58" s="287"/>
      <c r="G58" s="287"/>
      <c r="H58" s="287"/>
      <c r="I58" s="63"/>
      <c r="J58" s="287" t="s">
        <v>93</v>
      </c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7"/>
      <c r="AF58" s="287"/>
      <c r="AG58" s="288">
        <f>'06 - Vedlejší rozpočtové ...'!J30</f>
        <v>0</v>
      </c>
      <c r="AH58" s="288"/>
      <c r="AI58" s="288"/>
      <c r="AJ58" s="288"/>
      <c r="AK58" s="288"/>
      <c r="AL58" s="288"/>
      <c r="AM58" s="288"/>
      <c r="AN58" s="288">
        <f>SUM(AG58,AT58)</f>
        <v>0</v>
      </c>
      <c r="AO58" s="288"/>
      <c r="AP58" s="288"/>
      <c r="AQ58" s="64" t="s">
        <v>82</v>
      </c>
      <c r="AR58" s="61"/>
      <c r="AS58" s="71">
        <v>0</v>
      </c>
      <c r="AT58" s="72">
        <f>ROUND(SUM(AV58:AW58),2)</f>
        <v>0</v>
      </c>
      <c r="AU58" s="73">
        <f>'06 - Vedlejší rozpočtové ...'!P84</f>
        <v>0</v>
      </c>
      <c r="AV58" s="72">
        <f>'06 - Vedlejší rozpočtové ...'!J33</f>
        <v>0</v>
      </c>
      <c r="AW58" s="72">
        <f>'06 - Vedlejší rozpočtové ...'!J34</f>
        <v>0</v>
      </c>
      <c r="AX58" s="72">
        <f>'06 - Vedlejší rozpočtové ...'!J35</f>
        <v>0</v>
      </c>
      <c r="AY58" s="72">
        <f>'06 - Vedlejší rozpočtové ...'!J36</f>
        <v>0</v>
      </c>
      <c r="AZ58" s="72">
        <f>'06 - Vedlejší rozpočtové ...'!F33</f>
        <v>0</v>
      </c>
      <c r="BA58" s="72">
        <f>'06 - Vedlejší rozpočtové ...'!F34</f>
        <v>0</v>
      </c>
      <c r="BB58" s="72">
        <f>'06 - Vedlejší rozpočtové ...'!F35</f>
        <v>0</v>
      </c>
      <c r="BC58" s="72">
        <f>'06 - Vedlejší rozpočtové ...'!F36</f>
        <v>0</v>
      </c>
      <c r="BD58" s="74">
        <f>'06 - Vedlejší rozpočtové ...'!F37</f>
        <v>0</v>
      </c>
      <c r="BT58" s="70" t="s">
        <v>83</v>
      </c>
      <c r="BV58" s="70" t="s">
        <v>77</v>
      </c>
      <c r="BW58" s="70" t="s">
        <v>94</v>
      </c>
      <c r="BX58" s="70" t="s">
        <v>5</v>
      </c>
      <c r="CL58" s="70"/>
      <c r="CM58" s="70" t="s">
        <v>85</v>
      </c>
    </row>
    <row r="59" spans="1:91" s="19" customFormat="1" ht="30" customHeight="1">
      <c r="B59" s="20"/>
      <c r="AR59" s="20"/>
    </row>
    <row r="60" spans="1:91" s="19" customFormat="1" ht="6.75" customHeight="1">
      <c r="B60" s="29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20"/>
    </row>
  </sheetData>
  <mergeCells count="54">
    <mergeCell ref="D57:H57"/>
    <mergeCell ref="J57:AF57"/>
    <mergeCell ref="AG57:AM57"/>
    <mergeCell ref="AN57:AP57"/>
    <mergeCell ref="D58:H58"/>
    <mergeCell ref="J58:AF58"/>
    <mergeCell ref="AG58:AM58"/>
    <mergeCell ref="AN58:AP58"/>
    <mergeCell ref="D55:H55"/>
    <mergeCell ref="J55:AF55"/>
    <mergeCell ref="AG55:AM55"/>
    <mergeCell ref="AN55:AP55"/>
    <mergeCell ref="D56:H56"/>
    <mergeCell ref="J56:AF56"/>
    <mergeCell ref="AG56:AM56"/>
    <mergeCell ref="AN56:AP56"/>
    <mergeCell ref="C52:G52"/>
    <mergeCell ref="I52:AF52"/>
    <mergeCell ref="AG52:AM52"/>
    <mergeCell ref="AN52:AP52"/>
    <mergeCell ref="AG54:AM54"/>
    <mergeCell ref="AN54:AP54"/>
    <mergeCell ref="L45:AO45"/>
    <mergeCell ref="AM47:AN47"/>
    <mergeCell ref="AM49:AP49"/>
    <mergeCell ref="AS49:AT51"/>
    <mergeCell ref="AM50:AP50"/>
    <mergeCell ref="L33:P33"/>
    <mergeCell ref="W33:AE33"/>
    <mergeCell ref="AK33:AO33"/>
    <mergeCell ref="X35:AB35"/>
    <mergeCell ref="AK35:AO35"/>
    <mergeCell ref="L31:P31"/>
    <mergeCell ref="W31:AE31"/>
    <mergeCell ref="AK31:AO31"/>
    <mergeCell ref="L32:P32"/>
    <mergeCell ref="W32:AE32"/>
    <mergeCell ref="AK32:AO32"/>
    <mergeCell ref="AR2:BE2"/>
    <mergeCell ref="K5:AO5"/>
    <mergeCell ref="BE5:BE32"/>
    <mergeCell ref="K6:AO6"/>
    <mergeCell ref="E14:AJ14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</mergeCells>
  <hyperlinks>
    <hyperlink ref="A55" location="'01 - SO 01 - úsek č.1, Ma...'!C2" display="/" xr:uid="{00000000-0004-0000-0000-000000000000}"/>
    <hyperlink ref="A56" location="'03a - SO 03 - OPRAVA ČÁST...'!C2" display="/" xr:uid="{00000000-0004-0000-0000-000001000000}"/>
    <hyperlink ref="A57" location="'04 - SO 04 - úsek č.4, Bo...'!C2" display="/" xr:uid="{00000000-0004-0000-0000-000002000000}"/>
    <hyperlink ref="A58" location="'06 - Vedlejší rozpočtové ...'!C2" display="/" xr:uid="{00000000-0004-0000-0000-000003000000}"/>
  </hyperlinks>
  <pageMargins left="0.39374999999999999" right="0.39374999999999999" top="0.39374999999999999" bottom="0.39374999999999999" header="0.511811023622047" footer="0"/>
  <pageSetup paperSize="9" fitToHeight="100" orientation="landscape" horizontalDpi="300" verticalDpi="300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1"/>
  <sheetViews>
    <sheetView showGridLines="0" zoomScaleNormal="100" workbookViewId="0"/>
  </sheetViews>
  <sheetFormatPr defaultColWidth="8.6640625" defaultRowHeight="15" customHeight="1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75" customHeight="1"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7" t="s">
        <v>84</v>
      </c>
    </row>
    <row r="3" spans="2:46" ht="6.7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7" t="s">
        <v>85</v>
      </c>
    </row>
    <row r="4" spans="2:46" ht="24.75" customHeight="1">
      <c r="B4" s="10"/>
      <c r="D4" s="11" t="s">
        <v>95</v>
      </c>
      <c r="L4" s="10"/>
      <c r="M4" s="75" t="s">
        <v>10</v>
      </c>
      <c r="AT4" s="7" t="s">
        <v>4</v>
      </c>
    </row>
    <row r="5" spans="2:46" ht="6.75" customHeight="1">
      <c r="B5" s="10"/>
      <c r="L5" s="10"/>
    </row>
    <row r="6" spans="2:46" ht="12" customHeight="1">
      <c r="B6" s="10"/>
      <c r="D6" s="16" t="s">
        <v>16</v>
      </c>
      <c r="L6" s="10"/>
    </row>
    <row r="7" spans="2:46" ht="16.5" customHeight="1">
      <c r="B7" s="10"/>
      <c r="E7" s="289" t="str">
        <f>'Rekapitulace stavby'!K6</f>
        <v>POV 2025 Místní a účelové komunikace, chodníky - obec Malšovice</v>
      </c>
      <c r="F7" s="289"/>
      <c r="G7" s="289"/>
      <c r="H7" s="289"/>
      <c r="L7" s="10"/>
    </row>
    <row r="8" spans="2:46" s="19" customFormat="1" ht="12" customHeight="1">
      <c r="B8" s="20"/>
      <c r="D8" s="16" t="s">
        <v>96</v>
      </c>
      <c r="L8" s="20"/>
    </row>
    <row r="9" spans="2:46" s="19" customFormat="1" ht="16.5" customHeight="1">
      <c r="B9" s="20"/>
      <c r="E9" s="278" t="s">
        <v>97</v>
      </c>
      <c r="F9" s="278"/>
      <c r="G9" s="278"/>
      <c r="H9" s="278"/>
      <c r="L9" s="20"/>
    </row>
    <row r="10" spans="2:46" s="19" customFormat="1" ht="11.25">
      <c r="B10" s="20"/>
      <c r="L10" s="20"/>
    </row>
    <row r="11" spans="2:46" s="19" customFormat="1" ht="12" customHeight="1">
      <c r="B11" s="20"/>
      <c r="D11" s="16" t="s">
        <v>17</v>
      </c>
      <c r="F11" s="5"/>
      <c r="I11" s="16" t="s">
        <v>18</v>
      </c>
      <c r="J11" s="5"/>
      <c r="L11" s="20"/>
    </row>
    <row r="12" spans="2:46" s="19" customFormat="1" ht="12" customHeight="1">
      <c r="B12" s="20"/>
      <c r="D12" s="16" t="s">
        <v>19</v>
      </c>
      <c r="F12" s="5" t="s">
        <v>98</v>
      </c>
      <c r="I12" s="16" t="s">
        <v>21</v>
      </c>
      <c r="J12" s="1" t="str">
        <f>'Rekapitulace stavby'!AN8</f>
        <v>20. 5. 2025</v>
      </c>
      <c r="L12" s="20"/>
    </row>
    <row r="13" spans="2:46" s="19" customFormat="1" ht="10.5" customHeight="1">
      <c r="B13" s="20"/>
      <c r="L13" s="20"/>
    </row>
    <row r="14" spans="2:46" s="19" customFormat="1" ht="12" customHeight="1">
      <c r="B14" s="20"/>
      <c r="D14" s="16" t="s">
        <v>23</v>
      </c>
      <c r="I14" s="16" t="s">
        <v>24</v>
      </c>
      <c r="J14" s="5" t="s">
        <v>25</v>
      </c>
      <c r="L14" s="20"/>
    </row>
    <row r="15" spans="2:46" s="19" customFormat="1" ht="18" customHeight="1">
      <c r="B15" s="20"/>
      <c r="E15" s="5" t="s">
        <v>26</v>
      </c>
      <c r="I15" s="16" t="s">
        <v>27</v>
      </c>
      <c r="J15" s="5" t="s">
        <v>28</v>
      </c>
      <c r="L15" s="20"/>
    </row>
    <row r="16" spans="2:46" s="19" customFormat="1" ht="6.75" customHeight="1">
      <c r="B16" s="20"/>
      <c r="L16" s="20"/>
    </row>
    <row r="17" spans="2:12" s="19" customFormat="1" ht="12" customHeight="1">
      <c r="B17" s="20"/>
      <c r="D17" s="16" t="s">
        <v>29</v>
      </c>
      <c r="I17" s="16" t="s">
        <v>24</v>
      </c>
      <c r="J17" s="17" t="str">
        <f>'Rekapitulace stavby'!AN13</f>
        <v>Vyplň údaj</v>
      </c>
      <c r="L17" s="20"/>
    </row>
    <row r="18" spans="2:12" s="19" customFormat="1" ht="18" customHeight="1">
      <c r="B18" s="20"/>
      <c r="E18" s="290" t="str">
        <f>'Rekapitulace stavby'!E14</f>
        <v>Vyplň údaj</v>
      </c>
      <c r="F18" s="290"/>
      <c r="G18" s="290"/>
      <c r="H18" s="290"/>
      <c r="I18" s="16" t="s">
        <v>27</v>
      </c>
      <c r="J18" s="17" t="str">
        <f>'Rekapitulace stavby'!AN14</f>
        <v>Vyplň údaj</v>
      </c>
      <c r="L18" s="20"/>
    </row>
    <row r="19" spans="2:12" s="19" customFormat="1" ht="6.75" customHeight="1">
      <c r="B19" s="20"/>
      <c r="L19" s="20"/>
    </row>
    <row r="20" spans="2:12" s="19" customFormat="1" ht="12" customHeight="1">
      <c r="B20" s="20"/>
      <c r="D20" s="16" t="s">
        <v>31</v>
      </c>
      <c r="I20" s="16" t="s">
        <v>24</v>
      </c>
      <c r="J20" s="5" t="s">
        <v>32</v>
      </c>
      <c r="L20" s="20"/>
    </row>
    <row r="21" spans="2:12" s="19" customFormat="1" ht="18" customHeight="1">
      <c r="B21" s="20"/>
      <c r="E21" s="5" t="s">
        <v>33</v>
      </c>
      <c r="I21" s="16" t="s">
        <v>27</v>
      </c>
      <c r="J21" s="5" t="s">
        <v>34</v>
      </c>
      <c r="L21" s="20"/>
    </row>
    <row r="22" spans="2:12" s="19" customFormat="1" ht="6.75" customHeight="1">
      <c r="B22" s="20"/>
      <c r="L22" s="20"/>
    </row>
    <row r="23" spans="2:12" s="19" customFormat="1" ht="12" customHeight="1">
      <c r="B23" s="20"/>
      <c r="D23" s="16" t="s">
        <v>36</v>
      </c>
      <c r="I23" s="16" t="s">
        <v>24</v>
      </c>
      <c r="J23" s="5" t="s">
        <v>37</v>
      </c>
      <c r="L23" s="20"/>
    </row>
    <row r="24" spans="2:12" s="19" customFormat="1" ht="18" customHeight="1">
      <c r="B24" s="20"/>
      <c r="E24" s="5" t="s">
        <v>38</v>
      </c>
      <c r="I24" s="16" t="s">
        <v>27</v>
      </c>
      <c r="J24" s="5"/>
      <c r="L24" s="20"/>
    </row>
    <row r="25" spans="2:12" s="19" customFormat="1" ht="6.75" customHeight="1">
      <c r="B25" s="20"/>
      <c r="L25" s="20"/>
    </row>
    <row r="26" spans="2:12" s="19" customFormat="1" ht="12" customHeight="1">
      <c r="B26" s="20"/>
      <c r="D26" s="16" t="s">
        <v>39</v>
      </c>
      <c r="L26" s="20"/>
    </row>
    <row r="27" spans="2:12" s="76" customFormat="1" ht="16.5" customHeight="1">
      <c r="B27" s="77"/>
      <c r="E27" s="271" t="s">
        <v>40</v>
      </c>
      <c r="F27" s="271"/>
      <c r="G27" s="271"/>
      <c r="H27" s="271"/>
      <c r="L27" s="77"/>
    </row>
    <row r="28" spans="2:12" s="19" customFormat="1" ht="6.75" customHeight="1">
      <c r="B28" s="20"/>
      <c r="L28" s="20"/>
    </row>
    <row r="29" spans="2:12" s="19" customFormat="1" ht="6.75" customHeight="1">
      <c r="B29" s="20"/>
      <c r="D29" s="39"/>
      <c r="E29" s="39"/>
      <c r="F29" s="39"/>
      <c r="G29" s="39"/>
      <c r="H29" s="39"/>
      <c r="I29" s="39"/>
      <c r="J29" s="39"/>
      <c r="K29" s="39"/>
      <c r="L29" s="20"/>
    </row>
    <row r="30" spans="2:12" s="19" customFormat="1" ht="24.75" customHeight="1">
      <c r="B30" s="20"/>
      <c r="D30" s="78" t="s">
        <v>41</v>
      </c>
      <c r="J30" s="52">
        <f>ROUND(J90, 2)</f>
        <v>0</v>
      </c>
      <c r="L30" s="20"/>
    </row>
    <row r="31" spans="2:12" s="19" customFormat="1" ht="6.75" customHeight="1">
      <c r="B31" s="20"/>
      <c r="D31" s="39"/>
      <c r="E31" s="39"/>
      <c r="F31" s="39"/>
      <c r="G31" s="39"/>
      <c r="H31" s="39"/>
      <c r="I31" s="39"/>
      <c r="J31" s="39"/>
      <c r="K31" s="39"/>
      <c r="L31" s="20"/>
    </row>
    <row r="32" spans="2:12" s="19" customFormat="1" ht="14.25" customHeight="1">
      <c r="B32" s="20"/>
      <c r="F32" s="2" t="s">
        <v>43</v>
      </c>
      <c r="I32" s="2" t="s">
        <v>42</v>
      </c>
      <c r="J32" s="2" t="s">
        <v>44</v>
      </c>
      <c r="L32" s="20"/>
    </row>
    <row r="33" spans="2:12" s="19" customFormat="1" ht="14.25" customHeight="1">
      <c r="B33" s="20"/>
      <c r="D33" s="79" t="s">
        <v>45</v>
      </c>
      <c r="E33" s="16" t="s">
        <v>46</v>
      </c>
      <c r="F33" s="80">
        <f>ROUND((SUM(BE90:BE180)),  2)</f>
        <v>0</v>
      </c>
      <c r="I33" s="81">
        <v>0.21</v>
      </c>
      <c r="J33" s="80">
        <f>ROUND(((SUM(BE90:BE180))*I33),  2)</f>
        <v>0</v>
      </c>
      <c r="L33" s="20"/>
    </row>
    <row r="34" spans="2:12" s="19" customFormat="1" ht="14.25" customHeight="1">
      <c r="B34" s="20"/>
      <c r="E34" s="16" t="s">
        <v>47</v>
      </c>
      <c r="F34" s="80">
        <f>ROUND((SUM(BF90:BF180)),  2)</f>
        <v>0</v>
      </c>
      <c r="I34" s="81">
        <v>0.15</v>
      </c>
      <c r="J34" s="80">
        <f>ROUND(((SUM(BF90:BF180))*I34),  2)</f>
        <v>0</v>
      </c>
      <c r="L34" s="20"/>
    </row>
    <row r="35" spans="2:12" s="19" customFormat="1" ht="14.25" hidden="1" customHeight="1">
      <c r="B35" s="20"/>
      <c r="E35" s="16" t="s">
        <v>48</v>
      </c>
      <c r="F35" s="80">
        <f>ROUND((SUM(BG90:BG180)),  2)</f>
        <v>0</v>
      </c>
      <c r="I35" s="81">
        <v>0.21</v>
      </c>
      <c r="J35" s="80">
        <f>0</f>
        <v>0</v>
      </c>
      <c r="L35" s="20"/>
    </row>
    <row r="36" spans="2:12" s="19" customFormat="1" ht="14.25" hidden="1" customHeight="1">
      <c r="B36" s="20"/>
      <c r="E36" s="16" t="s">
        <v>49</v>
      </c>
      <c r="F36" s="80">
        <f>ROUND((SUM(BH90:BH180)),  2)</f>
        <v>0</v>
      </c>
      <c r="I36" s="81">
        <v>0.15</v>
      </c>
      <c r="J36" s="80">
        <f>0</f>
        <v>0</v>
      </c>
      <c r="L36" s="20"/>
    </row>
    <row r="37" spans="2:12" s="19" customFormat="1" ht="14.25" hidden="1" customHeight="1">
      <c r="B37" s="20"/>
      <c r="E37" s="16" t="s">
        <v>50</v>
      </c>
      <c r="F37" s="80">
        <f>ROUND((SUM(BI90:BI180)),  2)</f>
        <v>0</v>
      </c>
      <c r="I37" s="81">
        <v>0</v>
      </c>
      <c r="J37" s="80">
        <f>0</f>
        <v>0</v>
      </c>
      <c r="L37" s="20"/>
    </row>
    <row r="38" spans="2:12" s="19" customFormat="1" ht="6.75" customHeight="1">
      <c r="B38" s="20"/>
      <c r="L38" s="20"/>
    </row>
    <row r="39" spans="2:12" s="19" customFormat="1" ht="24.75" customHeight="1">
      <c r="B39" s="20"/>
      <c r="C39" s="82"/>
      <c r="D39" s="83" t="s">
        <v>51</v>
      </c>
      <c r="E39" s="42"/>
      <c r="F39" s="42"/>
      <c r="G39" s="84" t="s">
        <v>52</v>
      </c>
      <c r="H39" s="85" t="s">
        <v>53</v>
      </c>
      <c r="I39" s="42"/>
      <c r="J39" s="86">
        <f>SUM(J30:J37)</f>
        <v>0</v>
      </c>
      <c r="K39" s="87"/>
      <c r="L39" s="20"/>
    </row>
    <row r="40" spans="2:12" s="19" customFormat="1" ht="14.25" customHeight="1"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20"/>
    </row>
    <row r="44" spans="2:12" s="19" customFormat="1" ht="6.75" customHeight="1"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20"/>
    </row>
    <row r="45" spans="2:12" s="19" customFormat="1" ht="24.75" customHeight="1">
      <c r="B45" s="20"/>
      <c r="C45" s="11" t="s">
        <v>99</v>
      </c>
      <c r="L45" s="20"/>
    </row>
    <row r="46" spans="2:12" s="19" customFormat="1" ht="6.75" customHeight="1">
      <c r="B46" s="20"/>
      <c r="L46" s="20"/>
    </row>
    <row r="47" spans="2:12" s="19" customFormat="1" ht="12" customHeight="1">
      <c r="B47" s="20"/>
      <c r="C47" s="16" t="s">
        <v>16</v>
      </c>
      <c r="L47" s="20"/>
    </row>
    <row r="48" spans="2:12" s="19" customFormat="1" ht="16.5" customHeight="1">
      <c r="B48" s="20"/>
      <c r="E48" s="289" t="str">
        <f>E7</f>
        <v>POV 2025 Místní a účelové komunikace, chodníky - obec Malšovice</v>
      </c>
      <c r="F48" s="289"/>
      <c r="G48" s="289"/>
      <c r="H48" s="289"/>
      <c r="L48" s="20"/>
    </row>
    <row r="49" spans="2:47" s="19" customFormat="1" ht="12" customHeight="1">
      <c r="B49" s="20"/>
      <c r="C49" s="16" t="s">
        <v>96</v>
      </c>
      <c r="L49" s="20"/>
    </row>
    <row r="50" spans="2:47" s="19" customFormat="1" ht="16.5" customHeight="1">
      <c r="B50" s="20"/>
      <c r="E50" s="278" t="str">
        <f>E9</f>
        <v>01 - SO 01 - úsek č.1, Malšovice- místní komunikace ozn. dle pasportu M4c</v>
      </c>
      <c r="F50" s="278"/>
      <c r="G50" s="278"/>
      <c r="H50" s="278"/>
      <c r="L50" s="20"/>
    </row>
    <row r="51" spans="2:47" s="19" customFormat="1" ht="6.75" customHeight="1">
      <c r="B51" s="20"/>
      <c r="L51" s="20"/>
    </row>
    <row r="52" spans="2:47" s="19" customFormat="1" ht="12" customHeight="1">
      <c r="B52" s="20"/>
      <c r="C52" s="16" t="s">
        <v>19</v>
      </c>
      <c r="F52" s="5" t="str">
        <f>F12</f>
        <v>k.ú. Malšovice p.p.č. 34/1</v>
      </c>
      <c r="I52" s="16" t="s">
        <v>21</v>
      </c>
      <c r="J52" s="1" t="str">
        <f>IF(J12="","",J12)</f>
        <v>20. 5. 2025</v>
      </c>
      <c r="L52" s="20"/>
    </row>
    <row r="53" spans="2:47" s="19" customFormat="1" ht="6.75" customHeight="1">
      <c r="B53" s="20"/>
      <c r="L53" s="20"/>
    </row>
    <row r="54" spans="2:47" s="19" customFormat="1" ht="25.5" customHeight="1">
      <c r="B54" s="20"/>
      <c r="C54" s="16" t="s">
        <v>23</v>
      </c>
      <c r="F54" s="5" t="str">
        <f>E15</f>
        <v xml:space="preserve">Obec Malšovice </v>
      </c>
      <c r="I54" s="16" t="s">
        <v>31</v>
      </c>
      <c r="J54" s="3" t="str">
        <f>E21</f>
        <v>HORTECH s.r.o. Děčín</v>
      </c>
      <c r="L54" s="20"/>
    </row>
    <row r="55" spans="2:47" s="19" customFormat="1" ht="39.75" customHeight="1">
      <c r="B55" s="20"/>
      <c r="C55" s="16" t="s">
        <v>29</v>
      </c>
      <c r="F55" s="5" t="str">
        <f>IF(E18="","",E18)</f>
        <v>Vyplň údaj</v>
      </c>
      <c r="I55" s="16" t="s">
        <v>36</v>
      </c>
      <c r="J55" s="3" t="str">
        <f>E24</f>
        <v>Josef Beran-STAVO,aktualizace 2025/I Nina Blavková</v>
      </c>
      <c r="L55" s="20"/>
    </row>
    <row r="56" spans="2:47" s="19" customFormat="1" ht="9.75" customHeight="1">
      <c r="B56" s="20"/>
      <c r="L56" s="20"/>
    </row>
    <row r="57" spans="2:47" s="19" customFormat="1" ht="29.25" customHeight="1">
      <c r="B57" s="20"/>
      <c r="C57" s="88" t="s">
        <v>100</v>
      </c>
      <c r="D57" s="82"/>
      <c r="E57" s="82"/>
      <c r="F57" s="82"/>
      <c r="G57" s="82"/>
      <c r="H57" s="82"/>
      <c r="I57" s="82"/>
      <c r="J57" s="89" t="s">
        <v>101</v>
      </c>
      <c r="K57" s="82"/>
      <c r="L57" s="20"/>
    </row>
    <row r="58" spans="2:47" s="19" customFormat="1" ht="9.75" customHeight="1">
      <c r="B58" s="20"/>
      <c r="L58" s="20"/>
    </row>
    <row r="59" spans="2:47" s="19" customFormat="1" ht="22.5" customHeight="1">
      <c r="B59" s="20"/>
      <c r="C59" s="90" t="s">
        <v>73</v>
      </c>
      <c r="J59" s="52">
        <f>J90</f>
        <v>0</v>
      </c>
      <c r="L59" s="20"/>
      <c r="AU59" s="7" t="s">
        <v>102</v>
      </c>
    </row>
    <row r="60" spans="2:47" s="91" customFormat="1" ht="24.75" customHeight="1">
      <c r="B60" s="92"/>
      <c r="D60" s="93" t="s">
        <v>103</v>
      </c>
      <c r="E60" s="94"/>
      <c r="F60" s="94"/>
      <c r="G60" s="94"/>
      <c r="H60" s="94"/>
      <c r="I60" s="94"/>
      <c r="J60" s="95">
        <f>J91</f>
        <v>0</v>
      </c>
      <c r="L60" s="92"/>
    </row>
    <row r="61" spans="2:47" s="96" customFormat="1" ht="19.5" customHeight="1">
      <c r="B61" s="97"/>
      <c r="D61" s="98" t="s">
        <v>104</v>
      </c>
      <c r="E61" s="99"/>
      <c r="F61" s="99"/>
      <c r="G61" s="99"/>
      <c r="H61" s="99"/>
      <c r="I61" s="99"/>
      <c r="J61" s="100">
        <f>J92</f>
        <v>0</v>
      </c>
      <c r="L61" s="97"/>
    </row>
    <row r="62" spans="2:47" s="96" customFormat="1" ht="19.5" customHeight="1">
      <c r="B62" s="97"/>
      <c r="D62" s="98" t="s">
        <v>105</v>
      </c>
      <c r="E62" s="99"/>
      <c r="F62" s="99"/>
      <c r="G62" s="99"/>
      <c r="H62" s="99"/>
      <c r="I62" s="99"/>
      <c r="J62" s="100">
        <f>J111</f>
        <v>0</v>
      </c>
      <c r="L62" s="97"/>
    </row>
    <row r="63" spans="2:47" s="96" customFormat="1" ht="19.5" customHeight="1">
      <c r="B63" s="97"/>
      <c r="D63" s="98" t="s">
        <v>106</v>
      </c>
      <c r="E63" s="99"/>
      <c r="F63" s="99"/>
      <c r="G63" s="99"/>
      <c r="H63" s="99"/>
      <c r="I63" s="99"/>
      <c r="J63" s="100">
        <f>J115</f>
        <v>0</v>
      </c>
      <c r="L63" s="97"/>
    </row>
    <row r="64" spans="2:47" s="96" customFormat="1" ht="19.5" customHeight="1">
      <c r="B64" s="97"/>
      <c r="D64" s="98" t="s">
        <v>107</v>
      </c>
      <c r="E64" s="99"/>
      <c r="F64" s="99"/>
      <c r="G64" s="99"/>
      <c r="H64" s="99"/>
      <c r="I64" s="99"/>
      <c r="J64" s="100">
        <f>J136</f>
        <v>0</v>
      </c>
      <c r="L64" s="97"/>
    </row>
    <row r="65" spans="2:12" s="96" customFormat="1" ht="19.5" customHeight="1">
      <c r="B65" s="97"/>
      <c r="D65" s="98" t="s">
        <v>108</v>
      </c>
      <c r="E65" s="99"/>
      <c r="F65" s="99"/>
      <c r="G65" s="99"/>
      <c r="H65" s="99"/>
      <c r="I65" s="99"/>
      <c r="J65" s="100">
        <f>J153</f>
        <v>0</v>
      </c>
      <c r="L65" s="97"/>
    </row>
    <row r="66" spans="2:12" s="96" customFormat="1" ht="19.5" customHeight="1">
      <c r="B66" s="97"/>
      <c r="D66" s="98" t="s">
        <v>109</v>
      </c>
      <c r="E66" s="99"/>
      <c r="F66" s="99"/>
      <c r="G66" s="99"/>
      <c r="H66" s="99"/>
      <c r="I66" s="99"/>
      <c r="J66" s="100">
        <f>J156</f>
        <v>0</v>
      </c>
      <c r="L66" s="97"/>
    </row>
    <row r="67" spans="2:12" s="96" customFormat="1" ht="19.5" customHeight="1">
      <c r="B67" s="97"/>
      <c r="D67" s="98" t="s">
        <v>110</v>
      </c>
      <c r="E67" s="99"/>
      <c r="F67" s="99"/>
      <c r="G67" s="99"/>
      <c r="H67" s="99"/>
      <c r="I67" s="99"/>
      <c r="J67" s="100">
        <f>J161</f>
        <v>0</v>
      </c>
      <c r="L67" s="97"/>
    </row>
    <row r="68" spans="2:12" s="96" customFormat="1" ht="19.5" customHeight="1">
      <c r="B68" s="97"/>
      <c r="D68" s="98" t="s">
        <v>111</v>
      </c>
      <c r="E68" s="99"/>
      <c r="F68" s="99"/>
      <c r="G68" s="99"/>
      <c r="H68" s="99"/>
      <c r="I68" s="99"/>
      <c r="J68" s="100">
        <f>J172</f>
        <v>0</v>
      </c>
      <c r="L68" s="97"/>
    </row>
    <row r="69" spans="2:12" s="91" customFormat="1" ht="24.75" customHeight="1">
      <c r="B69" s="92"/>
      <c r="D69" s="93" t="s">
        <v>112</v>
      </c>
      <c r="E69" s="94"/>
      <c r="F69" s="94"/>
      <c r="G69" s="94"/>
      <c r="H69" s="94"/>
      <c r="I69" s="94"/>
      <c r="J69" s="95">
        <f>J175</f>
        <v>0</v>
      </c>
      <c r="L69" s="92"/>
    </row>
    <row r="70" spans="2:12" s="96" customFormat="1" ht="19.5" customHeight="1">
      <c r="B70" s="97"/>
      <c r="D70" s="98" t="s">
        <v>113</v>
      </c>
      <c r="E70" s="99"/>
      <c r="F70" s="99"/>
      <c r="G70" s="99"/>
      <c r="H70" s="99"/>
      <c r="I70" s="99"/>
      <c r="J70" s="100">
        <f>J176</f>
        <v>0</v>
      </c>
      <c r="L70" s="97"/>
    </row>
    <row r="71" spans="2:12" s="19" customFormat="1" ht="21.75" customHeight="1">
      <c r="B71" s="20"/>
      <c r="L71" s="20"/>
    </row>
    <row r="72" spans="2:12" s="19" customFormat="1" ht="6.75" customHeight="1">
      <c r="B72" s="29"/>
      <c r="C72" s="30"/>
      <c r="D72" s="30"/>
      <c r="E72" s="30"/>
      <c r="F72" s="30"/>
      <c r="G72" s="30"/>
      <c r="H72" s="30"/>
      <c r="I72" s="30"/>
      <c r="J72" s="30"/>
      <c r="K72" s="30"/>
      <c r="L72" s="20"/>
    </row>
    <row r="76" spans="2:12" s="19" customFormat="1" ht="6.75" customHeight="1"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20"/>
    </row>
    <row r="77" spans="2:12" s="19" customFormat="1" ht="24.75" customHeight="1">
      <c r="B77" s="20"/>
      <c r="C77" s="11" t="s">
        <v>114</v>
      </c>
      <c r="L77" s="20"/>
    </row>
    <row r="78" spans="2:12" s="19" customFormat="1" ht="6.75" customHeight="1">
      <c r="B78" s="20"/>
      <c r="L78" s="20"/>
    </row>
    <row r="79" spans="2:12" s="19" customFormat="1" ht="12" customHeight="1">
      <c r="B79" s="20"/>
      <c r="C79" s="16" t="s">
        <v>16</v>
      </c>
      <c r="L79" s="20"/>
    </row>
    <row r="80" spans="2:12" s="19" customFormat="1" ht="16.5" customHeight="1">
      <c r="B80" s="20"/>
      <c r="E80" s="289" t="str">
        <f>E7</f>
        <v>POV 2025 Místní a účelové komunikace, chodníky - obec Malšovice</v>
      </c>
      <c r="F80" s="289"/>
      <c r="G80" s="289"/>
      <c r="H80" s="289"/>
      <c r="L80" s="20"/>
    </row>
    <row r="81" spans="2:65" s="19" customFormat="1" ht="12" customHeight="1">
      <c r="B81" s="20"/>
      <c r="C81" s="16" t="s">
        <v>96</v>
      </c>
      <c r="L81" s="20"/>
    </row>
    <row r="82" spans="2:65" s="19" customFormat="1" ht="16.5" customHeight="1">
      <c r="B82" s="20"/>
      <c r="E82" s="278" t="str">
        <f>E9</f>
        <v>01 - SO 01 - úsek č.1, Malšovice- místní komunikace ozn. dle pasportu M4c</v>
      </c>
      <c r="F82" s="278"/>
      <c r="G82" s="278"/>
      <c r="H82" s="278"/>
      <c r="L82" s="20"/>
    </row>
    <row r="83" spans="2:65" s="19" customFormat="1" ht="6.75" customHeight="1">
      <c r="B83" s="20"/>
      <c r="L83" s="20"/>
    </row>
    <row r="84" spans="2:65" s="19" customFormat="1" ht="12" customHeight="1">
      <c r="B84" s="20"/>
      <c r="C84" s="16" t="s">
        <v>19</v>
      </c>
      <c r="F84" s="5" t="str">
        <f>F12</f>
        <v>k.ú. Malšovice p.p.č. 34/1</v>
      </c>
      <c r="I84" s="16" t="s">
        <v>21</v>
      </c>
      <c r="J84" s="1" t="str">
        <f>IF(J12="","",J12)</f>
        <v>20. 5. 2025</v>
      </c>
      <c r="L84" s="20"/>
    </row>
    <row r="85" spans="2:65" s="19" customFormat="1" ht="6.75" customHeight="1">
      <c r="B85" s="20"/>
      <c r="L85" s="20"/>
    </row>
    <row r="86" spans="2:65" s="19" customFormat="1" ht="25.5" customHeight="1">
      <c r="B86" s="20"/>
      <c r="C86" s="16" t="s">
        <v>23</v>
      </c>
      <c r="F86" s="5" t="str">
        <f>E15</f>
        <v xml:space="preserve">Obec Malšovice </v>
      </c>
      <c r="I86" s="16" t="s">
        <v>31</v>
      </c>
      <c r="J86" s="3" t="str">
        <f>E21</f>
        <v>HORTECH s.r.o. Děčín</v>
      </c>
      <c r="L86" s="20"/>
    </row>
    <row r="87" spans="2:65" s="19" customFormat="1" ht="39.75" customHeight="1">
      <c r="B87" s="20"/>
      <c r="C87" s="16" t="s">
        <v>29</v>
      </c>
      <c r="F87" s="5" t="str">
        <f>IF(E18="","",E18)</f>
        <v>Vyplň údaj</v>
      </c>
      <c r="I87" s="16" t="s">
        <v>36</v>
      </c>
      <c r="J87" s="3" t="str">
        <f>E24</f>
        <v>Josef Beran-STAVO,aktualizace 2025/I Nina Blavková</v>
      </c>
      <c r="L87" s="20"/>
    </row>
    <row r="88" spans="2:65" s="19" customFormat="1" ht="9.75" customHeight="1">
      <c r="B88" s="20"/>
      <c r="L88" s="20"/>
    </row>
    <row r="89" spans="2:65" s="101" customFormat="1" ht="29.25" customHeight="1">
      <c r="B89" s="102"/>
      <c r="C89" s="103" t="s">
        <v>115</v>
      </c>
      <c r="D89" s="104" t="s">
        <v>60</v>
      </c>
      <c r="E89" s="104" t="s">
        <v>56</v>
      </c>
      <c r="F89" s="104" t="s">
        <v>57</v>
      </c>
      <c r="G89" s="104" t="s">
        <v>116</v>
      </c>
      <c r="H89" s="104" t="s">
        <v>117</v>
      </c>
      <c r="I89" s="104" t="s">
        <v>118</v>
      </c>
      <c r="J89" s="104" t="s">
        <v>101</v>
      </c>
      <c r="K89" s="105" t="s">
        <v>119</v>
      </c>
      <c r="L89" s="102"/>
      <c r="M89" s="44"/>
      <c r="N89" s="45" t="s">
        <v>45</v>
      </c>
      <c r="O89" s="45" t="s">
        <v>120</v>
      </c>
      <c r="P89" s="45" t="s">
        <v>121</v>
      </c>
      <c r="Q89" s="45" t="s">
        <v>122</v>
      </c>
      <c r="R89" s="45" t="s">
        <v>123</v>
      </c>
      <c r="S89" s="45" t="s">
        <v>124</v>
      </c>
      <c r="T89" s="46" t="s">
        <v>125</v>
      </c>
    </row>
    <row r="90" spans="2:65" s="19" customFormat="1" ht="22.5" customHeight="1">
      <c r="B90" s="20"/>
      <c r="C90" s="50" t="s">
        <v>126</v>
      </c>
      <c r="J90" s="106">
        <f>BK90</f>
        <v>0</v>
      </c>
      <c r="L90" s="20"/>
      <c r="M90" s="47"/>
      <c r="N90" s="39"/>
      <c r="O90" s="39"/>
      <c r="P90" s="107">
        <f>P91+P175</f>
        <v>0</v>
      </c>
      <c r="Q90" s="39"/>
      <c r="R90" s="107">
        <f>R91+R175</f>
        <v>19.026062316877397</v>
      </c>
      <c r="S90" s="39"/>
      <c r="T90" s="108">
        <f>T91+T175</f>
        <v>9.4385479999999973</v>
      </c>
      <c r="AT90" s="7" t="s">
        <v>74</v>
      </c>
      <c r="AU90" s="7" t="s">
        <v>102</v>
      </c>
      <c r="BK90" s="109">
        <f>BK91+BK175</f>
        <v>0</v>
      </c>
    </row>
    <row r="91" spans="2:65" s="110" customFormat="1" ht="25.5" customHeight="1">
      <c r="B91" s="111"/>
      <c r="D91" s="112" t="s">
        <v>74</v>
      </c>
      <c r="E91" s="113" t="s">
        <v>127</v>
      </c>
      <c r="F91" s="113" t="s">
        <v>128</v>
      </c>
      <c r="I91" s="114"/>
      <c r="J91" s="115">
        <f>BK91</f>
        <v>0</v>
      </c>
      <c r="L91" s="111"/>
      <c r="M91" s="116"/>
      <c r="P91" s="117">
        <f>P92+P111+P115+P136+P153+P156+P161+P172</f>
        <v>0</v>
      </c>
      <c r="R91" s="117">
        <f>R92+R111+R115+R136+R153+R156+R161+R172</f>
        <v>19.025006316877398</v>
      </c>
      <c r="T91" s="118">
        <f>T92+T111+T115+T136+T153+T156+T161+T172</f>
        <v>9.4385479999999973</v>
      </c>
      <c r="AR91" s="112" t="s">
        <v>83</v>
      </c>
      <c r="AT91" s="119" t="s">
        <v>74</v>
      </c>
      <c r="AU91" s="119" t="s">
        <v>75</v>
      </c>
      <c r="AY91" s="112" t="s">
        <v>129</v>
      </c>
      <c r="BK91" s="120">
        <f>BK92+BK111+BK115+BK136+BK153+BK156+BK161+BK172</f>
        <v>0</v>
      </c>
    </row>
    <row r="92" spans="2:65" s="110" customFormat="1" ht="22.5" customHeight="1">
      <c r="B92" s="111"/>
      <c r="D92" s="112" t="s">
        <v>74</v>
      </c>
      <c r="E92" s="121" t="s">
        <v>83</v>
      </c>
      <c r="F92" s="121" t="s">
        <v>130</v>
      </c>
      <c r="I92" s="114"/>
      <c r="J92" s="122">
        <f>BK92</f>
        <v>0</v>
      </c>
      <c r="L92" s="111"/>
      <c r="M92" s="116"/>
      <c r="P92" s="117">
        <f>SUM(P93:P110)</f>
        <v>0</v>
      </c>
      <c r="R92" s="117">
        <f>SUM(R93:R110)</f>
        <v>1.703474998E-2</v>
      </c>
      <c r="T92" s="118">
        <f>SUM(T93:T110)</f>
        <v>8.7656819999999982</v>
      </c>
      <c r="AR92" s="112" t="s">
        <v>83</v>
      </c>
      <c r="AT92" s="119" t="s">
        <v>74</v>
      </c>
      <c r="AU92" s="119" t="s">
        <v>83</v>
      </c>
      <c r="AY92" s="112" t="s">
        <v>129</v>
      </c>
      <c r="BK92" s="120">
        <f>SUM(BK93:BK110)</f>
        <v>0</v>
      </c>
    </row>
    <row r="93" spans="2:65" s="19" customFormat="1" ht="37.5" customHeight="1">
      <c r="B93" s="20"/>
      <c r="C93" s="123" t="s">
        <v>83</v>
      </c>
      <c r="D93" s="123" t="s">
        <v>131</v>
      </c>
      <c r="E93" s="124" t="s">
        <v>132</v>
      </c>
      <c r="F93" s="125" t="s">
        <v>133</v>
      </c>
      <c r="G93" s="126" t="s">
        <v>134</v>
      </c>
      <c r="H93" s="127">
        <v>18.492999999999999</v>
      </c>
      <c r="I93" s="128"/>
      <c r="J93" s="129">
        <f>ROUND(I93*H93,2)</f>
        <v>0</v>
      </c>
      <c r="K93" s="125" t="s">
        <v>135</v>
      </c>
      <c r="L93" s="20"/>
      <c r="M93" s="130"/>
      <c r="N93" s="131" t="s">
        <v>46</v>
      </c>
      <c r="P93" s="132">
        <f>O93*H93</f>
        <v>0</v>
      </c>
      <c r="Q93" s="132">
        <v>0</v>
      </c>
      <c r="R93" s="132">
        <f>Q93*H93</f>
        <v>0</v>
      </c>
      <c r="S93" s="132">
        <v>0.28999999999999998</v>
      </c>
      <c r="T93" s="133">
        <f>S93*H93</f>
        <v>5.3629699999999989</v>
      </c>
      <c r="AR93" s="134" t="s">
        <v>136</v>
      </c>
      <c r="AT93" s="134" t="s">
        <v>131</v>
      </c>
      <c r="AU93" s="134" t="s">
        <v>85</v>
      </c>
      <c r="AY93" s="7" t="s">
        <v>129</v>
      </c>
      <c r="BE93" s="135">
        <f>IF(N93="základní",J93,0)</f>
        <v>0</v>
      </c>
      <c r="BF93" s="135">
        <f>IF(N93="snížená",J93,0)</f>
        <v>0</v>
      </c>
      <c r="BG93" s="135">
        <f>IF(N93="zákl. přenesená",J93,0)</f>
        <v>0</v>
      </c>
      <c r="BH93" s="135">
        <f>IF(N93="sníž. přenesená",J93,0)</f>
        <v>0</v>
      </c>
      <c r="BI93" s="135">
        <f>IF(N93="nulová",J93,0)</f>
        <v>0</v>
      </c>
      <c r="BJ93" s="7" t="s">
        <v>83</v>
      </c>
      <c r="BK93" s="135">
        <f>ROUND(I93*H93,2)</f>
        <v>0</v>
      </c>
      <c r="BL93" s="7" t="s">
        <v>136</v>
      </c>
      <c r="BM93" s="134" t="s">
        <v>137</v>
      </c>
    </row>
    <row r="94" spans="2:65" s="19" customFormat="1" ht="11.25">
      <c r="B94" s="20"/>
      <c r="D94" s="136" t="s">
        <v>138</v>
      </c>
      <c r="F94" s="137" t="s">
        <v>139</v>
      </c>
      <c r="I94" s="138"/>
      <c r="L94" s="20"/>
      <c r="M94" s="139"/>
      <c r="T94" s="41"/>
      <c r="AT94" s="7" t="s">
        <v>138</v>
      </c>
      <c r="AU94" s="7" t="s">
        <v>85</v>
      </c>
    </row>
    <row r="95" spans="2:65" s="19" customFormat="1" ht="24" customHeight="1">
      <c r="B95" s="20"/>
      <c r="C95" s="123" t="s">
        <v>85</v>
      </c>
      <c r="D95" s="123" t="s">
        <v>131</v>
      </c>
      <c r="E95" s="124" t="s">
        <v>140</v>
      </c>
      <c r="F95" s="125" t="s">
        <v>141</v>
      </c>
      <c r="G95" s="126" t="s">
        <v>134</v>
      </c>
      <c r="H95" s="127">
        <v>18.492999999999999</v>
      </c>
      <c r="I95" s="128"/>
      <c r="J95" s="129">
        <f>ROUND(I95*H95,2)</f>
        <v>0</v>
      </c>
      <c r="K95" s="125" t="s">
        <v>135</v>
      </c>
      <c r="L95" s="20"/>
      <c r="M95" s="130"/>
      <c r="N95" s="131" t="s">
        <v>46</v>
      </c>
      <c r="P95" s="132">
        <f>O95*H95</f>
        <v>0</v>
      </c>
      <c r="Q95" s="132">
        <v>2.2860000000000001E-5</v>
      </c>
      <c r="R95" s="132">
        <f>Q95*H95</f>
        <v>4.2274997999999997E-4</v>
      </c>
      <c r="S95" s="132">
        <v>0.184</v>
      </c>
      <c r="T95" s="133">
        <f>S95*H95</f>
        <v>3.4027119999999997</v>
      </c>
      <c r="AR95" s="134" t="s">
        <v>136</v>
      </c>
      <c r="AT95" s="134" t="s">
        <v>131</v>
      </c>
      <c r="AU95" s="134" t="s">
        <v>85</v>
      </c>
      <c r="AY95" s="7" t="s">
        <v>129</v>
      </c>
      <c r="BE95" s="135">
        <f>IF(N95="základní",J95,0)</f>
        <v>0</v>
      </c>
      <c r="BF95" s="135">
        <f>IF(N95="snížená",J95,0)</f>
        <v>0</v>
      </c>
      <c r="BG95" s="135">
        <f>IF(N95="zákl. přenesená",J95,0)</f>
        <v>0</v>
      </c>
      <c r="BH95" s="135">
        <f>IF(N95="sníž. přenesená",J95,0)</f>
        <v>0</v>
      </c>
      <c r="BI95" s="135">
        <f>IF(N95="nulová",J95,0)</f>
        <v>0</v>
      </c>
      <c r="BJ95" s="7" t="s">
        <v>83</v>
      </c>
      <c r="BK95" s="135">
        <f>ROUND(I95*H95,2)</f>
        <v>0</v>
      </c>
      <c r="BL95" s="7" t="s">
        <v>136</v>
      </c>
      <c r="BM95" s="134" t="s">
        <v>142</v>
      </c>
    </row>
    <row r="96" spans="2:65" s="19" customFormat="1" ht="11.25">
      <c r="B96" s="20"/>
      <c r="D96" s="136" t="s">
        <v>138</v>
      </c>
      <c r="F96" s="137" t="s">
        <v>143</v>
      </c>
      <c r="I96" s="138"/>
      <c r="L96" s="20"/>
      <c r="M96" s="139"/>
      <c r="T96" s="41"/>
      <c r="AT96" s="7" t="s">
        <v>138</v>
      </c>
      <c r="AU96" s="7" t="s">
        <v>85</v>
      </c>
    </row>
    <row r="97" spans="2:65" s="19" customFormat="1" ht="16.5" customHeight="1">
      <c r="B97" s="20"/>
      <c r="C97" s="123" t="s">
        <v>144</v>
      </c>
      <c r="D97" s="123" t="s">
        <v>131</v>
      </c>
      <c r="E97" s="124" t="s">
        <v>145</v>
      </c>
      <c r="F97" s="125" t="s">
        <v>146</v>
      </c>
      <c r="G97" s="126" t="s">
        <v>147</v>
      </c>
      <c r="H97" s="127">
        <v>26</v>
      </c>
      <c r="I97" s="128"/>
      <c r="J97" s="129">
        <f>ROUND(I97*H97,2)</f>
        <v>0</v>
      </c>
      <c r="K97" s="125" t="s">
        <v>135</v>
      </c>
      <c r="L97" s="20"/>
      <c r="M97" s="130"/>
      <c r="N97" s="131" t="s">
        <v>46</v>
      </c>
      <c r="P97" s="132">
        <f>O97*H97</f>
        <v>0</v>
      </c>
      <c r="Q97" s="132">
        <v>5.62E-4</v>
      </c>
      <c r="R97" s="132">
        <f>Q97*H97</f>
        <v>1.4612E-2</v>
      </c>
      <c r="S97" s="132">
        <v>0</v>
      </c>
      <c r="T97" s="133">
        <f>S97*H97</f>
        <v>0</v>
      </c>
      <c r="AR97" s="134" t="s">
        <v>136</v>
      </c>
      <c r="AT97" s="134" t="s">
        <v>131</v>
      </c>
      <c r="AU97" s="134" t="s">
        <v>85</v>
      </c>
      <c r="AY97" s="7" t="s">
        <v>129</v>
      </c>
      <c r="BE97" s="135">
        <f>IF(N97="základní",J97,0)</f>
        <v>0</v>
      </c>
      <c r="BF97" s="135">
        <f>IF(N97="snížená",J97,0)</f>
        <v>0</v>
      </c>
      <c r="BG97" s="135">
        <f>IF(N97="zákl. přenesená",J97,0)</f>
        <v>0</v>
      </c>
      <c r="BH97" s="135">
        <f>IF(N97="sníž. přenesená",J97,0)</f>
        <v>0</v>
      </c>
      <c r="BI97" s="135">
        <f>IF(N97="nulová",J97,0)</f>
        <v>0</v>
      </c>
      <c r="BJ97" s="7" t="s">
        <v>83</v>
      </c>
      <c r="BK97" s="135">
        <f>ROUND(I97*H97,2)</f>
        <v>0</v>
      </c>
      <c r="BL97" s="7" t="s">
        <v>136</v>
      </c>
      <c r="BM97" s="134" t="s">
        <v>148</v>
      </c>
    </row>
    <row r="98" spans="2:65" s="19" customFormat="1" ht="11.25">
      <c r="B98" s="20"/>
      <c r="D98" s="136" t="s">
        <v>138</v>
      </c>
      <c r="F98" s="137" t="s">
        <v>149</v>
      </c>
      <c r="I98" s="138"/>
      <c r="L98" s="20"/>
      <c r="M98" s="139"/>
      <c r="T98" s="41"/>
      <c r="AT98" s="7" t="s">
        <v>138</v>
      </c>
      <c r="AU98" s="7" t="s">
        <v>85</v>
      </c>
    </row>
    <row r="99" spans="2:65" s="19" customFormat="1" ht="16.5" customHeight="1">
      <c r="B99" s="20"/>
      <c r="C99" s="123" t="s">
        <v>136</v>
      </c>
      <c r="D99" s="123" t="s">
        <v>131</v>
      </c>
      <c r="E99" s="124" t="s">
        <v>150</v>
      </c>
      <c r="F99" s="125" t="s">
        <v>151</v>
      </c>
      <c r="G99" s="126" t="s">
        <v>147</v>
      </c>
      <c r="H99" s="127">
        <v>26</v>
      </c>
      <c r="I99" s="128"/>
      <c r="J99" s="129">
        <f>ROUND(I99*H99,2)</f>
        <v>0</v>
      </c>
      <c r="K99" s="125" t="s">
        <v>135</v>
      </c>
      <c r="L99" s="20"/>
      <c r="M99" s="130"/>
      <c r="N99" s="131" t="s">
        <v>46</v>
      </c>
      <c r="P99" s="132">
        <f>O99*H99</f>
        <v>0</v>
      </c>
      <c r="Q99" s="132">
        <v>0</v>
      </c>
      <c r="R99" s="132">
        <f>Q99*H99</f>
        <v>0</v>
      </c>
      <c r="S99" s="132">
        <v>0</v>
      </c>
      <c r="T99" s="133">
        <f>S99*H99</f>
        <v>0</v>
      </c>
      <c r="AR99" s="134" t="s">
        <v>136</v>
      </c>
      <c r="AT99" s="134" t="s">
        <v>131</v>
      </c>
      <c r="AU99" s="134" t="s">
        <v>85</v>
      </c>
      <c r="AY99" s="7" t="s">
        <v>129</v>
      </c>
      <c r="BE99" s="135">
        <f>IF(N99="základní",J99,0)</f>
        <v>0</v>
      </c>
      <c r="BF99" s="135">
        <f>IF(N99="snížená",J99,0)</f>
        <v>0</v>
      </c>
      <c r="BG99" s="135">
        <f>IF(N99="zákl. přenesená",J99,0)</f>
        <v>0</v>
      </c>
      <c r="BH99" s="135">
        <f>IF(N99="sníž. přenesená",J99,0)</f>
        <v>0</v>
      </c>
      <c r="BI99" s="135">
        <f>IF(N99="nulová",J99,0)</f>
        <v>0</v>
      </c>
      <c r="BJ99" s="7" t="s">
        <v>83</v>
      </c>
      <c r="BK99" s="135">
        <f>ROUND(I99*H99,2)</f>
        <v>0</v>
      </c>
      <c r="BL99" s="7" t="s">
        <v>136</v>
      </c>
      <c r="BM99" s="134" t="s">
        <v>152</v>
      </c>
    </row>
    <row r="100" spans="2:65" s="19" customFormat="1" ht="11.25">
      <c r="B100" s="20"/>
      <c r="D100" s="136" t="s">
        <v>138</v>
      </c>
      <c r="F100" s="137" t="s">
        <v>153</v>
      </c>
      <c r="I100" s="138"/>
      <c r="L100" s="20"/>
      <c r="M100" s="139"/>
      <c r="T100" s="41"/>
      <c r="AT100" s="7" t="s">
        <v>138</v>
      </c>
      <c r="AU100" s="7" t="s">
        <v>85</v>
      </c>
    </row>
    <row r="101" spans="2:65" s="19" customFormat="1" ht="16.5" customHeight="1">
      <c r="B101" s="20"/>
      <c r="C101" s="123" t="s">
        <v>154</v>
      </c>
      <c r="D101" s="123" t="s">
        <v>131</v>
      </c>
      <c r="E101" s="124" t="s">
        <v>155</v>
      </c>
      <c r="F101" s="125" t="s">
        <v>156</v>
      </c>
      <c r="G101" s="126" t="s">
        <v>147</v>
      </c>
      <c r="H101" s="127">
        <v>8</v>
      </c>
      <c r="I101" s="128"/>
      <c r="J101" s="129">
        <f>ROUND(I101*H101,2)</f>
        <v>0</v>
      </c>
      <c r="K101" s="125" t="s">
        <v>135</v>
      </c>
      <c r="L101" s="20"/>
      <c r="M101" s="130"/>
      <c r="N101" s="131" t="s">
        <v>46</v>
      </c>
      <c r="P101" s="132">
        <f>O101*H101</f>
        <v>0</v>
      </c>
      <c r="Q101" s="132">
        <v>2.5000000000000001E-4</v>
      </c>
      <c r="R101" s="132">
        <f>Q101*H101</f>
        <v>2E-3</v>
      </c>
      <c r="S101" s="132">
        <v>0</v>
      </c>
      <c r="T101" s="133">
        <f>S101*H101</f>
        <v>0</v>
      </c>
      <c r="AR101" s="134" t="s">
        <v>136</v>
      </c>
      <c r="AT101" s="134" t="s">
        <v>131</v>
      </c>
      <c r="AU101" s="134" t="s">
        <v>85</v>
      </c>
      <c r="AY101" s="7" t="s">
        <v>129</v>
      </c>
      <c r="BE101" s="135">
        <f>IF(N101="základní",J101,0)</f>
        <v>0</v>
      </c>
      <c r="BF101" s="135">
        <f>IF(N101="snížená",J101,0)</f>
        <v>0</v>
      </c>
      <c r="BG101" s="135">
        <f>IF(N101="zákl. přenesená",J101,0)</f>
        <v>0</v>
      </c>
      <c r="BH101" s="135">
        <f>IF(N101="sníž. přenesená",J101,0)</f>
        <v>0</v>
      </c>
      <c r="BI101" s="135">
        <f>IF(N101="nulová",J101,0)</f>
        <v>0</v>
      </c>
      <c r="BJ101" s="7" t="s">
        <v>83</v>
      </c>
      <c r="BK101" s="135">
        <f>ROUND(I101*H101,2)</f>
        <v>0</v>
      </c>
      <c r="BL101" s="7" t="s">
        <v>136</v>
      </c>
      <c r="BM101" s="134" t="s">
        <v>157</v>
      </c>
    </row>
    <row r="102" spans="2:65" s="19" customFormat="1" ht="11.25">
      <c r="B102" s="20"/>
      <c r="D102" s="136" t="s">
        <v>138</v>
      </c>
      <c r="F102" s="137" t="s">
        <v>158</v>
      </c>
      <c r="I102" s="138"/>
      <c r="L102" s="20"/>
      <c r="M102" s="139"/>
      <c r="T102" s="41"/>
      <c r="AT102" s="7" t="s">
        <v>138</v>
      </c>
      <c r="AU102" s="7" t="s">
        <v>85</v>
      </c>
    </row>
    <row r="103" spans="2:65" s="19" customFormat="1" ht="16.5" customHeight="1">
      <c r="B103" s="20"/>
      <c r="C103" s="123" t="s">
        <v>159</v>
      </c>
      <c r="D103" s="123" t="s">
        <v>131</v>
      </c>
      <c r="E103" s="124" t="s">
        <v>160</v>
      </c>
      <c r="F103" s="125" t="s">
        <v>161</v>
      </c>
      <c r="G103" s="126" t="s">
        <v>147</v>
      </c>
      <c r="H103" s="127">
        <v>8</v>
      </c>
      <c r="I103" s="128"/>
      <c r="J103" s="129">
        <f>ROUND(I103*H103,2)</f>
        <v>0</v>
      </c>
      <c r="K103" s="125" t="s">
        <v>135</v>
      </c>
      <c r="L103" s="20"/>
      <c r="M103" s="130"/>
      <c r="N103" s="131" t="s">
        <v>46</v>
      </c>
      <c r="P103" s="132">
        <f>O103*H103</f>
        <v>0</v>
      </c>
      <c r="Q103" s="132">
        <v>0</v>
      </c>
      <c r="R103" s="132">
        <f>Q103*H103</f>
        <v>0</v>
      </c>
      <c r="S103" s="132">
        <v>0</v>
      </c>
      <c r="T103" s="133">
        <f>S103*H103</f>
        <v>0</v>
      </c>
      <c r="AR103" s="134" t="s">
        <v>136</v>
      </c>
      <c r="AT103" s="134" t="s">
        <v>131</v>
      </c>
      <c r="AU103" s="134" t="s">
        <v>85</v>
      </c>
      <c r="AY103" s="7" t="s">
        <v>129</v>
      </c>
      <c r="BE103" s="135">
        <f>IF(N103="základní",J103,0)</f>
        <v>0</v>
      </c>
      <c r="BF103" s="135">
        <f>IF(N103="snížená",J103,0)</f>
        <v>0</v>
      </c>
      <c r="BG103" s="135">
        <f>IF(N103="zákl. přenesená",J103,0)</f>
        <v>0</v>
      </c>
      <c r="BH103" s="135">
        <f>IF(N103="sníž. přenesená",J103,0)</f>
        <v>0</v>
      </c>
      <c r="BI103" s="135">
        <f>IF(N103="nulová",J103,0)</f>
        <v>0</v>
      </c>
      <c r="BJ103" s="7" t="s">
        <v>83</v>
      </c>
      <c r="BK103" s="135">
        <f>ROUND(I103*H103,2)</f>
        <v>0</v>
      </c>
      <c r="BL103" s="7" t="s">
        <v>136</v>
      </c>
      <c r="BM103" s="134" t="s">
        <v>162</v>
      </c>
    </row>
    <row r="104" spans="2:65" s="19" customFormat="1" ht="11.25">
      <c r="B104" s="20"/>
      <c r="D104" s="136" t="s">
        <v>138</v>
      </c>
      <c r="F104" s="137" t="s">
        <v>163</v>
      </c>
      <c r="I104" s="138"/>
      <c r="L104" s="20"/>
      <c r="M104" s="139"/>
      <c r="T104" s="41"/>
      <c r="AT104" s="7" t="s">
        <v>138</v>
      </c>
      <c r="AU104" s="7" t="s">
        <v>85</v>
      </c>
    </row>
    <row r="105" spans="2:65" s="19" customFormat="1" ht="21.75" customHeight="1">
      <c r="B105" s="20"/>
      <c r="C105" s="123" t="s">
        <v>164</v>
      </c>
      <c r="D105" s="123" t="s">
        <v>131</v>
      </c>
      <c r="E105" s="124" t="s">
        <v>165</v>
      </c>
      <c r="F105" s="125" t="s">
        <v>166</v>
      </c>
      <c r="G105" s="126" t="s">
        <v>167</v>
      </c>
      <c r="H105" s="127">
        <v>1.2949999999999999</v>
      </c>
      <c r="I105" s="128"/>
      <c r="J105" s="129">
        <f>ROUND(I105*H105,2)</f>
        <v>0</v>
      </c>
      <c r="K105" s="125" t="s">
        <v>135</v>
      </c>
      <c r="L105" s="20"/>
      <c r="M105" s="130"/>
      <c r="N105" s="131" t="s">
        <v>46</v>
      </c>
      <c r="P105" s="132">
        <f>O105*H105</f>
        <v>0</v>
      </c>
      <c r="Q105" s="132">
        <v>0</v>
      </c>
      <c r="R105" s="132">
        <f>Q105*H105</f>
        <v>0</v>
      </c>
      <c r="S105" s="132">
        <v>0</v>
      </c>
      <c r="T105" s="133">
        <f>S105*H105</f>
        <v>0</v>
      </c>
      <c r="AR105" s="134" t="s">
        <v>136</v>
      </c>
      <c r="AT105" s="134" t="s">
        <v>131</v>
      </c>
      <c r="AU105" s="134" t="s">
        <v>85</v>
      </c>
      <c r="AY105" s="7" t="s">
        <v>129</v>
      </c>
      <c r="BE105" s="135">
        <f>IF(N105="základní",J105,0)</f>
        <v>0</v>
      </c>
      <c r="BF105" s="135">
        <f>IF(N105="snížená",J105,0)</f>
        <v>0</v>
      </c>
      <c r="BG105" s="135">
        <f>IF(N105="zákl. přenesená",J105,0)</f>
        <v>0</v>
      </c>
      <c r="BH105" s="135">
        <f>IF(N105="sníž. přenesená",J105,0)</f>
        <v>0</v>
      </c>
      <c r="BI105" s="135">
        <f>IF(N105="nulová",J105,0)</f>
        <v>0</v>
      </c>
      <c r="BJ105" s="7" t="s">
        <v>83</v>
      </c>
      <c r="BK105" s="135">
        <f>ROUND(I105*H105,2)</f>
        <v>0</v>
      </c>
      <c r="BL105" s="7" t="s">
        <v>136</v>
      </c>
      <c r="BM105" s="134" t="s">
        <v>168</v>
      </c>
    </row>
    <row r="106" spans="2:65" s="19" customFormat="1" ht="11.25">
      <c r="B106" s="20"/>
      <c r="D106" s="136" t="s">
        <v>138</v>
      </c>
      <c r="F106" s="137" t="s">
        <v>169</v>
      </c>
      <c r="I106" s="138"/>
      <c r="L106" s="20"/>
      <c r="M106" s="139"/>
      <c r="T106" s="41"/>
      <c r="AT106" s="7" t="s">
        <v>138</v>
      </c>
      <c r="AU106" s="7" t="s">
        <v>85</v>
      </c>
    </row>
    <row r="107" spans="2:65" s="19" customFormat="1" ht="33" customHeight="1">
      <c r="B107" s="20"/>
      <c r="C107" s="123" t="s">
        <v>170</v>
      </c>
      <c r="D107" s="123" t="s">
        <v>131</v>
      </c>
      <c r="E107" s="124" t="s">
        <v>171</v>
      </c>
      <c r="F107" s="125" t="s">
        <v>172</v>
      </c>
      <c r="G107" s="126" t="s">
        <v>167</v>
      </c>
      <c r="H107" s="127">
        <v>0.28000000000000003</v>
      </c>
      <c r="I107" s="128"/>
      <c r="J107" s="129">
        <f>ROUND(I107*H107,2)</f>
        <v>0</v>
      </c>
      <c r="K107" s="125" t="s">
        <v>135</v>
      </c>
      <c r="L107" s="20"/>
      <c r="M107" s="130"/>
      <c r="N107" s="131" t="s">
        <v>46</v>
      </c>
      <c r="P107" s="132">
        <f>O107*H107</f>
        <v>0</v>
      </c>
      <c r="Q107" s="132">
        <v>0</v>
      </c>
      <c r="R107" s="132">
        <f>Q107*H107</f>
        <v>0</v>
      </c>
      <c r="S107" s="132">
        <v>0</v>
      </c>
      <c r="T107" s="133">
        <f>S107*H107</f>
        <v>0</v>
      </c>
      <c r="AR107" s="134" t="s">
        <v>136</v>
      </c>
      <c r="AT107" s="134" t="s">
        <v>131</v>
      </c>
      <c r="AU107" s="134" t="s">
        <v>85</v>
      </c>
      <c r="AY107" s="7" t="s">
        <v>129</v>
      </c>
      <c r="BE107" s="135">
        <f>IF(N107="základní",J107,0)</f>
        <v>0</v>
      </c>
      <c r="BF107" s="135">
        <f>IF(N107="snížená",J107,0)</f>
        <v>0</v>
      </c>
      <c r="BG107" s="135">
        <f>IF(N107="zákl. přenesená",J107,0)</f>
        <v>0</v>
      </c>
      <c r="BH107" s="135">
        <f>IF(N107="sníž. přenesená",J107,0)</f>
        <v>0</v>
      </c>
      <c r="BI107" s="135">
        <f>IF(N107="nulová",J107,0)</f>
        <v>0</v>
      </c>
      <c r="BJ107" s="7" t="s">
        <v>83</v>
      </c>
      <c r="BK107" s="135">
        <f>ROUND(I107*H107,2)</f>
        <v>0</v>
      </c>
      <c r="BL107" s="7" t="s">
        <v>136</v>
      </c>
      <c r="BM107" s="134" t="s">
        <v>173</v>
      </c>
    </row>
    <row r="108" spans="2:65" s="19" customFormat="1" ht="11.25">
      <c r="B108" s="20"/>
      <c r="D108" s="136" t="s">
        <v>138</v>
      </c>
      <c r="F108" s="137" t="s">
        <v>174</v>
      </c>
      <c r="I108" s="138"/>
      <c r="L108" s="20"/>
      <c r="M108" s="139"/>
      <c r="T108" s="41"/>
      <c r="AT108" s="7" t="s">
        <v>138</v>
      </c>
      <c r="AU108" s="7" t="s">
        <v>85</v>
      </c>
    </row>
    <row r="109" spans="2:65" s="19" customFormat="1" ht="21.75" customHeight="1">
      <c r="B109" s="20"/>
      <c r="C109" s="123" t="s">
        <v>175</v>
      </c>
      <c r="D109" s="123" t="s">
        <v>131</v>
      </c>
      <c r="E109" s="124" t="s">
        <v>176</v>
      </c>
      <c r="F109" s="125" t="s">
        <v>177</v>
      </c>
      <c r="G109" s="126" t="s">
        <v>134</v>
      </c>
      <c r="H109" s="127">
        <v>18.492999999999999</v>
      </c>
      <c r="I109" s="128"/>
      <c r="J109" s="129">
        <f>ROUND(I109*H109,2)</f>
        <v>0</v>
      </c>
      <c r="K109" s="125" t="s">
        <v>135</v>
      </c>
      <c r="L109" s="20"/>
      <c r="M109" s="130"/>
      <c r="N109" s="131" t="s">
        <v>46</v>
      </c>
      <c r="P109" s="132">
        <f>O109*H109</f>
        <v>0</v>
      </c>
      <c r="Q109" s="132">
        <v>0</v>
      </c>
      <c r="R109" s="132">
        <f>Q109*H109</f>
        <v>0</v>
      </c>
      <c r="S109" s="132">
        <v>0</v>
      </c>
      <c r="T109" s="133">
        <f>S109*H109</f>
        <v>0</v>
      </c>
      <c r="AR109" s="134" t="s">
        <v>136</v>
      </c>
      <c r="AT109" s="134" t="s">
        <v>131</v>
      </c>
      <c r="AU109" s="134" t="s">
        <v>85</v>
      </c>
      <c r="AY109" s="7" t="s">
        <v>129</v>
      </c>
      <c r="BE109" s="135">
        <f>IF(N109="základní",J109,0)</f>
        <v>0</v>
      </c>
      <c r="BF109" s="135">
        <f>IF(N109="snížená",J109,0)</f>
        <v>0</v>
      </c>
      <c r="BG109" s="135">
        <f>IF(N109="zákl. přenesená",J109,0)</f>
        <v>0</v>
      </c>
      <c r="BH109" s="135">
        <f>IF(N109="sníž. přenesená",J109,0)</f>
        <v>0</v>
      </c>
      <c r="BI109" s="135">
        <f>IF(N109="nulová",J109,0)</f>
        <v>0</v>
      </c>
      <c r="BJ109" s="7" t="s">
        <v>83</v>
      </c>
      <c r="BK109" s="135">
        <f>ROUND(I109*H109,2)</f>
        <v>0</v>
      </c>
      <c r="BL109" s="7" t="s">
        <v>136</v>
      </c>
      <c r="BM109" s="134" t="s">
        <v>178</v>
      </c>
    </row>
    <row r="110" spans="2:65" s="19" customFormat="1" ht="11.25">
      <c r="B110" s="20"/>
      <c r="D110" s="136" t="s">
        <v>138</v>
      </c>
      <c r="F110" s="137" t="s">
        <v>179</v>
      </c>
      <c r="I110" s="138"/>
      <c r="L110" s="20"/>
      <c r="M110" s="139"/>
      <c r="T110" s="41"/>
      <c r="AT110" s="7" t="s">
        <v>138</v>
      </c>
      <c r="AU110" s="7" t="s">
        <v>85</v>
      </c>
    </row>
    <row r="111" spans="2:65" s="110" customFormat="1" ht="22.5" customHeight="1">
      <c r="B111" s="111"/>
      <c r="D111" s="112" t="s">
        <v>74</v>
      </c>
      <c r="E111" s="121" t="s">
        <v>144</v>
      </c>
      <c r="F111" s="121" t="s">
        <v>180</v>
      </c>
      <c r="I111" s="114"/>
      <c r="J111" s="122">
        <f>BK111</f>
        <v>0</v>
      </c>
      <c r="L111" s="111"/>
      <c r="M111" s="116"/>
      <c r="P111" s="117">
        <f>SUM(P112:P114)</f>
        <v>0</v>
      </c>
      <c r="R111" s="117">
        <f>SUM(R112:R114)</f>
        <v>5.1803417999999997E-2</v>
      </c>
      <c r="T111" s="118">
        <f>SUM(T112:T114)</f>
        <v>0</v>
      </c>
      <c r="AR111" s="112" t="s">
        <v>83</v>
      </c>
      <c r="AT111" s="119" t="s">
        <v>74</v>
      </c>
      <c r="AU111" s="119" t="s">
        <v>83</v>
      </c>
      <c r="AY111" s="112" t="s">
        <v>129</v>
      </c>
      <c r="BK111" s="120">
        <f>SUM(BK112:BK114)</f>
        <v>0</v>
      </c>
    </row>
    <row r="112" spans="2:65" s="19" customFormat="1" ht="24" customHeight="1">
      <c r="B112" s="20"/>
      <c r="C112" s="123" t="s">
        <v>181</v>
      </c>
      <c r="D112" s="123" t="s">
        <v>131</v>
      </c>
      <c r="E112" s="124" t="s">
        <v>182</v>
      </c>
      <c r="F112" s="125" t="s">
        <v>183</v>
      </c>
      <c r="G112" s="126" t="s">
        <v>184</v>
      </c>
      <c r="H112" s="127">
        <v>4.7E-2</v>
      </c>
      <c r="I112" s="128"/>
      <c r="J112" s="129">
        <f>ROUND(I112*H112,2)</f>
        <v>0</v>
      </c>
      <c r="K112" s="125" t="s">
        <v>135</v>
      </c>
      <c r="L112" s="20"/>
      <c r="M112" s="130"/>
      <c r="N112" s="131" t="s">
        <v>46</v>
      </c>
      <c r="P112" s="132">
        <f>O112*H112</f>
        <v>0</v>
      </c>
      <c r="Q112" s="132">
        <v>1.7094000000000002E-2</v>
      </c>
      <c r="R112" s="132">
        <f>Q112*H112</f>
        <v>8.0341800000000008E-4</v>
      </c>
      <c r="S112" s="132">
        <v>0</v>
      </c>
      <c r="T112" s="133">
        <f>S112*H112</f>
        <v>0</v>
      </c>
      <c r="AR112" s="134" t="s">
        <v>136</v>
      </c>
      <c r="AT112" s="134" t="s">
        <v>131</v>
      </c>
      <c r="AU112" s="134" t="s">
        <v>85</v>
      </c>
      <c r="AY112" s="7" t="s">
        <v>129</v>
      </c>
      <c r="BE112" s="135">
        <f>IF(N112="základní",J112,0)</f>
        <v>0</v>
      </c>
      <c r="BF112" s="135">
        <f>IF(N112="snížená",J112,0)</f>
        <v>0</v>
      </c>
      <c r="BG112" s="135">
        <f>IF(N112="zákl. přenesená",J112,0)</f>
        <v>0</v>
      </c>
      <c r="BH112" s="135">
        <f>IF(N112="sníž. přenesená",J112,0)</f>
        <v>0</v>
      </c>
      <c r="BI112" s="135">
        <f>IF(N112="nulová",J112,0)</f>
        <v>0</v>
      </c>
      <c r="BJ112" s="7" t="s">
        <v>83</v>
      </c>
      <c r="BK112" s="135">
        <f>ROUND(I112*H112,2)</f>
        <v>0</v>
      </c>
      <c r="BL112" s="7" t="s">
        <v>136</v>
      </c>
      <c r="BM112" s="134" t="s">
        <v>185</v>
      </c>
    </row>
    <row r="113" spans="2:65" s="19" customFormat="1" ht="11.25">
      <c r="B113" s="20"/>
      <c r="D113" s="136" t="s">
        <v>138</v>
      </c>
      <c r="F113" s="137" t="s">
        <v>186</v>
      </c>
      <c r="I113" s="138"/>
      <c r="L113" s="20"/>
      <c r="M113" s="139"/>
      <c r="T113" s="41"/>
      <c r="AT113" s="7" t="s">
        <v>138</v>
      </c>
      <c r="AU113" s="7" t="s">
        <v>85</v>
      </c>
    </row>
    <row r="114" spans="2:65" s="19" customFormat="1" ht="16.5" customHeight="1">
      <c r="B114" s="20"/>
      <c r="C114" s="140" t="s">
        <v>187</v>
      </c>
      <c r="D114" s="140" t="s">
        <v>188</v>
      </c>
      <c r="E114" s="141" t="s">
        <v>189</v>
      </c>
      <c r="F114" s="142" t="s">
        <v>190</v>
      </c>
      <c r="G114" s="143" t="s">
        <v>184</v>
      </c>
      <c r="H114" s="144">
        <v>5.0999999999999997E-2</v>
      </c>
      <c r="I114" s="145"/>
      <c r="J114" s="146">
        <f>ROUND(I114*H114,2)</f>
        <v>0</v>
      </c>
      <c r="K114" s="142" t="s">
        <v>135</v>
      </c>
      <c r="L114" s="147"/>
      <c r="M114" s="148"/>
      <c r="N114" s="149" t="s">
        <v>46</v>
      </c>
      <c r="P114" s="132">
        <f>O114*H114</f>
        <v>0</v>
      </c>
      <c r="Q114" s="132">
        <v>1</v>
      </c>
      <c r="R114" s="132">
        <f>Q114*H114</f>
        <v>5.0999999999999997E-2</v>
      </c>
      <c r="S114" s="132">
        <v>0</v>
      </c>
      <c r="T114" s="133">
        <f>S114*H114</f>
        <v>0</v>
      </c>
      <c r="AR114" s="134" t="s">
        <v>170</v>
      </c>
      <c r="AT114" s="134" t="s">
        <v>188</v>
      </c>
      <c r="AU114" s="134" t="s">
        <v>85</v>
      </c>
      <c r="AY114" s="7" t="s">
        <v>129</v>
      </c>
      <c r="BE114" s="135">
        <f>IF(N114="základní",J114,0)</f>
        <v>0</v>
      </c>
      <c r="BF114" s="135">
        <f>IF(N114="snížená",J114,0)</f>
        <v>0</v>
      </c>
      <c r="BG114" s="135">
        <f>IF(N114="zákl. přenesená",J114,0)</f>
        <v>0</v>
      </c>
      <c r="BH114" s="135">
        <f>IF(N114="sníž. přenesená",J114,0)</f>
        <v>0</v>
      </c>
      <c r="BI114" s="135">
        <f>IF(N114="nulová",J114,0)</f>
        <v>0</v>
      </c>
      <c r="BJ114" s="7" t="s">
        <v>83</v>
      </c>
      <c r="BK114" s="135">
        <f>ROUND(I114*H114,2)</f>
        <v>0</v>
      </c>
      <c r="BL114" s="7" t="s">
        <v>136</v>
      </c>
      <c r="BM114" s="134" t="s">
        <v>191</v>
      </c>
    </row>
    <row r="115" spans="2:65" s="110" customFormat="1" ht="22.5" customHeight="1">
      <c r="B115" s="111"/>
      <c r="D115" s="112" t="s">
        <v>74</v>
      </c>
      <c r="E115" s="121" t="s">
        <v>136</v>
      </c>
      <c r="F115" s="121" t="s">
        <v>192</v>
      </c>
      <c r="I115" s="114"/>
      <c r="J115" s="122">
        <f>BK115</f>
        <v>0</v>
      </c>
      <c r="L115" s="111"/>
      <c r="M115" s="116"/>
      <c r="P115" s="117">
        <f>SUM(P116:P135)</f>
        <v>0</v>
      </c>
      <c r="R115" s="117">
        <f>SUM(R116:R135)</f>
        <v>0.72943219469739995</v>
      </c>
      <c r="T115" s="118">
        <f>SUM(T116:T135)</f>
        <v>0</v>
      </c>
      <c r="AR115" s="112" t="s">
        <v>83</v>
      </c>
      <c r="AT115" s="119" t="s">
        <v>74</v>
      </c>
      <c r="AU115" s="119" t="s">
        <v>83</v>
      </c>
      <c r="AY115" s="112" t="s">
        <v>129</v>
      </c>
      <c r="BK115" s="120">
        <f>SUM(BK116:BK135)</f>
        <v>0</v>
      </c>
    </row>
    <row r="116" spans="2:65" s="19" customFormat="1" ht="24" customHeight="1">
      <c r="B116" s="20"/>
      <c r="C116" s="123" t="s">
        <v>193</v>
      </c>
      <c r="D116" s="123" t="s">
        <v>131</v>
      </c>
      <c r="E116" s="124" t="s">
        <v>194</v>
      </c>
      <c r="F116" s="125" t="s">
        <v>195</v>
      </c>
      <c r="G116" s="126" t="s">
        <v>167</v>
      </c>
      <c r="H116" s="127">
        <v>0.11</v>
      </c>
      <c r="I116" s="128"/>
      <c r="J116" s="129">
        <f>ROUND(I116*H116,2)</f>
        <v>0</v>
      </c>
      <c r="K116" s="125" t="s">
        <v>135</v>
      </c>
      <c r="L116" s="20"/>
      <c r="M116" s="130"/>
      <c r="N116" s="131" t="s">
        <v>46</v>
      </c>
      <c r="P116" s="132">
        <f>O116*H116</f>
        <v>0</v>
      </c>
      <c r="Q116" s="132">
        <v>2.5020099999999998</v>
      </c>
      <c r="R116" s="132">
        <f>Q116*H116</f>
        <v>0.2752211</v>
      </c>
      <c r="S116" s="132">
        <v>0</v>
      </c>
      <c r="T116" s="133">
        <f>S116*H116</f>
        <v>0</v>
      </c>
      <c r="AR116" s="134" t="s">
        <v>136</v>
      </c>
      <c r="AT116" s="134" t="s">
        <v>131</v>
      </c>
      <c r="AU116" s="134" t="s">
        <v>85</v>
      </c>
      <c r="AY116" s="7" t="s">
        <v>129</v>
      </c>
      <c r="BE116" s="135">
        <f>IF(N116="základní",J116,0)</f>
        <v>0</v>
      </c>
      <c r="BF116" s="135">
        <f>IF(N116="snížená",J116,0)</f>
        <v>0</v>
      </c>
      <c r="BG116" s="135">
        <f>IF(N116="zákl. přenesená",J116,0)</f>
        <v>0</v>
      </c>
      <c r="BH116" s="135">
        <f>IF(N116="sníž. přenesená",J116,0)</f>
        <v>0</v>
      </c>
      <c r="BI116" s="135">
        <f>IF(N116="nulová",J116,0)</f>
        <v>0</v>
      </c>
      <c r="BJ116" s="7" t="s">
        <v>83</v>
      </c>
      <c r="BK116" s="135">
        <f>ROUND(I116*H116,2)</f>
        <v>0</v>
      </c>
      <c r="BL116" s="7" t="s">
        <v>136</v>
      </c>
      <c r="BM116" s="134" t="s">
        <v>196</v>
      </c>
    </row>
    <row r="117" spans="2:65" s="19" customFormat="1" ht="11.25">
      <c r="B117" s="20"/>
      <c r="D117" s="136" t="s">
        <v>138</v>
      </c>
      <c r="F117" s="137" t="s">
        <v>197</v>
      </c>
      <c r="I117" s="138"/>
      <c r="L117" s="20"/>
      <c r="M117" s="139"/>
      <c r="T117" s="41"/>
      <c r="AT117" s="7" t="s">
        <v>138</v>
      </c>
      <c r="AU117" s="7" t="s">
        <v>85</v>
      </c>
    </row>
    <row r="118" spans="2:65" s="19" customFormat="1" ht="48.75" customHeight="1">
      <c r="B118" s="20"/>
      <c r="C118" s="123" t="s">
        <v>198</v>
      </c>
      <c r="D118" s="123" t="s">
        <v>131</v>
      </c>
      <c r="E118" s="124" t="s">
        <v>199</v>
      </c>
      <c r="F118" s="125" t="s">
        <v>200</v>
      </c>
      <c r="G118" s="126" t="s">
        <v>134</v>
      </c>
      <c r="H118" s="127">
        <v>0.73299999999999998</v>
      </c>
      <c r="I118" s="128"/>
      <c r="J118" s="129">
        <f>ROUND(I118*H118,2)</f>
        <v>0</v>
      </c>
      <c r="K118" s="125" t="s">
        <v>135</v>
      </c>
      <c r="L118" s="20"/>
      <c r="M118" s="130"/>
      <c r="N118" s="131" t="s">
        <v>46</v>
      </c>
      <c r="P118" s="132">
        <f>O118*H118</f>
        <v>0</v>
      </c>
      <c r="Q118" s="132">
        <v>7.0832880000000001E-3</v>
      </c>
      <c r="R118" s="132">
        <f>Q118*H118</f>
        <v>5.1920501039999997E-3</v>
      </c>
      <c r="S118" s="132">
        <v>0</v>
      </c>
      <c r="T118" s="133">
        <f>S118*H118</f>
        <v>0</v>
      </c>
      <c r="AR118" s="134" t="s">
        <v>136</v>
      </c>
      <c r="AT118" s="134" t="s">
        <v>131</v>
      </c>
      <c r="AU118" s="134" t="s">
        <v>85</v>
      </c>
      <c r="AY118" s="7" t="s">
        <v>129</v>
      </c>
      <c r="BE118" s="135">
        <f>IF(N118="základní",J118,0)</f>
        <v>0</v>
      </c>
      <c r="BF118" s="135">
        <f>IF(N118="snížená",J118,0)</f>
        <v>0</v>
      </c>
      <c r="BG118" s="135">
        <f>IF(N118="zákl. přenesená",J118,0)</f>
        <v>0</v>
      </c>
      <c r="BH118" s="135">
        <f>IF(N118="sníž. přenesená",J118,0)</f>
        <v>0</v>
      </c>
      <c r="BI118" s="135">
        <f>IF(N118="nulová",J118,0)</f>
        <v>0</v>
      </c>
      <c r="BJ118" s="7" t="s">
        <v>83</v>
      </c>
      <c r="BK118" s="135">
        <f>ROUND(I118*H118,2)</f>
        <v>0</v>
      </c>
      <c r="BL118" s="7" t="s">
        <v>136</v>
      </c>
      <c r="BM118" s="134" t="s">
        <v>201</v>
      </c>
    </row>
    <row r="119" spans="2:65" s="19" customFormat="1" ht="11.25">
      <c r="B119" s="20"/>
      <c r="D119" s="136" t="s">
        <v>138</v>
      </c>
      <c r="F119" s="137" t="s">
        <v>202</v>
      </c>
      <c r="I119" s="138"/>
      <c r="L119" s="20"/>
      <c r="M119" s="139"/>
      <c r="T119" s="41"/>
      <c r="AT119" s="7" t="s">
        <v>138</v>
      </c>
      <c r="AU119" s="7" t="s">
        <v>85</v>
      </c>
    </row>
    <row r="120" spans="2:65" s="19" customFormat="1" ht="24" customHeight="1">
      <c r="B120" s="20"/>
      <c r="C120" s="123" t="s">
        <v>203</v>
      </c>
      <c r="D120" s="123" t="s">
        <v>131</v>
      </c>
      <c r="E120" s="124" t="s">
        <v>204</v>
      </c>
      <c r="F120" s="125" t="s">
        <v>205</v>
      </c>
      <c r="G120" s="126" t="s">
        <v>134</v>
      </c>
      <c r="H120" s="127">
        <v>0.73299999999999998</v>
      </c>
      <c r="I120" s="128"/>
      <c r="J120" s="129">
        <f>ROUND(I120*H120,2)</f>
        <v>0</v>
      </c>
      <c r="K120" s="125" t="s">
        <v>135</v>
      </c>
      <c r="L120" s="20"/>
      <c r="M120" s="130"/>
      <c r="N120" s="131" t="s">
        <v>46</v>
      </c>
      <c r="P120" s="132">
        <f>O120*H120</f>
        <v>0</v>
      </c>
      <c r="Q120" s="132">
        <v>8.8228000000000004E-4</v>
      </c>
      <c r="R120" s="132">
        <f>Q120*H120</f>
        <v>6.4671124000000003E-4</v>
      </c>
      <c r="S120" s="132">
        <v>0</v>
      </c>
      <c r="T120" s="133">
        <f>S120*H120</f>
        <v>0</v>
      </c>
      <c r="AR120" s="134" t="s">
        <v>136</v>
      </c>
      <c r="AT120" s="134" t="s">
        <v>131</v>
      </c>
      <c r="AU120" s="134" t="s">
        <v>85</v>
      </c>
      <c r="AY120" s="7" t="s">
        <v>129</v>
      </c>
      <c r="BE120" s="135">
        <f>IF(N120="základní",J120,0)</f>
        <v>0</v>
      </c>
      <c r="BF120" s="135">
        <f>IF(N120="snížená",J120,0)</f>
        <v>0</v>
      </c>
      <c r="BG120" s="135">
        <f>IF(N120="zákl. přenesená",J120,0)</f>
        <v>0</v>
      </c>
      <c r="BH120" s="135">
        <f>IF(N120="sníž. přenesená",J120,0)</f>
        <v>0</v>
      </c>
      <c r="BI120" s="135">
        <f>IF(N120="nulová",J120,0)</f>
        <v>0</v>
      </c>
      <c r="BJ120" s="7" t="s">
        <v>83</v>
      </c>
      <c r="BK120" s="135">
        <f>ROUND(I120*H120,2)</f>
        <v>0</v>
      </c>
      <c r="BL120" s="7" t="s">
        <v>136</v>
      </c>
      <c r="BM120" s="134" t="s">
        <v>206</v>
      </c>
    </row>
    <row r="121" spans="2:65" s="19" customFormat="1" ht="11.25">
      <c r="B121" s="20"/>
      <c r="D121" s="136" t="s">
        <v>138</v>
      </c>
      <c r="F121" s="137" t="s">
        <v>207</v>
      </c>
      <c r="I121" s="138"/>
      <c r="L121" s="20"/>
      <c r="M121" s="139"/>
      <c r="T121" s="41"/>
      <c r="AT121" s="7" t="s">
        <v>138</v>
      </c>
      <c r="AU121" s="7" t="s">
        <v>85</v>
      </c>
    </row>
    <row r="122" spans="2:65" s="19" customFormat="1" ht="24" customHeight="1">
      <c r="B122" s="20"/>
      <c r="C122" s="123" t="s">
        <v>8</v>
      </c>
      <c r="D122" s="123" t="s">
        <v>131</v>
      </c>
      <c r="E122" s="124" t="s">
        <v>208</v>
      </c>
      <c r="F122" s="125" t="s">
        <v>209</v>
      </c>
      <c r="G122" s="126" t="s">
        <v>134</v>
      </c>
      <c r="H122" s="127">
        <v>0.73299999999999998</v>
      </c>
      <c r="I122" s="128"/>
      <c r="J122" s="129">
        <f>ROUND(I122*H122,2)</f>
        <v>0</v>
      </c>
      <c r="K122" s="125" t="s">
        <v>135</v>
      </c>
      <c r="L122" s="20"/>
      <c r="M122" s="130"/>
      <c r="N122" s="131" t="s">
        <v>46</v>
      </c>
      <c r="P122" s="132">
        <f>O122*H122</f>
        <v>0</v>
      </c>
      <c r="Q122" s="132">
        <v>0</v>
      </c>
      <c r="R122" s="132">
        <f>Q122*H122</f>
        <v>0</v>
      </c>
      <c r="S122" s="132">
        <v>0</v>
      </c>
      <c r="T122" s="133">
        <f>S122*H122</f>
        <v>0</v>
      </c>
      <c r="AR122" s="134" t="s">
        <v>136</v>
      </c>
      <c r="AT122" s="134" t="s">
        <v>131</v>
      </c>
      <c r="AU122" s="134" t="s">
        <v>85</v>
      </c>
      <c r="AY122" s="7" t="s">
        <v>129</v>
      </c>
      <c r="BE122" s="135">
        <f>IF(N122="základní",J122,0)</f>
        <v>0</v>
      </c>
      <c r="BF122" s="135">
        <f>IF(N122="snížená",J122,0)</f>
        <v>0</v>
      </c>
      <c r="BG122" s="135">
        <f>IF(N122="zákl. přenesená",J122,0)</f>
        <v>0</v>
      </c>
      <c r="BH122" s="135">
        <f>IF(N122="sníž. přenesená",J122,0)</f>
        <v>0</v>
      </c>
      <c r="BI122" s="135">
        <f>IF(N122="nulová",J122,0)</f>
        <v>0</v>
      </c>
      <c r="BJ122" s="7" t="s">
        <v>83</v>
      </c>
      <c r="BK122" s="135">
        <f>ROUND(I122*H122,2)</f>
        <v>0</v>
      </c>
      <c r="BL122" s="7" t="s">
        <v>136</v>
      </c>
      <c r="BM122" s="134" t="s">
        <v>210</v>
      </c>
    </row>
    <row r="123" spans="2:65" s="19" customFormat="1" ht="11.25">
      <c r="B123" s="20"/>
      <c r="D123" s="136" t="s">
        <v>138</v>
      </c>
      <c r="F123" s="137" t="s">
        <v>211</v>
      </c>
      <c r="I123" s="138"/>
      <c r="L123" s="20"/>
      <c r="M123" s="139"/>
      <c r="T123" s="41"/>
      <c r="AT123" s="7" t="s">
        <v>138</v>
      </c>
      <c r="AU123" s="7" t="s">
        <v>85</v>
      </c>
    </row>
    <row r="124" spans="2:65" s="19" customFormat="1" ht="44.25" customHeight="1">
      <c r="B124" s="20"/>
      <c r="C124" s="123" t="s">
        <v>212</v>
      </c>
      <c r="D124" s="123" t="s">
        <v>131</v>
      </c>
      <c r="E124" s="124" t="s">
        <v>213</v>
      </c>
      <c r="F124" s="125" t="s">
        <v>214</v>
      </c>
      <c r="G124" s="126" t="s">
        <v>184</v>
      </c>
      <c r="H124" s="127">
        <v>5.5E-2</v>
      </c>
      <c r="I124" s="128"/>
      <c r="J124" s="129">
        <f>ROUND(I124*H124,2)</f>
        <v>0</v>
      </c>
      <c r="K124" s="125" t="s">
        <v>135</v>
      </c>
      <c r="L124" s="20"/>
      <c r="M124" s="130"/>
      <c r="N124" s="131" t="s">
        <v>46</v>
      </c>
      <c r="P124" s="132">
        <f>O124*H124</f>
        <v>0</v>
      </c>
      <c r="Q124" s="132">
        <v>1.0555522399999999</v>
      </c>
      <c r="R124" s="132">
        <f>Q124*H124</f>
        <v>5.8055373199999996E-2</v>
      </c>
      <c r="S124" s="132">
        <v>0</v>
      </c>
      <c r="T124" s="133">
        <f>S124*H124</f>
        <v>0</v>
      </c>
      <c r="AR124" s="134" t="s">
        <v>136</v>
      </c>
      <c r="AT124" s="134" t="s">
        <v>131</v>
      </c>
      <c r="AU124" s="134" t="s">
        <v>85</v>
      </c>
      <c r="AY124" s="7" t="s">
        <v>129</v>
      </c>
      <c r="BE124" s="135">
        <f>IF(N124="základní",J124,0)</f>
        <v>0</v>
      </c>
      <c r="BF124" s="135">
        <f>IF(N124="snížená",J124,0)</f>
        <v>0</v>
      </c>
      <c r="BG124" s="135">
        <f>IF(N124="zákl. přenesená",J124,0)</f>
        <v>0</v>
      </c>
      <c r="BH124" s="135">
        <f>IF(N124="sníž. přenesená",J124,0)</f>
        <v>0</v>
      </c>
      <c r="BI124" s="135">
        <f>IF(N124="nulová",J124,0)</f>
        <v>0</v>
      </c>
      <c r="BJ124" s="7" t="s">
        <v>83</v>
      </c>
      <c r="BK124" s="135">
        <f>ROUND(I124*H124,2)</f>
        <v>0</v>
      </c>
      <c r="BL124" s="7" t="s">
        <v>136</v>
      </c>
      <c r="BM124" s="134" t="s">
        <v>215</v>
      </c>
    </row>
    <row r="125" spans="2:65" s="19" customFormat="1" ht="11.25">
      <c r="B125" s="20"/>
      <c r="D125" s="136" t="s">
        <v>138</v>
      </c>
      <c r="F125" s="137" t="s">
        <v>216</v>
      </c>
      <c r="I125" s="138"/>
      <c r="L125" s="20"/>
      <c r="M125" s="139"/>
      <c r="T125" s="41"/>
      <c r="AT125" s="7" t="s">
        <v>138</v>
      </c>
      <c r="AU125" s="7" t="s">
        <v>85</v>
      </c>
    </row>
    <row r="126" spans="2:65" s="19" customFormat="1" ht="44.25" customHeight="1">
      <c r="B126" s="20"/>
      <c r="C126" s="123" t="s">
        <v>217</v>
      </c>
      <c r="D126" s="123" t="s">
        <v>131</v>
      </c>
      <c r="E126" s="124" t="s">
        <v>218</v>
      </c>
      <c r="F126" s="125" t="s">
        <v>219</v>
      </c>
      <c r="G126" s="126" t="s">
        <v>184</v>
      </c>
      <c r="H126" s="127">
        <v>2.1999999999999999E-2</v>
      </c>
      <c r="I126" s="128"/>
      <c r="J126" s="129">
        <f>ROUND(I126*H126,2)</f>
        <v>0</v>
      </c>
      <c r="K126" s="125" t="s">
        <v>135</v>
      </c>
      <c r="L126" s="20"/>
      <c r="M126" s="130"/>
      <c r="N126" s="131" t="s">
        <v>46</v>
      </c>
      <c r="P126" s="132">
        <f>O126*H126</f>
        <v>0</v>
      </c>
      <c r="Q126" s="132">
        <v>1.0627727796999999</v>
      </c>
      <c r="R126" s="132">
        <f>Q126*H126</f>
        <v>2.3381001153399996E-2</v>
      </c>
      <c r="S126" s="132">
        <v>0</v>
      </c>
      <c r="T126" s="133">
        <f>S126*H126</f>
        <v>0</v>
      </c>
      <c r="AR126" s="134" t="s">
        <v>136</v>
      </c>
      <c r="AT126" s="134" t="s">
        <v>131</v>
      </c>
      <c r="AU126" s="134" t="s">
        <v>85</v>
      </c>
      <c r="AY126" s="7" t="s">
        <v>129</v>
      </c>
      <c r="BE126" s="135">
        <f>IF(N126="základní",J126,0)</f>
        <v>0</v>
      </c>
      <c r="BF126" s="135">
        <f>IF(N126="snížená",J126,0)</f>
        <v>0</v>
      </c>
      <c r="BG126" s="135">
        <f>IF(N126="zákl. přenesená",J126,0)</f>
        <v>0</v>
      </c>
      <c r="BH126" s="135">
        <f>IF(N126="sníž. přenesená",J126,0)</f>
        <v>0</v>
      </c>
      <c r="BI126" s="135">
        <f>IF(N126="nulová",J126,0)</f>
        <v>0</v>
      </c>
      <c r="BJ126" s="7" t="s">
        <v>83</v>
      </c>
      <c r="BK126" s="135">
        <f>ROUND(I126*H126,2)</f>
        <v>0</v>
      </c>
      <c r="BL126" s="7" t="s">
        <v>136</v>
      </c>
      <c r="BM126" s="134" t="s">
        <v>220</v>
      </c>
    </row>
    <row r="127" spans="2:65" s="19" customFormat="1" ht="11.25">
      <c r="B127" s="20"/>
      <c r="D127" s="136" t="s">
        <v>138</v>
      </c>
      <c r="F127" s="137" t="s">
        <v>221</v>
      </c>
      <c r="I127" s="138"/>
      <c r="L127" s="20"/>
      <c r="M127" s="139"/>
      <c r="T127" s="41"/>
      <c r="AT127" s="7" t="s">
        <v>138</v>
      </c>
      <c r="AU127" s="7" t="s">
        <v>85</v>
      </c>
    </row>
    <row r="128" spans="2:65" s="19" customFormat="1" ht="16.5" customHeight="1">
      <c r="B128" s="20"/>
      <c r="C128" s="123" t="s">
        <v>222</v>
      </c>
      <c r="D128" s="123" t="s">
        <v>131</v>
      </c>
      <c r="E128" s="124" t="s">
        <v>223</v>
      </c>
      <c r="F128" s="125" t="s">
        <v>224</v>
      </c>
      <c r="G128" s="126" t="s">
        <v>167</v>
      </c>
      <c r="H128" s="127">
        <v>0.122</v>
      </c>
      <c r="I128" s="128"/>
      <c r="J128" s="129">
        <f>ROUND(I128*H128,2)</f>
        <v>0</v>
      </c>
      <c r="K128" s="125" t="s">
        <v>135</v>
      </c>
      <c r="L128" s="20"/>
      <c r="M128" s="130"/>
      <c r="N128" s="131" t="s">
        <v>46</v>
      </c>
      <c r="P128" s="132">
        <f>O128*H128</f>
        <v>0</v>
      </c>
      <c r="Q128" s="132">
        <v>2.5019749999999998</v>
      </c>
      <c r="R128" s="132">
        <f>Q128*H128</f>
        <v>0.30524094999999996</v>
      </c>
      <c r="S128" s="132">
        <v>0</v>
      </c>
      <c r="T128" s="133">
        <f>S128*H128</f>
        <v>0</v>
      </c>
      <c r="AR128" s="134" t="s">
        <v>136</v>
      </c>
      <c r="AT128" s="134" t="s">
        <v>131</v>
      </c>
      <c r="AU128" s="134" t="s">
        <v>85</v>
      </c>
      <c r="AY128" s="7" t="s">
        <v>129</v>
      </c>
      <c r="BE128" s="135">
        <f>IF(N128="základní",J128,0)</f>
        <v>0</v>
      </c>
      <c r="BF128" s="135">
        <f>IF(N128="snížená",J128,0)</f>
        <v>0</v>
      </c>
      <c r="BG128" s="135">
        <f>IF(N128="zákl. přenesená",J128,0)</f>
        <v>0</v>
      </c>
      <c r="BH128" s="135">
        <f>IF(N128="sníž. přenesená",J128,0)</f>
        <v>0</v>
      </c>
      <c r="BI128" s="135">
        <f>IF(N128="nulová",J128,0)</f>
        <v>0</v>
      </c>
      <c r="BJ128" s="7" t="s">
        <v>83</v>
      </c>
      <c r="BK128" s="135">
        <f>ROUND(I128*H128,2)</f>
        <v>0</v>
      </c>
      <c r="BL128" s="7" t="s">
        <v>136</v>
      </c>
      <c r="BM128" s="134" t="s">
        <v>225</v>
      </c>
    </row>
    <row r="129" spans="2:65" s="19" customFormat="1" ht="11.25">
      <c r="B129" s="20"/>
      <c r="D129" s="136" t="s">
        <v>138</v>
      </c>
      <c r="F129" s="137" t="s">
        <v>226</v>
      </c>
      <c r="I129" s="138"/>
      <c r="L129" s="20"/>
      <c r="M129" s="139"/>
      <c r="T129" s="41"/>
      <c r="AT129" s="7" t="s">
        <v>138</v>
      </c>
      <c r="AU129" s="7" t="s">
        <v>85</v>
      </c>
    </row>
    <row r="130" spans="2:65" s="19" customFormat="1" ht="16.5" customHeight="1">
      <c r="B130" s="20"/>
      <c r="C130" s="123" t="s">
        <v>227</v>
      </c>
      <c r="D130" s="123" t="s">
        <v>131</v>
      </c>
      <c r="E130" s="124" t="s">
        <v>228</v>
      </c>
      <c r="F130" s="125" t="s">
        <v>229</v>
      </c>
      <c r="G130" s="126" t="s">
        <v>134</v>
      </c>
      <c r="H130" s="127">
        <v>0.81</v>
      </c>
      <c r="I130" s="128"/>
      <c r="J130" s="129">
        <f>ROUND(I130*H130,2)</f>
        <v>0</v>
      </c>
      <c r="K130" s="125" t="s">
        <v>135</v>
      </c>
      <c r="L130" s="20"/>
      <c r="M130" s="130"/>
      <c r="N130" s="131" t="s">
        <v>46</v>
      </c>
      <c r="P130" s="132">
        <f>O130*H130</f>
        <v>0</v>
      </c>
      <c r="Q130" s="132">
        <v>1.11725E-2</v>
      </c>
      <c r="R130" s="132">
        <f>Q130*H130</f>
        <v>9.0497250000000015E-3</v>
      </c>
      <c r="S130" s="132">
        <v>0</v>
      </c>
      <c r="T130" s="133">
        <f>S130*H130</f>
        <v>0</v>
      </c>
      <c r="AR130" s="134" t="s">
        <v>136</v>
      </c>
      <c r="AT130" s="134" t="s">
        <v>131</v>
      </c>
      <c r="AU130" s="134" t="s">
        <v>85</v>
      </c>
      <c r="AY130" s="7" t="s">
        <v>129</v>
      </c>
      <c r="BE130" s="135">
        <f>IF(N130="základní",J130,0)</f>
        <v>0</v>
      </c>
      <c r="BF130" s="135">
        <f>IF(N130="snížená",J130,0)</f>
        <v>0</v>
      </c>
      <c r="BG130" s="135">
        <f>IF(N130="zákl. přenesená",J130,0)</f>
        <v>0</v>
      </c>
      <c r="BH130" s="135">
        <f>IF(N130="sníž. přenesená",J130,0)</f>
        <v>0</v>
      </c>
      <c r="BI130" s="135">
        <f>IF(N130="nulová",J130,0)</f>
        <v>0</v>
      </c>
      <c r="BJ130" s="7" t="s">
        <v>83</v>
      </c>
      <c r="BK130" s="135">
        <f>ROUND(I130*H130,2)</f>
        <v>0</v>
      </c>
      <c r="BL130" s="7" t="s">
        <v>136</v>
      </c>
      <c r="BM130" s="134" t="s">
        <v>230</v>
      </c>
    </row>
    <row r="131" spans="2:65" s="19" customFormat="1" ht="11.25">
      <c r="B131" s="20"/>
      <c r="D131" s="136" t="s">
        <v>138</v>
      </c>
      <c r="F131" s="137" t="s">
        <v>231</v>
      </c>
      <c r="I131" s="138"/>
      <c r="L131" s="20"/>
      <c r="M131" s="139"/>
      <c r="T131" s="41"/>
      <c r="AT131" s="7" t="s">
        <v>138</v>
      </c>
      <c r="AU131" s="7" t="s">
        <v>85</v>
      </c>
    </row>
    <row r="132" spans="2:65" s="19" customFormat="1" ht="16.5" customHeight="1">
      <c r="B132" s="20"/>
      <c r="C132" s="123" t="s">
        <v>232</v>
      </c>
      <c r="D132" s="123" t="s">
        <v>131</v>
      </c>
      <c r="E132" s="124" t="s">
        <v>233</v>
      </c>
      <c r="F132" s="125" t="s">
        <v>234</v>
      </c>
      <c r="G132" s="126" t="s">
        <v>134</v>
      </c>
      <c r="H132" s="127">
        <v>0.81</v>
      </c>
      <c r="I132" s="128"/>
      <c r="J132" s="129">
        <f>ROUND(I132*H132,2)</f>
        <v>0</v>
      </c>
      <c r="K132" s="125" t="s">
        <v>135</v>
      </c>
      <c r="L132" s="20"/>
      <c r="M132" s="130"/>
      <c r="N132" s="131" t="s">
        <v>46</v>
      </c>
      <c r="P132" s="132">
        <f>O132*H132</f>
        <v>0</v>
      </c>
      <c r="Q132" s="132">
        <v>0</v>
      </c>
      <c r="R132" s="132">
        <f>Q132*H132</f>
        <v>0</v>
      </c>
      <c r="S132" s="132">
        <v>0</v>
      </c>
      <c r="T132" s="133">
        <f>S132*H132</f>
        <v>0</v>
      </c>
      <c r="AR132" s="134" t="s">
        <v>136</v>
      </c>
      <c r="AT132" s="134" t="s">
        <v>131</v>
      </c>
      <c r="AU132" s="134" t="s">
        <v>85</v>
      </c>
      <c r="AY132" s="7" t="s">
        <v>129</v>
      </c>
      <c r="BE132" s="135">
        <f>IF(N132="základní",J132,0)</f>
        <v>0</v>
      </c>
      <c r="BF132" s="135">
        <f>IF(N132="snížená",J132,0)</f>
        <v>0</v>
      </c>
      <c r="BG132" s="135">
        <f>IF(N132="zákl. přenesená",J132,0)</f>
        <v>0</v>
      </c>
      <c r="BH132" s="135">
        <f>IF(N132="sníž. přenesená",J132,0)</f>
        <v>0</v>
      </c>
      <c r="BI132" s="135">
        <f>IF(N132="nulová",J132,0)</f>
        <v>0</v>
      </c>
      <c r="BJ132" s="7" t="s">
        <v>83</v>
      </c>
      <c r="BK132" s="135">
        <f>ROUND(I132*H132,2)</f>
        <v>0</v>
      </c>
      <c r="BL132" s="7" t="s">
        <v>136</v>
      </c>
      <c r="BM132" s="134" t="s">
        <v>235</v>
      </c>
    </row>
    <row r="133" spans="2:65" s="19" customFormat="1" ht="11.25">
      <c r="B133" s="20"/>
      <c r="D133" s="136" t="s">
        <v>138</v>
      </c>
      <c r="F133" s="137" t="s">
        <v>236</v>
      </c>
      <c r="I133" s="138"/>
      <c r="L133" s="20"/>
      <c r="M133" s="139"/>
      <c r="T133" s="41"/>
      <c r="AT133" s="7" t="s">
        <v>138</v>
      </c>
      <c r="AU133" s="7" t="s">
        <v>85</v>
      </c>
    </row>
    <row r="134" spans="2:65" s="19" customFormat="1" ht="16.5" customHeight="1">
      <c r="B134" s="20"/>
      <c r="C134" s="123" t="s">
        <v>7</v>
      </c>
      <c r="D134" s="123" t="s">
        <v>131</v>
      </c>
      <c r="E134" s="124" t="s">
        <v>237</v>
      </c>
      <c r="F134" s="125" t="s">
        <v>238</v>
      </c>
      <c r="G134" s="126" t="s">
        <v>184</v>
      </c>
      <c r="H134" s="127">
        <v>0.05</v>
      </c>
      <c r="I134" s="128"/>
      <c r="J134" s="129">
        <f>ROUND(I134*H134,2)</f>
        <v>0</v>
      </c>
      <c r="K134" s="125" t="s">
        <v>135</v>
      </c>
      <c r="L134" s="20"/>
      <c r="M134" s="130"/>
      <c r="N134" s="131" t="s">
        <v>46</v>
      </c>
      <c r="P134" s="132">
        <f>O134*H134</f>
        <v>0</v>
      </c>
      <c r="Q134" s="132">
        <v>1.0529056800000001</v>
      </c>
      <c r="R134" s="132">
        <f>Q134*H134</f>
        <v>5.2645284000000007E-2</v>
      </c>
      <c r="S134" s="132">
        <v>0</v>
      </c>
      <c r="T134" s="133">
        <f>S134*H134</f>
        <v>0</v>
      </c>
      <c r="AR134" s="134" t="s">
        <v>136</v>
      </c>
      <c r="AT134" s="134" t="s">
        <v>131</v>
      </c>
      <c r="AU134" s="134" t="s">
        <v>85</v>
      </c>
      <c r="AY134" s="7" t="s">
        <v>129</v>
      </c>
      <c r="BE134" s="135">
        <f>IF(N134="základní",J134,0)</f>
        <v>0</v>
      </c>
      <c r="BF134" s="135">
        <f>IF(N134="snížená",J134,0)</f>
        <v>0</v>
      </c>
      <c r="BG134" s="135">
        <f>IF(N134="zákl. přenesená",J134,0)</f>
        <v>0</v>
      </c>
      <c r="BH134" s="135">
        <f>IF(N134="sníž. přenesená",J134,0)</f>
        <v>0</v>
      </c>
      <c r="BI134" s="135">
        <f>IF(N134="nulová",J134,0)</f>
        <v>0</v>
      </c>
      <c r="BJ134" s="7" t="s">
        <v>83</v>
      </c>
      <c r="BK134" s="135">
        <f>ROUND(I134*H134,2)</f>
        <v>0</v>
      </c>
      <c r="BL134" s="7" t="s">
        <v>136</v>
      </c>
      <c r="BM134" s="134" t="s">
        <v>239</v>
      </c>
    </row>
    <row r="135" spans="2:65" s="19" customFormat="1" ht="11.25">
      <c r="B135" s="20"/>
      <c r="D135" s="136" t="s">
        <v>138</v>
      </c>
      <c r="F135" s="137" t="s">
        <v>240</v>
      </c>
      <c r="I135" s="138"/>
      <c r="L135" s="20"/>
      <c r="M135" s="139"/>
      <c r="T135" s="41"/>
      <c r="AT135" s="7" t="s">
        <v>138</v>
      </c>
      <c r="AU135" s="7" t="s">
        <v>85</v>
      </c>
    </row>
    <row r="136" spans="2:65" s="110" customFormat="1" ht="22.5" customHeight="1">
      <c r="B136" s="111"/>
      <c r="D136" s="112" t="s">
        <v>74</v>
      </c>
      <c r="E136" s="121" t="s">
        <v>154</v>
      </c>
      <c r="F136" s="121" t="s">
        <v>241</v>
      </c>
      <c r="I136" s="114"/>
      <c r="J136" s="122">
        <f>BK136</f>
        <v>0</v>
      </c>
      <c r="L136" s="111"/>
      <c r="M136" s="116"/>
      <c r="P136" s="117">
        <f>SUM(P137:P152)</f>
        <v>0</v>
      </c>
      <c r="R136" s="117">
        <f>SUM(R137:R152)</f>
        <v>17.604226997999998</v>
      </c>
      <c r="T136" s="118">
        <f>SUM(T137:T152)</f>
        <v>0</v>
      </c>
      <c r="AR136" s="112" t="s">
        <v>83</v>
      </c>
      <c r="AT136" s="119" t="s">
        <v>74</v>
      </c>
      <c r="AU136" s="119" t="s">
        <v>83</v>
      </c>
      <c r="AY136" s="112" t="s">
        <v>129</v>
      </c>
      <c r="BK136" s="120">
        <f>SUM(BK137:BK152)</f>
        <v>0</v>
      </c>
    </row>
    <row r="137" spans="2:65" s="19" customFormat="1" ht="24" customHeight="1">
      <c r="B137" s="20"/>
      <c r="C137" s="123" t="s">
        <v>242</v>
      </c>
      <c r="D137" s="123" t="s">
        <v>131</v>
      </c>
      <c r="E137" s="124" t="s">
        <v>243</v>
      </c>
      <c r="F137" s="125" t="s">
        <v>244</v>
      </c>
      <c r="G137" s="126" t="s">
        <v>134</v>
      </c>
      <c r="H137" s="127">
        <v>18.492999999999999</v>
      </c>
      <c r="I137" s="128"/>
      <c r="J137" s="129">
        <f>ROUND(I137*H137,2)</f>
        <v>0</v>
      </c>
      <c r="K137" s="125" t="s">
        <v>135</v>
      </c>
      <c r="L137" s="20"/>
      <c r="M137" s="130"/>
      <c r="N137" s="131" t="s">
        <v>46</v>
      </c>
      <c r="P137" s="132">
        <f>O137*H137</f>
        <v>0</v>
      </c>
      <c r="Q137" s="132">
        <v>0.19800000000000001</v>
      </c>
      <c r="R137" s="132">
        <f>Q137*H137</f>
        <v>3.6616139999999997</v>
      </c>
      <c r="S137" s="132">
        <v>0</v>
      </c>
      <c r="T137" s="133">
        <f>S137*H137</f>
        <v>0</v>
      </c>
      <c r="AR137" s="134" t="s">
        <v>136</v>
      </c>
      <c r="AT137" s="134" t="s">
        <v>131</v>
      </c>
      <c r="AU137" s="134" t="s">
        <v>85</v>
      </c>
      <c r="AY137" s="7" t="s">
        <v>129</v>
      </c>
      <c r="BE137" s="135">
        <f>IF(N137="základní",J137,0)</f>
        <v>0</v>
      </c>
      <c r="BF137" s="135">
        <f>IF(N137="snížená",J137,0)</f>
        <v>0</v>
      </c>
      <c r="BG137" s="135">
        <f>IF(N137="zákl. přenesená",J137,0)</f>
        <v>0</v>
      </c>
      <c r="BH137" s="135">
        <f>IF(N137="sníž. přenesená",J137,0)</f>
        <v>0</v>
      </c>
      <c r="BI137" s="135">
        <f>IF(N137="nulová",J137,0)</f>
        <v>0</v>
      </c>
      <c r="BJ137" s="7" t="s">
        <v>83</v>
      </c>
      <c r="BK137" s="135">
        <f>ROUND(I137*H137,2)</f>
        <v>0</v>
      </c>
      <c r="BL137" s="7" t="s">
        <v>136</v>
      </c>
      <c r="BM137" s="134" t="s">
        <v>245</v>
      </c>
    </row>
    <row r="138" spans="2:65" s="19" customFormat="1" ht="11.25">
      <c r="B138" s="20"/>
      <c r="D138" s="136" t="s">
        <v>138</v>
      </c>
      <c r="F138" s="137" t="s">
        <v>246</v>
      </c>
      <c r="I138" s="138"/>
      <c r="L138" s="20"/>
      <c r="M138" s="139"/>
      <c r="T138" s="41"/>
      <c r="AT138" s="7" t="s">
        <v>138</v>
      </c>
      <c r="AU138" s="7" t="s">
        <v>85</v>
      </c>
    </row>
    <row r="139" spans="2:65" s="19" customFormat="1" ht="24" customHeight="1">
      <c r="B139" s="20"/>
      <c r="C139" s="123" t="s">
        <v>247</v>
      </c>
      <c r="D139" s="123" t="s">
        <v>131</v>
      </c>
      <c r="E139" s="124" t="s">
        <v>248</v>
      </c>
      <c r="F139" s="125" t="s">
        <v>249</v>
      </c>
      <c r="G139" s="126" t="s">
        <v>134</v>
      </c>
      <c r="H139" s="127">
        <v>18.492999999999999</v>
      </c>
      <c r="I139" s="128"/>
      <c r="J139" s="129">
        <f>ROUND(I139*H139,2)</f>
        <v>0</v>
      </c>
      <c r="K139" s="125" t="s">
        <v>135</v>
      </c>
      <c r="L139" s="20"/>
      <c r="M139" s="130"/>
      <c r="N139" s="131" t="s">
        <v>46</v>
      </c>
      <c r="P139" s="132">
        <f>O139*H139</f>
        <v>0</v>
      </c>
      <c r="Q139" s="132">
        <v>0.27267000000000002</v>
      </c>
      <c r="R139" s="132">
        <f>Q139*H139</f>
        <v>5.0424863100000001</v>
      </c>
      <c r="S139" s="132">
        <v>0</v>
      </c>
      <c r="T139" s="133">
        <f>S139*H139</f>
        <v>0</v>
      </c>
      <c r="AR139" s="134" t="s">
        <v>136</v>
      </c>
      <c r="AT139" s="134" t="s">
        <v>131</v>
      </c>
      <c r="AU139" s="134" t="s">
        <v>85</v>
      </c>
      <c r="AY139" s="7" t="s">
        <v>129</v>
      </c>
      <c r="BE139" s="135">
        <f>IF(N139="základní",J139,0)</f>
        <v>0</v>
      </c>
      <c r="BF139" s="135">
        <f>IF(N139="snížená",J139,0)</f>
        <v>0</v>
      </c>
      <c r="BG139" s="135">
        <f>IF(N139="zákl. přenesená",J139,0)</f>
        <v>0</v>
      </c>
      <c r="BH139" s="135">
        <f>IF(N139="sníž. přenesená",J139,0)</f>
        <v>0</v>
      </c>
      <c r="BI139" s="135">
        <f>IF(N139="nulová",J139,0)</f>
        <v>0</v>
      </c>
      <c r="BJ139" s="7" t="s">
        <v>83</v>
      </c>
      <c r="BK139" s="135">
        <f>ROUND(I139*H139,2)</f>
        <v>0</v>
      </c>
      <c r="BL139" s="7" t="s">
        <v>136</v>
      </c>
      <c r="BM139" s="134" t="s">
        <v>250</v>
      </c>
    </row>
    <row r="140" spans="2:65" s="19" customFormat="1" ht="11.25">
      <c r="B140" s="20"/>
      <c r="D140" s="136" t="s">
        <v>138</v>
      </c>
      <c r="F140" s="137" t="s">
        <v>251</v>
      </c>
      <c r="I140" s="138"/>
      <c r="L140" s="20"/>
      <c r="M140" s="139"/>
      <c r="T140" s="41"/>
      <c r="AT140" s="7" t="s">
        <v>138</v>
      </c>
      <c r="AU140" s="7" t="s">
        <v>85</v>
      </c>
    </row>
    <row r="141" spans="2:65" s="19" customFormat="1" ht="24" customHeight="1">
      <c r="B141" s="20"/>
      <c r="C141" s="123" t="s">
        <v>252</v>
      </c>
      <c r="D141" s="123" t="s">
        <v>131</v>
      </c>
      <c r="E141" s="124" t="s">
        <v>253</v>
      </c>
      <c r="F141" s="125" t="s">
        <v>254</v>
      </c>
      <c r="G141" s="126" t="s">
        <v>134</v>
      </c>
      <c r="H141" s="127">
        <v>18.492999999999999</v>
      </c>
      <c r="I141" s="128"/>
      <c r="J141" s="129">
        <f>ROUND(I141*H141,2)</f>
        <v>0</v>
      </c>
      <c r="K141" s="125" t="s">
        <v>135</v>
      </c>
      <c r="L141" s="20"/>
      <c r="M141" s="130"/>
      <c r="N141" s="131" t="s">
        <v>46</v>
      </c>
      <c r="P141" s="132">
        <f>O141*H141</f>
        <v>0</v>
      </c>
      <c r="Q141" s="132">
        <v>0.15826000000000001</v>
      </c>
      <c r="R141" s="132">
        <f>Q141*H141</f>
        <v>2.9267021799999999</v>
      </c>
      <c r="S141" s="132">
        <v>0</v>
      </c>
      <c r="T141" s="133">
        <f>S141*H141</f>
        <v>0</v>
      </c>
      <c r="AR141" s="134" t="s">
        <v>136</v>
      </c>
      <c r="AT141" s="134" t="s">
        <v>131</v>
      </c>
      <c r="AU141" s="134" t="s">
        <v>85</v>
      </c>
      <c r="AY141" s="7" t="s">
        <v>129</v>
      </c>
      <c r="BE141" s="135">
        <f>IF(N141="základní",J141,0)</f>
        <v>0</v>
      </c>
      <c r="BF141" s="135">
        <f>IF(N141="snížená",J141,0)</f>
        <v>0</v>
      </c>
      <c r="BG141" s="135">
        <f>IF(N141="zákl. přenesená",J141,0)</f>
        <v>0</v>
      </c>
      <c r="BH141" s="135">
        <f>IF(N141="sníž. přenesená",J141,0)</f>
        <v>0</v>
      </c>
      <c r="BI141" s="135">
        <f>IF(N141="nulová",J141,0)</f>
        <v>0</v>
      </c>
      <c r="BJ141" s="7" t="s">
        <v>83</v>
      </c>
      <c r="BK141" s="135">
        <f>ROUND(I141*H141,2)</f>
        <v>0</v>
      </c>
      <c r="BL141" s="7" t="s">
        <v>136</v>
      </c>
      <c r="BM141" s="134" t="s">
        <v>255</v>
      </c>
    </row>
    <row r="142" spans="2:65" s="19" customFormat="1" ht="11.25">
      <c r="B142" s="20"/>
      <c r="D142" s="136" t="s">
        <v>138</v>
      </c>
      <c r="F142" s="137" t="s">
        <v>256</v>
      </c>
      <c r="I142" s="138"/>
      <c r="L142" s="20"/>
      <c r="M142" s="139"/>
      <c r="T142" s="41"/>
      <c r="AT142" s="7" t="s">
        <v>138</v>
      </c>
      <c r="AU142" s="7" t="s">
        <v>85</v>
      </c>
    </row>
    <row r="143" spans="2:65" s="19" customFormat="1" ht="24" customHeight="1">
      <c r="B143" s="20"/>
      <c r="C143" s="123" t="s">
        <v>257</v>
      </c>
      <c r="D143" s="123" t="s">
        <v>131</v>
      </c>
      <c r="E143" s="124" t="s">
        <v>258</v>
      </c>
      <c r="F143" s="125" t="s">
        <v>259</v>
      </c>
      <c r="G143" s="126" t="s">
        <v>134</v>
      </c>
      <c r="H143" s="127">
        <v>18.492999999999999</v>
      </c>
      <c r="I143" s="128"/>
      <c r="J143" s="129">
        <f>ROUND(I143*H143,2)</f>
        <v>0</v>
      </c>
      <c r="K143" s="125" t="s">
        <v>135</v>
      </c>
      <c r="L143" s="20"/>
      <c r="M143" s="130"/>
      <c r="N143" s="131" t="s">
        <v>46</v>
      </c>
      <c r="P143" s="132">
        <f>O143*H143</f>
        <v>0</v>
      </c>
      <c r="Q143" s="132">
        <v>0.18846599999999999</v>
      </c>
      <c r="R143" s="132">
        <f>Q143*H143</f>
        <v>3.4853017379999995</v>
      </c>
      <c r="S143" s="132">
        <v>0</v>
      </c>
      <c r="T143" s="133">
        <f>S143*H143</f>
        <v>0</v>
      </c>
      <c r="AR143" s="134" t="s">
        <v>136</v>
      </c>
      <c r="AT143" s="134" t="s">
        <v>131</v>
      </c>
      <c r="AU143" s="134" t="s">
        <v>85</v>
      </c>
      <c r="AY143" s="7" t="s">
        <v>129</v>
      </c>
      <c r="BE143" s="135">
        <f>IF(N143="základní",J143,0)</f>
        <v>0</v>
      </c>
      <c r="BF143" s="135">
        <f>IF(N143="snížená",J143,0)</f>
        <v>0</v>
      </c>
      <c r="BG143" s="135">
        <f>IF(N143="zákl. přenesená",J143,0)</f>
        <v>0</v>
      </c>
      <c r="BH143" s="135">
        <f>IF(N143="sníž. přenesená",J143,0)</f>
        <v>0</v>
      </c>
      <c r="BI143" s="135">
        <f>IF(N143="nulová",J143,0)</f>
        <v>0</v>
      </c>
      <c r="BJ143" s="7" t="s">
        <v>83</v>
      </c>
      <c r="BK143" s="135">
        <f>ROUND(I143*H143,2)</f>
        <v>0</v>
      </c>
      <c r="BL143" s="7" t="s">
        <v>136</v>
      </c>
      <c r="BM143" s="134" t="s">
        <v>260</v>
      </c>
    </row>
    <row r="144" spans="2:65" s="19" customFormat="1" ht="11.25">
      <c r="B144" s="20"/>
      <c r="D144" s="136" t="s">
        <v>138</v>
      </c>
      <c r="F144" s="137" t="s">
        <v>261</v>
      </c>
      <c r="I144" s="138"/>
      <c r="L144" s="20"/>
      <c r="M144" s="139"/>
      <c r="T144" s="41"/>
      <c r="AT144" s="7" t="s">
        <v>138</v>
      </c>
      <c r="AU144" s="7" t="s">
        <v>85</v>
      </c>
    </row>
    <row r="145" spans="2:65" s="19" customFormat="1" ht="16.5" customHeight="1">
      <c r="B145" s="20"/>
      <c r="C145" s="123" t="s">
        <v>262</v>
      </c>
      <c r="D145" s="123" t="s">
        <v>131</v>
      </c>
      <c r="E145" s="124" t="s">
        <v>263</v>
      </c>
      <c r="F145" s="125" t="s">
        <v>264</v>
      </c>
      <c r="G145" s="126" t="s">
        <v>134</v>
      </c>
      <c r="H145" s="127">
        <v>18.492999999999999</v>
      </c>
      <c r="I145" s="128"/>
      <c r="J145" s="129">
        <f>ROUND(I145*H145,2)</f>
        <v>0</v>
      </c>
      <c r="K145" s="125" t="s">
        <v>135</v>
      </c>
      <c r="L145" s="20"/>
      <c r="M145" s="130"/>
      <c r="N145" s="131" t="s">
        <v>46</v>
      </c>
      <c r="P145" s="132">
        <f>O145*H145</f>
        <v>0</v>
      </c>
      <c r="Q145" s="132">
        <v>5.1000000000000004E-4</v>
      </c>
      <c r="R145" s="132">
        <f>Q145*H145</f>
        <v>9.4314299999999993E-3</v>
      </c>
      <c r="S145" s="132">
        <v>0</v>
      </c>
      <c r="T145" s="133">
        <f>S145*H145</f>
        <v>0</v>
      </c>
      <c r="AR145" s="134" t="s">
        <v>136</v>
      </c>
      <c r="AT145" s="134" t="s">
        <v>131</v>
      </c>
      <c r="AU145" s="134" t="s">
        <v>85</v>
      </c>
      <c r="AY145" s="7" t="s">
        <v>129</v>
      </c>
      <c r="BE145" s="135">
        <f>IF(N145="základní",J145,0)</f>
        <v>0</v>
      </c>
      <c r="BF145" s="135">
        <f>IF(N145="snížená",J145,0)</f>
        <v>0</v>
      </c>
      <c r="BG145" s="135">
        <f>IF(N145="zákl. přenesená",J145,0)</f>
        <v>0</v>
      </c>
      <c r="BH145" s="135">
        <f>IF(N145="sníž. přenesená",J145,0)</f>
        <v>0</v>
      </c>
      <c r="BI145" s="135">
        <f>IF(N145="nulová",J145,0)</f>
        <v>0</v>
      </c>
      <c r="BJ145" s="7" t="s">
        <v>83</v>
      </c>
      <c r="BK145" s="135">
        <f>ROUND(I145*H145,2)</f>
        <v>0</v>
      </c>
      <c r="BL145" s="7" t="s">
        <v>136</v>
      </c>
      <c r="BM145" s="134" t="s">
        <v>265</v>
      </c>
    </row>
    <row r="146" spans="2:65" s="19" customFormat="1" ht="11.25">
      <c r="B146" s="20"/>
      <c r="D146" s="136" t="s">
        <v>138</v>
      </c>
      <c r="F146" s="137" t="s">
        <v>266</v>
      </c>
      <c r="I146" s="138"/>
      <c r="L146" s="20"/>
      <c r="M146" s="139"/>
      <c r="T146" s="41"/>
      <c r="AT146" s="7" t="s">
        <v>138</v>
      </c>
      <c r="AU146" s="7" t="s">
        <v>85</v>
      </c>
    </row>
    <row r="147" spans="2:65" s="19" customFormat="1" ht="24" customHeight="1">
      <c r="B147" s="20"/>
      <c r="C147" s="123" t="s">
        <v>267</v>
      </c>
      <c r="D147" s="123" t="s">
        <v>131</v>
      </c>
      <c r="E147" s="124" t="s">
        <v>268</v>
      </c>
      <c r="F147" s="125" t="s">
        <v>269</v>
      </c>
      <c r="G147" s="126" t="s">
        <v>134</v>
      </c>
      <c r="H147" s="127">
        <v>18.492999999999999</v>
      </c>
      <c r="I147" s="128"/>
      <c r="J147" s="129">
        <f>ROUND(I147*H147,2)</f>
        <v>0</v>
      </c>
      <c r="K147" s="125" t="s">
        <v>135</v>
      </c>
      <c r="L147" s="20"/>
      <c r="M147" s="130"/>
      <c r="N147" s="131" t="s">
        <v>46</v>
      </c>
      <c r="P147" s="132">
        <f>O147*H147</f>
        <v>0</v>
      </c>
      <c r="Q147" s="132">
        <v>0.12966</v>
      </c>
      <c r="R147" s="132">
        <f>Q147*H147</f>
        <v>2.3978023799999999</v>
      </c>
      <c r="S147" s="132">
        <v>0</v>
      </c>
      <c r="T147" s="133">
        <f>S147*H147</f>
        <v>0</v>
      </c>
      <c r="AR147" s="134" t="s">
        <v>136</v>
      </c>
      <c r="AT147" s="134" t="s">
        <v>131</v>
      </c>
      <c r="AU147" s="134" t="s">
        <v>85</v>
      </c>
      <c r="AY147" s="7" t="s">
        <v>129</v>
      </c>
      <c r="BE147" s="135">
        <f>IF(N147="základní",J147,0)</f>
        <v>0</v>
      </c>
      <c r="BF147" s="135">
        <f>IF(N147="snížená",J147,0)</f>
        <v>0</v>
      </c>
      <c r="BG147" s="135">
        <f>IF(N147="zákl. přenesená",J147,0)</f>
        <v>0</v>
      </c>
      <c r="BH147" s="135">
        <f>IF(N147="sníž. přenesená",J147,0)</f>
        <v>0</v>
      </c>
      <c r="BI147" s="135">
        <f>IF(N147="nulová",J147,0)</f>
        <v>0</v>
      </c>
      <c r="BJ147" s="7" t="s">
        <v>83</v>
      </c>
      <c r="BK147" s="135">
        <f>ROUND(I147*H147,2)</f>
        <v>0</v>
      </c>
      <c r="BL147" s="7" t="s">
        <v>136</v>
      </c>
      <c r="BM147" s="134" t="s">
        <v>270</v>
      </c>
    </row>
    <row r="148" spans="2:65" s="19" customFormat="1" ht="11.25">
      <c r="B148" s="20"/>
      <c r="D148" s="136" t="s">
        <v>138</v>
      </c>
      <c r="F148" s="137" t="s">
        <v>271</v>
      </c>
      <c r="I148" s="138"/>
      <c r="L148" s="20"/>
      <c r="M148" s="139"/>
      <c r="T148" s="41"/>
      <c r="AT148" s="7" t="s">
        <v>138</v>
      </c>
      <c r="AU148" s="7" t="s">
        <v>85</v>
      </c>
    </row>
    <row r="149" spans="2:65" s="19" customFormat="1" ht="24" customHeight="1">
      <c r="B149" s="20"/>
      <c r="C149" s="123" t="s">
        <v>272</v>
      </c>
      <c r="D149" s="123" t="s">
        <v>131</v>
      </c>
      <c r="E149" s="124" t="s">
        <v>273</v>
      </c>
      <c r="F149" s="125" t="s">
        <v>274</v>
      </c>
      <c r="G149" s="126" t="s">
        <v>134</v>
      </c>
      <c r="H149" s="127">
        <v>1.4530000000000001</v>
      </c>
      <c r="I149" s="128"/>
      <c r="J149" s="129">
        <f>ROUND(I149*H149,2)</f>
        <v>0</v>
      </c>
      <c r="K149" s="125" t="s">
        <v>135</v>
      </c>
      <c r="L149" s="20"/>
      <c r="M149" s="130"/>
      <c r="N149" s="131" t="s">
        <v>46</v>
      </c>
      <c r="P149" s="132">
        <f>O149*H149</f>
        <v>0</v>
      </c>
      <c r="Q149" s="132">
        <v>3.2000000000000003E-4</v>
      </c>
      <c r="R149" s="132">
        <f>Q149*H149</f>
        <v>4.6496000000000005E-4</v>
      </c>
      <c r="S149" s="132">
        <v>0</v>
      </c>
      <c r="T149" s="133">
        <f>S149*H149</f>
        <v>0</v>
      </c>
      <c r="AR149" s="134" t="s">
        <v>136</v>
      </c>
      <c r="AT149" s="134" t="s">
        <v>131</v>
      </c>
      <c r="AU149" s="134" t="s">
        <v>85</v>
      </c>
      <c r="AY149" s="7" t="s">
        <v>129</v>
      </c>
      <c r="BE149" s="135">
        <f>IF(N149="základní",J149,0)</f>
        <v>0</v>
      </c>
      <c r="BF149" s="135">
        <f>IF(N149="snížená",J149,0)</f>
        <v>0</v>
      </c>
      <c r="BG149" s="135">
        <f>IF(N149="zákl. přenesená",J149,0)</f>
        <v>0</v>
      </c>
      <c r="BH149" s="135">
        <f>IF(N149="sníž. přenesená",J149,0)</f>
        <v>0</v>
      </c>
      <c r="BI149" s="135">
        <f>IF(N149="nulová",J149,0)</f>
        <v>0</v>
      </c>
      <c r="BJ149" s="7" t="s">
        <v>83</v>
      </c>
      <c r="BK149" s="135">
        <f>ROUND(I149*H149,2)</f>
        <v>0</v>
      </c>
      <c r="BL149" s="7" t="s">
        <v>136</v>
      </c>
      <c r="BM149" s="134" t="s">
        <v>275</v>
      </c>
    </row>
    <row r="150" spans="2:65" s="19" customFormat="1" ht="11.25">
      <c r="B150" s="20"/>
      <c r="D150" s="136" t="s">
        <v>138</v>
      </c>
      <c r="F150" s="137" t="s">
        <v>276</v>
      </c>
      <c r="I150" s="138"/>
      <c r="L150" s="20"/>
      <c r="M150" s="139"/>
      <c r="T150" s="41"/>
      <c r="AT150" s="7" t="s">
        <v>138</v>
      </c>
      <c r="AU150" s="7" t="s">
        <v>85</v>
      </c>
    </row>
    <row r="151" spans="2:65" s="19" customFormat="1" ht="16.5" customHeight="1">
      <c r="B151" s="20"/>
      <c r="C151" s="123" t="s">
        <v>277</v>
      </c>
      <c r="D151" s="123" t="s">
        <v>131</v>
      </c>
      <c r="E151" s="124" t="s">
        <v>278</v>
      </c>
      <c r="F151" s="125" t="s">
        <v>279</v>
      </c>
      <c r="G151" s="126" t="s">
        <v>147</v>
      </c>
      <c r="H151" s="127">
        <v>22.34</v>
      </c>
      <c r="I151" s="128"/>
      <c r="J151" s="129">
        <f>ROUND(I151*H151,2)</f>
        <v>0</v>
      </c>
      <c r="K151" s="125" t="s">
        <v>135</v>
      </c>
      <c r="L151" s="20"/>
      <c r="M151" s="130"/>
      <c r="N151" s="131" t="s">
        <v>46</v>
      </c>
      <c r="P151" s="132">
        <f>O151*H151</f>
        <v>0</v>
      </c>
      <c r="Q151" s="132">
        <v>3.5999999999999999E-3</v>
      </c>
      <c r="R151" s="132">
        <f>Q151*H151</f>
        <v>8.0423999999999995E-2</v>
      </c>
      <c r="S151" s="132">
        <v>0</v>
      </c>
      <c r="T151" s="133">
        <f>S151*H151</f>
        <v>0</v>
      </c>
      <c r="AR151" s="134" t="s">
        <v>136</v>
      </c>
      <c r="AT151" s="134" t="s">
        <v>131</v>
      </c>
      <c r="AU151" s="134" t="s">
        <v>85</v>
      </c>
      <c r="AY151" s="7" t="s">
        <v>129</v>
      </c>
      <c r="BE151" s="135">
        <f>IF(N151="základní",J151,0)</f>
        <v>0</v>
      </c>
      <c r="BF151" s="135">
        <f>IF(N151="snížená",J151,0)</f>
        <v>0</v>
      </c>
      <c r="BG151" s="135">
        <f>IF(N151="zákl. přenesená",J151,0)</f>
        <v>0</v>
      </c>
      <c r="BH151" s="135">
        <f>IF(N151="sníž. přenesená",J151,0)</f>
        <v>0</v>
      </c>
      <c r="BI151" s="135">
        <f>IF(N151="nulová",J151,0)</f>
        <v>0</v>
      </c>
      <c r="BJ151" s="7" t="s">
        <v>83</v>
      </c>
      <c r="BK151" s="135">
        <f>ROUND(I151*H151,2)</f>
        <v>0</v>
      </c>
      <c r="BL151" s="7" t="s">
        <v>136</v>
      </c>
      <c r="BM151" s="134" t="s">
        <v>280</v>
      </c>
    </row>
    <row r="152" spans="2:65" s="19" customFormat="1" ht="11.25">
      <c r="B152" s="20"/>
      <c r="D152" s="136" t="s">
        <v>138</v>
      </c>
      <c r="F152" s="137" t="s">
        <v>281</v>
      </c>
      <c r="I152" s="138"/>
      <c r="L152" s="20"/>
      <c r="M152" s="139"/>
      <c r="T152" s="41"/>
      <c r="AT152" s="7" t="s">
        <v>138</v>
      </c>
      <c r="AU152" s="7" t="s">
        <v>85</v>
      </c>
    </row>
    <row r="153" spans="2:65" s="110" customFormat="1" ht="22.5" customHeight="1">
      <c r="B153" s="111"/>
      <c r="D153" s="112" t="s">
        <v>74</v>
      </c>
      <c r="E153" s="121" t="s">
        <v>170</v>
      </c>
      <c r="F153" s="121" t="s">
        <v>282</v>
      </c>
      <c r="I153" s="114"/>
      <c r="J153" s="122">
        <f>BK153</f>
        <v>0</v>
      </c>
      <c r="L153" s="111"/>
      <c r="M153" s="116"/>
      <c r="P153" s="117">
        <f>SUM(P154:P155)</f>
        <v>0</v>
      </c>
      <c r="R153" s="117">
        <f>SUM(R154:R155)</f>
        <v>0.62248000000000003</v>
      </c>
      <c r="T153" s="118">
        <f>SUM(T154:T155)</f>
        <v>0.62</v>
      </c>
      <c r="AR153" s="112" t="s">
        <v>83</v>
      </c>
      <c r="AT153" s="119" t="s">
        <v>74</v>
      </c>
      <c r="AU153" s="119" t="s">
        <v>83</v>
      </c>
      <c r="AY153" s="112" t="s">
        <v>129</v>
      </c>
      <c r="BK153" s="120">
        <f>SUM(BK154:BK155)</f>
        <v>0</v>
      </c>
    </row>
    <row r="154" spans="2:65" s="19" customFormat="1" ht="24" customHeight="1">
      <c r="B154" s="20"/>
      <c r="C154" s="123" t="s">
        <v>283</v>
      </c>
      <c r="D154" s="123" t="s">
        <v>131</v>
      </c>
      <c r="E154" s="124" t="s">
        <v>284</v>
      </c>
      <c r="F154" s="125" t="s">
        <v>285</v>
      </c>
      <c r="G154" s="126" t="s">
        <v>286</v>
      </c>
      <c r="H154" s="127">
        <v>1</v>
      </c>
      <c r="I154" s="128"/>
      <c r="J154" s="129">
        <f>ROUND(I154*H154,2)</f>
        <v>0</v>
      </c>
      <c r="K154" s="125" t="s">
        <v>135</v>
      </c>
      <c r="L154" s="20"/>
      <c r="M154" s="130"/>
      <c r="N154" s="131" t="s">
        <v>46</v>
      </c>
      <c r="P154" s="132">
        <f>O154*H154</f>
        <v>0</v>
      </c>
      <c r="Q154" s="132">
        <v>0.62248000000000003</v>
      </c>
      <c r="R154" s="132">
        <f>Q154*H154</f>
        <v>0.62248000000000003</v>
      </c>
      <c r="S154" s="132">
        <v>0.62</v>
      </c>
      <c r="T154" s="133">
        <f>S154*H154</f>
        <v>0.62</v>
      </c>
      <c r="AR154" s="134" t="s">
        <v>136</v>
      </c>
      <c r="AT154" s="134" t="s">
        <v>131</v>
      </c>
      <c r="AU154" s="134" t="s">
        <v>85</v>
      </c>
      <c r="AY154" s="7" t="s">
        <v>129</v>
      </c>
      <c r="BE154" s="135">
        <f>IF(N154="základní",J154,0)</f>
        <v>0</v>
      </c>
      <c r="BF154" s="135">
        <f>IF(N154="snížená",J154,0)</f>
        <v>0</v>
      </c>
      <c r="BG154" s="135">
        <f>IF(N154="zákl. přenesená",J154,0)</f>
        <v>0</v>
      </c>
      <c r="BH154" s="135">
        <f>IF(N154="sníž. přenesená",J154,0)</f>
        <v>0</v>
      </c>
      <c r="BI154" s="135">
        <f>IF(N154="nulová",J154,0)</f>
        <v>0</v>
      </c>
      <c r="BJ154" s="7" t="s">
        <v>83</v>
      </c>
      <c r="BK154" s="135">
        <f>ROUND(I154*H154,2)</f>
        <v>0</v>
      </c>
      <c r="BL154" s="7" t="s">
        <v>136</v>
      </c>
      <c r="BM154" s="134" t="s">
        <v>287</v>
      </c>
    </row>
    <row r="155" spans="2:65" s="19" customFormat="1" ht="11.25">
      <c r="B155" s="20"/>
      <c r="D155" s="136" t="s">
        <v>138</v>
      </c>
      <c r="F155" s="137" t="s">
        <v>288</v>
      </c>
      <c r="I155" s="138"/>
      <c r="L155" s="20"/>
      <c r="M155" s="139"/>
      <c r="T155" s="41"/>
      <c r="AT155" s="7" t="s">
        <v>138</v>
      </c>
      <c r="AU155" s="7" t="s">
        <v>85</v>
      </c>
    </row>
    <row r="156" spans="2:65" s="110" customFormat="1" ht="22.5" customHeight="1">
      <c r="B156" s="111"/>
      <c r="D156" s="112" t="s">
        <v>74</v>
      </c>
      <c r="E156" s="121" t="s">
        <v>175</v>
      </c>
      <c r="F156" s="121" t="s">
        <v>289</v>
      </c>
      <c r="I156" s="114"/>
      <c r="J156" s="122">
        <f>BK156</f>
        <v>0</v>
      </c>
      <c r="L156" s="111"/>
      <c r="M156" s="116"/>
      <c r="P156" s="117">
        <f>SUM(P157:P160)</f>
        <v>0</v>
      </c>
      <c r="R156" s="117">
        <f>SUM(R157:R160)</f>
        <v>2.8956200000000002E-5</v>
      </c>
      <c r="T156" s="118">
        <f>SUM(T157:T160)</f>
        <v>5.2866000000000003E-2</v>
      </c>
      <c r="AR156" s="112" t="s">
        <v>83</v>
      </c>
      <c r="AT156" s="119" t="s">
        <v>74</v>
      </c>
      <c r="AU156" s="119" t="s">
        <v>83</v>
      </c>
      <c r="AY156" s="112" t="s">
        <v>129</v>
      </c>
      <c r="BK156" s="120">
        <f>SUM(BK157:BK160)</f>
        <v>0</v>
      </c>
    </row>
    <row r="157" spans="2:65" s="19" customFormat="1" ht="16.5" customHeight="1">
      <c r="B157" s="20"/>
      <c r="C157" s="123" t="s">
        <v>290</v>
      </c>
      <c r="D157" s="123" t="s">
        <v>131</v>
      </c>
      <c r="E157" s="124" t="s">
        <v>291</v>
      </c>
      <c r="F157" s="125" t="s">
        <v>292</v>
      </c>
      <c r="G157" s="126" t="s">
        <v>147</v>
      </c>
      <c r="H157" s="127">
        <v>22.36</v>
      </c>
      <c r="I157" s="128"/>
      <c r="J157" s="129">
        <f>ROUND(I157*H157,2)</f>
        <v>0</v>
      </c>
      <c r="K157" s="125" t="s">
        <v>135</v>
      </c>
      <c r="L157" s="20"/>
      <c r="M157" s="130"/>
      <c r="N157" s="131" t="s">
        <v>46</v>
      </c>
      <c r="P157" s="132">
        <f>O157*H157</f>
        <v>0</v>
      </c>
      <c r="Q157" s="132">
        <v>1.2950000000000001E-6</v>
      </c>
      <c r="R157" s="132">
        <f>Q157*H157</f>
        <v>2.8956200000000002E-5</v>
      </c>
      <c r="S157" s="132">
        <v>0</v>
      </c>
      <c r="T157" s="133">
        <f>S157*H157</f>
        <v>0</v>
      </c>
      <c r="AR157" s="134" t="s">
        <v>136</v>
      </c>
      <c r="AT157" s="134" t="s">
        <v>131</v>
      </c>
      <c r="AU157" s="134" t="s">
        <v>85</v>
      </c>
      <c r="AY157" s="7" t="s">
        <v>129</v>
      </c>
      <c r="BE157" s="135">
        <f>IF(N157="základní",J157,0)</f>
        <v>0</v>
      </c>
      <c r="BF157" s="135">
        <f>IF(N157="snížená",J157,0)</f>
        <v>0</v>
      </c>
      <c r="BG157" s="135">
        <f>IF(N157="zákl. přenesená",J157,0)</f>
        <v>0</v>
      </c>
      <c r="BH157" s="135">
        <f>IF(N157="sníž. přenesená",J157,0)</f>
        <v>0</v>
      </c>
      <c r="BI157" s="135">
        <f>IF(N157="nulová",J157,0)</f>
        <v>0</v>
      </c>
      <c r="BJ157" s="7" t="s">
        <v>83</v>
      </c>
      <c r="BK157" s="135">
        <f>ROUND(I157*H157,2)</f>
        <v>0</v>
      </c>
      <c r="BL157" s="7" t="s">
        <v>136</v>
      </c>
      <c r="BM157" s="134" t="s">
        <v>293</v>
      </c>
    </row>
    <row r="158" spans="2:65" s="19" customFormat="1" ht="11.25">
      <c r="B158" s="20"/>
      <c r="D158" s="136" t="s">
        <v>138</v>
      </c>
      <c r="F158" s="137" t="s">
        <v>294</v>
      </c>
      <c r="I158" s="138"/>
      <c r="L158" s="20"/>
      <c r="M158" s="139"/>
      <c r="T158" s="41"/>
      <c r="AT158" s="7" t="s">
        <v>138</v>
      </c>
      <c r="AU158" s="7" t="s">
        <v>85</v>
      </c>
    </row>
    <row r="159" spans="2:65" s="19" customFormat="1" ht="16.5" customHeight="1">
      <c r="B159" s="20"/>
      <c r="C159" s="123" t="s">
        <v>295</v>
      </c>
      <c r="D159" s="123" t="s">
        <v>131</v>
      </c>
      <c r="E159" s="124" t="s">
        <v>296</v>
      </c>
      <c r="F159" s="125" t="s">
        <v>297</v>
      </c>
      <c r="G159" s="126" t="s">
        <v>134</v>
      </c>
      <c r="H159" s="127">
        <v>0.80100000000000005</v>
      </c>
      <c r="I159" s="128"/>
      <c r="J159" s="129">
        <f>ROUND(I159*H159,2)</f>
        <v>0</v>
      </c>
      <c r="K159" s="125" t="s">
        <v>135</v>
      </c>
      <c r="L159" s="20"/>
      <c r="M159" s="130"/>
      <c r="N159" s="131" t="s">
        <v>46</v>
      </c>
      <c r="P159" s="132">
        <f>O159*H159</f>
        <v>0</v>
      </c>
      <c r="Q159" s="132">
        <v>0</v>
      </c>
      <c r="R159" s="132">
        <f>Q159*H159</f>
        <v>0</v>
      </c>
      <c r="S159" s="132">
        <v>6.6000000000000003E-2</v>
      </c>
      <c r="T159" s="133">
        <f>S159*H159</f>
        <v>5.2866000000000003E-2</v>
      </c>
      <c r="AR159" s="134" t="s">
        <v>136</v>
      </c>
      <c r="AT159" s="134" t="s">
        <v>131</v>
      </c>
      <c r="AU159" s="134" t="s">
        <v>85</v>
      </c>
      <c r="AY159" s="7" t="s">
        <v>129</v>
      </c>
      <c r="BE159" s="135">
        <f>IF(N159="základní",J159,0)</f>
        <v>0</v>
      </c>
      <c r="BF159" s="135">
        <f>IF(N159="snížená",J159,0)</f>
        <v>0</v>
      </c>
      <c r="BG159" s="135">
        <f>IF(N159="zákl. přenesená",J159,0)</f>
        <v>0</v>
      </c>
      <c r="BH159" s="135">
        <f>IF(N159="sníž. přenesená",J159,0)</f>
        <v>0</v>
      </c>
      <c r="BI159" s="135">
        <f>IF(N159="nulová",J159,0)</f>
        <v>0</v>
      </c>
      <c r="BJ159" s="7" t="s">
        <v>83</v>
      </c>
      <c r="BK159" s="135">
        <f>ROUND(I159*H159,2)</f>
        <v>0</v>
      </c>
      <c r="BL159" s="7" t="s">
        <v>136</v>
      </c>
      <c r="BM159" s="134" t="s">
        <v>298</v>
      </c>
    </row>
    <row r="160" spans="2:65" s="19" customFormat="1" ht="11.25">
      <c r="B160" s="20"/>
      <c r="D160" s="136" t="s">
        <v>138</v>
      </c>
      <c r="F160" s="137" t="s">
        <v>299</v>
      </c>
      <c r="I160" s="138"/>
      <c r="L160" s="20"/>
      <c r="M160" s="139"/>
      <c r="T160" s="41"/>
      <c r="AT160" s="7" t="s">
        <v>138</v>
      </c>
      <c r="AU160" s="7" t="s">
        <v>85</v>
      </c>
    </row>
    <row r="161" spans="2:65" s="110" customFormat="1" ht="22.5" customHeight="1">
      <c r="B161" s="111"/>
      <c r="D161" s="112" t="s">
        <v>74</v>
      </c>
      <c r="E161" s="121" t="s">
        <v>300</v>
      </c>
      <c r="F161" s="121" t="s">
        <v>301</v>
      </c>
      <c r="I161" s="114"/>
      <c r="J161" s="122">
        <f>BK161</f>
        <v>0</v>
      </c>
      <c r="L161" s="111"/>
      <c r="M161" s="116"/>
      <c r="P161" s="117">
        <f>SUM(P162:P171)</f>
        <v>0</v>
      </c>
      <c r="R161" s="117">
        <f>SUM(R162:R171)</f>
        <v>0</v>
      </c>
      <c r="T161" s="118">
        <f>SUM(T162:T171)</f>
        <v>0</v>
      </c>
      <c r="AR161" s="112" t="s">
        <v>83</v>
      </c>
      <c r="AT161" s="119" t="s">
        <v>74</v>
      </c>
      <c r="AU161" s="119" t="s">
        <v>83</v>
      </c>
      <c r="AY161" s="112" t="s">
        <v>129</v>
      </c>
      <c r="BK161" s="120">
        <f>SUM(BK162:BK171)</f>
        <v>0</v>
      </c>
    </row>
    <row r="162" spans="2:65" s="19" customFormat="1" ht="21.75" customHeight="1">
      <c r="B162" s="20"/>
      <c r="C162" s="123" t="s">
        <v>302</v>
      </c>
      <c r="D162" s="123" t="s">
        <v>131</v>
      </c>
      <c r="E162" s="124" t="s">
        <v>303</v>
      </c>
      <c r="F162" s="125" t="s">
        <v>304</v>
      </c>
      <c r="G162" s="126" t="s">
        <v>184</v>
      </c>
      <c r="H162" s="127">
        <v>12.7</v>
      </c>
      <c r="I162" s="128"/>
      <c r="J162" s="129">
        <f>ROUND(I162*H162,2)</f>
        <v>0</v>
      </c>
      <c r="K162" s="125" t="s">
        <v>135</v>
      </c>
      <c r="L162" s="20"/>
      <c r="M162" s="130"/>
      <c r="N162" s="131" t="s">
        <v>46</v>
      </c>
      <c r="P162" s="132">
        <f>O162*H162</f>
        <v>0</v>
      </c>
      <c r="Q162" s="132">
        <v>0</v>
      </c>
      <c r="R162" s="132">
        <f>Q162*H162</f>
        <v>0</v>
      </c>
      <c r="S162" s="132">
        <v>0</v>
      </c>
      <c r="T162" s="133">
        <f>S162*H162</f>
        <v>0</v>
      </c>
      <c r="AR162" s="134" t="s">
        <v>136</v>
      </c>
      <c r="AT162" s="134" t="s">
        <v>131</v>
      </c>
      <c r="AU162" s="134" t="s">
        <v>85</v>
      </c>
      <c r="AY162" s="7" t="s">
        <v>129</v>
      </c>
      <c r="BE162" s="135">
        <f>IF(N162="základní",J162,0)</f>
        <v>0</v>
      </c>
      <c r="BF162" s="135">
        <f>IF(N162="snížená",J162,0)</f>
        <v>0</v>
      </c>
      <c r="BG162" s="135">
        <f>IF(N162="zákl. přenesená",J162,0)</f>
        <v>0</v>
      </c>
      <c r="BH162" s="135">
        <f>IF(N162="sníž. přenesená",J162,0)</f>
        <v>0</v>
      </c>
      <c r="BI162" s="135">
        <f>IF(N162="nulová",J162,0)</f>
        <v>0</v>
      </c>
      <c r="BJ162" s="7" t="s">
        <v>83</v>
      </c>
      <c r="BK162" s="135">
        <f>ROUND(I162*H162,2)</f>
        <v>0</v>
      </c>
      <c r="BL162" s="7" t="s">
        <v>136</v>
      </c>
      <c r="BM162" s="134" t="s">
        <v>305</v>
      </c>
    </row>
    <row r="163" spans="2:65" s="19" customFormat="1" ht="11.25">
      <c r="B163" s="20"/>
      <c r="D163" s="136" t="s">
        <v>138</v>
      </c>
      <c r="F163" s="137" t="s">
        <v>306</v>
      </c>
      <c r="I163" s="138"/>
      <c r="L163" s="20"/>
      <c r="M163" s="139"/>
      <c r="T163" s="41"/>
      <c r="AT163" s="7" t="s">
        <v>138</v>
      </c>
      <c r="AU163" s="7" t="s">
        <v>85</v>
      </c>
    </row>
    <row r="164" spans="2:65" s="19" customFormat="1" ht="24" customHeight="1">
      <c r="B164" s="20"/>
      <c r="C164" s="123" t="s">
        <v>307</v>
      </c>
      <c r="D164" s="123" t="s">
        <v>131</v>
      </c>
      <c r="E164" s="124" t="s">
        <v>308</v>
      </c>
      <c r="F164" s="125" t="s">
        <v>309</v>
      </c>
      <c r="G164" s="126" t="s">
        <v>184</v>
      </c>
      <c r="H164" s="127">
        <v>38.1</v>
      </c>
      <c r="I164" s="128"/>
      <c r="J164" s="129">
        <f>ROUND(I164*H164,2)</f>
        <v>0</v>
      </c>
      <c r="K164" s="125" t="s">
        <v>135</v>
      </c>
      <c r="L164" s="20"/>
      <c r="M164" s="130"/>
      <c r="N164" s="131" t="s">
        <v>46</v>
      </c>
      <c r="P164" s="132">
        <f>O164*H164</f>
        <v>0</v>
      </c>
      <c r="Q164" s="132">
        <v>0</v>
      </c>
      <c r="R164" s="132">
        <f>Q164*H164</f>
        <v>0</v>
      </c>
      <c r="S164" s="132">
        <v>0</v>
      </c>
      <c r="T164" s="133">
        <f>S164*H164</f>
        <v>0</v>
      </c>
      <c r="AR164" s="134" t="s">
        <v>136</v>
      </c>
      <c r="AT164" s="134" t="s">
        <v>131</v>
      </c>
      <c r="AU164" s="134" t="s">
        <v>85</v>
      </c>
      <c r="AY164" s="7" t="s">
        <v>129</v>
      </c>
      <c r="BE164" s="135">
        <f>IF(N164="základní",J164,0)</f>
        <v>0</v>
      </c>
      <c r="BF164" s="135">
        <f>IF(N164="snížená",J164,0)</f>
        <v>0</v>
      </c>
      <c r="BG164" s="135">
        <f>IF(N164="zákl. přenesená",J164,0)</f>
        <v>0</v>
      </c>
      <c r="BH164" s="135">
        <f>IF(N164="sníž. přenesená",J164,0)</f>
        <v>0</v>
      </c>
      <c r="BI164" s="135">
        <f>IF(N164="nulová",J164,0)</f>
        <v>0</v>
      </c>
      <c r="BJ164" s="7" t="s">
        <v>83</v>
      </c>
      <c r="BK164" s="135">
        <f>ROUND(I164*H164,2)</f>
        <v>0</v>
      </c>
      <c r="BL164" s="7" t="s">
        <v>136</v>
      </c>
      <c r="BM164" s="134" t="s">
        <v>310</v>
      </c>
    </row>
    <row r="165" spans="2:65" s="19" customFormat="1" ht="11.25">
      <c r="B165" s="20"/>
      <c r="D165" s="136" t="s">
        <v>138</v>
      </c>
      <c r="F165" s="137" t="s">
        <v>311</v>
      </c>
      <c r="I165" s="138"/>
      <c r="L165" s="20"/>
      <c r="M165" s="139"/>
      <c r="T165" s="41"/>
      <c r="AT165" s="7" t="s">
        <v>138</v>
      </c>
      <c r="AU165" s="7" t="s">
        <v>85</v>
      </c>
    </row>
    <row r="166" spans="2:65" s="19" customFormat="1" ht="24" customHeight="1">
      <c r="B166" s="20"/>
      <c r="C166" s="123" t="s">
        <v>312</v>
      </c>
      <c r="D166" s="123" t="s">
        <v>131</v>
      </c>
      <c r="E166" s="124" t="s">
        <v>313</v>
      </c>
      <c r="F166" s="125" t="s">
        <v>314</v>
      </c>
      <c r="G166" s="126" t="s">
        <v>184</v>
      </c>
      <c r="H166" s="127">
        <v>0.753</v>
      </c>
      <c r="I166" s="128"/>
      <c r="J166" s="129">
        <f>ROUND(I166*H166,2)</f>
        <v>0</v>
      </c>
      <c r="K166" s="125" t="s">
        <v>135</v>
      </c>
      <c r="L166" s="20"/>
      <c r="M166" s="130"/>
      <c r="N166" s="131" t="s">
        <v>46</v>
      </c>
      <c r="P166" s="132">
        <f>O166*H166</f>
        <v>0</v>
      </c>
      <c r="Q166" s="132">
        <v>0</v>
      </c>
      <c r="R166" s="132">
        <f>Q166*H166</f>
        <v>0</v>
      </c>
      <c r="S166" s="132">
        <v>0</v>
      </c>
      <c r="T166" s="133">
        <f>S166*H166</f>
        <v>0</v>
      </c>
      <c r="AR166" s="134" t="s">
        <v>136</v>
      </c>
      <c r="AT166" s="134" t="s">
        <v>131</v>
      </c>
      <c r="AU166" s="134" t="s">
        <v>85</v>
      </c>
      <c r="AY166" s="7" t="s">
        <v>129</v>
      </c>
      <c r="BE166" s="135">
        <f>IF(N166="základní",J166,0)</f>
        <v>0</v>
      </c>
      <c r="BF166" s="135">
        <f>IF(N166="snížená",J166,0)</f>
        <v>0</v>
      </c>
      <c r="BG166" s="135">
        <f>IF(N166="zákl. přenesená",J166,0)</f>
        <v>0</v>
      </c>
      <c r="BH166" s="135">
        <f>IF(N166="sníž. přenesená",J166,0)</f>
        <v>0</v>
      </c>
      <c r="BI166" s="135">
        <f>IF(N166="nulová",J166,0)</f>
        <v>0</v>
      </c>
      <c r="BJ166" s="7" t="s">
        <v>83</v>
      </c>
      <c r="BK166" s="135">
        <f>ROUND(I166*H166,2)</f>
        <v>0</v>
      </c>
      <c r="BL166" s="7" t="s">
        <v>136</v>
      </c>
      <c r="BM166" s="134" t="s">
        <v>315</v>
      </c>
    </row>
    <row r="167" spans="2:65" s="19" customFormat="1" ht="11.25">
      <c r="B167" s="20"/>
      <c r="D167" s="136" t="s">
        <v>138</v>
      </c>
      <c r="F167" s="137" t="s">
        <v>316</v>
      </c>
      <c r="I167" s="138"/>
      <c r="L167" s="20"/>
      <c r="M167" s="139"/>
      <c r="T167" s="41"/>
      <c r="AT167" s="7" t="s">
        <v>138</v>
      </c>
      <c r="AU167" s="7" t="s">
        <v>85</v>
      </c>
    </row>
    <row r="168" spans="2:65" s="19" customFormat="1" ht="24" customHeight="1">
      <c r="B168" s="20"/>
      <c r="C168" s="123" t="s">
        <v>317</v>
      </c>
      <c r="D168" s="123" t="s">
        <v>131</v>
      </c>
      <c r="E168" s="124" t="s">
        <v>318</v>
      </c>
      <c r="F168" s="125" t="s">
        <v>319</v>
      </c>
      <c r="G168" s="126" t="s">
        <v>184</v>
      </c>
      <c r="H168" s="127">
        <v>7.694</v>
      </c>
      <c r="I168" s="128"/>
      <c r="J168" s="129">
        <f>ROUND(I168*H168,2)</f>
        <v>0</v>
      </c>
      <c r="K168" s="125" t="s">
        <v>135</v>
      </c>
      <c r="L168" s="20"/>
      <c r="M168" s="130"/>
      <c r="N168" s="131" t="s">
        <v>46</v>
      </c>
      <c r="P168" s="132">
        <f>O168*H168</f>
        <v>0</v>
      </c>
      <c r="Q168" s="132">
        <v>0</v>
      </c>
      <c r="R168" s="132">
        <f>Q168*H168</f>
        <v>0</v>
      </c>
      <c r="S168" s="132">
        <v>0</v>
      </c>
      <c r="T168" s="133">
        <f>S168*H168</f>
        <v>0</v>
      </c>
      <c r="AR168" s="134" t="s">
        <v>136</v>
      </c>
      <c r="AT168" s="134" t="s">
        <v>131</v>
      </c>
      <c r="AU168" s="134" t="s">
        <v>85</v>
      </c>
      <c r="AY168" s="7" t="s">
        <v>129</v>
      </c>
      <c r="BE168" s="135">
        <f>IF(N168="základní",J168,0)</f>
        <v>0</v>
      </c>
      <c r="BF168" s="135">
        <f>IF(N168="snížená",J168,0)</f>
        <v>0</v>
      </c>
      <c r="BG168" s="135">
        <f>IF(N168="zákl. přenesená",J168,0)</f>
        <v>0</v>
      </c>
      <c r="BH168" s="135">
        <f>IF(N168="sníž. přenesená",J168,0)</f>
        <v>0</v>
      </c>
      <c r="BI168" s="135">
        <f>IF(N168="nulová",J168,0)</f>
        <v>0</v>
      </c>
      <c r="BJ168" s="7" t="s">
        <v>83</v>
      </c>
      <c r="BK168" s="135">
        <f>ROUND(I168*H168,2)</f>
        <v>0</v>
      </c>
      <c r="BL168" s="7" t="s">
        <v>136</v>
      </c>
      <c r="BM168" s="134" t="s">
        <v>320</v>
      </c>
    </row>
    <row r="169" spans="2:65" s="19" customFormat="1" ht="11.25">
      <c r="B169" s="20"/>
      <c r="D169" s="136" t="s">
        <v>138</v>
      </c>
      <c r="F169" s="137" t="s">
        <v>321</v>
      </c>
      <c r="I169" s="138"/>
      <c r="L169" s="20"/>
      <c r="M169" s="139"/>
      <c r="T169" s="41"/>
      <c r="AT169" s="7" t="s">
        <v>138</v>
      </c>
      <c r="AU169" s="7" t="s">
        <v>85</v>
      </c>
    </row>
    <row r="170" spans="2:65" s="19" customFormat="1" ht="24" customHeight="1">
      <c r="B170" s="20"/>
      <c r="C170" s="123" t="s">
        <v>322</v>
      </c>
      <c r="D170" s="123" t="s">
        <v>131</v>
      </c>
      <c r="E170" s="124" t="s">
        <v>323</v>
      </c>
      <c r="F170" s="125" t="s">
        <v>324</v>
      </c>
      <c r="G170" s="126" t="s">
        <v>184</v>
      </c>
      <c r="H170" s="127">
        <v>4.2530000000000001</v>
      </c>
      <c r="I170" s="128"/>
      <c r="J170" s="129">
        <f>ROUND(I170*H170,2)</f>
        <v>0</v>
      </c>
      <c r="K170" s="125" t="s">
        <v>135</v>
      </c>
      <c r="L170" s="20"/>
      <c r="M170" s="130"/>
      <c r="N170" s="131" t="s">
        <v>46</v>
      </c>
      <c r="P170" s="132">
        <f>O170*H170</f>
        <v>0</v>
      </c>
      <c r="Q170" s="132">
        <v>0</v>
      </c>
      <c r="R170" s="132">
        <f>Q170*H170</f>
        <v>0</v>
      </c>
      <c r="S170" s="132">
        <v>0</v>
      </c>
      <c r="T170" s="133">
        <f>S170*H170</f>
        <v>0</v>
      </c>
      <c r="AR170" s="134" t="s">
        <v>136</v>
      </c>
      <c r="AT170" s="134" t="s">
        <v>131</v>
      </c>
      <c r="AU170" s="134" t="s">
        <v>85</v>
      </c>
      <c r="AY170" s="7" t="s">
        <v>129</v>
      </c>
      <c r="BE170" s="135">
        <f>IF(N170="základní",J170,0)</f>
        <v>0</v>
      </c>
      <c r="BF170" s="135">
        <f>IF(N170="snížená",J170,0)</f>
        <v>0</v>
      </c>
      <c r="BG170" s="135">
        <f>IF(N170="zákl. přenesená",J170,0)</f>
        <v>0</v>
      </c>
      <c r="BH170" s="135">
        <f>IF(N170="sníž. přenesená",J170,0)</f>
        <v>0</v>
      </c>
      <c r="BI170" s="135">
        <f>IF(N170="nulová",J170,0)</f>
        <v>0</v>
      </c>
      <c r="BJ170" s="7" t="s">
        <v>83</v>
      </c>
      <c r="BK170" s="135">
        <f>ROUND(I170*H170,2)</f>
        <v>0</v>
      </c>
      <c r="BL170" s="7" t="s">
        <v>136</v>
      </c>
      <c r="BM170" s="134" t="s">
        <v>325</v>
      </c>
    </row>
    <row r="171" spans="2:65" s="19" customFormat="1" ht="11.25">
      <c r="B171" s="20"/>
      <c r="D171" s="136" t="s">
        <v>138</v>
      </c>
      <c r="F171" s="137" t="s">
        <v>326</v>
      </c>
      <c r="I171" s="138"/>
      <c r="L171" s="20"/>
      <c r="M171" s="139"/>
      <c r="T171" s="41"/>
      <c r="AT171" s="7" t="s">
        <v>138</v>
      </c>
      <c r="AU171" s="7" t="s">
        <v>85</v>
      </c>
    </row>
    <row r="172" spans="2:65" s="110" customFormat="1" ht="22.5" customHeight="1">
      <c r="B172" s="111"/>
      <c r="D172" s="112" t="s">
        <v>74</v>
      </c>
      <c r="E172" s="121" t="s">
        <v>327</v>
      </c>
      <c r="F172" s="121" t="s">
        <v>328</v>
      </c>
      <c r="I172" s="114"/>
      <c r="J172" s="122">
        <f>BK172</f>
        <v>0</v>
      </c>
      <c r="L172" s="111"/>
      <c r="M172" s="116"/>
      <c r="P172" s="117">
        <f>SUM(P173:P174)</f>
        <v>0</v>
      </c>
      <c r="R172" s="117">
        <f>SUM(R173:R174)</f>
        <v>0</v>
      </c>
      <c r="T172" s="118">
        <f>SUM(T173:T174)</f>
        <v>0</v>
      </c>
      <c r="AR172" s="112" t="s">
        <v>83</v>
      </c>
      <c r="AT172" s="119" t="s">
        <v>74</v>
      </c>
      <c r="AU172" s="119" t="s">
        <v>83</v>
      </c>
      <c r="AY172" s="112" t="s">
        <v>129</v>
      </c>
      <c r="BK172" s="120">
        <f>SUM(BK173:BK174)</f>
        <v>0</v>
      </c>
    </row>
    <row r="173" spans="2:65" s="19" customFormat="1" ht="24" customHeight="1">
      <c r="B173" s="20"/>
      <c r="C173" s="123" t="s">
        <v>329</v>
      </c>
      <c r="D173" s="123" t="s">
        <v>131</v>
      </c>
      <c r="E173" s="124" t="s">
        <v>330</v>
      </c>
      <c r="F173" s="125" t="s">
        <v>331</v>
      </c>
      <c r="G173" s="126" t="s">
        <v>184</v>
      </c>
      <c r="H173" s="127">
        <v>18.808</v>
      </c>
      <c r="I173" s="128"/>
      <c r="J173" s="129">
        <f>ROUND(I173*H173,2)</f>
        <v>0</v>
      </c>
      <c r="K173" s="125" t="s">
        <v>135</v>
      </c>
      <c r="L173" s="20"/>
      <c r="M173" s="130"/>
      <c r="N173" s="131" t="s">
        <v>46</v>
      </c>
      <c r="P173" s="132">
        <f>O173*H173</f>
        <v>0</v>
      </c>
      <c r="Q173" s="132">
        <v>0</v>
      </c>
      <c r="R173" s="132">
        <f>Q173*H173</f>
        <v>0</v>
      </c>
      <c r="S173" s="132">
        <v>0</v>
      </c>
      <c r="T173" s="133">
        <f>S173*H173</f>
        <v>0</v>
      </c>
      <c r="AR173" s="134" t="s">
        <v>136</v>
      </c>
      <c r="AT173" s="134" t="s">
        <v>131</v>
      </c>
      <c r="AU173" s="134" t="s">
        <v>85</v>
      </c>
      <c r="AY173" s="7" t="s">
        <v>129</v>
      </c>
      <c r="BE173" s="135">
        <f>IF(N173="základní",J173,0)</f>
        <v>0</v>
      </c>
      <c r="BF173" s="135">
        <f>IF(N173="snížená",J173,0)</f>
        <v>0</v>
      </c>
      <c r="BG173" s="135">
        <f>IF(N173="zákl. přenesená",J173,0)</f>
        <v>0</v>
      </c>
      <c r="BH173" s="135">
        <f>IF(N173="sníž. přenesená",J173,0)</f>
        <v>0</v>
      </c>
      <c r="BI173" s="135">
        <f>IF(N173="nulová",J173,0)</f>
        <v>0</v>
      </c>
      <c r="BJ173" s="7" t="s">
        <v>83</v>
      </c>
      <c r="BK173" s="135">
        <f>ROUND(I173*H173,2)</f>
        <v>0</v>
      </c>
      <c r="BL173" s="7" t="s">
        <v>136</v>
      </c>
      <c r="BM173" s="134" t="s">
        <v>332</v>
      </c>
    </row>
    <row r="174" spans="2:65" s="19" customFormat="1" ht="11.25">
      <c r="B174" s="20"/>
      <c r="D174" s="136" t="s">
        <v>138</v>
      </c>
      <c r="F174" s="137" t="s">
        <v>333</v>
      </c>
      <c r="I174" s="138"/>
      <c r="L174" s="20"/>
      <c r="M174" s="139"/>
      <c r="T174" s="41"/>
      <c r="AT174" s="7" t="s">
        <v>138</v>
      </c>
      <c r="AU174" s="7" t="s">
        <v>85</v>
      </c>
    </row>
    <row r="175" spans="2:65" s="110" customFormat="1" ht="25.5" customHeight="1">
      <c r="B175" s="111"/>
      <c r="D175" s="112" t="s">
        <v>74</v>
      </c>
      <c r="E175" s="113" t="s">
        <v>188</v>
      </c>
      <c r="F175" s="113" t="s">
        <v>334</v>
      </c>
      <c r="I175" s="114"/>
      <c r="J175" s="115">
        <f>BK175</f>
        <v>0</v>
      </c>
      <c r="L175" s="111"/>
      <c r="M175" s="116"/>
      <c r="P175" s="117">
        <f>P176</f>
        <v>0</v>
      </c>
      <c r="R175" s="117">
        <f>R176</f>
        <v>1.0560000000000001E-3</v>
      </c>
      <c r="T175" s="118">
        <f>T176</f>
        <v>0</v>
      </c>
      <c r="AR175" s="112" t="s">
        <v>144</v>
      </c>
      <c r="AT175" s="119" t="s">
        <v>74</v>
      </c>
      <c r="AU175" s="119" t="s">
        <v>75</v>
      </c>
      <c r="AY175" s="112" t="s">
        <v>129</v>
      </c>
      <c r="BK175" s="120">
        <f>BK176</f>
        <v>0</v>
      </c>
    </row>
    <row r="176" spans="2:65" s="110" customFormat="1" ht="22.5" customHeight="1">
      <c r="B176" s="111"/>
      <c r="D176" s="112" t="s">
        <v>74</v>
      </c>
      <c r="E176" s="121" t="s">
        <v>335</v>
      </c>
      <c r="F176" s="121" t="s">
        <v>336</v>
      </c>
      <c r="I176" s="114"/>
      <c r="J176" s="122">
        <f>BK176</f>
        <v>0</v>
      </c>
      <c r="L176" s="111"/>
      <c r="M176" s="116"/>
      <c r="P176" s="117">
        <f>SUM(P177:P180)</f>
        <v>0</v>
      </c>
      <c r="R176" s="117">
        <f>SUM(R177:R180)</f>
        <v>1.0560000000000001E-3</v>
      </c>
      <c r="T176" s="118">
        <f>SUM(T177:T180)</f>
        <v>0</v>
      </c>
      <c r="AR176" s="112" t="s">
        <v>144</v>
      </c>
      <c r="AT176" s="119" t="s">
        <v>74</v>
      </c>
      <c r="AU176" s="119" t="s">
        <v>83</v>
      </c>
      <c r="AY176" s="112" t="s">
        <v>129</v>
      </c>
      <c r="BK176" s="120">
        <f>SUM(BK177:BK180)</f>
        <v>0</v>
      </c>
    </row>
    <row r="177" spans="2:65" s="19" customFormat="1" ht="16.5" customHeight="1">
      <c r="B177" s="20"/>
      <c r="C177" s="123" t="s">
        <v>337</v>
      </c>
      <c r="D177" s="123" t="s">
        <v>131</v>
      </c>
      <c r="E177" s="124" t="s">
        <v>338</v>
      </c>
      <c r="F177" s="125" t="s">
        <v>339</v>
      </c>
      <c r="G177" s="126" t="s">
        <v>340</v>
      </c>
      <c r="H177" s="127">
        <v>0.03</v>
      </c>
      <c r="I177" s="128"/>
      <c r="J177" s="129">
        <f>ROUND(I177*H177,2)</f>
        <v>0</v>
      </c>
      <c r="K177" s="125" t="s">
        <v>135</v>
      </c>
      <c r="L177" s="20"/>
      <c r="M177" s="130"/>
      <c r="N177" s="131" t="s">
        <v>46</v>
      </c>
      <c r="P177" s="132">
        <f>O177*H177</f>
        <v>0</v>
      </c>
      <c r="Q177" s="132">
        <v>8.8000000000000005E-3</v>
      </c>
      <c r="R177" s="132">
        <f>Q177*H177</f>
        <v>2.6400000000000002E-4</v>
      </c>
      <c r="S177" s="132">
        <v>0</v>
      </c>
      <c r="T177" s="133">
        <f>S177*H177</f>
        <v>0</v>
      </c>
      <c r="AR177" s="134" t="s">
        <v>341</v>
      </c>
      <c r="AT177" s="134" t="s">
        <v>131</v>
      </c>
      <c r="AU177" s="134" t="s">
        <v>85</v>
      </c>
      <c r="AY177" s="7" t="s">
        <v>129</v>
      </c>
      <c r="BE177" s="135">
        <f>IF(N177="základní",J177,0)</f>
        <v>0</v>
      </c>
      <c r="BF177" s="135">
        <f>IF(N177="snížená",J177,0)</f>
        <v>0</v>
      </c>
      <c r="BG177" s="135">
        <f>IF(N177="zákl. přenesená",J177,0)</f>
        <v>0</v>
      </c>
      <c r="BH177" s="135">
        <f>IF(N177="sníž. přenesená",J177,0)</f>
        <v>0</v>
      </c>
      <c r="BI177" s="135">
        <f>IF(N177="nulová",J177,0)</f>
        <v>0</v>
      </c>
      <c r="BJ177" s="7" t="s">
        <v>83</v>
      </c>
      <c r="BK177" s="135">
        <f>ROUND(I177*H177,2)</f>
        <v>0</v>
      </c>
      <c r="BL177" s="7" t="s">
        <v>341</v>
      </c>
      <c r="BM177" s="134" t="s">
        <v>342</v>
      </c>
    </row>
    <row r="178" spans="2:65" s="19" customFormat="1" ht="11.25">
      <c r="B178" s="20"/>
      <c r="D178" s="136" t="s">
        <v>138</v>
      </c>
      <c r="F178" s="137" t="s">
        <v>343</v>
      </c>
      <c r="I178" s="138"/>
      <c r="L178" s="20"/>
      <c r="M178" s="139"/>
      <c r="T178" s="41"/>
      <c r="AT178" s="7" t="s">
        <v>138</v>
      </c>
      <c r="AU178" s="7" t="s">
        <v>85</v>
      </c>
    </row>
    <row r="179" spans="2:65" s="19" customFormat="1" ht="16.5" customHeight="1">
      <c r="B179" s="20"/>
      <c r="C179" s="123" t="s">
        <v>344</v>
      </c>
      <c r="D179" s="123" t="s">
        <v>131</v>
      </c>
      <c r="E179" s="124" t="s">
        <v>345</v>
      </c>
      <c r="F179" s="125" t="s">
        <v>346</v>
      </c>
      <c r="G179" s="126" t="s">
        <v>340</v>
      </c>
      <c r="H179" s="127">
        <v>0.08</v>
      </c>
      <c r="I179" s="128"/>
      <c r="J179" s="129">
        <f>ROUND(I179*H179,2)</f>
        <v>0</v>
      </c>
      <c r="K179" s="125" t="s">
        <v>135</v>
      </c>
      <c r="L179" s="20"/>
      <c r="M179" s="130"/>
      <c r="N179" s="131" t="s">
        <v>46</v>
      </c>
      <c r="P179" s="132">
        <f>O179*H179</f>
        <v>0</v>
      </c>
      <c r="Q179" s="132">
        <v>9.9000000000000008E-3</v>
      </c>
      <c r="R179" s="132">
        <f>Q179*H179</f>
        <v>7.9200000000000006E-4</v>
      </c>
      <c r="S179" s="132">
        <v>0</v>
      </c>
      <c r="T179" s="133">
        <f>S179*H179</f>
        <v>0</v>
      </c>
      <c r="AR179" s="134" t="s">
        <v>341</v>
      </c>
      <c r="AT179" s="134" t="s">
        <v>131</v>
      </c>
      <c r="AU179" s="134" t="s">
        <v>85</v>
      </c>
      <c r="AY179" s="7" t="s">
        <v>129</v>
      </c>
      <c r="BE179" s="135">
        <f>IF(N179="základní",J179,0)</f>
        <v>0</v>
      </c>
      <c r="BF179" s="135">
        <f>IF(N179="snížená",J179,0)</f>
        <v>0</v>
      </c>
      <c r="BG179" s="135">
        <f>IF(N179="zákl. přenesená",J179,0)</f>
        <v>0</v>
      </c>
      <c r="BH179" s="135">
        <f>IF(N179="sníž. přenesená",J179,0)</f>
        <v>0</v>
      </c>
      <c r="BI179" s="135">
        <f>IF(N179="nulová",J179,0)</f>
        <v>0</v>
      </c>
      <c r="BJ179" s="7" t="s">
        <v>83</v>
      </c>
      <c r="BK179" s="135">
        <f>ROUND(I179*H179,2)</f>
        <v>0</v>
      </c>
      <c r="BL179" s="7" t="s">
        <v>341</v>
      </c>
      <c r="BM179" s="134" t="s">
        <v>347</v>
      </c>
    </row>
    <row r="180" spans="2:65" s="19" customFormat="1" ht="11.25">
      <c r="B180" s="20"/>
      <c r="D180" s="136" t="s">
        <v>138</v>
      </c>
      <c r="F180" s="137" t="s">
        <v>348</v>
      </c>
      <c r="I180" s="138"/>
      <c r="L180" s="20"/>
      <c r="M180" s="150"/>
      <c r="N180" s="151"/>
      <c r="O180" s="151"/>
      <c r="P180" s="151"/>
      <c r="Q180" s="151"/>
      <c r="R180" s="151"/>
      <c r="S180" s="151"/>
      <c r="T180" s="152"/>
      <c r="AT180" s="7" t="s">
        <v>138</v>
      </c>
      <c r="AU180" s="7" t="s">
        <v>85</v>
      </c>
    </row>
    <row r="181" spans="2:65" s="19" customFormat="1" ht="6.75" customHeight="1">
      <c r="B181" s="29"/>
      <c r="C181" s="30"/>
      <c r="D181" s="30"/>
      <c r="E181" s="30"/>
      <c r="F181" s="30"/>
      <c r="G181" s="30"/>
      <c r="H181" s="30"/>
      <c r="I181" s="30"/>
      <c r="J181" s="30"/>
      <c r="K181" s="30"/>
      <c r="L181" s="20"/>
    </row>
  </sheetData>
  <sheetProtection algorithmName="SHA-512" hashValue="374h6OzoJcLIbC5MgdgIiC25GBLbMlhLxWlLU+NVFsDS1CE7CHVlec2PJSc4O/TBRQkXi6B6Ykqh6EEEOrjz+Q==" saltValue="JZddMDvjkOUIPdw2YvOf465uwtkqA9vzCXNSnA4dQhklAtuCUSpdusrBiUNPy8m7k2BFvG6uGgFe9OvVdW8azw==" spinCount="100000" sheet="1" objects="1" scenarios="1" formatColumns="0" formatRows="0" autoFilter="0"/>
  <autoFilter ref="C89:K180" xr:uid="{00000000-0009-0000-0000-000001000000}"/>
  <mergeCells count="9">
    <mergeCell ref="E48:H48"/>
    <mergeCell ref="E50:H50"/>
    <mergeCell ref="E80:H80"/>
    <mergeCell ref="E82:H82"/>
    <mergeCell ref="L2:V2"/>
    <mergeCell ref="E7:H7"/>
    <mergeCell ref="E9:H9"/>
    <mergeCell ref="E18:H18"/>
    <mergeCell ref="E27:H27"/>
  </mergeCells>
  <hyperlinks>
    <hyperlink ref="F94" r:id="rId1" xr:uid="{00000000-0004-0000-0100-000000000000}"/>
    <hyperlink ref="F96" r:id="rId2" xr:uid="{00000000-0004-0000-0100-000001000000}"/>
    <hyperlink ref="F98" r:id="rId3" xr:uid="{00000000-0004-0000-0100-000002000000}"/>
    <hyperlink ref="F100" r:id="rId4" xr:uid="{00000000-0004-0000-0100-000003000000}"/>
    <hyperlink ref="F102" r:id="rId5" xr:uid="{00000000-0004-0000-0100-000004000000}"/>
    <hyperlink ref="F104" r:id="rId6" xr:uid="{00000000-0004-0000-0100-000005000000}"/>
    <hyperlink ref="F106" r:id="rId7" xr:uid="{00000000-0004-0000-0100-000006000000}"/>
    <hyperlink ref="F108" r:id="rId8" xr:uid="{00000000-0004-0000-0100-000007000000}"/>
    <hyperlink ref="F110" r:id="rId9" xr:uid="{00000000-0004-0000-0100-000008000000}"/>
    <hyperlink ref="F113" r:id="rId10" xr:uid="{00000000-0004-0000-0100-000009000000}"/>
    <hyperlink ref="F117" r:id="rId11" xr:uid="{00000000-0004-0000-0100-00000A000000}"/>
    <hyperlink ref="F119" r:id="rId12" xr:uid="{00000000-0004-0000-0100-00000B000000}"/>
    <hyperlink ref="F121" r:id="rId13" xr:uid="{00000000-0004-0000-0100-00000C000000}"/>
    <hyperlink ref="F123" r:id="rId14" xr:uid="{00000000-0004-0000-0100-00000D000000}"/>
    <hyperlink ref="F125" r:id="rId15" xr:uid="{00000000-0004-0000-0100-00000E000000}"/>
    <hyperlink ref="F127" r:id="rId16" xr:uid="{00000000-0004-0000-0100-00000F000000}"/>
    <hyperlink ref="F129" r:id="rId17" xr:uid="{00000000-0004-0000-0100-000010000000}"/>
    <hyperlink ref="F131" r:id="rId18" xr:uid="{00000000-0004-0000-0100-000011000000}"/>
    <hyperlink ref="F133" r:id="rId19" xr:uid="{00000000-0004-0000-0100-000012000000}"/>
    <hyperlink ref="F135" r:id="rId20" xr:uid="{00000000-0004-0000-0100-000013000000}"/>
    <hyperlink ref="F138" r:id="rId21" xr:uid="{00000000-0004-0000-0100-000014000000}"/>
    <hyperlink ref="F140" r:id="rId22" xr:uid="{00000000-0004-0000-0100-000015000000}"/>
    <hyperlink ref="F142" r:id="rId23" xr:uid="{00000000-0004-0000-0100-000016000000}"/>
    <hyperlink ref="F144" r:id="rId24" xr:uid="{00000000-0004-0000-0100-000017000000}"/>
    <hyperlink ref="F146" r:id="rId25" xr:uid="{00000000-0004-0000-0100-000018000000}"/>
    <hyperlink ref="F148" r:id="rId26" xr:uid="{00000000-0004-0000-0100-000019000000}"/>
    <hyperlink ref="F150" r:id="rId27" xr:uid="{00000000-0004-0000-0100-00001A000000}"/>
    <hyperlink ref="F152" r:id="rId28" xr:uid="{00000000-0004-0000-0100-00001B000000}"/>
    <hyperlink ref="F155" r:id="rId29" xr:uid="{00000000-0004-0000-0100-00001C000000}"/>
    <hyperlink ref="F158" r:id="rId30" xr:uid="{00000000-0004-0000-0100-00001D000000}"/>
    <hyperlink ref="F160" r:id="rId31" xr:uid="{00000000-0004-0000-0100-00001E000000}"/>
    <hyperlink ref="F163" r:id="rId32" xr:uid="{00000000-0004-0000-0100-00001F000000}"/>
    <hyperlink ref="F165" r:id="rId33" xr:uid="{00000000-0004-0000-0100-000020000000}"/>
    <hyperlink ref="F167" r:id="rId34" xr:uid="{00000000-0004-0000-0100-000021000000}"/>
    <hyperlink ref="F169" r:id="rId35" xr:uid="{00000000-0004-0000-0100-000022000000}"/>
    <hyperlink ref="F171" r:id="rId36" xr:uid="{00000000-0004-0000-0100-000023000000}"/>
    <hyperlink ref="F174" r:id="rId37" xr:uid="{00000000-0004-0000-0100-000024000000}"/>
    <hyperlink ref="F178" r:id="rId38" xr:uid="{00000000-0004-0000-0100-000025000000}"/>
    <hyperlink ref="F180" r:id="rId39" xr:uid="{00000000-0004-0000-0100-000026000000}"/>
  </hyperlinks>
  <pageMargins left="0.39374999999999999" right="0.39374999999999999" top="0.39374999999999999" bottom="0.39374999999999999" header="0.511811023622047" footer="0"/>
  <pageSetup paperSize="9" fitToHeight="100" orientation="landscape" horizontalDpi="300" verticalDpi="300"/>
  <headerFooter>
    <oddFooter>&amp;CStrana &amp;P z &amp;N</oddFooter>
  </headerFooter>
  <drawing r:id="rId4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7"/>
  <sheetViews>
    <sheetView showGridLines="0" zoomScaleNormal="100" workbookViewId="0"/>
  </sheetViews>
  <sheetFormatPr defaultColWidth="8.6640625" defaultRowHeight="15" customHeight="1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75" customHeight="1"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7" t="s">
        <v>88</v>
      </c>
    </row>
    <row r="3" spans="2:46" ht="6.7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7" t="s">
        <v>85</v>
      </c>
    </row>
    <row r="4" spans="2:46" ht="24.75" customHeight="1">
      <c r="B4" s="10"/>
      <c r="D4" s="11" t="s">
        <v>95</v>
      </c>
      <c r="L4" s="10"/>
      <c r="M4" s="75" t="s">
        <v>10</v>
      </c>
      <c r="AT4" s="7" t="s">
        <v>4</v>
      </c>
    </row>
    <row r="5" spans="2:46" ht="6.75" customHeight="1">
      <c r="B5" s="10"/>
      <c r="L5" s="10"/>
    </row>
    <row r="6" spans="2:46" ht="12" customHeight="1">
      <c r="B6" s="10"/>
      <c r="D6" s="16" t="s">
        <v>16</v>
      </c>
      <c r="L6" s="10"/>
    </row>
    <row r="7" spans="2:46" ht="16.5" customHeight="1">
      <c r="B7" s="10"/>
      <c r="E7" s="289" t="str">
        <f>'Rekapitulace stavby'!K6</f>
        <v>POV 2025 Místní a účelové komunikace, chodníky - obec Malšovice</v>
      </c>
      <c r="F7" s="289"/>
      <c r="G7" s="289"/>
      <c r="H7" s="289"/>
      <c r="L7" s="10"/>
    </row>
    <row r="8" spans="2:46" s="19" customFormat="1" ht="12" customHeight="1">
      <c r="B8" s="20"/>
      <c r="D8" s="16" t="s">
        <v>96</v>
      </c>
      <c r="L8" s="20"/>
    </row>
    <row r="9" spans="2:46" s="19" customFormat="1" ht="16.5" customHeight="1">
      <c r="B9" s="20"/>
      <c r="E9" s="278" t="s">
        <v>349</v>
      </c>
      <c r="F9" s="278"/>
      <c r="G9" s="278"/>
      <c r="H9" s="278"/>
      <c r="L9" s="20"/>
    </row>
    <row r="10" spans="2:46" s="19" customFormat="1" ht="11.25">
      <c r="B10" s="20"/>
      <c r="L10" s="20"/>
    </row>
    <row r="11" spans="2:46" s="19" customFormat="1" ht="12" customHeight="1">
      <c r="B11" s="20"/>
      <c r="D11" s="16" t="s">
        <v>17</v>
      </c>
      <c r="F11" s="5"/>
      <c r="I11" s="16" t="s">
        <v>18</v>
      </c>
      <c r="J11" s="5"/>
      <c r="L11" s="20"/>
    </row>
    <row r="12" spans="2:46" s="19" customFormat="1" ht="12" customHeight="1">
      <c r="B12" s="20"/>
      <c r="D12" s="16" t="s">
        <v>19</v>
      </c>
      <c r="F12" s="5" t="s">
        <v>350</v>
      </c>
      <c r="I12" s="16" t="s">
        <v>21</v>
      </c>
      <c r="J12" s="1" t="str">
        <f>'Rekapitulace stavby'!AN8</f>
        <v>20. 5. 2025</v>
      </c>
      <c r="L12" s="20"/>
    </row>
    <row r="13" spans="2:46" s="19" customFormat="1" ht="10.5" customHeight="1">
      <c r="B13" s="20"/>
      <c r="L13" s="20"/>
    </row>
    <row r="14" spans="2:46" s="19" customFormat="1" ht="12" customHeight="1">
      <c r="B14" s="20"/>
      <c r="D14" s="16" t="s">
        <v>23</v>
      </c>
      <c r="I14" s="16" t="s">
        <v>24</v>
      </c>
      <c r="J14" s="5" t="s">
        <v>25</v>
      </c>
      <c r="L14" s="20"/>
    </row>
    <row r="15" spans="2:46" s="19" customFormat="1" ht="18" customHeight="1">
      <c r="B15" s="20"/>
      <c r="E15" s="5" t="s">
        <v>26</v>
      </c>
      <c r="I15" s="16" t="s">
        <v>27</v>
      </c>
      <c r="J15" s="5" t="s">
        <v>28</v>
      </c>
      <c r="L15" s="20"/>
    </row>
    <row r="16" spans="2:46" s="19" customFormat="1" ht="6.75" customHeight="1">
      <c r="B16" s="20"/>
      <c r="L16" s="20"/>
    </row>
    <row r="17" spans="2:12" s="19" customFormat="1" ht="12" customHeight="1">
      <c r="B17" s="20"/>
      <c r="D17" s="16" t="s">
        <v>29</v>
      </c>
      <c r="I17" s="16" t="s">
        <v>24</v>
      </c>
      <c r="J17" s="17" t="str">
        <f>'Rekapitulace stavby'!AN13</f>
        <v>Vyplň údaj</v>
      </c>
      <c r="L17" s="20"/>
    </row>
    <row r="18" spans="2:12" s="19" customFormat="1" ht="18" customHeight="1">
      <c r="B18" s="20"/>
      <c r="E18" s="290" t="str">
        <f>'Rekapitulace stavby'!E14</f>
        <v>Vyplň údaj</v>
      </c>
      <c r="F18" s="290"/>
      <c r="G18" s="290"/>
      <c r="H18" s="290"/>
      <c r="I18" s="16" t="s">
        <v>27</v>
      </c>
      <c r="J18" s="17" t="str">
        <f>'Rekapitulace stavby'!AN14</f>
        <v>Vyplň údaj</v>
      </c>
      <c r="L18" s="20"/>
    </row>
    <row r="19" spans="2:12" s="19" customFormat="1" ht="6.75" customHeight="1">
      <c r="B19" s="20"/>
      <c r="L19" s="20"/>
    </row>
    <row r="20" spans="2:12" s="19" customFormat="1" ht="12" customHeight="1">
      <c r="B20" s="20"/>
      <c r="D20" s="16" t="s">
        <v>31</v>
      </c>
      <c r="I20" s="16" t="s">
        <v>24</v>
      </c>
      <c r="J20" s="5"/>
      <c r="L20" s="20"/>
    </row>
    <row r="21" spans="2:12" s="19" customFormat="1" ht="18" customHeight="1">
      <c r="B21" s="20"/>
      <c r="E21" s="5" t="s">
        <v>351</v>
      </c>
      <c r="I21" s="16" t="s">
        <v>27</v>
      </c>
      <c r="J21" s="5"/>
      <c r="L21" s="20"/>
    </row>
    <row r="22" spans="2:12" s="19" customFormat="1" ht="6.75" customHeight="1">
      <c r="B22" s="20"/>
      <c r="L22" s="20"/>
    </row>
    <row r="23" spans="2:12" s="19" customFormat="1" ht="12" customHeight="1">
      <c r="B23" s="20"/>
      <c r="D23" s="16" t="s">
        <v>36</v>
      </c>
      <c r="I23" s="16" t="s">
        <v>24</v>
      </c>
      <c r="J23" s="5"/>
      <c r="L23" s="20"/>
    </row>
    <row r="24" spans="2:12" s="19" customFormat="1" ht="18" customHeight="1">
      <c r="B24" s="20"/>
      <c r="E24" s="5" t="s">
        <v>352</v>
      </c>
      <c r="I24" s="16" t="s">
        <v>27</v>
      </c>
      <c r="J24" s="5"/>
      <c r="L24" s="20"/>
    </row>
    <row r="25" spans="2:12" s="19" customFormat="1" ht="6.75" customHeight="1">
      <c r="B25" s="20"/>
      <c r="L25" s="20"/>
    </row>
    <row r="26" spans="2:12" s="19" customFormat="1" ht="12" customHeight="1">
      <c r="B26" s="20"/>
      <c r="D26" s="16" t="s">
        <v>39</v>
      </c>
      <c r="L26" s="20"/>
    </row>
    <row r="27" spans="2:12" s="76" customFormat="1" ht="16.5" customHeight="1">
      <c r="B27" s="77"/>
      <c r="E27" s="271" t="s">
        <v>40</v>
      </c>
      <c r="F27" s="271"/>
      <c r="G27" s="271"/>
      <c r="H27" s="271"/>
      <c r="L27" s="77"/>
    </row>
    <row r="28" spans="2:12" s="19" customFormat="1" ht="6.75" customHeight="1">
      <c r="B28" s="20"/>
      <c r="L28" s="20"/>
    </row>
    <row r="29" spans="2:12" s="19" customFormat="1" ht="6.75" customHeight="1">
      <c r="B29" s="20"/>
      <c r="D29" s="39"/>
      <c r="E29" s="39"/>
      <c r="F29" s="39"/>
      <c r="G29" s="39"/>
      <c r="H29" s="39"/>
      <c r="I29" s="39"/>
      <c r="J29" s="39"/>
      <c r="K29" s="39"/>
      <c r="L29" s="20"/>
    </row>
    <row r="30" spans="2:12" s="19" customFormat="1" ht="24.75" customHeight="1">
      <c r="B30" s="20"/>
      <c r="D30" s="78" t="s">
        <v>41</v>
      </c>
      <c r="J30" s="52">
        <f>ROUND(J86, 2)</f>
        <v>0</v>
      </c>
      <c r="L30" s="20"/>
    </row>
    <row r="31" spans="2:12" s="19" customFormat="1" ht="6.75" customHeight="1">
      <c r="B31" s="20"/>
      <c r="D31" s="39"/>
      <c r="E31" s="39"/>
      <c r="F31" s="39"/>
      <c r="G31" s="39"/>
      <c r="H31" s="39"/>
      <c r="I31" s="39"/>
      <c r="J31" s="39"/>
      <c r="K31" s="39"/>
      <c r="L31" s="20"/>
    </row>
    <row r="32" spans="2:12" s="19" customFormat="1" ht="14.25" customHeight="1">
      <c r="B32" s="20"/>
      <c r="F32" s="2" t="s">
        <v>43</v>
      </c>
      <c r="I32" s="2" t="s">
        <v>42</v>
      </c>
      <c r="J32" s="2" t="s">
        <v>44</v>
      </c>
      <c r="L32" s="20"/>
    </row>
    <row r="33" spans="2:12" s="19" customFormat="1" ht="14.25" customHeight="1">
      <c r="B33" s="20"/>
      <c r="D33" s="79" t="s">
        <v>45</v>
      </c>
      <c r="E33" s="16" t="s">
        <v>46</v>
      </c>
      <c r="F33" s="80">
        <f>ROUND((SUM(BE86:BE196)),  2)</f>
        <v>0</v>
      </c>
      <c r="I33" s="81">
        <v>0.21</v>
      </c>
      <c r="J33" s="80">
        <f>ROUND(((SUM(BE86:BE196))*I33),  2)</f>
        <v>0</v>
      </c>
      <c r="L33" s="20"/>
    </row>
    <row r="34" spans="2:12" s="19" customFormat="1" ht="14.25" customHeight="1">
      <c r="B34" s="20"/>
      <c r="E34" s="16" t="s">
        <v>47</v>
      </c>
      <c r="F34" s="80">
        <f>ROUND((SUM(BF86:BF196)),  2)</f>
        <v>0</v>
      </c>
      <c r="I34" s="81">
        <v>0.15</v>
      </c>
      <c r="J34" s="80">
        <f>ROUND(((SUM(BF86:BF196))*I34),  2)</f>
        <v>0</v>
      </c>
      <c r="L34" s="20"/>
    </row>
    <row r="35" spans="2:12" s="19" customFormat="1" ht="14.25" hidden="1" customHeight="1">
      <c r="B35" s="20"/>
      <c r="E35" s="16" t="s">
        <v>48</v>
      </c>
      <c r="F35" s="80">
        <f>ROUND((SUM(BG86:BG196)),  2)</f>
        <v>0</v>
      </c>
      <c r="I35" s="81">
        <v>0.21</v>
      </c>
      <c r="J35" s="80">
        <f>0</f>
        <v>0</v>
      </c>
      <c r="L35" s="20"/>
    </row>
    <row r="36" spans="2:12" s="19" customFormat="1" ht="14.25" hidden="1" customHeight="1">
      <c r="B36" s="20"/>
      <c r="E36" s="16" t="s">
        <v>49</v>
      </c>
      <c r="F36" s="80">
        <f>ROUND((SUM(BH86:BH196)),  2)</f>
        <v>0</v>
      </c>
      <c r="I36" s="81">
        <v>0.15</v>
      </c>
      <c r="J36" s="80">
        <f>0</f>
        <v>0</v>
      </c>
      <c r="L36" s="20"/>
    </row>
    <row r="37" spans="2:12" s="19" customFormat="1" ht="14.25" hidden="1" customHeight="1">
      <c r="B37" s="20"/>
      <c r="E37" s="16" t="s">
        <v>50</v>
      </c>
      <c r="F37" s="80">
        <f>ROUND((SUM(BI86:BI196)),  2)</f>
        <v>0</v>
      </c>
      <c r="I37" s="81">
        <v>0</v>
      </c>
      <c r="J37" s="80">
        <f>0</f>
        <v>0</v>
      </c>
      <c r="L37" s="20"/>
    </row>
    <row r="38" spans="2:12" s="19" customFormat="1" ht="6.75" customHeight="1">
      <c r="B38" s="20"/>
      <c r="L38" s="20"/>
    </row>
    <row r="39" spans="2:12" s="19" customFormat="1" ht="24.75" customHeight="1">
      <c r="B39" s="20"/>
      <c r="C39" s="82"/>
      <c r="D39" s="83" t="s">
        <v>51</v>
      </c>
      <c r="E39" s="42"/>
      <c r="F39" s="42"/>
      <c r="G39" s="84" t="s">
        <v>52</v>
      </c>
      <c r="H39" s="85" t="s">
        <v>53</v>
      </c>
      <c r="I39" s="42"/>
      <c r="J39" s="86">
        <f>SUM(J30:J37)</f>
        <v>0</v>
      </c>
      <c r="K39" s="87"/>
      <c r="L39" s="20"/>
    </row>
    <row r="40" spans="2:12" s="19" customFormat="1" ht="14.25" customHeight="1"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20"/>
    </row>
    <row r="44" spans="2:12" s="19" customFormat="1" ht="6.75" customHeight="1"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20"/>
    </row>
    <row r="45" spans="2:12" s="19" customFormat="1" ht="24.75" customHeight="1">
      <c r="B45" s="20"/>
      <c r="C45" s="11" t="s">
        <v>99</v>
      </c>
      <c r="L45" s="20"/>
    </row>
    <row r="46" spans="2:12" s="19" customFormat="1" ht="6.75" customHeight="1">
      <c r="B46" s="20"/>
      <c r="L46" s="20"/>
    </row>
    <row r="47" spans="2:12" s="19" customFormat="1" ht="12" customHeight="1">
      <c r="B47" s="20"/>
      <c r="C47" s="16" t="s">
        <v>16</v>
      </c>
      <c r="L47" s="20"/>
    </row>
    <row r="48" spans="2:12" s="19" customFormat="1" ht="16.5" customHeight="1">
      <c r="B48" s="20"/>
      <c r="E48" s="289" t="str">
        <f>E7</f>
        <v>POV 2025 Místní a účelové komunikace, chodníky - obec Malšovice</v>
      </c>
      <c r="F48" s="289"/>
      <c r="G48" s="289"/>
      <c r="H48" s="289"/>
      <c r="L48" s="20"/>
    </row>
    <row r="49" spans="2:47" s="19" customFormat="1" ht="12" customHeight="1">
      <c r="B49" s="20"/>
      <c r="C49" s="16" t="s">
        <v>96</v>
      </c>
      <c r="L49" s="20"/>
    </row>
    <row r="50" spans="2:47" s="19" customFormat="1" ht="16.5" customHeight="1">
      <c r="B50" s="20"/>
      <c r="E50" s="278" t="str">
        <f>E9</f>
        <v>03a - SO 03 - OPRAVA ČÁSTI MÍSTNÍ KOMUNIKACE NOVÁ BOHYNĚ p.p.č. 818/1</v>
      </c>
      <c r="F50" s="278"/>
      <c r="G50" s="278"/>
      <c r="H50" s="278"/>
      <c r="L50" s="20"/>
    </row>
    <row r="51" spans="2:47" s="19" customFormat="1" ht="6.75" customHeight="1">
      <c r="B51" s="20"/>
      <c r="L51" s="20"/>
    </row>
    <row r="52" spans="2:47" s="19" customFormat="1" ht="12" customHeight="1">
      <c r="B52" s="20"/>
      <c r="C52" s="16" t="s">
        <v>19</v>
      </c>
      <c r="F52" s="5" t="str">
        <f>F12</f>
        <v>k.ú. Stará Bohyně p.p.č 818/1</v>
      </c>
      <c r="I52" s="16" t="s">
        <v>21</v>
      </c>
      <c r="J52" s="1" t="str">
        <f>IF(J12="","",J12)</f>
        <v>20. 5. 2025</v>
      </c>
      <c r="L52" s="20"/>
    </row>
    <row r="53" spans="2:47" s="19" customFormat="1" ht="6.75" customHeight="1">
      <c r="B53" s="20"/>
      <c r="L53" s="20"/>
    </row>
    <row r="54" spans="2:47" s="19" customFormat="1" ht="15" customHeight="1">
      <c r="B54" s="20"/>
      <c r="C54" s="16" t="s">
        <v>23</v>
      </c>
      <c r="F54" s="5" t="str">
        <f>E15</f>
        <v xml:space="preserve">Obec Malšovice </v>
      </c>
      <c r="I54" s="16" t="s">
        <v>31</v>
      </c>
      <c r="J54" s="3" t="str">
        <f>E21</f>
        <v>bez PD</v>
      </c>
      <c r="L54" s="20"/>
    </row>
    <row r="55" spans="2:47" s="19" customFormat="1" ht="15" customHeight="1">
      <c r="B55" s="20"/>
      <c r="C55" s="16" t="s">
        <v>29</v>
      </c>
      <c r="F55" s="5" t="str">
        <f>IF(E18="","",E18)</f>
        <v>Vyplň údaj</v>
      </c>
      <c r="I55" s="16" t="s">
        <v>36</v>
      </c>
      <c r="J55" s="3" t="str">
        <f>E24</f>
        <v xml:space="preserve">Nina Blavková Děčín </v>
      </c>
      <c r="L55" s="20"/>
    </row>
    <row r="56" spans="2:47" s="19" customFormat="1" ht="9.75" customHeight="1">
      <c r="B56" s="20"/>
      <c r="L56" s="20"/>
    </row>
    <row r="57" spans="2:47" s="19" customFormat="1" ht="29.25" customHeight="1">
      <c r="B57" s="20"/>
      <c r="C57" s="88" t="s">
        <v>100</v>
      </c>
      <c r="D57" s="82"/>
      <c r="E57" s="82"/>
      <c r="F57" s="82"/>
      <c r="G57" s="82"/>
      <c r="H57" s="82"/>
      <c r="I57" s="82"/>
      <c r="J57" s="89" t="s">
        <v>101</v>
      </c>
      <c r="K57" s="82"/>
      <c r="L57" s="20"/>
    </row>
    <row r="58" spans="2:47" s="19" customFormat="1" ht="9.75" customHeight="1">
      <c r="B58" s="20"/>
      <c r="L58" s="20"/>
    </row>
    <row r="59" spans="2:47" s="19" customFormat="1" ht="22.5" customHeight="1">
      <c r="B59" s="20"/>
      <c r="C59" s="90" t="s">
        <v>73</v>
      </c>
      <c r="J59" s="52">
        <f>J86</f>
        <v>0</v>
      </c>
      <c r="L59" s="20"/>
      <c r="AU59" s="7" t="s">
        <v>102</v>
      </c>
    </row>
    <row r="60" spans="2:47" s="91" customFormat="1" ht="24.75" customHeight="1">
      <c r="B60" s="92"/>
      <c r="D60" s="93" t="s">
        <v>103</v>
      </c>
      <c r="E60" s="94"/>
      <c r="F60" s="94"/>
      <c r="G60" s="94"/>
      <c r="H60" s="94"/>
      <c r="I60" s="94"/>
      <c r="J60" s="95">
        <f>J87</f>
        <v>0</v>
      </c>
      <c r="L60" s="92"/>
    </row>
    <row r="61" spans="2:47" s="96" customFormat="1" ht="19.5" customHeight="1">
      <c r="B61" s="97"/>
      <c r="D61" s="98" t="s">
        <v>107</v>
      </c>
      <c r="E61" s="99"/>
      <c r="F61" s="99"/>
      <c r="G61" s="99"/>
      <c r="H61" s="99"/>
      <c r="I61" s="99"/>
      <c r="J61" s="100">
        <f>J88</f>
        <v>0</v>
      </c>
      <c r="L61" s="97"/>
    </row>
    <row r="62" spans="2:47" s="96" customFormat="1" ht="14.25" customHeight="1">
      <c r="B62" s="97"/>
      <c r="D62" s="98" t="s">
        <v>353</v>
      </c>
      <c r="E62" s="99"/>
      <c r="F62" s="99"/>
      <c r="G62" s="99"/>
      <c r="H62" s="99"/>
      <c r="I62" s="99"/>
      <c r="J62" s="100">
        <f>J89</f>
        <v>0</v>
      </c>
      <c r="L62" s="97"/>
    </row>
    <row r="63" spans="2:47" s="96" customFormat="1" ht="14.25" customHeight="1">
      <c r="B63" s="97"/>
      <c r="D63" s="98" t="s">
        <v>354</v>
      </c>
      <c r="E63" s="99"/>
      <c r="F63" s="99"/>
      <c r="G63" s="99"/>
      <c r="H63" s="99"/>
      <c r="I63" s="99"/>
      <c r="J63" s="100">
        <f>J144</f>
        <v>0</v>
      </c>
      <c r="L63" s="97"/>
    </row>
    <row r="64" spans="2:47" s="96" customFormat="1" ht="19.5" customHeight="1">
      <c r="B64" s="97"/>
      <c r="D64" s="98" t="s">
        <v>355</v>
      </c>
      <c r="E64" s="99"/>
      <c r="F64" s="99"/>
      <c r="G64" s="99"/>
      <c r="H64" s="99"/>
      <c r="I64" s="99"/>
      <c r="J64" s="100">
        <f>J157</f>
        <v>0</v>
      </c>
      <c r="L64" s="97"/>
    </row>
    <row r="65" spans="2:12" s="96" customFormat="1" ht="19.5" customHeight="1">
      <c r="B65" s="97"/>
      <c r="D65" s="98" t="s">
        <v>110</v>
      </c>
      <c r="E65" s="99"/>
      <c r="F65" s="99"/>
      <c r="G65" s="99"/>
      <c r="H65" s="99"/>
      <c r="I65" s="99"/>
      <c r="J65" s="100">
        <f>J182</f>
        <v>0</v>
      </c>
      <c r="L65" s="97"/>
    </row>
    <row r="66" spans="2:12" s="96" customFormat="1" ht="19.5" customHeight="1">
      <c r="B66" s="97"/>
      <c r="D66" s="98" t="s">
        <v>111</v>
      </c>
      <c r="E66" s="99"/>
      <c r="F66" s="99"/>
      <c r="G66" s="99"/>
      <c r="H66" s="99"/>
      <c r="I66" s="99"/>
      <c r="J66" s="100">
        <f>J194</f>
        <v>0</v>
      </c>
      <c r="L66" s="97"/>
    </row>
    <row r="67" spans="2:12" s="19" customFormat="1" ht="21.75" customHeight="1">
      <c r="B67" s="20"/>
      <c r="L67" s="20"/>
    </row>
    <row r="68" spans="2:12" s="19" customFormat="1" ht="6.75" customHeight="1">
      <c r="B68" s="29"/>
      <c r="C68" s="30"/>
      <c r="D68" s="30"/>
      <c r="E68" s="30"/>
      <c r="F68" s="30"/>
      <c r="G68" s="30"/>
      <c r="H68" s="30"/>
      <c r="I68" s="30"/>
      <c r="J68" s="30"/>
      <c r="K68" s="30"/>
      <c r="L68" s="20"/>
    </row>
    <row r="72" spans="2:12" s="19" customFormat="1" ht="6.75" customHeight="1">
      <c r="B72" s="31"/>
      <c r="C72" s="32"/>
      <c r="D72" s="32"/>
      <c r="E72" s="32"/>
      <c r="F72" s="32"/>
      <c r="G72" s="32"/>
      <c r="H72" s="32"/>
      <c r="I72" s="32"/>
      <c r="J72" s="32"/>
      <c r="K72" s="32"/>
      <c r="L72" s="20"/>
    </row>
    <row r="73" spans="2:12" s="19" customFormat="1" ht="24.75" customHeight="1">
      <c r="B73" s="20"/>
      <c r="C73" s="11" t="s">
        <v>114</v>
      </c>
      <c r="L73" s="20"/>
    </row>
    <row r="74" spans="2:12" s="19" customFormat="1" ht="6.75" customHeight="1">
      <c r="B74" s="20"/>
      <c r="L74" s="20"/>
    </row>
    <row r="75" spans="2:12" s="19" customFormat="1" ht="12" customHeight="1">
      <c r="B75" s="20"/>
      <c r="C75" s="16" t="s">
        <v>16</v>
      </c>
      <c r="L75" s="20"/>
    </row>
    <row r="76" spans="2:12" s="19" customFormat="1" ht="16.5" customHeight="1">
      <c r="B76" s="20"/>
      <c r="E76" s="289" t="str">
        <f>E7</f>
        <v>POV 2025 Místní a účelové komunikace, chodníky - obec Malšovice</v>
      </c>
      <c r="F76" s="289"/>
      <c r="G76" s="289"/>
      <c r="H76" s="289"/>
      <c r="L76" s="20"/>
    </row>
    <row r="77" spans="2:12" s="19" customFormat="1" ht="12" customHeight="1">
      <c r="B77" s="20"/>
      <c r="C77" s="16" t="s">
        <v>96</v>
      </c>
      <c r="L77" s="20"/>
    </row>
    <row r="78" spans="2:12" s="19" customFormat="1" ht="16.5" customHeight="1">
      <c r="B78" s="20"/>
      <c r="E78" s="278" t="str">
        <f>E9</f>
        <v>03a - SO 03 - OPRAVA ČÁSTI MÍSTNÍ KOMUNIKACE NOVÁ BOHYNĚ p.p.č. 818/1</v>
      </c>
      <c r="F78" s="278"/>
      <c r="G78" s="278"/>
      <c r="H78" s="278"/>
      <c r="L78" s="20"/>
    </row>
    <row r="79" spans="2:12" s="19" customFormat="1" ht="6.75" customHeight="1">
      <c r="B79" s="20"/>
      <c r="L79" s="20"/>
    </row>
    <row r="80" spans="2:12" s="19" customFormat="1" ht="12" customHeight="1">
      <c r="B80" s="20"/>
      <c r="C80" s="16" t="s">
        <v>19</v>
      </c>
      <c r="F80" s="5" t="str">
        <f>F12</f>
        <v>k.ú. Stará Bohyně p.p.č 818/1</v>
      </c>
      <c r="I80" s="16" t="s">
        <v>21</v>
      </c>
      <c r="J80" s="1" t="str">
        <f>IF(J12="","",J12)</f>
        <v>20. 5. 2025</v>
      </c>
      <c r="L80" s="20"/>
    </row>
    <row r="81" spans="2:65" s="19" customFormat="1" ht="6.75" customHeight="1">
      <c r="B81" s="20"/>
      <c r="L81" s="20"/>
    </row>
    <row r="82" spans="2:65" s="19" customFormat="1" ht="15" customHeight="1">
      <c r="B82" s="20"/>
      <c r="C82" s="16" t="s">
        <v>23</v>
      </c>
      <c r="F82" s="5" t="str">
        <f>E15</f>
        <v xml:space="preserve">Obec Malšovice </v>
      </c>
      <c r="I82" s="16" t="s">
        <v>31</v>
      </c>
      <c r="J82" s="3" t="str">
        <f>E21</f>
        <v>bez PD</v>
      </c>
      <c r="L82" s="20"/>
    </row>
    <row r="83" spans="2:65" s="19" customFormat="1" ht="15" customHeight="1">
      <c r="B83" s="20"/>
      <c r="C83" s="16" t="s">
        <v>29</v>
      </c>
      <c r="F83" s="5" t="str">
        <f>IF(E18="","",E18)</f>
        <v>Vyplň údaj</v>
      </c>
      <c r="I83" s="16" t="s">
        <v>36</v>
      </c>
      <c r="J83" s="3" t="str">
        <f>E24</f>
        <v xml:space="preserve">Nina Blavková Děčín </v>
      </c>
      <c r="L83" s="20"/>
    </row>
    <row r="84" spans="2:65" s="19" customFormat="1" ht="9.75" customHeight="1">
      <c r="B84" s="20"/>
      <c r="L84" s="20"/>
    </row>
    <row r="85" spans="2:65" s="101" customFormat="1" ht="29.25" customHeight="1">
      <c r="B85" s="102"/>
      <c r="C85" s="103" t="s">
        <v>115</v>
      </c>
      <c r="D85" s="104" t="s">
        <v>60</v>
      </c>
      <c r="E85" s="104" t="s">
        <v>56</v>
      </c>
      <c r="F85" s="104" t="s">
        <v>57</v>
      </c>
      <c r="G85" s="104" t="s">
        <v>116</v>
      </c>
      <c r="H85" s="104" t="s">
        <v>117</v>
      </c>
      <c r="I85" s="104" t="s">
        <v>118</v>
      </c>
      <c r="J85" s="104" t="s">
        <v>101</v>
      </c>
      <c r="K85" s="105" t="s">
        <v>119</v>
      </c>
      <c r="L85" s="102"/>
      <c r="M85" s="44"/>
      <c r="N85" s="45" t="s">
        <v>45</v>
      </c>
      <c r="O85" s="45" t="s">
        <v>120</v>
      </c>
      <c r="P85" s="45" t="s">
        <v>121</v>
      </c>
      <c r="Q85" s="45" t="s">
        <v>122</v>
      </c>
      <c r="R85" s="45" t="s">
        <v>123</v>
      </c>
      <c r="S85" s="45" t="s">
        <v>124</v>
      </c>
      <c r="T85" s="46" t="s">
        <v>125</v>
      </c>
    </row>
    <row r="86" spans="2:65" s="19" customFormat="1" ht="22.5" customHeight="1">
      <c r="B86" s="20"/>
      <c r="C86" s="50" t="s">
        <v>126</v>
      </c>
      <c r="J86" s="106">
        <f>BK86</f>
        <v>0</v>
      </c>
      <c r="L86" s="20"/>
      <c r="M86" s="47"/>
      <c r="N86" s="39"/>
      <c r="O86" s="39"/>
      <c r="P86" s="107">
        <f>P87</f>
        <v>0</v>
      </c>
      <c r="Q86" s="39"/>
      <c r="R86" s="107">
        <f>R87</f>
        <v>40.293939999999999</v>
      </c>
      <c r="S86" s="39"/>
      <c r="T86" s="108">
        <f>T87</f>
        <v>99.028800000000004</v>
      </c>
      <c r="AT86" s="7" t="s">
        <v>74</v>
      </c>
      <c r="AU86" s="7" t="s">
        <v>102</v>
      </c>
      <c r="BK86" s="109">
        <f>BK87</f>
        <v>0</v>
      </c>
    </row>
    <row r="87" spans="2:65" s="110" customFormat="1" ht="25.5" customHeight="1">
      <c r="B87" s="111"/>
      <c r="D87" s="112" t="s">
        <v>74</v>
      </c>
      <c r="E87" s="113" t="s">
        <v>127</v>
      </c>
      <c r="F87" s="113" t="s">
        <v>128</v>
      </c>
      <c r="I87" s="114"/>
      <c r="J87" s="115">
        <f>BK87</f>
        <v>0</v>
      </c>
      <c r="L87" s="111"/>
      <c r="M87" s="116"/>
      <c r="P87" s="117">
        <f>P88+P157+P182+P194</f>
        <v>0</v>
      </c>
      <c r="R87" s="117">
        <f>R88+R157+R182+R194</f>
        <v>40.293939999999999</v>
      </c>
      <c r="T87" s="118">
        <f>T88+T157+T182+T194</f>
        <v>99.028800000000004</v>
      </c>
      <c r="AR87" s="112" t="s">
        <v>83</v>
      </c>
      <c r="AT87" s="119" t="s">
        <v>74</v>
      </c>
      <c r="AU87" s="119" t="s">
        <v>75</v>
      </c>
      <c r="AY87" s="112" t="s">
        <v>129</v>
      </c>
      <c r="BK87" s="120">
        <f>BK88+BK157+BK182+BK194</f>
        <v>0</v>
      </c>
    </row>
    <row r="88" spans="2:65" s="110" customFormat="1" ht="22.5" customHeight="1">
      <c r="B88" s="111"/>
      <c r="D88" s="112" t="s">
        <v>74</v>
      </c>
      <c r="E88" s="121" t="s">
        <v>154</v>
      </c>
      <c r="F88" s="121" t="s">
        <v>241</v>
      </c>
      <c r="I88" s="114"/>
      <c r="J88" s="122">
        <f>BK88</f>
        <v>0</v>
      </c>
      <c r="L88" s="111"/>
      <c r="M88" s="116"/>
      <c r="P88" s="117">
        <f>P89+P144</f>
        <v>0</v>
      </c>
      <c r="R88" s="117">
        <f>R89+R144</f>
        <v>40.293939999999999</v>
      </c>
      <c r="T88" s="118">
        <f>T89+T144</f>
        <v>0</v>
      </c>
      <c r="AR88" s="112" t="s">
        <v>83</v>
      </c>
      <c r="AT88" s="119" t="s">
        <v>74</v>
      </c>
      <c r="AU88" s="119" t="s">
        <v>83</v>
      </c>
      <c r="AY88" s="112" t="s">
        <v>129</v>
      </c>
      <c r="BK88" s="120">
        <f>BK89+BK144</f>
        <v>0</v>
      </c>
    </row>
    <row r="89" spans="2:65" s="110" customFormat="1" ht="20.25" customHeight="1">
      <c r="B89" s="111"/>
      <c r="D89" s="112" t="s">
        <v>74</v>
      </c>
      <c r="E89" s="121" t="s">
        <v>356</v>
      </c>
      <c r="F89" s="121" t="s">
        <v>357</v>
      </c>
      <c r="I89" s="114"/>
      <c r="J89" s="122">
        <f>BK89</f>
        <v>0</v>
      </c>
      <c r="L89" s="111"/>
      <c r="M89" s="116"/>
      <c r="P89" s="117">
        <f>SUM(P90:P143)</f>
        <v>0</v>
      </c>
      <c r="R89" s="117">
        <f>SUM(R90:R143)</f>
        <v>34.04</v>
      </c>
      <c r="T89" s="118">
        <f>SUM(T90:T143)</f>
        <v>0</v>
      </c>
      <c r="AR89" s="112" t="s">
        <v>83</v>
      </c>
      <c r="AT89" s="119" t="s">
        <v>74</v>
      </c>
      <c r="AU89" s="119" t="s">
        <v>85</v>
      </c>
      <c r="AY89" s="112" t="s">
        <v>129</v>
      </c>
      <c r="BK89" s="120">
        <f>SUM(BK90:BK143)</f>
        <v>0</v>
      </c>
    </row>
    <row r="90" spans="2:65" s="19" customFormat="1" ht="24" customHeight="1">
      <c r="B90" s="20"/>
      <c r="C90" s="123" t="s">
        <v>83</v>
      </c>
      <c r="D90" s="123" t="s">
        <v>131</v>
      </c>
      <c r="E90" s="124" t="s">
        <v>358</v>
      </c>
      <c r="F90" s="125" t="s">
        <v>359</v>
      </c>
      <c r="G90" s="126" t="s">
        <v>167</v>
      </c>
      <c r="H90" s="127">
        <v>23</v>
      </c>
      <c r="I90" s="128"/>
      <c r="J90" s="129">
        <f>ROUND(I90*H90,2)</f>
        <v>0</v>
      </c>
      <c r="K90" s="125" t="s">
        <v>135</v>
      </c>
      <c r="L90" s="20"/>
      <c r="M90" s="130"/>
      <c r="N90" s="131" t="s">
        <v>46</v>
      </c>
      <c r="P90" s="132">
        <f>O90*H90</f>
        <v>0</v>
      </c>
      <c r="Q90" s="132">
        <v>1.48</v>
      </c>
      <c r="R90" s="132">
        <f>Q90*H90</f>
        <v>34.04</v>
      </c>
      <c r="S90" s="132">
        <v>0</v>
      </c>
      <c r="T90" s="133">
        <f>S90*H90</f>
        <v>0</v>
      </c>
      <c r="AR90" s="134" t="s">
        <v>136</v>
      </c>
      <c r="AT90" s="134" t="s">
        <v>131</v>
      </c>
      <c r="AU90" s="134" t="s">
        <v>144</v>
      </c>
      <c r="AY90" s="7" t="s">
        <v>129</v>
      </c>
      <c r="BE90" s="135">
        <f>IF(N90="základní",J90,0)</f>
        <v>0</v>
      </c>
      <c r="BF90" s="135">
        <f>IF(N90="snížená",J90,0)</f>
        <v>0</v>
      </c>
      <c r="BG90" s="135">
        <f>IF(N90="zákl. přenesená",J90,0)</f>
        <v>0</v>
      </c>
      <c r="BH90" s="135">
        <f>IF(N90="sníž. přenesená",J90,0)</f>
        <v>0</v>
      </c>
      <c r="BI90" s="135">
        <f>IF(N90="nulová",J90,0)</f>
        <v>0</v>
      </c>
      <c r="BJ90" s="7" t="s">
        <v>83</v>
      </c>
      <c r="BK90" s="135">
        <f>ROUND(I90*H90,2)</f>
        <v>0</v>
      </c>
      <c r="BL90" s="7" t="s">
        <v>136</v>
      </c>
      <c r="BM90" s="134" t="s">
        <v>360</v>
      </c>
    </row>
    <row r="91" spans="2:65" s="19" customFormat="1" ht="11.25">
      <c r="B91" s="20"/>
      <c r="D91" s="136" t="s">
        <v>138</v>
      </c>
      <c r="F91" s="137" t="s">
        <v>361</v>
      </c>
      <c r="I91" s="138"/>
      <c r="L91" s="20"/>
      <c r="M91" s="139"/>
      <c r="T91" s="41"/>
      <c r="AT91" s="7" t="s">
        <v>138</v>
      </c>
      <c r="AU91" s="7" t="s">
        <v>144</v>
      </c>
    </row>
    <row r="92" spans="2:65" s="153" customFormat="1" ht="11.25">
      <c r="B92" s="154"/>
      <c r="D92" s="155" t="s">
        <v>362</v>
      </c>
      <c r="E92" s="156"/>
      <c r="F92" s="157" t="s">
        <v>363</v>
      </c>
      <c r="H92" s="156"/>
      <c r="I92" s="158"/>
      <c r="L92" s="154"/>
      <c r="M92" s="159"/>
      <c r="T92" s="160"/>
      <c r="AT92" s="156" t="s">
        <v>362</v>
      </c>
      <c r="AU92" s="156" t="s">
        <v>144</v>
      </c>
      <c r="AV92" s="153" t="s">
        <v>83</v>
      </c>
      <c r="AW92" s="153" t="s">
        <v>35</v>
      </c>
      <c r="AX92" s="153" t="s">
        <v>75</v>
      </c>
      <c r="AY92" s="156" t="s">
        <v>129</v>
      </c>
    </row>
    <row r="93" spans="2:65" s="161" customFormat="1" ht="11.25">
      <c r="B93" s="162"/>
      <c r="D93" s="155" t="s">
        <v>362</v>
      </c>
      <c r="E93" s="163"/>
      <c r="F93" s="164" t="s">
        <v>364</v>
      </c>
      <c r="H93" s="165">
        <v>12</v>
      </c>
      <c r="I93" s="166"/>
      <c r="L93" s="162"/>
      <c r="M93" s="167"/>
      <c r="T93" s="168"/>
      <c r="AT93" s="163" t="s">
        <v>362</v>
      </c>
      <c r="AU93" s="163" t="s">
        <v>144</v>
      </c>
      <c r="AV93" s="161" t="s">
        <v>85</v>
      </c>
      <c r="AW93" s="161" t="s">
        <v>35</v>
      </c>
      <c r="AX93" s="161" t="s">
        <v>75</v>
      </c>
      <c r="AY93" s="163" t="s">
        <v>129</v>
      </c>
    </row>
    <row r="94" spans="2:65" s="161" customFormat="1" ht="11.25">
      <c r="B94" s="162"/>
      <c r="D94" s="155" t="s">
        <v>362</v>
      </c>
      <c r="E94" s="163"/>
      <c r="F94" s="164" t="s">
        <v>365</v>
      </c>
      <c r="H94" s="165">
        <v>9</v>
      </c>
      <c r="I94" s="166"/>
      <c r="L94" s="162"/>
      <c r="M94" s="167"/>
      <c r="T94" s="168"/>
      <c r="AT94" s="163" t="s">
        <v>362</v>
      </c>
      <c r="AU94" s="163" t="s">
        <v>144</v>
      </c>
      <c r="AV94" s="161" t="s">
        <v>85</v>
      </c>
      <c r="AW94" s="161" t="s">
        <v>35</v>
      </c>
      <c r="AX94" s="161" t="s">
        <v>75</v>
      </c>
      <c r="AY94" s="163" t="s">
        <v>129</v>
      </c>
    </row>
    <row r="95" spans="2:65" s="161" customFormat="1" ht="11.25">
      <c r="B95" s="162"/>
      <c r="D95" s="155" t="s">
        <v>362</v>
      </c>
      <c r="E95" s="163"/>
      <c r="F95" s="164" t="s">
        <v>366</v>
      </c>
      <c r="H95" s="165">
        <v>2</v>
      </c>
      <c r="I95" s="166"/>
      <c r="L95" s="162"/>
      <c r="M95" s="167"/>
      <c r="T95" s="168"/>
      <c r="AT95" s="163" t="s">
        <v>362</v>
      </c>
      <c r="AU95" s="163" t="s">
        <v>144</v>
      </c>
      <c r="AV95" s="161" t="s">
        <v>85</v>
      </c>
      <c r="AW95" s="161" t="s">
        <v>35</v>
      </c>
      <c r="AX95" s="161" t="s">
        <v>75</v>
      </c>
      <c r="AY95" s="163" t="s">
        <v>129</v>
      </c>
    </row>
    <row r="96" spans="2:65" s="169" customFormat="1" ht="11.25">
      <c r="B96" s="170"/>
      <c r="D96" s="155" t="s">
        <v>362</v>
      </c>
      <c r="E96" s="171"/>
      <c r="F96" s="172" t="s">
        <v>367</v>
      </c>
      <c r="H96" s="173">
        <v>23</v>
      </c>
      <c r="I96" s="174"/>
      <c r="L96" s="170"/>
      <c r="M96" s="175"/>
      <c r="T96" s="176"/>
      <c r="AT96" s="171" t="s">
        <v>362</v>
      </c>
      <c r="AU96" s="171" t="s">
        <v>144</v>
      </c>
      <c r="AV96" s="169" t="s">
        <v>136</v>
      </c>
      <c r="AW96" s="169" t="s">
        <v>35</v>
      </c>
      <c r="AX96" s="169" t="s">
        <v>83</v>
      </c>
      <c r="AY96" s="171" t="s">
        <v>129</v>
      </c>
    </row>
    <row r="97" spans="2:65" s="19" customFormat="1" ht="24" customHeight="1">
      <c r="B97" s="20"/>
      <c r="C97" s="123" t="s">
        <v>85</v>
      </c>
      <c r="D97" s="123" t="s">
        <v>131</v>
      </c>
      <c r="E97" s="124" t="s">
        <v>368</v>
      </c>
      <c r="F97" s="125" t="s">
        <v>369</v>
      </c>
      <c r="G97" s="126" t="s">
        <v>134</v>
      </c>
      <c r="H97" s="127">
        <v>102.6</v>
      </c>
      <c r="I97" s="128"/>
      <c r="J97" s="129">
        <f>ROUND(I97*H97,2)</f>
        <v>0</v>
      </c>
      <c r="K97" s="125" t="s">
        <v>135</v>
      </c>
      <c r="L97" s="20"/>
      <c r="M97" s="130"/>
      <c r="N97" s="131" t="s">
        <v>46</v>
      </c>
      <c r="P97" s="132">
        <f>O97*H97</f>
        <v>0</v>
      </c>
      <c r="Q97" s="132">
        <v>0</v>
      </c>
      <c r="R97" s="132">
        <f>Q97*H97</f>
        <v>0</v>
      </c>
      <c r="S97" s="132">
        <v>0</v>
      </c>
      <c r="T97" s="133">
        <f>S97*H97</f>
        <v>0</v>
      </c>
      <c r="AR97" s="134" t="s">
        <v>136</v>
      </c>
      <c r="AT97" s="134" t="s">
        <v>131</v>
      </c>
      <c r="AU97" s="134" t="s">
        <v>144</v>
      </c>
      <c r="AY97" s="7" t="s">
        <v>129</v>
      </c>
      <c r="BE97" s="135">
        <f>IF(N97="základní",J97,0)</f>
        <v>0</v>
      </c>
      <c r="BF97" s="135">
        <f>IF(N97="snížená",J97,0)</f>
        <v>0</v>
      </c>
      <c r="BG97" s="135">
        <f>IF(N97="zákl. přenesená",J97,0)</f>
        <v>0</v>
      </c>
      <c r="BH97" s="135">
        <f>IF(N97="sníž. přenesená",J97,0)</f>
        <v>0</v>
      </c>
      <c r="BI97" s="135">
        <f>IF(N97="nulová",J97,0)</f>
        <v>0</v>
      </c>
      <c r="BJ97" s="7" t="s">
        <v>83</v>
      </c>
      <c r="BK97" s="135">
        <f>ROUND(I97*H97,2)</f>
        <v>0</v>
      </c>
      <c r="BL97" s="7" t="s">
        <v>136</v>
      </c>
      <c r="BM97" s="134" t="s">
        <v>370</v>
      </c>
    </row>
    <row r="98" spans="2:65" s="19" customFormat="1" ht="11.25">
      <c r="B98" s="20"/>
      <c r="D98" s="136" t="s">
        <v>138</v>
      </c>
      <c r="F98" s="137" t="s">
        <v>371</v>
      </c>
      <c r="I98" s="138"/>
      <c r="L98" s="20"/>
      <c r="M98" s="139"/>
      <c r="T98" s="41"/>
      <c r="AT98" s="7" t="s">
        <v>138</v>
      </c>
      <c r="AU98" s="7" t="s">
        <v>144</v>
      </c>
    </row>
    <row r="99" spans="2:65" s="153" customFormat="1" ht="11.25">
      <c r="B99" s="154"/>
      <c r="D99" s="155" t="s">
        <v>362</v>
      </c>
      <c r="E99" s="156"/>
      <c r="F99" s="157" t="s">
        <v>363</v>
      </c>
      <c r="H99" s="156"/>
      <c r="I99" s="158"/>
      <c r="L99" s="154"/>
      <c r="M99" s="159"/>
      <c r="T99" s="160"/>
      <c r="AT99" s="156" t="s">
        <v>362</v>
      </c>
      <c r="AU99" s="156" t="s">
        <v>144</v>
      </c>
      <c r="AV99" s="153" t="s">
        <v>83</v>
      </c>
      <c r="AW99" s="153" t="s">
        <v>35</v>
      </c>
      <c r="AX99" s="153" t="s">
        <v>75</v>
      </c>
      <c r="AY99" s="156" t="s">
        <v>129</v>
      </c>
    </row>
    <row r="100" spans="2:65" s="153" customFormat="1" ht="11.25">
      <c r="B100" s="154"/>
      <c r="D100" s="155" t="s">
        <v>362</v>
      </c>
      <c r="E100" s="156"/>
      <c r="F100" s="157" t="s">
        <v>372</v>
      </c>
      <c r="H100" s="156"/>
      <c r="I100" s="158"/>
      <c r="L100" s="154"/>
      <c r="M100" s="159"/>
      <c r="T100" s="160"/>
      <c r="AT100" s="156" t="s">
        <v>362</v>
      </c>
      <c r="AU100" s="156" t="s">
        <v>144</v>
      </c>
      <c r="AV100" s="153" t="s">
        <v>83</v>
      </c>
      <c r="AW100" s="153" t="s">
        <v>35</v>
      </c>
      <c r="AX100" s="153" t="s">
        <v>75</v>
      </c>
      <c r="AY100" s="156" t="s">
        <v>129</v>
      </c>
    </row>
    <row r="101" spans="2:65" s="161" customFormat="1" ht="11.25">
      <c r="B101" s="162"/>
      <c r="D101" s="155" t="s">
        <v>362</v>
      </c>
      <c r="E101" s="163"/>
      <c r="F101" s="164" t="s">
        <v>373</v>
      </c>
      <c r="H101" s="165">
        <v>102.6</v>
      </c>
      <c r="I101" s="166"/>
      <c r="L101" s="162"/>
      <c r="M101" s="167"/>
      <c r="T101" s="168"/>
      <c r="AT101" s="163" t="s">
        <v>362</v>
      </c>
      <c r="AU101" s="163" t="s">
        <v>144</v>
      </c>
      <c r="AV101" s="161" t="s">
        <v>85</v>
      </c>
      <c r="AW101" s="161" t="s">
        <v>35</v>
      </c>
      <c r="AX101" s="161" t="s">
        <v>83</v>
      </c>
      <c r="AY101" s="163" t="s">
        <v>129</v>
      </c>
    </row>
    <row r="102" spans="2:65" s="19" customFormat="1" ht="24" customHeight="1">
      <c r="B102" s="20"/>
      <c r="C102" s="123" t="s">
        <v>144</v>
      </c>
      <c r="D102" s="123" t="s">
        <v>131</v>
      </c>
      <c r="E102" s="124" t="s">
        <v>374</v>
      </c>
      <c r="F102" s="125" t="s">
        <v>375</v>
      </c>
      <c r="G102" s="126" t="s">
        <v>134</v>
      </c>
      <c r="H102" s="127">
        <v>172.6</v>
      </c>
      <c r="I102" s="128"/>
      <c r="J102" s="129">
        <f>ROUND(I102*H102,2)</f>
        <v>0</v>
      </c>
      <c r="K102" s="125" t="s">
        <v>135</v>
      </c>
      <c r="L102" s="20"/>
      <c r="M102" s="130"/>
      <c r="N102" s="131" t="s">
        <v>46</v>
      </c>
      <c r="P102" s="132">
        <f>O102*H102</f>
        <v>0</v>
      </c>
      <c r="Q102" s="132">
        <v>0</v>
      </c>
      <c r="R102" s="132">
        <f>Q102*H102</f>
        <v>0</v>
      </c>
      <c r="S102" s="132">
        <v>0</v>
      </c>
      <c r="T102" s="133">
        <f>S102*H102</f>
        <v>0</v>
      </c>
      <c r="AR102" s="134" t="s">
        <v>136</v>
      </c>
      <c r="AT102" s="134" t="s">
        <v>131</v>
      </c>
      <c r="AU102" s="134" t="s">
        <v>144</v>
      </c>
      <c r="AY102" s="7" t="s">
        <v>129</v>
      </c>
      <c r="BE102" s="135">
        <f>IF(N102="základní",J102,0)</f>
        <v>0</v>
      </c>
      <c r="BF102" s="135">
        <f>IF(N102="snížená",J102,0)</f>
        <v>0</v>
      </c>
      <c r="BG102" s="135">
        <f>IF(N102="zákl. přenesená",J102,0)</f>
        <v>0</v>
      </c>
      <c r="BH102" s="135">
        <f>IF(N102="sníž. přenesená",J102,0)</f>
        <v>0</v>
      </c>
      <c r="BI102" s="135">
        <f>IF(N102="nulová",J102,0)</f>
        <v>0</v>
      </c>
      <c r="BJ102" s="7" t="s">
        <v>83</v>
      </c>
      <c r="BK102" s="135">
        <f>ROUND(I102*H102,2)</f>
        <v>0</v>
      </c>
      <c r="BL102" s="7" t="s">
        <v>136</v>
      </c>
      <c r="BM102" s="134" t="s">
        <v>376</v>
      </c>
    </row>
    <row r="103" spans="2:65" s="19" customFormat="1" ht="11.25">
      <c r="B103" s="20"/>
      <c r="D103" s="136" t="s">
        <v>138</v>
      </c>
      <c r="F103" s="137" t="s">
        <v>377</v>
      </c>
      <c r="I103" s="138"/>
      <c r="L103" s="20"/>
      <c r="M103" s="139"/>
      <c r="T103" s="41"/>
      <c r="AT103" s="7" t="s">
        <v>138</v>
      </c>
      <c r="AU103" s="7" t="s">
        <v>144</v>
      </c>
    </row>
    <row r="104" spans="2:65" s="153" customFormat="1" ht="11.25">
      <c r="B104" s="154"/>
      <c r="D104" s="155" t="s">
        <v>362</v>
      </c>
      <c r="E104" s="156"/>
      <c r="F104" s="157" t="s">
        <v>363</v>
      </c>
      <c r="H104" s="156"/>
      <c r="I104" s="158"/>
      <c r="L104" s="154"/>
      <c r="M104" s="159"/>
      <c r="T104" s="160"/>
      <c r="AT104" s="156" t="s">
        <v>362</v>
      </c>
      <c r="AU104" s="156" t="s">
        <v>144</v>
      </c>
      <c r="AV104" s="153" t="s">
        <v>83</v>
      </c>
      <c r="AW104" s="153" t="s">
        <v>35</v>
      </c>
      <c r="AX104" s="153" t="s">
        <v>75</v>
      </c>
      <c r="AY104" s="156" t="s">
        <v>129</v>
      </c>
    </row>
    <row r="105" spans="2:65" s="153" customFormat="1" ht="11.25">
      <c r="B105" s="154"/>
      <c r="D105" s="155" t="s">
        <v>362</v>
      </c>
      <c r="E105" s="156"/>
      <c r="F105" s="157" t="s">
        <v>372</v>
      </c>
      <c r="H105" s="156"/>
      <c r="I105" s="158"/>
      <c r="L105" s="154"/>
      <c r="M105" s="159"/>
      <c r="T105" s="160"/>
      <c r="AT105" s="156" t="s">
        <v>362</v>
      </c>
      <c r="AU105" s="156" t="s">
        <v>144</v>
      </c>
      <c r="AV105" s="153" t="s">
        <v>83</v>
      </c>
      <c r="AW105" s="153" t="s">
        <v>35</v>
      </c>
      <c r="AX105" s="153" t="s">
        <v>75</v>
      </c>
      <c r="AY105" s="156" t="s">
        <v>129</v>
      </c>
    </row>
    <row r="106" spans="2:65" s="161" customFormat="1" ht="11.25">
      <c r="B106" s="162"/>
      <c r="D106" s="155" t="s">
        <v>362</v>
      </c>
      <c r="E106" s="163"/>
      <c r="F106" s="164" t="s">
        <v>373</v>
      </c>
      <c r="H106" s="165">
        <v>102.6</v>
      </c>
      <c r="I106" s="166"/>
      <c r="L106" s="162"/>
      <c r="M106" s="167"/>
      <c r="T106" s="168"/>
      <c r="AT106" s="163" t="s">
        <v>362</v>
      </c>
      <c r="AU106" s="163" t="s">
        <v>144</v>
      </c>
      <c r="AV106" s="161" t="s">
        <v>85</v>
      </c>
      <c r="AW106" s="161" t="s">
        <v>35</v>
      </c>
      <c r="AX106" s="161" t="s">
        <v>75</v>
      </c>
      <c r="AY106" s="163" t="s">
        <v>129</v>
      </c>
    </row>
    <row r="107" spans="2:65" s="177" customFormat="1" ht="11.25">
      <c r="B107" s="178"/>
      <c r="D107" s="155" t="s">
        <v>362</v>
      </c>
      <c r="E107" s="179"/>
      <c r="F107" s="180" t="s">
        <v>378</v>
      </c>
      <c r="H107" s="181">
        <v>102.6</v>
      </c>
      <c r="I107" s="182"/>
      <c r="L107" s="178"/>
      <c r="M107" s="183"/>
      <c r="T107" s="184"/>
      <c r="AT107" s="179" t="s">
        <v>362</v>
      </c>
      <c r="AU107" s="179" t="s">
        <v>144</v>
      </c>
      <c r="AV107" s="177" t="s">
        <v>144</v>
      </c>
      <c r="AW107" s="177" t="s">
        <v>35</v>
      </c>
      <c r="AX107" s="177" t="s">
        <v>75</v>
      </c>
      <c r="AY107" s="179" t="s">
        <v>129</v>
      </c>
    </row>
    <row r="108" spans="2:65" s="153" customFormat="1" ht="11.25">
      <c r="B108" s="154"/>
      <c r="D108" s="155" t="s">
        <v>362</v>
      </c>
      <c r="E108" s="156"/>
      <c r="F108" s="157" t="s">
        <v>363</v>
      </c>
      <c r="H108" s="156"/>
      <c r="I108" s="158"/>
      <c r="L108" s="154"/>
      <c r="M108" s="159"/>
      <c r="T108" s="160"/>
      <c r="AT108" s="156" t="s">
        <v>362</v>
      </c>
      <c r="AU108" s="156" t="s">
        <v>144</v>
      </c>
      <c r="AV108" s="153" t="s">
        <v>83</v>
      </c>
      <c r="AW108" s="153" t="s">
        <v>35</v>
      </c>
      <c r="AX108" s="153" t="s">
        <v>75</v>
      </c>
      <c r="AY108" s="156" t="s">
        <v>129</v>
      </c>
    </row>
    <row r="109" spans="2:65" s="161" customFormat="1" ht="11.25">
      <c r="B109" s="162"/>
      <c r="D109" s="155" t="s">
        <v>362</v>
      </c>
      <c r="E109" s="163"/>
      <c r="F109" s="164" t="s">
        <v>379</v>
      </c>
      <c r="H109" s="165">
        <v>30</v>
      </c>
      <c r="I109" s="166"/>
      <c r="L109" s="162"/>
      <c r="M109" s="167"/>
      <c r="T109" s="168"/>
      <c r="AT109" s="163" t="s">
        <v>362</v>
      </c>
      <c r="AU109" s="163" t="s">
        <v>144</v>
      </c>
      <c r="AV109" s="161" t="s">
        <v>85</v>
      </c>
      <c r="AW109" s="161" t="s">
        <v>35</v>
      </c>
      <c r="AX109" s="161" t="s">
        <v>75</v>
      </c>
      <c r="AY109" s="163" t="s">
        <v>129</v>
      </c>
    </row>
    <row r="110" spans="2:65" s="161" customFormat="1" ht="11.25">
      <c r="B110" s="162"/>
      <c r="D110" s="155" t="s">
        <v>362</v>
      </c>
      <c r="E110" s="163"/>
      <c r="F110" s="164" t="s">
        <v>380</v>
      </c>
      <c r="H110" s="165">
        <v>30</v>
      </c>
      <c r="I110" s="166"/>
      <c r="L110" s="162"/>
      <c r="M110" s="167"/>
      <c r="T110" s="168"/>
      <c r="AT110" s="163" t="s">
        <v>362</v>
      </c>
      <c r="AU110" s="163" t="s">
        <v>144</v>
      </c>
      <c r="AV110" s="161" t="s">
        <v>85</v>
      </c>
      <c r="AW110" s="161" t="s">
        <v>35</v>
      </c>
      <c r="AX110" s="161" t="s">
        <v>75</v>
      </c>
      <c r="AY110" s="163" t="s">
        <v>129</v>
      </c>
    </row>
    <row r="111" spans="2:65" s="161" customFormat="1" ht="11.25">
      <c r="B111" s="162"/>
      <c r="D111" s="155" t="s">
        <v>362</v>
      </c>
      <c r="E111" s="163"/>
      <c r="F111" s="164" t="s">
        <v>381</v>
      </c>
      <c r="H111" s="165">
        <v>10</v>
      </c>
      <c r="I111" s="166"/>
      <c r="L111" s="162"/>
      <c r="M111" s="167"/>
      <c r="T111" s="168"/>
      <c r="AT111" s="163" t="s">
        <v>362</v>
      </c>
      <c r="AU111" s="163" t="s">
        <v>144</v>
      </c>
      <c r="AV111" s="161" t="s">
        <v>85</v>
      </c>
      <c r="AW111" s="161" t="s">
        <v>35</v>
      </c>
      <c r="AX111" s="161" t="s">
        <v>75</v>
      </c>
      <c r="AY111" s="163" t="s">
        <v>129</v>
      </c>
    </row>
    <row r="112" spans="2:65" s="177" customFormat="1" ht="11.25">
      <c r="B112" s="178"/>
      <c r="D112" s="155" t="s">
        <v>362</v>
      </c>
      <c r="E112" s="179"/>
      <c r="F112" s="180" t="s">
        <v>382</v>
      </c>
      <c r="H112" s="181">
        <v>70</v>
      </c>
      <c r="I112" s="182"/>
      <c r="L112" s="178"/>
      <c r="M112" s="183"/>
      <c r="T112" s="184"/>
      <c r="AT112" s="179" t="s">
        <v>362</v>
      </c>
      <c r="AU112" s="179" t="s">
        <v>144</v>
      </c>
      <c r="AV112" s="177" t="s">
        <v>144</v>
      </c>
      <c r="AW112" s="177" t="s">
        <v>35</v>
      </c>
      <c r="AX112" s="177" t="s">
        <v>75</v>
      </c>
      <c r="AY112" s="179" t="s">
        <v>129</v>
      </c>
    </row>
    <row r="113" spans="2:65" s="169" customFormat="1" ht="11.25">
      <c r="B113" s="170"/>
      <c r="D113" s="155" t="s">
        <v>362</v>
      </c>
      <c r="E113" s="171"/>
      <c r="F113" s="172" t="s">
        <v>383</v>
      </c>
      <c r="H113" s="173">
        <v>172.6</v>
      </c>
      <c r="I113" s="174"/>
      <c r="L113" s="170"/>
      <c r="M113" s="175"/>
      <c r="T113" s="176"/>
      <c r="AT113" s="171" t="s">
        <v>362</v>
      </c>
      <c r="AU113" s="171" t="s">
        <v>144</v>
      </c>
      <c r="AV113" s="169" t="s">
        <v>136</v>
      </c>
      <c r="AW113" s="169" t="s">
        <v>35</v>
      </c>
      <c r="AX113" s="169" t="s">
        <v>83</v>
      </c>
      <c r="AY113" s="171" t="s">
        <v>129</v>
      </c>
    </row>
    <row r="114" spans="2:65" s="19" customFormat="1" ht="24" customHeight="1">
      <c r="B114" s="20"/>
      <c r="C114" s="123" t="s">
        <v>136</v>
      </c>
      <c r="D114" s="123" t="s">
        <v>131</v>
      </c>
      <c r="E114" s="124" t="s">
        <v>384</v>
      </c>
      <c r="F114" s="125" t="s">
        <v>385</v>
      </c>
      <c r="G114" s="126" t="s">
        <v>134</v>
      </c>
      <c r="H114" s="127">
        <v>70</v>
      </c>
      <c r="I114" s="128"/>
      <c r="J114" s="129">
        <f>ROUND(I114*H114,2)</f>
        <v>0</v>
      </c>
      <c r="K114" s="125" t="s">
        <v>135</v>
      </c>
      <c r="L114" s="20"/>
      <c r="M114" s="130"/>
      <c r="N114" s="131" t="s">
        <v>46</v>
      </c>
      <c r="P114" s="132">
        <f>O114*H114</f>
        <v>0</v>
      </c>
      <c r="Q114" s="132">
        <v>0</v>
      </c>
      <c r="R114" s="132">
        <f>Q114*H114</f>
        <v>0</v>
      </c>
      <c r="S114" s="132">
        <v>0</v>
      </c>
      <c r="T114" s="133">
        <f>S114*H114</f>
        <v>0</v>
      </c>
      <c r="AR114" s="134" t="s">
        <v>136</v>
      </c>
      <c r="AT114" s="134" t="s">
        <v>131</v>
      </c>
      <c r="AU114" s="134" t="s">
        <v>144</v>
      </c>
      <c r="AY114" s="7" t="s">
        <v>129</v>
      </c>
      <c r="BE114" s="135">
        <f>IF(N114="základní",J114,0)</f>
        <v>0</v>
      </c>
      <c r="BF114" s="135">
        <f>IF(N114="snížená",J114,0)</f>
        <v>0</v>
      </c>
      <c r="BG114" s="135">
        <f>IF(N114="zákl. přenesená",J114,0)</f>
        <v>0</v>
      </c>
      <c r="BH114" s="135">
        <f>IF(N114="sníž. přenesená",J114,0)</f>
        <v>0</v>
      </c>
      <c r="BI114" s="135">
        <f>IF(N114="nulová",J114,0)</f>
        <v>0</v>
      </c>
      <c r="BJ114" s="7" t="s">
        <v>83</v>
      </c>
      <c r="BK114" s="135">
        <f>ROUND(I114*H114,2)</f>
        <v>0</v>
      </c>
      <c r="BL114" s="7" t="s">
        <v>136</v>
      </c>
      <c r="BM114" s="134" t="s">
        <v>386</v>
      </c>
    </row>
    <row r="115" spans="2:65" s="19" customFormat="1" ht="11.25">
      <c r="B115" s="20"/>
      <c r="D115" s="136" t="s">
        <v>138</v>
      </c>
      <c r="F115" s="137" t="s">
        <v>387</v>
      </c>
      <c r="I115" s="138"/>
      <c r="L115" s="20"/>
      <c r="M115" s="139"/>
      <c r="T115" s="41"/>
      <c r="AT115" s="7" t="s">
        <v>138</v>
      </c>
      <c r="AU115" s="7" t="s">
        <v>144</v>
      </c>
    </row>
    <row r="116" spans="2:65" s="153" customFormat="1" ht="11.25">
      <c r="B116" s="154"/>
      <c r="D116" s="155" t="s">
        <v>362</v>
      </c>
      <c r="E116" s="156"/>
      <c r="F116" s="157" t="s">
        <v>363</v>
      </c>
      <c r="H116" s="156"/>
      <c r="I116" s="158"/>
      <c r="L116" s="154"/>
      <c r="M116" s="159"/>
      <c r="T116" s="160"/>
      <c r="AT116" s="156" t="s">
        <v>362</v>
      </c>
      <c r="AU116" s="156" t="s">
        <v>144</v>
      </c>
      <c r="AV116" s="153" t="s">
        <v>83</v>
      </c>
      <c r="AW116" s="153" t="s">
        <v>35</v>
      </c>
      <c r="AX116" s="153" t="s">
        <v>75</v>
      </c>
      <c r="AY116" s="156" t="s">
        <v>129</v>
      </c>
    </row>
    <row r="117" spans="2:65" s="161" customFormat="1" ht="11.25">
      <c r="B117" s="162"/>
      <c r="D117" s="155" t="s">
        <v>362</v>
      </c>
      <c r="E117" s="163"/>
      <c r="F117" s="164" t="s">
        <v>379</v>
      </c>
      <c r="H117" s="165">
        <v>30</v>
      </c>
      <c r="I117" s="166"/>
      <c r="L117" s="162"/>
      <c r="M117" s="167"/>
      <c r="T117" s="168"/>
      <c r="AT117" s="163" t="s">
        <v>362</v>
      </c>
      <c r="AU117" s="163" t="s">
        <v>144</v>
      </c>
      <c r="AV117" s="161" t="s">
        <v>85</v>
      </c>
      <c r="AW117" s="161" t="s">
        <v>35</v>
      </c>
      <c r="AX117" s="161" t="s">
        <v>75</v>
      </c>
      <c r="AY117" s="163" t="s">
        <v>129</v>
      </c>
    </row>
    <row r="118" spans="2:65" s="161" customFormat="1" ht="11.25">
      <c r="B118" s="162"/>
      <c r="D118" s="155" t="s">
        <v>362</v>
      </c>
      <c r="E118" s="163"/>
      <c r="F118" s="164" t="s">
        <v>380</v>
      </c>
      <c r="H118" s="165">
        <v>30</v>
      </c>
      <c r="I118" s="166"/>
      <c r="L118" s="162"/>
      <c r="M118" s="167"/>
      <c r="T118" s="168"/>
      <c r="AT118" s="163" t="s">
        <v>362</v>
      </c>
      <c r="AU118" s="163" t="s">
        <v>144</v>
      </c>
      <c r="AV118" s="161" t="s">
        <v>85</v>
      </c>
      <c r="AW118" s="161" t="s">
        <v>35</v>
      </c>
      <c r="AX118" s="161" t="s">
        <v>75</v>
      </c>
      <c r="AY118" s="163" t="s">
        <v>129</v>
      </c>
    </row>
    <row r="119" spans="2:65" s="161" customFormat="1" ht="11.25">
      <c r="B119" s="162"/>
      <c r="D119" s="155" t="s">
        <v>362</v>
      </c>
      <c r="E119" s="163"/>
      <c r="F119" s="164" t="s">
        <v>381</v>
      </c>
      <c r="H119" s="165">
        <v>10</v>
      </c>
      <c r="I119" s="166"/>
      <c r="L119" s="162"/>
      <c r="M119" s="167"/>
      <c r="T119" s="168"/>
      <c r="AT119" s="163" t="s">
        <v>362</v>
      </c>
      <c r="AU119" s="163" t="s">
        <v>144</v>
      </c>
      <c r="AV119" s="161" t="s">
        <v>85</v>
      </c>
      <c r="AW119" s="161" t="s">
        <v>35</v>
      </c>
      <c r="AX119" s="161" t="s">
        <v>75</v>
      </c>
      <c r="AY119" s="163" t="s">
        <v>129</v>
      </c>
    </row>
    <row r="120" spans="2:65" s="177" customFormat="1" ht="11.25">
      <c r="B120" s="178"/>
      <c r="D120" s="155" t="s">
        <v>362</v>
      </c>
      <c r="E120" s="179"/>
      <c r="F120" s="180" t="s">
        <v>382</v>
      </c>
      <c r="H120" s="181">
        <v>70</v>
      </c>
      <c r="I120" s="182"/>
      <c r="L120" s="178"/>
      <c r="M120" s="183"/>
      <c r="T120" s="184"/>
      <c r="AT120" s="179" t="s">
        <v>362</v>
      </c>
      <c r="AU120" s="179" t="s">
        <v>144</v>
      </c>
      <c r="AV120" s="177" t="s">
        <v>144</v>
      </c>
      <c r="AW120" s="177" t="s">
        <v>35</v>
      </c>
      <c r="AX120" s="177" t="s">
        <v>75</v>
      </c>
      <c r="AY120" s="179" t="s">
        <v>129</v>
      </c>
    </row>
    <row r="121" spans="2:65" s="169" customFormat="1" ht="11.25">
      <c r="B121" s="170"/>
      <c r="D121" s="155" t="s">
        <v>362</v>
      </c>
      <c r="E121" s="171"/>
      <c r="F121" s="172" t="s">
        <v>383</v>
      </c>
      <c r="H121" s="173">
        <v>70</v>
      </c>
      <c r="I121" s="174"/>
      <c r="L121" s="170"/>
      <c r="M121" s="175"/>
      <c r="T121" s="176"/>
      <c r="AT121" s="171" t="s">
        <v>362</v>
      </c>
      <c r="AU121" s="171" t="s">
        <v>144</v>
      </c>
      <c r="AV121" s="169" t="s">
        <v>136</v>
      </c>
      <c r="AW121" s="169" t="s">
        <v>35</v>
      </c>
      <c r="AX121" s="169" t="s">
        <v>83</v>
      </c>
      <c r="AY121" s="171" t="s">
        <v>129</v>
      </c>
    </row>
    <row r="122" spans="2:65" s="19" customFormat="1" ht="16.5" customHeight="1">
      <c r="B122" s="20"/>
      <c r="C122" s="123" t="s">
        <v>154</v>
      </c>
      <c r="D122" s="123" t="s">
        <v>131</v>
      </c>
      <c r="E122" s="124" t="s">
        <v>388</v>
      </c>
      <c r="F122" s="125" t="s">
        <v>389</v>
      </c>
      <c r="G122" s="126" t="s">
        <v>134</v>
      </c>
      <c r="H122" s="127">
        <v>943</v>
      </c>
      <c r="I122" s="128"/>
      <c r="J122" s="129">
        <f>ROUND(I122*H122,2)</f>
        <v>0</v>
      </c>
      <c r="K122" s="125" t="s">
        <v>135</v>
      </c>
      <c r="L122" s="20"/>
      <c r="M122" s="130"/>
      <c r="N122" s="131" t="s">
        <v>46</v>
      </c>
      <c r="P122" s="132">
        <f>O122*H122</f>
        <v>0</v>
      </c>
      <c r="Q122" s="132">
        <v>0</v>
      </c>
      <c r="R122" s="132">
        <f>Q122*H122</f>
        <v>0</v>
      </c>
      <c r="S122" s="132">
        <v>0</v>
      </c>
      <c r="T122" s="133">
        <f>S122*H122</f>
        <v>0</v>
      </c>
      <c r="AR122" s="134" t="s">
        <v>136</v>
      </c>
      <c r="AT122" s="134" t="s">
        <v>131</v>
      </c>
      <c r="AU122" s="134" t="s">
        <v>144</v>
      </c>
      <c r="AY122" s="7" t="s">
        <v>129</v>
      </c>
      <c r="BE122" s="135">
        <f>IF(N122="základní",J122,0)</f>
        <v>0</v>
      </c>
      <c r="BF122" s="135">
        <f>IF(N122="snížená",J122,0)</f>
        <v>0</v>
      </c>
      <c r="BG122" s="135">
        <f>IF(N122="zákl. přenesená",J122,0)</f>
        <v>0</v>
      </c>
      <c r="BH122" s="135">
        <f>IF(N122="sníž. přenesená",J122,0)</f>
        <v>0</v>
      </c>
      <c r="BI122" s="135">
        <f>IF(N122="nulová",J122,0)</f>
        <v>0</v>
      </c>
      <c r="BJ122" s="7" t="s">
        <v>83</v>
      </c>
      <c r="BK122" s="135">
        <f>ROUND(I122*H122,2)</f>
        <v>0</v>
      </c>
      <c r="BL122" s="7" t="s">
        <v>136</v>
      </c>
      <c r="BM122" s="134" t="s">
        <v>390</v>
      </c>
    </row>
    <row r="123" spans="2:65" s="19" customFormat="1" ht="11.25">
      <c r="B123" s="20"/>
      <c r="D123" s="136" t="s">
        <v>138</v>
      </c>
      <c r="F123" s="137" t="s">
        <v>391</v>
      </c>
      <c r="I123" s="138"/>
      <c r="L123" s="20"/>
      <c r="M123" s="139"/>
      <c r="T123" s="41"/>
      <c r="AT123" s="7" t="s">
        <v>138</v>
      </c>
      <c r="AU123" s="7" t="s">
        <v>144</v>
      </c>
    </row>
    <row r="124" spans="2:65" s="153" customFormat="1" ht="11.25">
      <c r="B124" s="154"/>
      <c r="D124" s="155" t="s">
        <v>362</v>
      </c>
      <c r="E124" s="156"/>
      <c r="F124" s="157" t="s">
        <v>363</v>
      </c>
      <c r="H124" s="156"/>
      <c r="I124" s="158"/>
      <c r="L124" s="154"/>
      <c r="M124" s="159"/>
      <c r="T124" s="160"/>
      <c r="AT124" s="156" t="s">
        <v>362</v>
      </c>
      <c r="AU124" s="156" t="s">
        <v>144</v>
      </c>
      <c r="AV124" s="153" t="s">
        <v>83</v>
      </c>
      <c r="AW124" s="153" t="s">
        <v>35</v>
      </c>
      <c r="AX124" s="153" t="s">
        <v>75</v>
      </c>
      <c r="AY124" s="156" t="s">
        <v>129</v>
      </c>
    </row>
    <row r="125" spans="2:65" s="161" customFormat="1" ht="11.25">
      <c r="B125" s="162"/>
      <c r="D125" s="155" t="s">
        <v>362</v>
      </c>
      <c r="E125" s="163"/>
      <c r="F125" s="164" t="s">
        <v>392</v>
      </c>
      <c r="H125" s="165">
        <v>873</v>
      </c>
      <c r="I125" s="166"/>
      <c r="L125" s="162"/>
      <c r="M125" s="167"/>
      <c r="T125" s="168"/>
      <c r="AT125" s="163" t="s">
        <v>362</v>
      </c>
      <c r="AU125" s="163" t="s">
        <v>144</v>
      </c>
      <c r="AV125" s="161" t="s">
        <v>85</v>
      </c>
      <c r="AW125" s="161" t="s">
        <v>35</v>
      </c>
      <c r="AX125" s="161" t="s">
        <v>75</v>
      </c>
      <c r="AY125" s="163" t="s">
        <v>129</v>
      </c>
    </row>
    <row r="126" spans="2:65" s="177" customFormat="1" ht="11.25">
      <c r="B126" s="178"/>
      <c r="D126" s="155" t="s">
        <v>362</v>
      </c>
      <c r="E126" s="179"/>
      <c r="F126" s="180" t="s">
        <v>393</v>
      </c>
      <c r="H126" s="181">
        <v>873</v>
      </c>
      <c r="I126" s="182"/>
      <c r="L126" s="178"/>
      <c r="M126" s="183"/>
      <c r="T126" s="184"/>
      <c r="AT126" s="179" t="s">
        <v>362</v>
      </c>
      <c r="AU126" s="179" t="s">
        <v>144</v>
      </c>
      <c r="AV126" s="177" t="s">
        <v>144</v>
      </c>
      <c r="AW126" s="177" t="s">
        <v>35</v>
      </c>
      <c r="AX126" s="177" t="s">
        <v>75</v>
      </c>
      <c r="AY126" s="179" t="s">
        <v>129</v>
      </c>
    </row>
    <row r="127" spans="2:65" s="153" customFormat="1" ht="11.25">
      <c r="B127" s="154"/>
      <c r="D127" s="155" t="s">
        <v>362</v>
      </c>
      <c r="E127" s="156"/>
      <c r="F127" s="157" t="s">
        <v>363</v>
      </c>
      <c r="H127" s="156"/>
      <c r="I127" s="158"/>
      <c r="L127" s="154"/>
      <c r="M127" s="159"/>
      <c r="T127" s="160"/>
      <c r="AT127" s="156" t="s">
        <v>362</v>
      </c>
      <c r="AU127" s="156" t="s">
        <v>144</v>
      </c>
      <c r="AV127" s="153" t="s">
        <v>83</v>
      </c>
      <c r="AW127" s="153" t="s">
        <v>35</v>
      </c>
      <c r="AX127" s="153" t="s">
        <v>75</v>
      </c>
      <c r="AY127" s="156" t="s">
        <v>129</v>
      </c>
    </row>
    <row r="128" spans="2:65" s="161" customFormat="1" ht="11.25">
      <c r="B128" s="162"/>
      <c r="D128" s="155" t="s">
        <v>362</v>
      </c>
      <c r="E128" s="163"/>
      <c r="F128" s="164" t="s">
        <v>379</v>
      </c>
      <c r="H128" s="165">
        <v>30</v>
      </c>
      <c r="I128" s="166"/>
      <c r="L128" s="162"/>
      <c r="M128" s="167"/>
      <c r="T128" s="168"/>
      <c r="AT128" s="163" t="s">
        <v>362</v>
      </c>
      <c r="AU128" s="163" t="s">
        <v>144</v>
      </c>
      <c r="AV128" s="161" t="s">
        <v>85</v>
      </c>
      <c r="AW128" s="161" t="s">
        <v>35</v>
      </c>
      <c r="AX128" s="161" t="s">
        <v>75</v>
      </c>
      <c r="AY128" s="163" t="s">
        <v>129</v>
      </c>
    </row>
    <row r="129" spans="2:65" s="161" customFormat="1" ht="11.25">
      <c r="B129" s="162"/>
      <c r="D129" s="155" t="s">
        <v>362</v>
      </c>
      <c r="E129" s="163"/>
      <c r="F129" s="164" t="s">
        <v>380</v>
      </c>
      <c r="H129" s="165">
        <v>30</v>
      </c>
      <c r="I129" s="166"/>
      <c r="L129" s="162"/>
      <c r="M129" s="167"/>
      <c r="T129" s="168"/>
      <c r="AT129" s="163" t="s">
        <v>362</v>
      </c>
      <c r="AU129" s="163" t="s">
        <v>144</v>
      </c>
      <c r="AV129" s="161" t="s">
        <v>85</v>
      </c>
      <c r="AW129" s="161" t="s">
        <v>35</v>
      </c>
      <c r="AX129" s="161" t="s">
        <v>75</v>
      </c>
      <c r="AY129" s="163" t="s">
        <v>129</v>
      </c>
    </row>
    <row r="130" spans="2:65" s="161" customFormat="1" ht="11.25">
      <c r="B130" s="162"/>
      <c r="D130" s="155" t="s">
        <v>362</v>
      </c>
      <c r="E130" s="163"/>
      <c r="F130" s="164" t="s">
        <v>381</v>
      </c>
      <c r="H130" s="165">
        <v>10</v>
      </c>
      <c r="I130" s="166"/>
      <c r="L130" s="162"/>
      <c r="M130" s="167"/>
      <c r="T130" s="168"/>
      <c r="AT130" s="163" t="s">
        <v>362</v>
      </c>
      <c r="AU130" s="163" t="s">
        <v>144</v>
      </c>
      <c r="AV130" s="161" t="s">
        <v>85</v>
      </c>
      <c r="AW130" s="161" t="s">
        <v>35</v>
      </c>
      <c r="AX130" s="161" t="s">
        <v>75</v>
      </c>
      <c r="AY130" s="163" t="s">
        <v>129</v>
      </c>
    </row>
    <row r="131" spans="2:65" s="177" customFormat="1" ht="11.25">
      <c r="B131" s="178"/>
      <c r="D131" s="155" t="s">
        <v>362</v>
      </c>
      <c r="E131" s="179"/>
      <c r="F131" s="180" t="s">
        <v>382</v>
      </c>
      <c r="H131" s="181">
        <v>70</v>
      </c>
      <c r="I131" s="182"/>
      <c r="L131" s="178"/>
      <c r="M131" s="183"/>
      <c r="T131" s="184"/>
      <c r="AT131" s="179" t="s">
        <v>362</v>
      </c>
      <c r="AU131" s="179" t="s">
        <v>144</v>
      </c>
      <c r="AV131" s="177" t="s">
        <v>144</v>
      </c>
      <c r="AW131" s="177" t="s">
        <v>35</v>
      </c>
      <c r="AX131" s="177" t="s">
        <v>75</v>
      </c>
      <c r="AY131" s="179" t="s">
        <v>129</v>
      </c>
    </row>
    <row r="132" spans="2:65" s="169" customFormat="1" ht="11.25">
      <c r="B132" s="170"/>
      <c r="D132" s="155" t="s">
        <v>362</v>
      </c>
      <c r="E132" s="171"/>
      <c r="F132" s="172" t="s">
        <v>383</v>
      </c>
      <c r="H132" s="173">
        <v>943</v>
      </c>
      <c r="I132" s="174"/>
      <c r="L132" s="170"/>
      <c r="M132" s="175"/>
      <c r="T132" s="176"/>
      <c r="AT132" s="171" t="s">
        <v>362</v>
      </c>
      <c r="AU132" s="171" t="s">
        <v>144</v>
      </c>
      <c r="AV132" s="169" t="s">
        <v>136</v>
      </c>
      <c r="AW132" s="169" t="s">
        <v>35</v>
      </c>
      <c r="AX132" s="169" t="s">
        <v>83</v>
      </c>
      <c r="AY132" s="171" t="s">
        <v>129</v>
      </c>
    </row>
    <row r="133" spans="2:65" s="19" customFormat="1" ht="24" customHeight="1">
      <c r="B133" s="20"/>
      <c r="C133" s="123" t="s">
        <v>159</v>
      </c>
      <c r="D133" s="123" t="s">
        <v>131</v>
      </c>
      <c r="E133" s="124" t="s">
        <v>394</v>
      </c>
      <c r="F133" s="125" t="s">
        <v>395</v>
      </c>
      <c r="G133" s="126" t="s">
        <v>134</v>
      </c>
      <c r="H133" s="127">
        <v>943</v>
      </c>
      <c r="I133" s="128"/>
      <c r="J133" s="129">
        <f>ROUND(I133*H133,2)</f>
        <v>0</v>
      </c>
      <c r="K133" s="125" t="s">
        <v>135</v>
      </c>
      <c r="L133" s="20"/>
      <c r="M133" s="130"/>
      <c r="N133" s="131" t="s">
        <v>46</v>
      </c>
      <c r="P133" s="132">
        <f>O133*H133</f>
        <v>0</v>
      </c>
      <c r="Q133" s="132">
        <v>0</v>
      </c>
      <c r="R133" s="132">
        <f>Q133*H133</f>
        <v>0</v>
      </c>
      <c r="S133" s="132">
        <v>0</v>
      </c>
      <c r="T133" s="133">
        <f>S133*H133</f>
        <v>0</v>
      </c>
      <c r="AR133" s="134" t="s">
        <v>136</v>
      </c>
      <c r="AT133" s="134" t="s">
        <v>131</v>
      </c>
      <c r="AU133" s="134" t="s">
        <v>144</v>
      </c>
      <c r="AY133" s="7" t="s">
        <v>129</v>
      </c>
      <c r="BE133" s="135">
        <f>IF(N133="základní",J133,0)</f>
        <v>0</v>
      </c>
      <c r="BF133" s="135">
        <f>IF(N133="snížená",J133,0)</f>
        <v>0</v>
      </c>
      <c r="BG133" s="135">
        <f>IF(N133="zákl. přenesená",J133,0)</f>
        <v>0</v>
      </c>
      <c r="BH133" s="135">
        <f>IF(N133="sníž. přenesená",J133,0)</f>
        <v>0</v>
      </c>
      <c r="BI133" s="135">
        <f>IF(N133="nulová",J133,0)</f>
        <v>0</v>
      </c>
      <c r="BJ133" s="7" t="s">
        <v>83</v>
      </c>
      <c r="BK133" s="135">
        <f>ROUND(I133*H133,2)</f>
        <v>0</v>
      </c>
      <c r="BL133" s="7" t="s">
        <v>136</v>
      </c>
      <c r="BM133" s="134" t="s">
        <v>396</v>
      </c>
    </row>
    <row r="134" spans="2:65" s="19" customFormat="1" ht="11.25">
      <c r="B134" s="20"/>
      <c r="D134" s="136" t="s">
        <v>138</v>
      </c>
      <c r="F134" s="137" t="s">
        <v>397</v>
      </c>
      <c r="I134" s="138"/>
      <c r="L134" s="20"/>
      <c r="M134" s="139"/>
      <c r="T134" s="41"/>
      <c r="AT134" s="7" t="s">
        <v>138</v>
      </c>
      <c r="AU134" s="7" t="s">
        <v>144</v>
      </c>
    </row>
    <row r="135" spans="2:65" s="153" customFormat="1" ht="11.25">
      <c r="B135" s="154"/>
      <c r="D135" s="155" t="s">
        <v>362</v>
      </c>
      <c r="E135" s="156"/>
      <c r="F135" s="157" t="s">
        <v>363</v>
      </c>
      <c r="H135" s="156"/>
      <c r="I135" s="158"/>
      <c r="L135" s="154"/>
      <c r="M135" s="159"/>
      <c r="T135" s="160"/>
      <c r="AT135" s="156" t="s">
        <v>362</v>
      </c>
      <c r="AU135" s="156" t="s">
        <v>144</v>
      </c>
      <c r="AV135" s="153" t="s">
        <v>83</v>
      </c>
      <c r="AW135" s="153" t="s">
        <v>35</v>
      </c>
      <c r="AX135" s="153" t="s">
        <v>75</v>
      </c>
      <c r="AY135" s="156" t="s">
        <v>129</v>
      </c>
    </row>
    <row r="136" spans="2:65" s="161" customFormat="1" ht="11.25">
      <c r="B136" s="162"/>
      <c r="D136" s="155" t="s">
        <v>362</v>
      </c>
      <c r="E136" s="163"/>
      <c r="F136" s="164" t="s">
        <v>392</v>
      </c>
      <c r="H136" s="165">
        <v>873</v>
      </c>
      <c r="I136" s="166"/>
      <c r="L136" s="162"/>
      <c r="M136" s="167"/>
      <c r="T136" s="168"/>
      <c r="AT136" s="163" t="s">
        <v>362</v>
      </c>
      <c r="AU136" s="163" t="s">
        <v>144</v>
      </c>
      <c r="AV136" s="161" t="s">
        <v>85</v>
      </c>
      <c r="AW136" s="161" t="s">
        <v>35</v>
      </c>
      <c r="AX136" s="161" t="s">
        <v>75</v>
      </c>
      <c r="AY136" s="163" t="s">
        <v>129</v>
      </c>
    </row>
    <row r="137" spans="2:65" s="177" customFormat="1" ht="11.25">
      <c r="B137" s="178"/>
      <c r="D137" s="155" t="s">
        <v>362</v>
      </c>
      <c r="E137" s="179"/>
      <c r="F137" s="180" t="s">
        <v>393</v>
      </c>
      <c r="H137" s="181">
        <v>873</v>
      </c>
      <c r="I137" s="182"/>
      <c r="L137" s="178"/>
      <c r="M137" s="183"/>
      <c r="T137" s="184"/>
      <c r="AT137" s="179" t="s">
        <v>362</v>
      </c>
      <c r="AU137" s="179" t="s">
        <v>144</v>
      </c>
      <c r="AV137" s="177" t="s">
        <v>144</v>
      </c>
      <c r="AW137" s="177" t="s">
        <v>35</v>
      </c>
      <c r="AX137" s="177" t="s">
        <v>75</v>
      </c>
      <c r="AY137" s="179" t="s">
        <v>129</v>
      </c>
    </row>
    <row r="138" spans="2:65" s="153" customFormat="1" ht="11.25">
      <c r="B138" s="154"/>
      <c r="D138" s="155" t="s">
        <v>362</v>
      </c>
      <c r="E138" s="156"/>
      <c r="F138" s="157" t="s">
        <v>363</v>
      </c>
      <c r="H138" s="156"/>
      <c r="I138" s="158"/>
      <c r="L138" s="154"/>
      <c r="M138" s="159"/>
      <c r="T138" s="160"/>
      <c r="AT138" s="156" t="s">
        <v>362</v>
      </c>
      <c r="AU138" s="156" t="s">
        <v>144</v>
      </c>
      <c r="AV138" s="153" t="s">
        <v>83</v>
      </c>
      <c r="AW138" s="153" t="s">
        <v>35</v>
      </c>
      <c r="AX138" s="153" t="s">
        <v>75</v>
      </c>
      <c r="AY138" s="156" t="s">
        <v>129</v>
      </c>
    </row>
    <row r="139" spans="2:65" s="161" customFormat="1" ht="11.25">
      <c r="B139" s="162"/>
      <c r="D139" s="155" t="s">
        <v>362</v>
      </c>
      <c r="E139" s="163"/>
      <c r="F139" s="164" t="s">
        <v>379</v>
      </c>
      <c r="H139" s="165">
        <v>30</v>
      </c>
      <c r="I139" s="166"/>
      <c r="L139" s="162"/>
      <c r="M139" s="167"/>
      <c r="T139" s="168"/>
      <c r="AT139" s="163" t="s">
        <v>362</v>
      </c>
      <c r="AU139" s="163" t="s">
        <v>144</v>
      </c>
      <c r="AV139" s="161" t="s">
        <v>85</v>
      </c>
      <c r="AW139" s="161" t="s">
        <v>35</v>
      </c>
      <c r="AX139" s="161" t="s">
        <v>75</v>
      </c>
      <c r="AY139" s="163" t="s">
        <v>129</v>
      </c>
    </row>
    <row r="140" spans="2:65" s="161" customFormat="1" ht="11.25">
      <c r="B140" s="162"/>
      <c r="D140" s="155" t="s">
        <v>362</v>
      </c>
      <c r="E140" s="163"/>
      <c r="F140" s="164" t="s">
        <v>380</v>
      </c>
      <c r="H140" s="165">
        <v>30</v>
      </c>
      <c r="I140" s="166"/>
      <c r="L140" s="162"/>
      <c r="M140" s="167"/>
      <c r="T140" s="168"/>
      <c r="AT140" s="163" t="s">
        <v>362</v>
      </c>
      <c r="AU140" s="163" t="s">
        <v>144</v>
      </c>
      <c r="AV140" s="161" t="s">
        <v>85</v>
      </c>
      <c r="AW140" s="161" t="s">
        <v>35</v>
      </c>
      <c r="AX140" s="161" t="s">
        <v>75</v>
      </c>
      <c r="AY140" s="163" t="s">
        <v>129</v>
      </c>
    </row>
    <row r="141" spans="2:65" s="161" customFormat="1" ht="11.25">
      <c r="B141" s="162"/>
      <c r="D141" s="155" t="s">
        <v>362</v>
      </c>
      <c r="E141" s="163"/>
      <c r="F141" s="164" t="s">
        <v>381</v>
      </c>
      <c r="H141" s="165">
        <v>10</v>
      </c>
      <c r="I141" s="166"/>
      <c r="L141" s="162"/>
      <c r="M141" s="167"/>
      <c r="T141" s="168"/>
      <c r="AT141" s="163" t="s">
        <v>362</v>
      </c>
      <c r="AU141" s="163" t="s">
        <v>144</v>
      </c>
      <c r="AV141" s="161" t="s">
        <v>85</v>
      </c>
      <c r="AW141" s="161" t="s">
        <v>35</v>
      </c>
      <c r="AX141" s="161" t="s">
        <v>75</v>
      </c>
      <c r="AY141" s="163" t="s">
        <v>129</v>
      </c>
    </row>
    <row r="142" spans="2:65" s="177" customFormat="1" ht="11.25">
      <c r="B142" s="178"/>
      <c r="D142" s="155" t="s">
        <v>362</v>
      </c>
      <c r="E142" s="179"/>
      <c r="F142" s="180" t="s">
        <v>382</v>
      </c>
      <c r="H142" s="181">
        <v>70</v>
      </c>
      <c r="I142" s="182"/>
      <c r="L142" s="178"/>
      <c r="M142" s="183"/>
      <c r="T142" s="184"/>
      <c r="AT142" s="179" t="s">
        <v>362</v>
      </c>
      <c r="AU142" s="179" t="s">
        <v>144</v>
      </c>
      <c r="AV142" s="177" t="s">
        <v>144</v>
      </c>
      <c r="AW142" s="177" t="s">
        <v>35</v>
      </c>
      <c r="AX142" s="177" t="s">
        <v>75</v>
      </c>
      <c r="AY142" s="179" t="s">
        <v>129</v>
      </c>
    </row>
    <row r="143" spans="2:65" s="169" customFormat="1" ht="11.25">
      <c r="B143" s="170"/>
      <c r="D143" s="155" t="s">
        <v>362</v>
      </c>
      <c r="E143" s="171"/>
      <c r="F143" s="172" t="s">
        <v>383</v>
      </c>
      <c r="H143" s="173">
        <v>943</v>
      </c>
      <c r="I143" s="174"/>
      <c r="L143" s="170"/>
      <c r="M143" s="175"/>
      <c r="T143" s="176"/>
      <c r="AT143" s="171" t="s">
        <v>362</v>
      </c>
      <c r="AU143" s="171" t="s">
        <v>144</v>
      </c>
      <c r="AV143" s="169" t="s">
        <v>136</v>
      </c>
      <c r="AW143" s="169" t="s">
        <v>35</v>
      </c>
      <c r="AX143" s="169" t="s">
        <v>83</v>
      </c>
      <c r="AY143" s="171" t="s">
        <v>129</v>
      </c>
    </row>
    <row r="144" spans="2:65" s="110" customFormat="1" ht="20.25" customHeight="1">
      <c r="B144" s="111"/>
      <c r="D144" s="112" t="s">
        <v>74</v>
      </c>
      <c r="E144" s="121" t="s">
        <v>398</v>
      </c>
      <c r="F144" s="121" t="s">
        <v>399</v>
      </c>
      <c r="I144" s="114"/>
      <c r="J144" s="122">
        <f>BK144</f>
        <v>0</v>
      </c>
      <c r="L144" s="111"/>
      <c r="M144" s="116"/>
      <c r="P144" s="117">
        <f>SUM(P145:P156)</f>
        <v>0</v>
      </c>
      <c r="R144" s="117">
        <f>SUM(R145:R156)</f>
        <v>6.2539400000000001</v>
      </c>
      <c r="T144" s="118">
        <f>SUM(T145:T156)</f>
        <v>0</v>
      </c>
      <c r="AR144" s="112" t="s">
        <v>83</v>
      </c>
      <c r="AT144" s="119" t="s">
        <v>74</v>
      </c>
      <c r="AU144" s="119" t="s">
        <v>85</v>
      </c>
      <c r="AY144" s="112" t="s">
        <v>129</v>
      </c>
      <c r="BK144" s="120">
        <f>SUM(BK145:BK156)</f>
        <v>0</v>
      </c>
    </row>
    <row r="145" spans="2:65" s="19" customFormat="1" ht="33" customHeight="1">
      <c r="B145" s="20"/>
      <c r="C145" s="123" t="s">
        <v>164</v>
      </c>
      <c r="D145" s="123" t="s">
        <v>131</v>
      </c>
      <c r="E145" s="124" t="s">
        <v>400</v>
      </c>
      <c r="F145" s="125" t="s">
        <v>401</v>
      </c>
      <c r="G145" s="126" t="s">
        <v>134</v>
      </c>
      <c r="H145" s="127">
        <v>11</v>
      </c>
      <c r="I145" s="128"/>
      <c r="J145" s="129">
        <f>ROUND(I145*H145,2)</f>
        <v>0</v>
      </c>
      <c r="K145" s="125" t="s">
        <v>135</v>
      </c>
      <c r="L145" s="20"/>
      <c r="M145" s="130"/>
      <c r="N145" s="131" t="s">
        <v>46</v>
      </c>
      <c r="P145" s="132">
        <f>O145*H145</f>
        <v>0</v>
      </c>
      <c r="Q145" s="132">
        <v>0.29499999999999998</v>
      </c>
      <c r="R145" s="132">
        <f>Q145*H145</f>
        <v>3.2449999999999997</v>
      </c>
      <c r="S145" s="132">
        <v>0</v>
      </c>
      <c r="T145" s="133">
        <f>S145*H145</f>
        <v>0</v>
      </c>
      <c r="AR145" s="134" t="s">
        <v>136</v>
      </c>
      <c r="AT145" s="134" t="s">
        <v>131</v>
      </c>
      <c r="AU145" s="134" t="s">
        <v>144</v>
      </c>
      <c r="AY145" s="7" t="s">
        <v>129</v>
      </c>
      <c r="BE145" s="135">
        <f>IF(N145="základní",J145,0)</f>
        <v>0</v>
      </c>
      <c r="BF145" s="135">
        <f>IF(N145="snížená",J145,0)</f>
        <v>0</v>
      </c>
      <c r="BG145" s="135">
        <f>IF(N145="zákl. přenesená",J145,0)</f>
        <v>0</v>
      </c>
      <c r="BH145" s="135">
        <f>IF(N145="sníž. přenesená",J145,0)</f>
        <v>0</v>
      </c>
      <c r="BI145" s="135">
        <f>IF(N145="nulová",J145,0)</f>
        <v>0</v>
      </c>
      <c r="BJ145" s="7" t="s">
        <v>83</v>
      </c>
      <c r="BK145" s="135">
        <f>ROUND(I145*H145,2)</f>
        <v>0</v>
      </c>
      <c r="BL145" s="7" t="s">
        <v>136</v>
      </c>
      <c r="BM145" s="134" t="s">
        <v>402</v>
      </c>
    </row>
    <row r="146" spans="2:65" s="19" customFormat="1" ht="11.25">
      <c r="B146" s="20"/>
      <c r="D146" s="136" t="s">
        <v>138</v>
      </c>
      <c r="F146" s="137" t="s">
        <v>403</v>
      </c>
      <c r="I146" s="138"/>
      <c r="L146" s="20"/>
      <c r="M146" s="139"/>
      <c r="T146" s="41"/>
      <c r="AT146" s="7" t="s">
        <v>138</v>
      </c>
      <c r="AU146" s="7" t="s">
        <v>144</v>
      </c>
    </row>
    <row r="147" spans="2:65" s="153" customFormat="1" ht="11.25">
      <c r="B147" s="154"/>
      <c r="D147" s="155" t="s">
        <v>362</v>
      </c>
      <c r="E147" s="156"/>
      <c r="F147" s="157" t="s">
        <v>404</v>
      </c>
      <c r="H147" s="156"/>
      <c r="I147" s="158"/>
      <c r="L147" s="154"/>
      <c r="M147" s="159"/>
      <c r="T147" s="160"/>
      <c r="AT147" s="156" t="s">
        <v>362</v>
      </c>
      <c r="AU147" s="156" t="s">
        <v>144</v>
      </c>
      <c r="AV147" s="153" t="s">
        <v>83</v>
      </c>
      <c r="AW147" s="153" t="s">
        <v>35</v>
      </c>
      <c r="AX147" s="153" t="s">
        <v>75</v>
      </c>
      <c r="AY147" s="156" t="s">
        <v>129</v>
      </c>
    </row>
    <row r="148" spans="2:65" s="161" customFormat="1" ht="11.25">
      <c r="B148" s="162"/>
      <c r="D148" s="155" t="s">
        <v>362</v>
      </c>
      <c r="E148" s="163"/>
      <c r="F148" s="164" t="s">
        <v>405</v>
      </c>
      <c r="H148" s="165">
        <v>11</v>
      </c>
      <c r="I148" s="166"/>
      <c r="L148" s="162"/>
      <c r="M148" s="167"/>
      <c r="T148" s="168"/>
      <c r="AT148" s="163" t="s">
        <v>362</v>
      </c>
      <c r="AU148" s="163" t="s">
        <v>144</v>
      </c>
      <c r="AV148" s="161" t="s">
        <v>85</v>
      </c>
      <c r="AW148" s="161" t="s">
        <v>35</v>
      </c>
      <c r="AX148" s="161" t="s">
        <v>83</v>
      </c>
      <c r="AY148" s="163" t="s">
        <v>129</v>
      </c>
    </row>
    <row r="149" spans="2:65" s="19" customFormat="1" ht="33" customHeight="1">
      <c r="B149" s="20"/>
      <c r="C149" s="123" t="s">
        <v>170</v>
      </c>
      <c r="D149" s="123" t="s">
        <v>131</v>
      </c>
      <c r="E149" s="124" t="s">
        <v>406</v>
      </c>
      <c r="F149" s="125" t="s">
        <v>407</v>
      </c>
      <c r="G149" s="126" t="s">
        <v>134</v>
      </c>
      <c r="H149" s="127">
        <v>11</v>
      </c>
      <c r="I149" s="128"/>
      <c r="J149" s="129">
        <f>ROUND(I149*H149,2)</f>
        <v>0</v>
      </c>
      <c r="K149" s="125" t="s">
        <v>135</v>
      </c>
      <c r="L149" s="20"/>
      <c r="M149" s="130"/>
      <c r="N149" s="131" t="s">
        <v>46</v>
      </c>
      <c r="P149" s="132">
        <f>O149*H149</f>
        <v>0</v>
      </c>
      <c r="Q149" s="132">
        <v>0</v>
      </c>
      <c r="R149" s="132">
        <f>Q149*H149</f>
        <v>0</v>
      </c>
      <c r="S149" s="132">
        <v>0</v>
      </c>
      <c r="T149" s="133">
        <f>S149*H149</f>
        <v>0</v>
      </c>
      <c r="AR149" s="134" t="s">
        <v>136</v>
      </c>
      <c r="AT149" s="134" t="s">
        <v>131</v>
      </c>
      <c r="AU149" s="134" t="s">
        <v>144</v>
      </c>
      <c r="AY149" s="7" t="s">
        <v>129</v>
      </c>
      <c r="BE149" s="135">
        <f>IF(N149="základní",J149,0)</f>
        <v>0</v>
      </c>
      <c r="BF149" s="135">
        <f>IF(N149="snížená",J149,0)</f>
        <v>0</v>
      </c>
      <c r="BG149" s="135">
        <f>IF(N149="zákl. přenesená",J149,0)</f>
        <v>0</v>
      </c>
      <c r="BH149" s="135">
        <f>IF(N149="sníž. přenesená",J149,0)</f>
        <v>0</v>
      </c>
      <c r="BI149" s="135">
        <f>IF(N149="nulová",J149,0)</f>
        <v>0</v>
      </c>
      <c r="BJ149" s="7" t="s">
        <v>83</v>
      </c>
      <c r="BK149" s="135">
        <f>ROUND(I149*H149,2)</f>
        <v>0</v>
      </c>
      <c r="BL149" s="7" t="s">
        <v>136</v>
      </c>
      <c r="BM149" s="134" t="s">
        <v>408</v>
      </c>
    </row>
    <row r="150" spans="2:65" s="19" customFormat="1" ht="11.25">
      <c r="B150" s="20"/>
      <c r="D150" s="136" t="s">
        <v>138</v>
      </c>
      <c r="F150" s="137" t="s">
        <v>409</v>
      </c>
      <c r="I150" s="138"/>
      <c r="L150" s="20"/>
      <c r="M150" s="139"/>
      <c r="T150" s="41"/>
      <c r="AT150" s="7" t="s">
        <v>138</v>
      </c>
      <c r="AU150" s="7" t="s">
        <v>144</v>
      </c>
    </row>
    <row r="151" spans="2:65" s="19" customFormat="1" ht="24" customHeight="1">
      <c r="B151" s="20"/>
      <c r="C151" s="123" t="s">
        <v>175</v>
      </c>
      <c r="D151" s="123" t="s">
        <v>131</v>
      </c>
      <c r="E151" s="124" t="s">
        <v>410</v>
      </c>
      <c r="F151" s="125" t="s">
        <v>411</v>
      </c>
      <c r="G151" s="126" t="s">
        <v>134</v>
      </c>
      <c r="H151" s="127">
        <v>11</v>
      </c>
      <c r="I151" s="128"/>
      <c r="J151" s="129">
        <f>ROUND(I151*H151,2)</f>
        <v>0</v>
      </c>
      <c r="K151" s="125" t="s">
        <v>135</v>
      </c>
      <c r="L151" s="20"/>
      <c r="M151" s="130"/>
      <c r="N151" s="131" t="s">
        <v>46</v>
      </c>
      <c r="P151" s="132">
        <f>O151*H151</f>
        <v>0</v>
      </c>
      <c r="Q151" s="132">
        <v>0.16192000000000001</v>
      </c>
      <c r="R151" s="132">
        <f>Q151*H151</f>
        <v>1.78112</v>
      </c>
      <c r="S151" s="132">
        <v>0</v>
      </c>
      <c r="T151" s="133">
        <f>S151*H151</f>
        <v>0</v>
      </c>
      <c r="AR151" s="134" t="s">
        <v>136</v>
      </c>
      <c r="AT151" s="134" t="s">
        <v>131</v>
      </c>
      <c r="AU151" s="134" t="s">
        <v>144</v>
      </c>
      <c r="AY151" s="7" t="s">
        <v>129</v>
      </c>
      <c r="BE151" s="135">
        <f>IF(N151="základní",J151,0)</f>
        <v>0</v>
      </c>
      <c r="BF151" s="135">
        <f>IF(N151="snížená",J151,0)</f>
        <v>0</v>
      </c>
      <c r="BG151" s="135">
        <f>IF(N151="zákl. přenesená",J151,0)</f>
        <v>0</v>
      </c>
      <c r="BH151" s="135">
        <f>IF(N151="sníž. přenesená",J151,0)</f>
        <v>0</v>
      </c>
      <c r="BI151" s="135">
        <f>IF(N151="nulová",J151,0)</f>
        <v>0</v>
      </c>
      <c r="BJ151" s="7" t="s">
        <v>83</v>
      </c>
      <c r="BK151" s="135">
        <f>ROUND(I151*H151,2)</f>
        <v>0</v>
      </c>
      <c r="BL151" s="7" t="s">
        <v>136</v>
      </c>
      <c r="BM151" s="134" t="s">
        <v>412</v>
      </c>
    </row>
    <row r="152" spans="2:65" s="19" customFormat="1" ht="11.25">
      <c r="B152" s="20"/>
      <c r="D152" s="136" t="s">
        <v>138</v>
      </c>
      <c r="F152" s="137" t="s">
        <v>413</v>
      </c>
      <c r="I152" s="138"/>
      <c r="L152" s="20"/>
      <c r="M152" s="139"/>
      <c r="T152" s="41"/>
      <c r="AT152" s="7" t="s">
        <v>138</v>
      </c>
      <c r="AU152" s="7" t="s">
        <v>144</v>
      </c>
    </row>
    <row r="153" spans="2:65" s="19" customFormat="1" ht="37.5" customHeight="1">
      <c r="B153" s="20"/>
      <c r="C153" s="123" t="s">
        <v>181</v>
      </c>
      <c r="D153" s="123" t="s">
        <v>131</v>
      </c>
      <c r="E153" s="124" t="s">
        <v>414</v>
      </c>
      <c r="F153" s="125" t="s">
        <v>415</v>
      </c>
      <c r="G153" s="126" t="s">
        <v>134</v>
      </c>
      <c r="H153" s="127">
        <v>11</v>
      </c>
      <c r="I153" s="128"/>
      <c r="J153" s="129">
        <f>ROUND(I153*H153,2)</f>
        <v>0</v>
      </c>
      <c r="K153" s="125" t="s">
        <v>135</v>
      </c>
      <c r="L153" s="20"/>
      <c r="M153" s="130"/>
      <c r="N153" s="131" t="s">
        <v>46</v>
      </c>
      <c r="P153" s="132">
        <f>O153*H153</f>
        <v>0</v>
      </c>
      <c r="Q153" s="132">
        <v>0.11162</v>
      </c>
      <c r="R153" s="132">
        <f>Q153*H153</f>
        <v>1.2278199999999999</v>
      </c>
      <c r="S153" s="132">
        <v>0</v>
      </c>
      <c r="T153" s="133">
        <f>S153*H153</f>
        <v>0</v>
      </c>
      <c r="AR153" s="134" t="s">
        <v>136</v>
      </c>
      <c r="AT153" s="134" t="s">
        <v>131</v>
      </c>
      <c r="AU153" s="134" t="s">
        <v>144</v>
      </c>
      <c r="AY153" s="7" t="s">
        <v>129</v>
      </c>
      <c r="BE153" s="135">
        <f>IF(N153="základní",J153,0)</f>
        <v>0</v>
      </c>
      <c r="BF153" s="135">
        <f>IF(N153="snížená",J153,0)</f>
        <v>0</v>
      </c>
      <c r="BG153" s="135">
        <f>IF(N153="zákl. přenesená",J153,0)</f>
        <v>0</v>
      </c>
      <c r="BH153" s="135">
        <f>IF(N153="sníž. přenesená",J153,0)</f>
        <v>0</v>
      </c>
      <c r="BI153" s="135">
        <f>IF(N153="nulová",J153,0)</f>
        <v>0</v>
      </c>
      <c r="BJ153" s="7" t="s">
        <v>83</v>
      </c>
      <c r="BK153" s="135">
        <f>ROUND(I153*H153,2)</f>
        <v>0</v>
      </c>
      <c r="BL153" s="7" t="s">
        <v>136</v>
      </c>
      <c r="BM153" s="134" t="s">
        <v>416</v>
      </c>
    </row>
    <row r="154" spans="2:65" s="19" customFormat="1" ht="11.25">
      <c r="B154" s="20"/>
      <c r="D154" s="136" t="s">
        <v>138</v>
      </c>
      <c r="F154" s="137" t="s">
        <v>417</v>
      </c>
      <c r="I154" s="138"/>
      <c r="L154" s="20"/>
      <c r="M154" s="139"/>
      <c r="T154" s="41"/>
      <c r="AT154" s="7" t="s">
        <v>138</v>
      </c>
      <c r="AU154" s="7" t="s">
        <v>144</v>
      </c>
    </row>
    <row r="155" spans="2:65" s="153" customFormat="1" ht="11.25">
      <c r="B155" s="154"/>
      <c r="D155" s="155" t="s">
        <v>362</v>
      </c>
      <c r="E155" s="156"/>
      <c r="F155" s="157" t="s">
        <v>418</v>
      </c>
      <c r="H155" s="156"/>
      <c r="I155" s="158"/>
      <c r="L155" s="154"/>
      <c r="M155" s="159"/>
      <c r="T155" s="160"/>
      <c r="AT155" s="156" t="s">
        <v>362</v>
      </c>
      <c r="AU155" s="156" t="s">
        <v>144</v>
      </c>
      <c r="AV155" s="153" t="s">
        <v>83</v>
      </c>
      <c r="AW155" s="153" t="s">
        <v>35</v>
      </c>
      <c r="AX155" s="153" t="s">
        <v>75</v>
      </c>
      <c r="AY155" s="156" t="s">
        <v>129</v>
      </c>
    </row>
    <row r="156" spans="2:65" s="161" customFormat="1" ht="11.25">
      <c r="B156" s="162"/>
      <c r="D156" s="155" t="s">
        <v>362</v>
      </c>
      <c r="E156" s="163"/>
      <c r="F156" s="164" t="s">
        <v>405</v>
      </c>
      <c r="H156" s="165">
        <v>11</v>
      </c>
      <c r="I156" s="166"/>
      <c r="L156" s="162"/>
      <c r="M156" s="167"/>
      <c r="T156" s="168"/>
      <c r="AT156" s="163" t="s">
        <v>362</v>
      </c>
      <c r="AU156" s="163" t="s">
        <v>144</v>
      </c>
      <c r="AV156" s="161" t="s">
        <v>85</v>
      </c>
      <c r="AW156" s="161" t="s">
        <v>35</v>
      </c>
      <c r="AX156" s="161" t="s">
        <v>83</v>
      </c>
      <c r="AY156" s="163" t="s">
        <v>129</v>
      </c>
    </row>
    <row r="157" spans="2:65" s="110" customFormat="1" ht="22.5" customHeight="1">
      <c r="B157" s="111"/>
      <c r="D157" s="112" t="s">
        <v>74</v>
      </c>
      <c r="E157" s="121" t="s">
        <v>419</v>
      </c>
      <c r="F157" s="121" t="s">
        <v>420</v>
      </c>
      <c r="I157" s="114"/>
      <c r="J157" s="122">
        <f>BK157</f>
        <v>0</v>
      </c>
      <c r="L157" s="111"/>
      <c r="M157" s="116"/>
      <c r="P157" s="117">
        <f>SUM(P158:P181)</f>
        <v>0</v>
      </c>
      <c r="R157" s="117">
        <f>SUM(R158:R181)</f>
        <v>0</v>
      </c>
      <c r="T157" s="118">
        <f>SUM(T158:T181)</f>
        <v>99.028800000000004</v>
      </c>
      <c r="AR157" s="112" t="s">
        <v>83</v>
      </c>
      <c r="AT157" s="119" t="s">
        <v>74</v>
      </c>
      <c r="AU157" s="119" t="s">
        <v>83</v>
      </c>
      <c r="AY157" s="112" t="s">
        <v>129</v>
      </c>
      <c r="BK157" s="120">
        <f>SUM(BK158:BK181)</f>
        <v>0</v>
      </c>
    </row>
    <row r="158" spans="2:65" s="19" customFormat="1" ht="33" customHeight="1">
      <c r="B158" s="20"/>
      <c r="C158" s="123" t="s">
        <v>187</v>
      </c>
      <c r="D158" s="123" t="s">
        <v>131</v>
      </c>
      <c r="E158" s="124" t="s">
        <v>421</v>
      </c>
      <c r="F158" s="125" t="s">
        <v>422</v>
      </c>
      <c r="G158" s="126" t="s">
        <v>134</v>
      </c>
      <c r="H158" s="127">
        <v>873</v>
      </c>
      <c r="I158" s="128"/>
      <c r="J158" s="129">
        <f>ROUND(I158*H158,2)</f>
        <v>0</v>
      </c>
      <c r="K158" s="125" t="s">
        <v>135</v>
      </c>
      <c r="L158" s="20"/>
      <c r="M158" s="130"/>
      <c r="N158" s="131" t="s">
        <v>46</v>
      </c>
      <c r="P158" s="132">
        <f>O158*H158</f>
        <v>0</v>
      </c>
      <c r="Q158" s="132">
        <v>0</v>
      </c>
      <c r="R158" s="132">
        <f>Q158*H158</f>
        <v>0</v>
      </c>
      <c r="S158" s="132">
        <v>0.02</v>
      </c>
      <c r="T158" s="133">
        <f>S158*H158</f>
        <v>17.46</v>
      </c>
      <c r="AR158" s="134" t="s">
        <v>136</v>
      </c>
      <c r="AT158" s="134" t="s">
        <v>131</v>
      </c>
      <c r="AU158" s="134" t="s">
        <v>85</v>
      </c>
      <c r="AY158" s="7" t="s">
        <v>129</v>
      </c>
      <c r="BE158" s="135">
        <f>IF(N158="základní",J158,0)</f>
        <v>0</v>
      </c>
      <c r="BF158" s="135">
        <f>IF(N158="snížená",J158,0)</f>
        <v>0</v>
      </c>
      <c r="BG158" s="135">
        <f>IF(N158="zákl. přenesená",J158,0)</f>
        <v>0</v>
      </c>
      <c r="BH158" s="135">
        <f>IF(N158="sníž. přenesená",J158,0)</f>
        <v>0</v>
      </c>
      <c r="BI158" s="135">
        <f>IF(N158="nulová",J158,0)</f>
        <v>0</v>
      </c>
      <c r="BJ158" s="7" t="s">
        <v>83</v>
      </c>
      <c r="BK158" s="135">
        <f>ROUND(I158*H158,2)</f>
        <v>0</v>
      </c>
      <c r="BL158" s="7" t="s">
        <v>136</v>
      </c>
      <c r="BM158" s="134" t="s">
        <v>423</v>
      </c>
    </row>
    <row r="159" spans="2:65" s="19" customFormat="1" ht="11.25">
      <c r="B159" s="20"/>
      <c r="D159" s="136" t="s">
        <v>138</v>
      </c>
      <c r="F159" s="137" t="s">
        <v>424</v>
      </c>
      <c r="I159" s="138"/>
      <c r="L159" s="20"/>
      <c r="M159" s="139"/>
      <c r="T159" s="41"/>
      <c r="AT159" s="7" t="s">
        <v>138</v>
      </c>
      <c r="AU159" s="7" t="s">
        <v>85</v>
      </c>
    </row>
    <row r="160" spans="2:65" s="153" customFormat="1" ht="11.25">
      <c r="B160" s="154"/>
      <c r="D160" s="155" t="s">
        <v>362</v>
      </c>
      <c r="E160" s="156"/>
      <c r="F160" s="157" t="s">
        <v>363</v>
      </c>
      <c r="H160" s="156"/>
      <c r="I160" s="158"/>
      <c r="L160" s="154"/>
      <c r="M160" s="159"/>
      <c r="T160" s="160"/>
      <c r="AT160" s="156" t="s">
        <v>362</v>
      </c>
      <c r="AU160" s="156" t="s">
        <v>85</v>
      </c>
      <c r="AV160" s="153" t="s">
        <v>83</v>
      </c>
      <c r="AW160" s="153" t="s">
        <v>35</v>
      </c>
      <c r="AX160" s="153" t="s">
        <v>75</v>
      </c>
      <c r="AY160" s="156" t="s">
        <v>129</v>
      </c>
    </row>
    <row r="161" spans="2:65" s="161" customFormat="1" ht="11.25">
      <c r="B161" s="162"/>
      <c r="D161" s="155" t="s">
        <v>362</v>
      </c>
      <c r="E161" s="163"/>
      <c r="F161" s="164" t="s">
        <v>392</v>
      </c>
      <c r="H161" s="165">
        <v>873</v>
      </c>
      <c r="I161" s="166"/>
      <c r="L161" s="162"/>
      <c r="M161" s="167"/>
      <c r="T161" s="168"/>
      <c r="AT161" s="163" t="s">
        <v>362</v>
      </c>
      <c r="AU161" s="163" t="s">
        <v>85</v>
      </c>
      <c r="AV161" s="161" t="s">
        <v>85</v>
      </c>
      <c r="AW161" s="161" t="s">
        <v>35</v>
      </c>
      <c r="AX161" s="161" t="s">
        <v>83</v>
      </c>
      <c r="AY161" s="163" t="s">
        <v>129</v>
      </c>
    </row>
    <row r="162" spans="2:65" s="19" customFormat="1" ht="24" customHeight="1">
      <c r="B162" s="20"/>
      <c r="C162" s="123" t="s">
        <v>193</v>
      </c>
      <c r="D162" s="123" t="s">
        <v>131</v>
      </c>
      <c r="E162" s="124" t="s">
        <v>425</v>
      </c>
      <c r="F162" s="125" t="s">
        <v>426</v>
      </c>
      <c r="G162" s="126" t="s">
        <v>134</v>
      </c>
      <c r="H162" s="127">
        <v>873</v>
      </c>
      <c r="I162" s="128"/>
      <c r="J162" s="129">
        <f>ROUND(I162*H162,2)</f>
        <v>0</v>
      </c>
      <c r="K162" s="125" t="s">
        <v>135</v>
      </c>
      <c r="L162" s="20"/>
      <c r="M162" s="130"/>
      <c r="N162" s="131" t="s">
        <v>46</v>
      </c>
      <c r="P162" s="132">
        <f>O162*H162</f>
        <v>0</v>
      </c>
      <c r="Q162" s="132">
        <v>0</v>
      </c>
      <c r="R162" s="132">
        <f>Q162*H162</f>
        <v>0</v>
      </c>
      <c r="S162" s="132">
        <v>0.01</v>
      </c>
      <c r="T162" s="133">
        <f>S162*H162</f>
        <v>8.73</v>
      </c>
      <c r="AR162" s="134" t="s">
        <v>136</v>
      </c>
      <c r="AT162" s="134" t="s">
        <v>131</v>
      </c>
      <c r="AU162" s="134" t="s">
        <v>85</v>
      </c>
      <c r="AY162" s="7" t="s">
        <v>129</v>
      </c>
      <c r="BE162" s="135">
        <f>IF(N162="základní",J162,0)</f>
        <v>0</v>
      </c>
      <c r="BF162" s="135">
        <f>IF(N162="snížená",J162,0)</f>
        <v>0</v>
      </c>
      <c r="BG162" s="135">
        <f>IF(N162="zákl. přenesená",J162,0)</f>
        <v>0</v>
      </c>
      <c r="BH162" s="135">
        <f>IF(N162="sníž. přenesená",J162,0)</f>
        <v>0</v>
      </c>
      <c r="BI162" s="135">
        <f>IF(N162="nulová",J162,0)</f>
        <v>0</v>
      </c>
      <c r="BJ162" s="7" t="s">
        <v>83</v>
      </c>
      <c r="BK162" s="135">
        <f>ROUND(I162*H162,2)</f>
        <v>0</v>
      </c>
      <c r="BL162" s="7" t="s">
        <v>136</v>
      </c>
      <c r="BM162" s="134" t="s">
        <v>427</v>
      </c>
    </row>
    <row r="163" spans="2:65" s="19" customFormat="1" ht="11.25">
      <c r="B163" s="20"/>
      <c r="D163" s="136" t="s">
        <v>138</v>
      </c>
      <c r="F163" s="137" t="s">
        <v>428</v>
      </c>
      <c r="I163" s="138"/>
      <c r="L163" s="20"/>
      <c r="M163" s="139"/>
      <c r="T163" s="41"/>
      <c r="AT163" s="7" t="s">
        <v>138</v>
      </c>
      <c r="AU163" s="7" t="s">
        <v>85</v>
      </c>
    </row>
    <row r="164" spans="2:65" s="161" customFormat="1" ht="11.25">
      <c r="B164" s="162"/>
      <c r="D164" s="155" t="s">
        <v>362</v>
      </c>
      <c r="E164" s="163"/>
      <c r="F164" s="164" t="s">
        <v>392</v>
      </c>
      <c r="H164" s="165">
        <v>873</v>
      </c>
      <c r="I164" s="166"/>
      <c r="L164" s="162"/>
      <c r="M164" s="167"/>
      <c r="T164" s="168"/>
      <c r="AT164" s="163" t="s">
        <v>362</v>
      </c>
      <c r="AU164" s="163" t="s">
        <v>85</v>
      </c>
      <c r="AV164" s="161" t="s">
        <v>85</v>
      </c>
      <c r="AW164" s="161" t="s">
        <v>35</v>
      </c>
      <c r="AX164" s="161" t="s">
        <v>83</v>
      </c>
      <c r="AY164" s="163" t="s">
        <v>129</v>
      </c>
    </row>
    <row r="165" spans="2:65" s="19" customFormat="1" ht="24" customHeight="1">
      <c r="B165" s="20"/>
      <c r="C165" s="123" t="s">
        <v>198</v>
      </c>
      <c r="D165" s="123" t="s">
        <v>131</v>
      </c>
      <c r="E165" s="124" t="s">
        <v>429</v>
      </c>
      <c r="F165" s="125" t="s">
        <v>430</v>
      </c>
      <c r="G165" s="126" t="s">
        <v>134</v>
      </c>
      <c r="H165" s="127">
        <v>102.6</v>
      </c>
      <c r="I165" s="128"/>
      <c r="J165" s="129">
        <f>ROUND(I165*H165,2)</f>
        <v>0</v>
      </c>
      <c r="K165" s="125" t="s">
        <v>135</v>
      </c>
      <c r="L165" s="20"/>
      <c r="M165" s="130"/>
      <c r="N165" s="131" t="s">
        <v>46</v>
      </c>
      <c r="P165" s="132">
        <f>O165*H165</f>
        <v>0</v>
      </c>
      <c r="Q165" s="132">
        <v>0</v>
      </c>
      <c r="R165" s="132">
        <f>Q165*H165</f>
        <v>0</v>
      </c>
      <c r="S165" s="132">
        <v>9.8000000000000004E-2</v>
      </c>
      <c r="T165" s="133">
        <f>S165*H165</f>
        <v>10.0548</v>
      </c>
      <c r="AR165" s="134" t="s">
        <v>136</v>
      </c>
      <c r="AT165" s="134" t="s">
        <v>131</v>
      </c>
      <c r="AU165" s="134" t="s">
        <v>85</v>
      </c>
      <c r="AY165" s="7" t="s">
        <v>129</v>
      </c>
      <c r="BE165" s="135">
        <f>IF(N165="základní",J165,0)</f>
        <v>0</v>
      </c>
      <c r="BF165" s="135">
        <f>IF(N165="snížená",J165,0)</f>
        <v>0</v>
      </c>
      <c r="BG165" s="135">
        <f>IF(N165="zákl. přenesená",J165,0)</f>
        <v>0</v>
      </c>
      <c r="BH165" s="135">
        <f>IF(N165="sníž. přenesená",J165,0)</f>
        <v>0</v>
      </c>
      <c r="BI165" s="135">
        <f>IF(N165="nulová",J165,0)</f>
        <v>0</v>
      </c>
      <c r="BJ165" s="7" t="s">
        <v>83</v>
      </c>
      <c r="BK165" s="135">
        <f>ROUND(I165*H165,2)</f>
        <v>0</v>
      </c>
      <c r="BL165" s="7" t="s">
        <v>136</v>
      </c>
      <c r="BM165" s="134" t="s">
        <v>431</v>
      </c>
    </row>
    <row r="166" spans="2:65" s="19" customFormat="1" ht="11.25">
      <c r="B166" s="20"/>
      <c r="D166" s="136" t="s">
        <v>138</v>
      </c>
      <c r="F166" s="137" t="s">
        <v>432</v>
      </c>
      <c r="I166" s="138"/>
      <c r="L166" s="20"/>
      <c r="M166" s="139"/>
      <c r="T166" s="41"/>
      <c r="AT166" s="7" t="s">
        <v>138</v>
      </c>
      <c r="AU166" s="7" t="s">
        <v>85</v>
      </c>
    </row>
    <row r="167" spans="2:65" s="153" customFormat="1" ht="11.25">
      <c r="B167" s="154"/>
      <c r="D167" s="155" t="s">
        <v>362</v>
      </c>
      <c r="E167" s="156"/>
      <c r="F167" s="157" t="s">
        <v>363</v>
      </c>
      <c r="H167" s="156"/>
      <c r="I167" s="158"/>
      <c r="L167" s="154"/>
      <c r="M167" s="159"/>
      <c r="T167" s="160"/>
      <c r="AT167" s="156" t="s">
        <v>362</v>
      </c>
      <c r="AU167" s="156" t="s">
        <v>85</v>
      </c>
      <c r="AV167" s="153" t="s">
        <v>83</v>
      </c>
      <c r="AW167" s="153" t="s">
        <v>35</v>
      </c>
      <c r="AX167" s="153" t="s">
        <v>75</v>
      </c>
      <c r="AY167" s="156" t="s">
        <v>129</v>
      </c>
    </row>
    <row r="168" spans="2:65" s="153" customFormat="1" ht="11.25">
      <c r="B168" s="154"/>
      <c r="D168" s="155" t="s">
        <v>362</v>
      </c>
      <c r="E168" s="156"/>
      <c r="F168" s="157" t="s">
        <v>372</v>
      </c>
      <c r="H168" s="156"/>
      <c r="I168" s="158"/>
      <c r="L168" s="154"/>
      <c r="M168" s="159"/>
      <c r="T168" s="160"/>
      <c r="AT168" s="156" t="s">
        <v>362</v>
      </c>
      <c r="AU168" s="156" t="s">
        <v>85</v>
      </c>
      <c r="AV168" s="153" t="s">
        <v>83</v>
      </c>
      <c r="AW168" s="153" t="s">
        <v>35</v>
      </c>
      <c r="AX168" s="153" t="s">
        <v>75</v>
      </c>
      <c r="AY168" s="156" t="s">
        <v>129</v>
      </c>
    </row>
    <row r="169" spans="2:65" s="161" customFormat="1" ht="11.25">
      <c r="B169" s="162"/>
      <c r="D169" s="155" t="s">
        <v>362</v>
      </c>
      <c r="E169" s="163"/>
      <c r="F169" s="164" t="s">
        <v>373</v>
      </c>
      <c r="H169" s="165">
        <v>102.6</v>
      </c>
      <c r="I169" s="166"/>
      <c r="L169" s="162"/>
      <c r="M169" s="167"/>
      <c r="T169" s="168"/>
      <c r="AT169" s="163" t="s">
        <v>362</v>
      </c>
      <c r="AU169" s="163" t="s">
        <v>85</v>
      </c>
      <c r="AV169" s="161" t="s">
        <v>85</v>
      </c>
      <c r="AW169" s="161" t="s">
        <v>35</v>
      </c>
      <c r="AX169" s="161" t="s">
        <v>83</v>
      </c>
      <c r="AY169" s="163" t="s">
        <v>129</v>
      </c>
    </row>
    <row r="170" spans="2:65" s="19" customFormat="1" ht="33" customHeight="1">
      <c r="B170" s="20"/>
      <c r="C170" s="123" t="s">
        <v>203</v>
      </c>
      <c r="D170" s="123" t="s">
        <v>131</v>
      </c>
      <c r="E170" s="124" t="s">
        <v>433</v>
      </c>
      <c r="F170" s="125" t="s">
        <v>434</v>
      </c>
      <c r="G170" s="126" t="s">
        <v>134</v>
      </c>
      <c r="H170" s="127">
        <v>102.6</v>
      </c>
      <c r="I170" s="128"/>
      <c r="J170" s="129">
        <f>ROUND(I170*H170,2)</f>
        <v>0</v>
      </c>
      <c r="K170" s="125" t="s">
        <v>135</v>
      </c>
      <c r="L170" s="20"/>
      <c r="M170" s="130"/>
      <c r="N170" s="131" t="s">
        <v>46</v>
      </c>
      <c r="P170" s="132">
        <f>O170*H170</f>
        <v>0</v>
      </c>
      <c r="Q170" s="132">
        <v>0</v>
      </c>
      <c r="R170" s="132">
        <f>Q170*H170</f>
        <v>0</v>
      </c>
      <c r="S170" s="132">
        <v>0.44</v>
      </c>
      <c r="T170" s="133">
        <f>S170*H170</f>
        <v>45.143999999999998</v>
      </c>
      <c r="AR170" s="134" t="s">
        <v>136</v>
      </c>
      <c r="AT170" s="134" t="s">
        <v>131</v>
      </c>
      <c r="AU170" s="134" t="s">
        <v>85</v>
      </c>
      <c r="AY170" s="7" t="s">
        <v>129</v>
      </c>
      <c r="BE170" s="135">
        <f>IF(N170="základní",J170,0)</f>
        <v>0</v>
      </c>
      <c r="BF170" s="135">
        <f>IF(N170="snížená",J170,0)</f>
        <v>0</v>
      </c>
      <c r="BG170" s="135">
        <f>IF(N170="zákl. přenesená",J170,0)</f>
        <v>0</v>
      </c>
      <c r="BH170" s="135">
        <f>IF(N170="sníž. přenesená",J170,0)</f>
        <v>0</v>
      </c>
      <c r="BI170" s="135">
        <f>IF(N170="nulová",J170,0)</f>
        <v>0</v>
      </c>
      <c r="BJ170" s="7" t="s">
        <v>83</v>
      </c>
      <c r="BK170" s="135">
        <f>ROUND(I170*H170,2)</f>
        <v>0</v>
      </c>
      <c r="BL170" s="7" t="s">
        <v>136</v>
      </c>
      <c r="BM170" s="134" t="s">
        <v>435</v>
      </c>
    </row>
    <row r="171" spans="2:65" s="19" customFormat="1" ht="11.25">
      <c r="B171" s="20"/>
      <c r="D171" s="136" t="s">
        <v>138</v>
      </c>
      <c r="F171" s="137" t="s">
        <v>436</v>
      </c>
      <c r="I171" s="138"/>
      <c r="L171" s="20"/>
      <c r="M171" s="139"/>
      <c r="T171" s="41"/>
      <c r="AT171" s="7" t="s">
        <v>138</v>
      </c>
      <c r="AU171" s="7" t="s">
        <v>85</v>
      </c>
    </row>
    <row r="172" spans="2:65" s="153" customFormat="1" ht="11.25">
      <c r="B172" s="154"/>
      <c r="D172" s="155" t="s">
        <v>362</v>
      </c>
      <c r="E172" s="156"/>
      <c r="F172" s="157" t="s">
        <v>363</v>
      </c>
      <c r="H172" s="156"/>
      <c r="I172" s="158"/>
      <c r="L172" s="154"/>
      <c r="M172" s="159"/>
      <c r="T172" s="160"/>
      <c r="AT172" s="156" t="s">
        <v>362</v>
      </c>
      <c r="AU172" s="156" t="s">
        <v>85</v>
      </c>
      <c r="AV172" s="153" t="s">
        <v>83</v>
      </c>
      <c r="AW172" s="153" t="s">
        <v>35</v>
      </c>
      <c r="AX172" s="153" t="s">
        <v>75</v>
      </c>
      <c r="AY172" s="156" t="s">
        <v>129</v>
      </c>
    </row>
    <row r="173" spans="2:65" s="153" customFormat="1" ht="11.25">
      <c r="B173" s="154"/>
      <c r="D173" s="155" t="s">
        <v>362</v>
      </c>
      <c r="E173" s="156"/>
      <c r="F173" s="157" t="s">
        <v>372</v>
      </c>
      <c r="H173" s="156"/>
      <c r="I173" s="158"/>
      <c r="L173" s="154"/>
      <c r="M173" s="159"/>
      <c r="T173" s="160"/>
      <c r="AT173" s="156" t="s">
        <v>362</v>
      </c>
      <c r="AU173" s="156" t="s">
        <v>85</v>
      </c>
      <c r="AV173" s="153" t="s">
        <v>83</v>
      </c>
      <c r="AW173" s="153" t="s">
        <v>35</v>
      </c>
      <c r="AX173" s="153" t="s">
        <v>75</v>
      </c>
      <c r="AY173" s="156" t="s">
        <v>129</v>
      </c>
    </row>
    <row r="174" spans="2:65" s="161" customFormat="1" ht="11.25">
      <c r="B174" s="162"/>
      <c r="D174" s="155" t="s">
        <v>362</v>
      </c>
      <c r="E174" s="163"/>
      <c r="F174" s="164" t="s">
        <v>373</v>
      </c>
      <c r="H174" s="165">
        <v>102.6</v>
      </c>
      <c r="I174" s="166"/>
      <c r="L174" s="162"/>
      <c r="M174" s="167"/>
      <c r="T174" s="168"/>
      <c r="AT174" s="163" t="s">
        <v>362</v>
      </c>
      <c r="AU174" s="163" t="s">
        <v>85</v>
      </c>
      <c r="AV174" s="161" t="s">
        <v>85</v>
      </c>
      <c r="AW174" s="161" t="s">
        <v>35</v>
      </c>
      <c r="AX174" s="161" t="s">
        <v>83</v>
      </c>
      <c r="AY174" s="163" t="s">
        <v>129</v>
      </c>
    </row>
    <row r="175" spans="2:65" s="19" customFormat="1" ht="37.5" customHeight="1">
      <c r="B175" s="20"/>
      <c r="C175" s="123" t="s">
        <v>8</v>
      </c>
      <c r="D175" s="123" t="s">
        <v>131</v>
      </c>
      <c r="E175" s="124" t="s">
        <v>437</v>
      </c>
      <c r="F175" s="125" t="s">
        <v>438</v>
      </c>
      <c r="G175" s="126" t="s">
        <v>134</v>
      </c>
      <c r="H175" s="127">
        <v>70</v>
      </c>
      <c r="I175" s="128"/>
      <c r="J175" s="129">
        <f>ROUND(I175*H175,2)</f>
        <v>0</v>
      </c>
      <c r="K175" s="125" t="s">
        <v>135</v>
      </c>
      <c r="L175" s="20"/>
      <c r="M175" s="130"/>
      <c r="N175" s="131" t="s">
        <v>46</v>
      </c>
      <c r="P175" s="132">
        <f>O175*H175</f>
        <v>0</v>
      </c>
      <c r="Q175" s="132">
        <v>0</v>
      </c>
      <c r="R175" s="132">
        <f>Q175*H175</f>
        <v>0</v>
      </c>
      <c r="S175" s="132">
        <v>0.252</v>
      </c>
      <c r="T175" s="133">
        <f>S175*H175</f>
        <v>17.64</v>
      </c>
      <c r="AR175" s="134" t="s">
        <v>136</v>
      </c>
      <c r="AT175" s="134" t="s">
        <v>131</v>
      </c>
      <c r="AU175" s="134" t="s">
        <v>85</v>
      </c>
      <c r="AY175" s="7" t="s">
        <v>129</v>
      </c>
      <c r="BE175" s="135">
        <f>IF(N175="základní",J175,0)</f>
        <v>0</v>
      </c>
      <c r="BF175" s="135">
        <f>IF(N175="snížená",J175,0)</f>
        <v>0</v>
      </c>
      <c r="BG175" s="135">
        <f>IF(N175="zákl. přenesená",J175,0)</f>
        <v>0</v>
      </c>
      <c r="BH175" s="135">
        <f>IF(N175="sníž. přenesená",J175,0)</f>
        <v>0</v>
      </c>
      <c r="BI175" s="135">
        <f>IF(N175="nulová",J175,0)</f>
        <v>0</v>
      </c>
      <c r="BJ175" s="7" t="s">
        <v>83</v>
      </c>
      <c r="BK175" s="135">
        <f>ROUND(I175*H175,2)</f>
        <v>0</v>
      </c>
      <c r="BL175" s="7" t="s">
        <v>136</v>
      </c>
      <c r="BM175" s="134" t="s">
        <v>439</v>
      </c>
    </row>
    <row r="176" spans="2:65" s="19" customFormat="1" ht="11.25">
      <c r="B176" s="20"/>
      <c r="D176" s="136" t="s">
        <v>138</v>
      </c>
      <c r="F176" s="137" t="s">
        <v>440</v>
      </c>
      <c r="I176" s="138"/>
      <c r="L176" s="20"/>
      <c r="M176" s="139"/>
      <c r="T176" s="41"/>
      <c r="AT176" s="7" t="s">
        <v>138</v>
      </c>
      <c r="AU176" s="7" t="s">
        <v>85</v>
      </c>
    </row>
    <row r="177" spans="2:65" s="153" customFormat="1" ht="11.25">
      <c r="B177" s="154"/>
      <c r="D177" s="155" t="s">
        <v>362</v>
      </c>
      <c r="E177" s="156"/>
      <c r="F177" s="157" t="s">
        <v>363</v>
      </c>
      <c r="H177" s="156"/>
      <c r="I177" s="158"/>
      <c r="L177" s="154"/>
      <c r="M177" s="159"/>
      <c r="T177" s="160"/>
      <c r="AT177" s="156" t="s">
        <v>362</v>
      </c>
      <c r="AU177" s="156" t="s">
        <v>85</v>
      </c>
      <c r="AV177" s="153" t="s">
        <v>83</v>
      </c>
      <c r="AW177" s="153" t="s">
        <v>35</v>
      </c>
      <c r="AX177" s="153" t="s">
        <v>75</v>
      </c>
      <c r="AY177" s="156" t="s">
        <v>129</v>
      </c>
    </row>
    <row r="178" spans="2:65" s="161" customFormat="1" ht="11.25">
      <c r="B178" s="162"/>
      <c r="D178" s="155" t="s">
        <v>362</v>
      </c>
      <c r="E178" s="163"/>
      <c r="F178" s="164" t="s">
        <v>379</v>
      </c>
      <c r="H178" s="165">
        <v>30</v>
      </c>
      <c r="I178" s="166"/>
      <c r="L178" s="162"/>
      <c r="M178" s="167"/>
      <c r="T178" s="168"/>
      <c r="AT178" s="163" t="s">
        <v>362</v>
      </c>
      <c r="AU178" s="163" t="s">
        <v>85</v>
      </c>
      <c r="AV178" s="161" t="s">
        <v>85</v>
      </c>
      <c r="AW178" s="161" t="s">
        <v>35</v>
      </c>
      <c r="AX178" s="161" t="s">
        <v>75</v>
      </c>
      <c r="AY178" s="163" t="s">
        <v>129</v>
      </c>
    </row>
    <row r="179" spans="2:65" s="161" customFormat="1" ht="11.25">
      <c r="B179" s="162"/>
      <c r="D179" s="155" t="s">
        <v>362</v>
      </c>
      <c r="E179" s="163"/>
      <c r="F179" s="164" t="s">
        <v>380</v>
      </c>
      <c r="H179" s="165">
        <v>30</v>
      </c>
      <c r="I179" s="166"/>
      <c r="L179" s="162"/>
      <c r="M179" s="167"/>
      <c r="T179" s="168"/>
      <c r="AT179" s="163" t="s">
        <v>362</v>
      </c>
      <c r="AU179" s="163" t="s">
        <v>85</v>
      </c>
      <c r="AV179" s="161" t="s">
        <v>85</v>
      </c>
      <c r="AW179" s="161" t="s">
        <v>35</v>
      </c>
      <c r="AX179" s="161" t="s">
        <v>75</v>
      </c>
      <c r="AY179" s="163" t="s">
        <v>129</v>
      </c>
    </row>
    <row r="180" spans="2:65" s="161" customFormat="1" ht="11.25">
      <c r="B180" s="162"/>
      <c r="D180" s="155" t="s">
        <v>362</v>
      </c>
      <c r="E180" s="163"/>
      <c r="F180" s="164" t="s">
        <v>381</v>
      </c>
      <c r="H180" s="165">
        <v>10</v>
      </c>
      <c r="I180" s="166"/>
      <c r="L180" s="162"/>
      <c r="M180" s="167"/>
      <c r="T180" s="168"/>
      <c r="AT180" s="163" t="s">
        <v>362</v>
      </c>
      <c r="AU180" s="163" t="s">
        <v>85</v>
      </c>
      <c r="AV180" s="161" t="s">
        <v>85</v>
      </c>
      <c r="AW180" s="161" t="s">
        <v>35</v>
      </c>
      <c r="AX180" s="161" t="s">
        <v>75</v>
      </c>
      <c r="AY180" s="163" t="s">
        <v>129</v>
      </c>
    </row>
    <row r="181" spans="2:65" s="169" customFormat="1" ht="11.25">
      <c r="B181" s="170"/>
      <c r="D181" s="155" t="s">
        <v>362</v>
      </c>
      <c r="E181" s="171"/>
      <c r="F181" s="172" t="s">
        <v>383</v>
      </c>
      <c r="H181" s="173">
        <v>70</v>
      </c>
      <c r="I181" s="174"/>
      <c r="L181" s="170"/>
      <c r="M181" s="175"/>
      <c r="T181" s="176"/>
      <c r="AT181" s="171" t="s">
        <v>362</v>
      </c>
      <c r="AU181" s="171" t="s">
        <v>85</v>
      </c>
      <c r="AV181" s="169" t="s">
        <v>136</v>
      </c>
      <c r="AW181" s="169" t="s">
        <v>35</v>
      </c>
      <c r="AX181" s="169" t="s">
        <v>83</v>
      </c>
      <c r="AY181" s="171" t="s">
        <v>129</v>
      </c>
    </row>
    <row r="182" spans="2:65" s="110" customFormat="1" ht="22.5" customHeight="1">
      <c r="B182" s="111"/>
      <c r="D182" s="112" t="s">
        <v>74</v>
      </c>
      <c r="E182" s="121" t="s">
        <v>300</v>
      </c>
      <c r="F182" s="121" t="s">
        <v>301</v>
      </c>
      <c r="I182" s="114"/>
      <c r="J182" s="122">
        <f>BK182</f>
        <v>0</v>
      </c>
      <c r="L182" s="111"/>
      <c r="M182" s="116"/>
      <c r="P182" s="117">
        <f>SUM(P183:P193)</f>
        <v>0</v>
      </c>
      <c r="R182" s="117">
        <f>SUM(R183:R193)</f>
        <v>0</v>
      </c>
      <c r="T182" s="118">
        <f>SUM(T183:T193)</f>
        <v>0</v>
      </c>
      <c r="AR182" s="112" t="s">
        <v>83</v>
      </c>
      <c r="AT182" s="119" t="s">
        <v>74</v>
      </c>
      <c r="AU182" s="119" t="s">
        <v>83</v>
      </c>
      <c r="AY182" s="112" t="s">
        <v>129</v>
      </c>
      <c r="BK182" s="120">
        <f>SUM(BK183:BK193)</f>
        <v>0</v>
      </c>
    </row>
    <row r="183" spans="2:65" s="19" customFormat="1" ht="24" customHeight="1">
      <c r="B183" s="20"/>
      <c r="C183" s="123" t="s">
        <v>212</v>
      </c>
      <c r="D183" s="123" t="s">
        <v>131</v>
      </c>
      <c r="E183" s="124" t="s">
        <v>441</v>
      </c>
      <c r="F183" s="125" t="s">
        <v>442</v>
      </c>
      <c r="G183" s="126" t="s">
        <v>184</v>
      </c>
      <c r="H183" s="127">
        <v>99.028999999999996</v>
      </c>
      <c r="I183" s="128"/>
      <c r="J183" s="129">
        <f>ROUND(I183*H183,2)</f>
        <v>0</v>
      </c>
      <c r="K183" s="125" t="s">
        <v>135</v>
      </c>
      <c r="L183" s="20"/>
      <c r="M183" s="130"/>
      <c r="N183" s="131" t="s">
        <v>46</v>
      </c>
      <c r="P183" s="132">
        <f>O183*H183</f>
        <v>0</v>
      </c>
      <c r="Q183" s="132">
        <v>0</v>
      </c>
      <c r="R183" s="132">
        <f>Q183*H183</f>
        <v>0</v>
      </c>
      <c r="S183" s="132">
        <v>0</v>
      </c>
      <c r="T183" s="133">
        <f>S183*H183</f>
        <v>0</v>
      </c>
      <c r="AR183" s="134" t="s">
        <v>136</v>
      </c>
      <c r="AT183" s="134" t="s">
        <v>131</v>
      </c>
      <c r="AU183" s="134" t="s">
        <v>85</v>
      </c>
      <c r="AY183" s="7" t="s">
        <v>129</v>
      </c>
      <c r="BE183" s="135">
        <f>IF(N183="základní",J183,0)</f>
        <v>0</v>
      </c>
      <c r="BF183" s="135">
        <f>IF(N183="snížená",J183,0)</f>
        <v>0</v>
      </c>
      <c r="BG183" s="135">
        <f>IF(N183="zákl. přenesená",J183,0)</f>
        <v>0</v>
      </c>
      <c r="BH183" s="135">
        <f>IF(N183="sníž. přenesená",J183,0)</f>
        <v>0</v>
      </c>
      <c r="BI183" s="135">
        <f>IF(N183="nulová",J183,0)</f>
        <v>0</v>
      </c>
      <c r="BJ183" s="7" t="s">
        <v>83</v>
      </c>
      <c r="BK183" s="135">
        <f>ROUND(I183*H183,2)</f>
        <v>0</v>
      </c>
      <c r="BL183" s="7" t="s">
        <v>136</v>
      </c>
      <c r="BM183" s="134" t="s">
        <v>443</v>
      </c>
    </row>
    <row r="184" spans="2:65" s="19" customFormat="1" ht="11.25">
      <c r="B184" s="20"/>
      <c r="D184" s="136" t="s">
        <v>138</v>
      </c>
      <c r="F184" s="137" t="s">
        <v>444</v>
      </c>
      <c r="I184" s="138"/>
      <c r="L184" s="20"/>
      <c r="M184" s="139"/>
      <c r="T184" s="41"/>
      <c r="AT184" s="7" t="s">
        <v>138</v>
      </c>
      <c r="AU184" s="7" t="s">
        <v>85</v>
      </c>
    </row>
    <row r="185" spans="2:65" s="19" customFormat="1" ht="24" customHeight="1">
      <c r="B185" s="20"/>
      <c r="C185" s="123" t="s">
        <v>217</v>
      </c>
      <c r="D185" s="123" t="s">
        <v>131</v>
      </c>
      <c r="E185" s="124" t="s">
        <v>445</v>
      </c>
      <c r="F185" s="125" t="s">
        <v>446</v>
      </c>
      <c r="G185" s="126" t="s">
        <v>184</v>
      </c>
      <c r="H185" s="127">
        <v>693.20299999999997</v>
      </c>
      <c r="I185" s="128"/>
      <c r="J185" s="129">
        <f>ROUND(I185*H185,2)</f>
        <v>0</v>
      </c>
      <c r="K185" s="125" t="s">
        <v>135</v>
      </c>
      <c r="L185" s="20"/>
      <c r="M185" s="130"/>
      <c r="N185" s="131" t="s">
        <v>46</v>
      </c>
      <c r="P185" s="132">
        <f>O185*H185</f>
        <v>0</v>
      </c>
      <c r="Q185" s="132">
        <v>0</v>
      </c>
      <c r="R185" s="132">
        <f>Q185*H185</f>
        <v>0</v>
      </c>
      <c r="S185" s="132">
        <v>0</v>
      </c>
      <c r="T185" s="133">
        <f>S185*H185</f>
        <v>0</v>
      </c>
      <c r="AR185" s="134" t="s">
        <v>136</v>
      </c>
      <c r="AT185" s="134" t="s">
        <v>131</v>
      </c>
      <c r="AU185" s="134" t="s">
        <v>85</v>
      </c>
      <c r="AY185" s="7" t="s">
        <v>129</v>
      </c>
      <c r="BE185" s="135">
        <f>IF(N185="základní",J185,0)</f>
        <v>0</v>
      </c>
      <c r="BF185" s="135">
        <f>IF(N185="snížená",J185,0)</f>
        <v>0</v>
      </c>
      <c r="BG185" s="135">
        <f>IF(N185="zákl. přenesená",J185,0)</f>
        <v>0</v>
      </c>
      <c r="BH185" s="135">
        <f>IF(N185="sníž. přenesená",J185,0)</f>
        <v>0</v>
      </c>
      <c r="BI185" s="135">
        <f>IF(N185="nulová",J185,0)</f>
        <v>0</v>
      </c>
      <c r="BJ185" s="7" t="s">
        <v>83</v>
      </c>
      <c r="BK185" s="135">
        <f>ROUND(I185*H185,2)</f>
        <v>0</v>
      </c>
      <c r="BL185" s="7" t="s">
        <v>136</v>
      </c>
      <c r="BM185" s="134" t="s">
        <v>447</v>
      </c>
    </row>
    <row r="186" spans="2:65" s="19" customFormat="1" ht="11.25">
      <c r="B186" s="20"/>
      <c r="D186" s="136" t="s">
        <v>138</v>
      </c>
      <c r="F186" s="137" t="s">
        <v>448</v>
      </c>
      <c r="I186" s="138"/>
      <c r="L186" s="20"/>
      <c r="M186" s="139"/>
      <c r="T186" s="41"/>
      <c r="AT186" s="7" t="s">
        <v>138</v>
      </c>
      <c r="AU186" s="7" t="s">
        <v>85</v>
      </c>
    </row>
    <row r="187" spans="2:65" s="161" customFormat="1" ht="11.25">
      <c r="B187" s="162"/>
      <c r="D187" s="155" t="s">
        <v>362</v>
      </c>
      <c r="E187" s="163"/>
      <c r="F187" s="164" t="s">
        <v>449</v>
      </c>
      <c r="H187" s="165">
        <v>693.20299999999997</v>
      </c>
      <c r="I187" s="166"/>
      <c r="L187" s="162"/>
      <c r="M187" s="167"/>
      <c r="T187" s="168"/>
      <c r="AT187" s="163" t="s">
        <v>362</v>
      </c>
      <c r="AU187" s="163" t="s">
        <v>85</v>
      </c>
      <c r="AV187" s="161" t="s">
        <v>85</v>
      </c>
      <c r="AW187" s="161" t="s">
        <v>35</v>
      </c>
      <c r="AX187" s="161" t="s">
        <v>83</v>
      </c>
      <c r="AY187" s="163" t="s">
        <v>129</v>
      </c>
    </row>
    <row r="188" spans="2:65" s="19" customFormat="1" ht="16.5" customHeight="1">
      <c r="B188" s="20"/>
      <c r="C188" s="123" t="s">
        <v>222</v>
      </c>
      <c r="D188" s="123" t="s">
        <v>131</v>
      </c>
      <c r="E188" s="124" t="s">
        <v>450</v>
      </c>
      <c r="F188" s="125" t="s">
        <v>451</v>
      </c>
      <c r="G188" s="126" t="s">
        <v>184</v>
      </c>
      <c r="H188" s="127">
        <v>99.028999999999996</v>
      </c>
      <c r="I188" s="128"/>
      <c r="J188" s="129">
        <f>ROUND(I188*H188,2)</f>
        <v>0</v>
      </c>
      <c r="K188" s="125" t="s">
        <v>135</v>
      </c>
      <c r="L188" s="20"/>
      <c r="M188" s="130"/>
      <c r="N188" s="131" t="s">
        <v>46</v>
      </c>
      <c r="P188" s="132">
        <f>O188*H188</f>
        <v>0</v>
      </c>
      <c r="Q188" s="132">
        <v>0</v>
      </c>
      <c r="R188" s="132">
        <f>Q188*H188</f>
        <v>0</v>
      </c>
      <c r="S188" s="132">
        <v>0</v>
      </c>
      <c r="T188" s="133">
        <f>S188*H188</f>
        <v>0</v>
      </c>
      <c r="AR188" s="134" t="s">
        <v>136</v>
      </c>
      <c r="AT188" s="134" t="s">
        <v>131</v>
      </c>
      <c r="AU188" s="134" t="s">
        <v>85</v>
      </c>
      <c r="AY188" s="7" t="s">
        <v>129</v>
      </c>
      <c r="BE188" s="135">
        <f>IF(N188="základní",J188,0)</f>
        <v>0</v>
      </c>
      <c r="BF188" s="135">
        <f>IF(N188="snížená",J188,0)</f>
        <v>0</v>
      </c>
      <c r="BG188" s="135">
        <f>IF(N188="zákl. přenesená",J188,0)</f>
        <v>0</v>
      </c>
      <c r="BH188" s="135">
        <f>IF(N188="sníž. přenesená",J188,0)</f>
        <v>0</v>
      </c>
      <c r="BI188" s="135">
        <f>IF(N188="nulová",J188,0)</f>
        <v>0</v>
      </c>
      <c r="BJ188" s="7" t="s">
        <v>83</v>
      </c>
      <c r="BK188" s="135">
        <f>ROUND(I188*H188,2)</f>
        <v>0</v>
      </c>
      <c r="BL188" s="7" t="s">
        <v>136</v>
      </c>
      <c r="BM188" s="134" t="s">
        <v>452</v>
      </c>
    </row>
    <row r="189" spans="2:65" s="19" customFormat="1" ht="11.25">
      <c r="B189" s="20"/>
      <c r="D189" s="136" t="s">
        <v>138</v>
      </c>
      <c r="F189" s="137" t="s">
        <v>453</v>
      </c>
      <c r="I189" s="138"/>
      <c r="L189" s="20"/>
      <c r="M189" s="139"/>
      <c r="T189" s="41"/>
      <c r="AT189" s="7" t="s">
        <v>138</v>
      </c>
      <c r="AU189" s="7" t="s">
        <v>85</v>
      </c>
    </row>
    <row r="190" spans="2:65" s="19" customFormat="1" ht="24" customHeight="1">
      <c r="B190" s="20"/>
      <c r="C190" s="123" t="s">
        <v>227</v>
      </c>
      <c r="D190" s="123" t="s">
        <v>131</v>
      </c>
      <c r="E190" s="124" t="s">
        <v>454</v>
      </c>
      <c r="F190" s="125" t="s">
        <v>324</v>
      </c>
      <c r="G190" s="126" t="s">
        <v>184</v>
      </c>
      <c r="H190" s="127">
        <v>10.055</v>
      </c>
      <c r="I190" s="128"/>
      <c r="J190" s="129">
        <f>ROUND(I190*H190,2)</f>
        <v>0</v>
      </c>
      <c r="K190" s="125" t="s">
        <v>135</v>
      </c>
      <c r="L190" s="20"/>
      <c r="M190" s="130"/>
      <c r="N190" s="131" t="s">
        <v>46</v>
      </c>
      <c r="P190" s="132">
        <f>O190*H190</f>
        <v>0</v>
      </c>
      <c r="Q190" s="132">
        <v>0</v>
      </c>
      <c r="R190" s="132">
        <f>Q190*H190</f>
        <v>0</v>
      </c>
      <c r="S190" s="132">
        <v>0</v>
      </c>
      <c r="T190" s="133">
        <f>S190*H190</f>
        <v>0</v>
      </c>
      <c r="AR190" s="134" t="s">
        <v>136</v>
      </c>
      <c r="AT190" s="134" t="s">
        <v>131</v>
      </c>
      <c r="AU190" s="134" t="s">
        <v>85</v>
      </c>
      <c r="AY190" s="7" t="s">
        <v>129</v>
      </c>
      <c r="BE190" s="135">
        <f>IF(N190="základní",J190,0)</f>
        <v>0</v>
      </c>
      <c r="BF190" s="135">
        <f>IF(N190="snížená",J190,0)</f>
        <v>0</v>
      </c>
      <c r="BG190" s="135">
        <f>IF(N190="zákl. přenesená",J190,0)</f>
        <v>0</v>
      </c>
      <c r="BH190" s="135">
        <f>IF(N190="sníž. přenesená",J190,0)</f>
        <v>0</v>
      </c>
      <c r="BI190" s="135">
        <f>IF(N190="nulová",J190,0)</f>
        <v>0</v>
      </c>
      <c r="BJ190" s="7" t="s">
        <v>83</v>
      </c>
      <c r="BK190" s="135">
        <f>ROUND(I190*H190,2)</f>
        <v>0</v>
      </c>
      <c r="BL190" s="7" t="s">
        <v>136</v>
      </c>
      <c r="BM190" s="134" t="s">
        <v>455</v>
      </c>
    </row>
    <row r="191" spans="2:65" s="19" customFormat="1" ht="11.25">
      <c r="B191" s="20"/>
      <c r="D191" s="136" t="s">
        <v>138</v>
      </c>
      <c r="F191" s="137" t="s">
        <v>456</v>
      </c>
      <c r="I191" s="138"/>
      <c r="L191" s="20"/>
      <c r="M191" s="139"/>
      <c r="T191" s="41"/>
      <c r="AT191" s="7" t="s">
        <v>138</v>
      </c>
      <c r="AU191" s="7" t="s">
        <v>85</v>
      </c>
    </row>
    <row r="192" spans="2:65" s="19" customFormat="1" ht="24" customHeight="1">
      <c r="B192" s="20"/>
      <c r="C192" s="123" t="s">
        <v>232</v>
      </c>
      <c r="D192" s="123" t="s">
        <v>131</v>
      </c>
      <c r="E192" s="124" t="s">
        <v>457</v>
      </c>
      <c r="F192" s="125" t="s">
        <v>319</v>
      </c>
      <c r="G192" s="126" t="s">
        <v>184</v>
      </c>
      <c r="H192" s="127">
        <v>88.974000000000004</v>
      </c>
      <c r="I192" s="128"/>
      <c r="J192" s="129">
        <f>ROUND(I192*H192,2)</f>
        <v>0</v>
      </c>
      <c r="K192" s="125" t="s">
        <v>135</v>
      </c>
      <c r="L192" s="20"/>
      <c r="M192" s="130"/>
      <c r="N192" s="131" t="s">
        <v>46</v>
      </c>
      <c r="P192" s="132">
        <f>O192*H192</f>
        <v>0</v>
      </c>
      <c r="Q192" s="132">
        <v>0</v>
      </c>
      <c r="R192" s="132">
        <f>Q192*H192</f>
        <v>0</v>
      </c>
      <c r="S192" s="132">
        <v>0</v>
      </c>
      <c r="T192" s="133">
        <f>S192*H192</f>
        <v>0</v>
      </c>
      <c r="AR192" s="134" t="s">
        <v>136</v>
      </c>
      <c r="AT192" s="134" t="s">
        <v>131</v>
      </c>
      <c r="AU192" s="134" t="s">
        <v>85</v>
      </c>
      <c r="AY192" s="7" t="s">
        <v>129</v>
      </c>
      <c r="BE192" s="135">
        <f>IF(N192="základní",J192,0)</f>
        <v>0</v>
      </c>
      <c r="BF192" s="135">
        <f>IF(N192="snížená",J192,0)</f>
        <v>0</v>
      </c>
      <c r="BG192" s="135">
        <f>IF(N192="zákl. přenesená",J192,0)</f>
        <v>0</v>
      </c>
      <c r="BH192" s="135">
        <f>IF(N192="sníž. přenesená",J192,0)</f>
        <v>0</v>
      </c>
      <c r="BI192" s="135">
        <f>IF(N192="nulová",J192,0)</f>
        <v>0</v>
      </c>
      <c r="BJ192" s="7" t="s">
        <v>83</v>
      </c>
      <c r="BK192" s="135">
        <f>ROUND(I192*H192,2)</f>
        <v>0</v>
      </c>
      <c r="BL192" s="7" t="s">
        <v>136</v>
      </c>
      <c r="BM192" s="134" t="s">
        <v>458</v>
      </c>
    </row>
    <row r="193" spans="2:65" s="19" customFormat="1" ht="11.25">
      <c r="B193" s="20"/>
      <c r="D193" s="136" t="s">
        <v>138</v>
      </c>
      <c r="F193" s="137" t="s">
        <v>459</v>
      </c>
      <c r="I193" s="138"/>
      <c r="L193" s="20"/>
      <c r="M193" s="139"/>
      <c r="T193" s="41"/>
      <c r="AT193" s="7" t="s">
        <v>138</v>
      </c>
      <c r="AU193" s="7" t="s">
        <v>85</v>
      </c>
    </row>
    <row r="194" spans="2:65" s="110" customFormat="1" ht="22.5" customHeight="1">
      <c r="B194" s="111"/>
      <c r="D194" s="112" t="s">
        <v>74</v>
      </c>
      <c r="E194" s="121" t="s">
        <v>327</v>
      </c>
      <c r="F194" s="121" t="s">
        <v>328</v>
      </c>
      <c r="I194" s="114"/>
      <c r="J194" s="122">
        <f>BK194</f>
        <v>0</v>
      </c>
      <c r="L194" s="111"/>
      <c r="M194" s="116"/>
      <c r="P194" s="117">
        <f>SUM(P195:P196)</f>
        <v>0</v>
      </c>
      <c r="R194" s="117">
        <f>SUM(R195:R196)</f>
        <v>0</v>
      </c>
      <c r="T194" s="118">
        <f>SUM(T195:T196)</f>
        <v>0</v>
      </c>
      <c r="AR194" s="112" t="s">
        <v>83</v>
      </c>
      <c r="AT194" s="119" t="s">
        <v>74</v>
      </c>
      <c r="AU194" s="119" t="s">
        <v>83</v>
      </c>
      <c r="AY194" s="112" t="s">
        <v>129</v>
      </c>
      <c r="BK194" s="120">
        <f>SUM(BK195:BK196)</f>
        <v>0</v>
      </c>
    </row>
    <row r="195" spans="2:65" s="19" customFormat="1" ht="24" customHeight="1">
      <c r="B195" s="20"/>
      <c r="C195" s="123" t="s">
        <v>7</v>
      </c>
      <c r="D195" s="123" t="s">
        <v>131</v>
      </c>
      <c r="E195" s="124" t="s">
        <v>330</v>
      </c>
      <c r="F195" s="125" t="s">
        <v>331</v>
      </c>
      <c r="G195" s="126" t="s">
        <v>184</v>
      </c>
      <c r="H195" s="127">
        <v>40.293999999999997</v>
      </c>
      <c r="I195" s="128"/>
      <c r="J195" s="129">
        <f>ROUND(I195*H195,2)</f>
        <v>0</v>
      </c>
      <c r="K195" s="125" t="s">
        <v>135</v>
      </c>
      <c r="L195" s="20"/>
      <c r="M195" s="130"/>
      <c r="N195" s="131" t="s">
        <v>46</v>
      </c>
      <c r="P195" s="132">
        <f>O195*H195</f>
        <v>0</v>
      </c>
      <c r="Q195" s="132">
        <v>0</v>
      </c>
      <c r="R195" s="132">
        <f>Q195*H195</f>
        <v>0</v>
      </c>
      <c r="S195" s="132">
        <v>0</v>
      </c>
      <c r="T195" s="133">
        <f>S195*H195</f>
        <v>0</v>
      </c>
      <c r="AR195" s="134" t="s">
        <v>136</v>
      </c>
      <c r="AT195" s="134" t="s">
        <v>131</v>
      </c>
      <c r="AU195" s="134" t="s">
        <v>85</v>
      </c>
      <c r="AY195" s="7" t="s">
        <v>129</v>
      </c>
      <c r="BE195" s="135">
        <f>IF(N195="základní",J195,0)</f>
        <v>0</v>
      </c>
      <c r="BF195" s="135">
        <f>IF(N195="snížená",J195,0)</f>
        <v>0</v>
      </c>
      <c r="BG195" s="135">
        <f>IF(N195="zákl. přenesená",J195,0)</f>
        <v>0</v>
      </c>
      <c r="BH195" s="135">
        <f>IF(N195="sníž. přenesená",J195,0)</f>
        <v>0</v>
      </c>
      <c r="BI195" s="135">
        <f>IF(N195="nulová",J195,0)</f>
        <v>0</v>
      </c>
      <c r="BJ195" s="7" t="s">
        <v>83</v>
      </c>
      <c r="BK195" s="135">
        <f>ROUND(I195*H195,2)</f>
        <v>0</v>
      </c>
      <c r="BL195" s="7" t="s">
        <v>136</v>
      </c>
      <c r="BM195" s="134" t="s">
        <v>460</v>
      </c>
    </row>
    <row r="196" spans="2:65" s="19" customFormat="1" ht="11.25">
      <c r="B196" s="20"/>
      <c r="D196" s="136" t="s">
        <v>138</v>
      </c>
      <c r="F196" s="137" t="s">
        <v>333</v>
      </c>
      <c r="I196" s="138"/>
      <c r="L196" s="20"/>
      <c r="M196" s="150"/>
      <c r="N196" s="151"/>
      <c r="O196" s="151"/>
      <c r="P196" s="151"/>
      <c r="Q196" s="151"/>
      <c r="R196" s="151"/>
      <c r="S196" s="151"/>
      <c r="T196" s="152"/>
      <c r="AT196" s="7" t="s">
        <v>138</v>
      </c>
      <c r="AU196" s="7" t="s">
        <v>85</v>
      </c>
    </row>
    <row r="197" spans="2:65" s="19" customFormat="1" ht="6.75" customHeight="1">
      <c r="B197" s="29"/>
      <c r="C197" s="30"/>
      <c r="D197" s="30"/>
      <c r="E197" s="30"/>
      <c r="F197" s="30"/>
      <c r="G197" s="30"/>
      <c r="H197" s="30"/>
      <c r="I197" s="30"/>
      <c r="J197" s="30"/>
      <c r="K197" s="30"/>
      <c r="L197" s="20"/>
    </row>
  </sheetData>
  <sheetProtection algorithmName="SHA-512" hashValue="Ryi5HDbWCfPNUEfAiniDK751bGk76CFPlrK6/Vi19XfSOSLIoJoJF7xnuKAVH2g0gWx6YZADiEeWrqvKZO/zvw==" saltValue="a+VA9ss0lznrKbLKxGjKjEiEY8XLN22A4hiKi9pmKzsSGvGFrFSMVdh4MgHnARayJnqwokwlQDouMW/LsPJgdw==" spinCount="100000" sheet="1" objects="1" scenarios="1" formatColumns="0" formatRows="0" autoFilter="0"/>
  <autoFilter ref="C85:K196" xr:uid="{00000000-0009-0000-0000-000002000000}"/>
  <mergeCells count="9">
    <mergeCell ref="E48:H48"/>
    <mergeCell ref="E50:H50"/>
    <mergeCell ref="E76:H76"/>
    <mergeCell ref="E78:H78"/>
    <mergeCell ref="L2:V2"/>
    <mergeCell ref="E7:H7"/>
    <mergeCell ref="E9:H9"/>
    <mergeCell ref="E18:H18"/>
    <mergeCell ref="E27:H27"/>
  </mergeCells>
  <hyperlinks>
    <hyperlink ref="F91" r:id="rId1" xr:uid="{00000000-0004-0000-0200-000000000000}"/>
    <hyperlink ref="F98" r:id="rId2" xr:uid="{00000000-0004-0000-0200-000001000000}"/>
    <hyperlink ref="F103" r:id="rId3" xr:uid="{00000000-0004-0000-0200-000002000000}"/>
    <hyperlink ref="F115" r:id="rId4" xr:uid="{00000000-0004-0000-0200-000003000000}"/>
    <hyperlink ref="F123" r:id="rId5" xr:uid="{00000000-0004-0000-0200-000004000000}"/>
    <hyperlink ref="F134" r:id="rId6" xr:uid="{00000000-0004-0000-0200-000005000000}"/>
    <hyperlink ref="F146" r:id="rId7" xr:uid="{00000000-0004-0000-0200-000006000000}"/>
    <hyperlink ref="F150" r:id="rId8" xr:uid="{00000000-0004-0000-0200-000007000000}"/>
    <hyperlink ref="F152" r:id="rId9" xr:uid="{00000000-0004-0000-0200-000008000000}"/>
    <hyperlink ref="F154" r:id="rId10" xr:uid="{00000000-0004-0000-0200-000009000000}"/>
    <hyperlink ref="F159" r:id="rId11" xr:uid="{00000000-0004-0000-0200-00000A000000}"/>
    <hyperlink ref="F163" r:id="rId12" xr:uid="{00000000-0004-0000-0200-00000B000000}"/>
    <hyperlink ref="F166" r:id="rId13" xr:uid="{00000000-0004-0000-0200-00000C000000}"/>
    <hyperlink ref="F171" r:id="rId14" xr:uid="{00000000-0004-0000-0200-00000D000000}"/>
    <hyperlink ref="F176" r:id="rId15" xr:uid="{00000000-0004-0000-0200-00000E000000}"/>
    <hyperlink ref="F184" r:id="rId16" xr:uid="{00000000-0004-0000-0200-00000F000000}"/>
    <hyperlink ref="F186" r:id="rId17" xr:uid="{00000000-0004-0000-0200-000010000000}"/>
    <hyperlink ref="F189" r:id="rId18" xr:uid="{00000000-0004-0000-0200-000011000000}"/>
    <hyperlink ref="F191" r:id="rId19" xr:uid="{00000000-0004-0000-0200-000012000000}"/>
    <hyperlink ref="F193" r:id="rId20" xr:uid="{00000000-0004-0000-0200-000013000000}"/>
    <hyperlink ref="F196" r:id="rId21" xr:uid="{00000000-0004-0000-0200-000014000000}"/>
  </hyperlinks>
  <pageMargins left="0.39374999999999999" right="0.39374999999999999" top="0.39374999999999999" bottom="0.39374999999999999" header="0.511811023622047" footer="0"/>
  <pageSetup paperSize="9" fitToHeight="100" orientation="landscape" horizontalDpi="300" verticalDpi="300"/>
  <headerFooter>
    <oddFooter>&amp;CStrana &amp;P z &amp;N</oddFooter>
  </headerFooter>
  <drawing r:id="rId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9"/>
  <sheetViews>
    <sheetView showGridLines="0" zoomScaleNormal="100" workbookViewId="0"/>
  </sheetViews>
  <sheetFormatPr defaultColWidth="8.6640625" defaultRowHeight="15" customHeight="1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75" customHeight="1"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7" t="s">
        <v>91</v>
      </c>
    </row>
    <row r="3" spans="2:46" ht="6.7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7" t="s">
        <v>85</v>
      </c>
    </row>
    <row r="4" spans="2:46" ht="24.75" customHeight="1">
      <c r="B4" s="10"/>
      <c r="D4" s="11" t="s">
        <v>95</v>
      </c>
      <c r="L4" s="10"/>
      <c r="M4" s="75" t="s">
        <v>10</v>
      </c>
      <c r="AT4" s="7" t="s">
        <v>4</v>
      </c>
    </row>
    <row r="5" spans="2:46" ht="6.75" customHeight="1">
      <c r="B5" s="10"/>
      <c r="L5" s="10"/>
    </row>
    <row r="6" spans="2:46" ht="12" customHeight="1">
      <c r="B6" s="10"/>
      <c r="D6" s="16" t="s">
        <v>16</v>
      </c>
      <c r="L6" s="10"/>
    </row>
    <row r="7" spans="2:46" ht="16.5" customHeight="1">
      <c r="B7" s="10"/>
      <c r="E7" s="289" t="str">
        <f>'Rekapitulace stavby'!K6</f>
        <v>POV 2025 Místní a účelové komunikace, chodníky - obec Malšovice</v>
      </c>
      <c r="F7" s="289"/>
      <c r="G7" s="289"/>
      <c r="H7" s="289"/>
      <c r="L7" s="10"/>
    </row>
    <row r="8" spans="2:46" s="19" customFormat="1" ht="12" customHeight="1">
      <c r="B8" s="20"/>
      <c r="D8" s="16" t="s">
        <v>96</v>
      </c>
      <c r="L8" s="20"/>
    </row>
    <row r="9" spans="2:46" s="19" customFormat="1" ht="16.5" customHeight="1">
      <c r="B9" s="20"/>
      <c r="E9" s="278" t="s">
        <v>461</v>
      </c>
      <c r="F9" s="278"/>
      <c r="G9" s="278"/>
      <c r="H9" s="278"/>
      <c r="L9" s="20"/>
    </row>
    <row r="10" spans="2:46" s="19" customFormat="1" ht="11.25">
      <c r="B10" s="20"/>
      <c r="L10" s="20"/>
    </row>
    <row r="11" spans="2:46" s="19" customFormat="1" ht="12" customHeight="1">
      <c r="B11" s="20"/>
      <c r="D11" s="16" t="s">
        <v>17</v>
      </c>
      <c r="F11" s="5"/>
      <c r="I11" s="16" t="s">
        <v>18</v>
      </c>
      <c r="J11" s="5"/>
      <c r="L11" s="20"/>
    </row>
    <row r="12" spans="2:46" s="19" customFormat="1" ht="12" customHeight="1">
      <c r="B12" s="20"/>
      <c r="D12" s="16" t="s">
        <v>19</v>
      </c>
      <c r="F12" s="5" t="s">
        <v>462</v>
      </c>
      <c r="I12" s="16" t="s">
        <v>21</v>
      </c>
      <c r="J12" s="1" t="str">
        <f>'Rekapitulace stavby'!AN8</f>
        <v>20. 5. 2025</v>
      </c>
      <c r="L12" s="20"/>
    </row>
    <row r="13" spans="2:46" s="19" customFormat="1" ht="10.5" customHeight="1">
      <c r="B13" s="20"/>
      <c r="L13" s="20"/>
    </row>
    <row r="14" spans="2:46" s="19" customFormat="1" ht="12" customHeight="1">
      <c r="B14" s="20"/>
      <c r="D14" s="16" t="s">
        <v>23</v>
      </c>
      <c r="I14" s="16" t="s">
        <v>24</v>
      </c>
      <c r="J14" s="5" t="s">
        <v>25</v>
      </c>
      <c r="L14" s="20"/>
    </row>
    <row r="15" spans="2:46" s="19" customFormat="1" ht="18" customHeight="1">
      <c r="B15" s="20"/>
      <c r="E15" s="5" t="s">
        <v>26</v>
      </c>
      <c r="I15" s="16" t="s">
        <v>27</v>
      </c>
      <c r="J15" s="5" t="s">
        <v>28</v>
      </c>
      <c r="L15" s="20"/>
    </row>
    <row r="16" spans="2:46" s="19" customFormat="1" ht="6.75" customHeight="1">
      <c r="B16" s="20"/>
      <c r="L16" s="20"/>
    </row>
    <row r="17" spans="2:12" s="19" customFormat="1" ht="12" customHeight="1">
      <c r="B17" s="20"/>
      <c r="D17" s="16" t="s">
        <v>29</v>
      </c>
      <c r="I17" s="16" t="s">
        <v>24</v>
      </c>
      <c r="J17" s="17" t="str">
        <f>'Rekapitulace stavby'!AN13</f>
        <v>Vyplň údaj</v>
      </c>
      <c r="L17" s="20"/>
    </row>
    <row r="18" spans="2:12" s="19" customFormat="1" ht="18" customHeight="1">
      <c r="B18" s="20"/>
      <c r="E18" s="290" t="str">
        <f>'Rekapitulace stavby'!E14</f>
        <v>Vyplň údaj</v>
      </c>
      <c r="F18" s="290"/>
      <c r="G18" s="290"/>
      <c r="H18" s="290"/>
      <c r="I18" s="16" t="s">
        <v>27</v>
      </c>
      <c r="J18" s="17" t="str">
        <f>'Rekapitulace stavby'!AN14</f>
        <v>Vyplň údaj</v>
      </c>
      <c r="L18" s="20"/>
    </row>
    <row r="19" spans="2:12" s="19" customFormat="1" ht="6.75" customHeight="1">
      <c r="B19" s="20"/>
      <c r="L19" s="20"/>
    </row>
    <row r="20" spans="2:12" s="19" customFormat="1" ht="12" customHeight="1">
      <c r="B20" s="20"/>
      <c r="D20" s="16" t="s">
        <v>31</v>
      </c>
      <c r="I20" s="16" t="s">
        <v>24</v>
      </c>
      <c r="J20" s="5" t="s">
        <v>32</v>
      </c>
      <c r="L20" s="20"/>
    </row>
    <row r="21" spans="2:12" s="19" customFormat="1" ht="18" customHeight="1">
      <c r="B21" s="20"/>
      <c r="E21" s="5" t="s">
        <v>33</v>
      </c>
      <c r="I21" s="16" t="s">
        <v>27</v>
      </c>
      <c r="J21" s="5" t="s">
        <v>34</v>
      </c>
      <c r="L21" s="20"/>
    </row>
    <row r="22" spans="2:12" s="19" customFormat="1" ht="6.75" customHeight="1">
      <c r="B22" s="20"/>
      <c r="L22" s="20"/>
    </row>
    <row r="23" spans="2:12" s="19" customFormat="1" ht="12" customHeight="1">
      <c r="B23" s="20"/>
      <c r="D23" s="16" t="s">
        <v>36</v>
      </c>
      <c r="I23" s="16" t="s">
        <v>24</v>
      </c>
      <c r="J23" s="5" t="s">
        <v>37</v>
      </c>
      <c r="L23" s="20"/>
    </row>
    <row r="24" spans="2:12" s="19" customFormat="1" ht="18" customHeight="1">
      <c r="B24" s="20"/>
      <c r="E24" s="5" t="s">
        <v>38</v>
      </c>
      <c r="I24" s="16" t="s">
        <v>27</v>
      </c>
      <c r="J24" s="5"/>
      <c r="L24" s="20"/>
    </row>
    <row r="25" spans="2:12" s="19" customFormat="1" ht="6.75" customHeight="1">
      <c r="B25" s="20"/>
      <c r="L25" s="20"/>
    </row>
    <row r="26" spans="2:12" s="19" customFormat="1" ht="12" customHeight="1">
      <c r="B26" s="20"/>
      <c r="D26" s="16" t="s">
        <v>39</v>
      </c>
      <c r="L26" s="20"/>
    </row>
    <row r="27" spans="2:12" s="76" customFormat="1" ht="16.5" customHeight="1">
      <c r="B27" s="77"/>
      <c r="E27" s="271" t="s">
        <v>40</v>
      </c>
      <c r="F27" s="271"/>
      <c r="G27" s="271"/>
      <c r="H27" s="271"/>
      <c r="L27" s="77"/>
    </row>
    <row r="28" spans="2:12" s="19" customFormat="1" ht="6.75" customHeight="1">
      <c r="B28" s="20"/>
      <c r="L28" s="20"/>
    </row>
    <row r="29" spans="2:12" s="19" customFormat="1" ht="6.75" customHeight="1">
      <c r="B29" s="20"/>
      <c r="D29" s="39"/>
      <c r="E29" s="39"/>
      <c r="F29" s="39"/>
      <c r="G29" s="39"/>
      <c r="H29" s="39"/>
      <c r="I29" s="39"/>
      <c r="J29" s="39"/>
      <c r="K29" s="39"/>
      <c r="L29" s="20"/>
    </row>
    <row r="30" spans="2:12" s="19" customFormat="1" ht="24.75" customHeight="1">
      <c r="B30" s="20"/>
      <c r="D30" s="78" t="s">
        <v>41</v>
      </c>
      <c r="J30" s="52">
        <f>ROUND(J88, 2)</f>
        <v>0</v>
      </c>
      <c r="L30" s="20"/>
    </row>
    <row r="31" spans="2:12" s="19" customFormat="1" ht="6.75" customHeight="1">
      <c r="B31" s="20"/>
      <c r="D31" s="39"/>
      <c r="E31" s="39"/>
      <c r="F31" s="39"/>
      <c r="G31" s="39"/>
      <c r="H31" s="39"/>
      <c r="I31" s="39"/>
      <c r="J31" s="39"/>
      <c r="K31" s="39"/>
      <c r="L31" s="20"/>
    </row>
    <row r="32" spans="2:12" s="19" customFormat="1" ht="14.25" customHeight="1">
      <c r="B32" s="20"/>
      <c r="F32" s="2" t="s">
        <v>43</v>
      </c>
      <c r="I32" s="2" t="s">
        <v>42</v>
      </c>
      <c r="J32" s="2" t="s">
        <v>44</v>
      </c>
      <c r="L32" s="20"/>
    </row>
    <row r="33" spans="2:12" s="19" customFormat="1" ht="14.25" customHeight="1">
      <c r="B33" s="20"/>
      <c r="D33" s="79" t="s">
        <v>45</v>
      </c>
      <c r="E33" s="16" t="s">
        <v>46</v>
      </c>
      <c r="F33" s="80">
        <f>ROUND((SUM(BE88:BE128)),  2)</f>
        <v>0</v>
      </c>
      <c r="I33" s="81">
        <v>0.21</v>
      </c>
      <c r="J33" s="80">
        <f>ROUND(((SUM(BE88:BE128))*I33),  2)</f>
        <v>0</v>
      </c>
      <c r="L33" s="20"/>
    </row>
    <row r="34" spans="2:12" s="19" customFormat="1" ht="14.25" customHeight="1">
      <c r="B34" s="20"/>
      <c r="E34" s="16" t="s">
        <v>47</v>
      </c>
      <c r="F34" s="80">
        <f>ROUND((SUM(BF88:BF128)),  2)</f>
        <v>0</v>
      </c>
      <c r="I34" s="81">
        <v>0.15</v>
      </c>
      <c r="J34" s="80">
        <f>ROUND(((SUM(BF88:BF128))*I34),  2)</f>
        <v>0</v>
      </c>
      <c r="L34" s="20"/>
    </row>
    <row r="35" spans="2:12" s="19" customFormat="1" ht="14.25" hidden="1" customHeight="1">
      <c r="B35" s="20"/>
      <c r="E35" s="16" t="s">
        <v>48</v>
      </c>
      <c r="F35" s="80">
        <f>ROUND((SUM(BG88:BG128)),  2)</f>
        <v>0</v>
      </c>
      <c r="I35" s="81">
        <v>0.21</v>
      </c>
      <c r="J35" s="80">
        <f>0</f>
        <v>0</v>
      </c>
      <c r="L35" s="20"/>
    </row>
    <row r="36" spans="2:12" s="19" customFormat="1" ht="14.25" hidden="1" customHeight="1">
      <c r="B36" s="20"/>
      <c r="E36" s="16" t="s">
        <v>49</v>
      </c>
      <c r="F36" s="80">
        <f>ROUND((SUM(BH88:BH128)),  2)</f>
        <v>0</v>
      </c>
      <c r="I36" s="81">
        <v>0.15</v>
      </c>
      <c r="J36" s="80">
        <f>0</f>
        <v>0</v>
      </c>
      <c r="L36" s="20"/>
    </row>
    <row r="37" spans="2:12" s="19" customFormat="1" ht="14.25" hidden="1" customHeight="1">
      <c r="B37" s="20"/>
      <c r="E37" s="16" t="s">
        <v>50</v>
      </c>
      <c r="F37" s="80">
        <f>ROUND((SUM(BI88:BI128)),  2)</f>
        <v>0</v>
      </c>
      <c r="I37" s="81">
        <v>0</v>
      </c>
      <c r="J37" s="80">
        <f>0</f>
        <v>0</v>
      </c>
      <c r="L37" s="20"/>
    </row>
    <row r="38" spans="2:12" s="19" customFormat="1" ht="6.75" customHeight="1">
      <c r="B38" s="20"/>
      <c r="L38" s="20"/>
    </row>
    <row r="39" spans="2:12" s="19" customFormat="1" ht="24.75" customHeight="1">
      <c r="B39" s="20"/>
      <c r="C39" s="82"/>
      <c r="D39" s="83" t="s">
        <v>51</v>
      </c>
      <c r="E39" s="42"/>
      <c r="F39" s="42"/>
      <c r="G39" s="84" t="s">
        <v>52</v>
      </c>
      <c r="H39" s="85" t="s">
        <v>53</v>
      </c>
      <c r="I39" s="42"/>
      <c r="J39" s="86">
        <f>SUM(J30:J37)</f>
        <v>0</v>
      </c>
      <c r="K39" s="87"/>
      <c r="L39" s="20"/>
    </row>
    <row r="40" spans="2:12" s="19" customFormat="1" ht="14.25" customHeight="1"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20"/>
    </row>
    <row r="44" spans="2:12" s="19" customFormat="1" ht="6.75" customHeight="1"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20"/>
    </row>
    <row r="45" spans="2:12" s="19" customFormat="1" ht="24.75" customHeight="1">
      <c r="B45" s="20"/>
      <c r="C45" s="11" t="s">
        <v>99</v>
      </c>
      <c r="L45" s="20"/>
    </row>
    <row r="46" spans="2:12" s="19" customFormat="1" ht="6.75" customHeight="1">
      <c r="B46" s="20"/>
      <c r="L46" s="20"/>
    </row>
    <row r="47" spans="2:12" s="19" customFormat="1" ht="12" customHeight="1">
      <c r="B47" s="20"/>
      <c r="C47" s="16" t="s">
        <v>16</v>
      </c>
      <c r="L47" s="20"/>
    </row>
    <row r="48" spans="2:12" s="19" customFormat="1" ht="16.5" customHeight="1">
      <c r="B48" s="20"/>
      <c r="E48" s="289" t="str">
        <f>E7</f>
        <v>POV 2025 Místní a účelové komunikace, chodníky - obec Malšovice</v>
      </c>
      <c r="F48" s="289"/>
      <c r="G48" s="289"/>
      <c r="H48" s="289"/>
      <c r="L48" s="20"/>
    </row>
    <row r="49" spans="2:47" s="19" customFormat="1" ht="12" customHeight="1">
      <c r="B49" s="20"/>
      <c r="C49" s="16" t="s">
        <v>96</v>
      </c>
      <c r="L49" s="20"/>
    </row>
    <row r="50" spans="2:47" s="19" customFormat="1" ht="16.5" customHeight="1">
      <c r="B50" s="20"/>
      <c r="E50" s="278" t="str">
        <f>E9</f>
        <v>04 - SO 04 - úsek č.4, Borek- místní komunikace ozn. dle pasportu Ch1c</v>
      </c>
      <c r="F50" s="278"/>
      <c r="G50" s="278"/>
      <c r="H50" s="278"/>
      <c r="L50" s="20"/>
    </row>
    <row r="51" spans="2:47" s="19" customFormat="1" ht="6.75" customHeight="1">
      <c r="B51" s="20"/>
      <c r="L51" s="20"/>
    </row>
    <row r="52" spans="2:47" s="19" customFormat="1" ht="12" customHeight="1">
      <c r="B52" s="20"/>
      <c r="C52" s="16" t="s">
        <v>19</v>
      </c>
      <c r="F52" s="5" t="str">
        <f>F12</f>
        <v>k.ú. Borek u Děčína p.p.č. 1349/4</v>
      </c>
      <c r="I52" s="16" t="s">
        <v>21</v>
      </c>
      <c r="J52" s="1" t="str">
        <f>IF(J12="","",J12)</f>
        <v>20. 5. 2025</v>
      </c>
      <c r="L52" s="20"/>
    </row>
    <row r="53" spans="2:47" s="19" customFormat="1" ht="6.75" customHeight="1">
      <c r="B53" s="20"/>
      <c r="L53" s="20"/>
    </row>
    <row r="54" spans="2:47" s="19" customFormat="1" ht="25.5" customHeight="1">
      <c r="B54" s="20"/>
      <c r="C54" s="16" t="s">
        <v>23</v>
      </c>
      <c r="F54" s="5" t="str">
        <f>E15</f>
        <v xml:space="preserve">Obec Malšovice </v>
      </c>
      <c r="I54" s="16" t="s">
        <v>31</v>
      </c>
      <c r="J54" s="3" t="str">
        <f>E21</f>
        <v>HORTECH s.r.o. Děčín</v>
      </c>
      <c r="L54" s="20"/>
    </row>
    <row r="55" spans="2:47" s="19" customFormat="1" ht="39.75" customHeight="1">
      <c r="B55" s="20"/>
      <c r="C55" s="16" t="s">
        <v>29</v>
      </c>
      <c r="F55" s="5" t="str">
        <f>IF(E18="","",E18)</f>
        <v>Vyplň údaj</v>
      </c>
      <c r="I55" s="16" t="s">
        <v>36</v>
      </c>
      <c r="J55" s="3" t="str">
        <f>E24</f>
        <v>Josef Beran-STAVO,aktualizace 2025/I Nina Blavková</v>
      </c>
      <c r="L55" s="20"/>
    </row>
    <row r="56" spans="2:47" s="19" customFormat="1" ht="9.75" customHeight="1">
      <c r="B56" s="20"/>
      <c r="L56" s="20"/>
    </row>
    <row r="57" spans="2:47" s="19" customFormat="1" ht="29.25" customHeight="1">
      <c r="B57" s="20"/>
      <c r="C57" s="88" t="s">
        <v>100</v>
      </c>
      <c r="D57" s="82"/>
      <c r="E57" s="82"/>
      <c r="F57" s="82"/>
      <c r="G57" s="82"/>
      <c r="H57" s="82"/>
      <c r="I57" s="82"/>
      <c r="J57" s="89" t="s">
        <v>101</v>
      </c>
      <c r="K57" s="82"/>
      <c r="L57" s="20"/>
    </row>
    <row r="58" spans="2:47" s="19" customFormat="1" ht="9.75" customHeight="1">
      <c r="B58" s="20"/>
      <c r="L58" s="20"/>
    </row>
    <row r="59" spans="2:47" s="19" customFormat="1" ht="22.5" customHeight="1">
      <c r="B59" s="20"/>
      <c r="C59" s="90" t="s">
        <v>73</v>
      </c>
      <c r="J59" s="52">
        <f>J88</f>
        <v>0</v>
      </c>
      <c r="L59" s="20"/>
      <c r="AU59" s="7" t="s">
        <v>102</v>
      </c>
    </row>
    <row r="60" spans="2:47" s="91" customFormat="1" ht="24.75" customHeight="1">
      <c r="B60" s="92"/>
      <c r="D60" s="93" t="s">
        <v>103</v>
      </c>
      <c r="E60" s="94"/>
      <c r="F60" s="94"/>
      <c r="G60" s="94"/>
      <c r="H60" s="94"/>
      <c r="I60" s="94"/>
      <c r="J60" s="95">
        <f>J89</f>
        <v>0</v>
      </c>
      <c r="L60" s="92"/>
    </row>
    <row r="61" spans="2:47" s="96" customFormat="1" ht="19.5" customHeight="1">
      <c r="B61" s="97"/>
      <c r="D61" s="98" t="s">
        <v>104</v>
      </c>
      <c r="E61" s="99"/>
      <c r="F61" s="99"/>
      <c r="G61" s="99"/>
      <c r="H61" s="99"/>
      <c r="I61" s="99"/>
      <c r="J61" s="100">
        <f>J90</f>
        <v>0</v>
      </c>
      <c r="L61" s="97"/>
    </row>
    <row r="62" spans="2:47" s="96" customFormat="1" ht="19.5" customHeight="1">
      <c r="B62" s="97"/>
      <c r="D62" s="98" t="s">
        <v>107</v>
      </c>
      <c r="E62" s="99"/>
      <c r="F62" s="99"/>
      <c r="G62" s="99"/>
      <c r="H62" s="99"/>
      <c r="I62" s="99"/>
      <c r="J62" s="100">
        <f>J96</f>
        <v>0</v>
      </c>
      <c r="L62" s="97"/>
    </row>
    <row r="63" spans="2:47" s="96" customFormat="1" ht="19.5" customHeight="1">
      <c r="B63" s="97"/>
      <c r="D63" s="98" t="s">
        <v>108</v>
      </c>
      <c r="E63" s="99"/>
      <c r="F63" s="99"/>
      <c r="G63" s="99"/>
      <c r="H63" s="99"/>
      <c r="I63" s="99"/>
      <c r="J63" s="100">
        <f>J103</f>
        <v>0</v>
      </c>
      <c r="L63" s="97"/>
    </row>
    <row r="64" spans="2:47" s="96" customFormat="1" ht="19.5" customHeight="1">
      <c r="B64" s="97"/>
      <c r="D64" s="98" t="s">
        <v>109</v>
      </c>
      <c r="E64" s="99"/>
      <c r="F64" s="99"/>
      <c r="G64" s="99"/>
      <c r="H64" s="99"/>
      <c r="I64" s="99"/>
      <c r="J64" s="100">
        <f>J106</f>
        <v>0</v>
      </c>
      <c r="L64" s="97"/>
    </row>
    <row r="65" spans="2:12" s="96" customFormat="1" ht="19.5" customHeight="1">
      <c r="B65" s="97"/>
      <c r="D65" s="98" t="s">
        <v>110</v>
      </c>
      <c r="E65" s="99"/>
      <c r="F65" s="99"/>
      <c r="G65" s="99"/>
      <c r="H65" s="99"/>
      <c r="I65" s="99"/>
      <c r="J65" s="100">
        <f>J113</f>
        <v>0</v>
      </c>
      <c r="L65" s="97"/>
    </row>
    <row r="66" spans="2:12" s="96" customFormat="1" ht="19.5" customHeight="1">
      <c r="B66" s="97"/>
      <c r="D66" s="98" t="s">
        <v>111</v>
      </c>
      <c r="E66" s="99"/>
      <c r="F66" s="99"/>
      <c r="G66" s="99"/>
      <c r="H66" s="99"/>
      <c r="I66" s="99"/>
      <c r="J66" s="100">
        <f>J122</f>
        <v>0</v>
      </c>
      <c r="L66" s="97"/>
    </row>
    <row r="67" spans="2:12" s="91" customFormat="1" ht="24.75" customHeight="1">
      <c r="B67" s="92"/>
      <c r="D67" s="93" t="s">
        <v>112</v>
      </c>
      <c r="E67" s="94"/>
      <c r="F67" s="94"/>
      <c r="G67" s="94"/>
      <c r="H67" s="94"/>
      <c r="I67" s="94"/>
      <c r="J67" s="95">
        <f>J125</f>
        <v>0</v>
      </c>
      <c r="L67" s="92"/>
    </row>
    <row r="68" spans="2:12" s="96" customFormat="1" ht="19.5" customHeight="1">
      <c r="B68" s="97"/>
      <c r="D68" s="98" t="s">
        <v>113</v>
      </c>
      <c r="E68" s="99"/>
      <c r="F68" s="99"/>
      <c r="G68" s="99"/>
      <c r="H68" s="99"/>
      <c r="I68" s="99"/>
      <c r="J68" s="100">
        <f>J126</f>
        <v>0</v>
      </c>
      <c r="L68" s="97"/>
    </row>
    <row r="69" spans="2:12" s="19" customFormat="1" ht="21.75" customHeight="1">
      <c r="B69" s="20"/>
      <c r="L69" s="20"/>
    </row>
    <row r="70" spans="2:12" s="19" customFormat="1" ht="6.75" customHeight="1">
      <c r="B70" s="29"/>
      <c r="C70" s="30"/>
      <c r="D70" s="30"/>
      <c r="E70" s="30"/>
      <c r="F70" s="30"/>
      <c r="G70" s="30"/>
      <c r="H70" s="30"/>
      <c r="I70" s="30"/>
      <c r="J70" s="30"/>
      <c r="K70" s="30"/>
      <c r="L70" s="20"/>
    </row>
    <row r="74" spans="2:12" s="19" customFormat="1" ht="6.75" customHeight="1">
      <c r="B74" s="31"/>
      <c r="C74" s="32"/>
      <c r="D74" s="32"/>
      <c r="E74" s="32"/>
      <c r="F74" s="32"/>
      <c r="G74" s="32"/>
      <c r="H74" s="32"/>
      <c r="I74" s="32"/>
      <c r="J74" s="32"/>
      <c r="K74" s="32"/>
      <c r="L74" s="20"/>
    </row>
    <row r="75" spans="2:12" s="19" customFormat="1" ht="24.75" customHeight="1">
      <c r="B75" s="20"/>
      <c r="C75" s="11" t="s">
        <v>114</v>
      </c>
      <c r="L75" s="20"/>
    </row>
    <row r="76" spans="2:12" s="19" customFormat="1" ht="6.75" customHeight="1">
      <c r="B76" s="20"/>
      <c r="L76" s="20"/>
    </row>
    <row r="77" spans="2:12" s="19" customFormat="1" ht="12" customHeight="1">
      <c r="B77" s="20"/>
      <c r="C77" s="16" t="s">
        <v>16</v>
      </c>
      <c r="L77" s="20"/>
    </row>
    <row r="78" spans="2:12" s="19" customFormat="1" ht="16.5" customHeight="1">
      <c r="B78" s="20"/>
      <c r="E78" s="289" t="str">
        <f>E7</f>
        <v>POV 2025 Místní a účelové komunikace, chodníky - obec Malšovice</v>
      </c>
      <c r="F78" s="289"/>
      <c r="G78" s="289"/>
      <c r="H78" s="289"/>
      <c r="L78" s="20"/>
    </row>
    <row r="79" spans="2:12" s="19" customFormat="1" ht="12" customHeight="1">
      <c r="B79" s="20"/>
      <c r="C79" s="16" t="s">
        <v>96</v>
      </c>
      <c r="L79" s="20"/>
    </row>
    <row r="80" spans="2:12" s="19" customFormat="1" ht="16.5" customHeight="1">
      <c r="B80" s="20"/>
      <c r="E80" s="278" t="str">
        <f>E9</f>
        <v>04 - SO 04 - úsek č.4, Borek- místní komunikace ozn. dle pasportu Ch1c</v>
      </c>
      <c r="F80" s="278"/>
      <c r="G80" s="278"/>
      <c r="H80" s="278"/>
      <c r="L80" s="20"/>
    </row>
    <row r="81" spans="2:65" s="19" customFormat="1" ht="6.75" customHeight="1">
      <c r="B81" s="20"/>
      <c r="L81" s="20"/>
    </row>
    <row r="82" spans="2:65" s="19" customFormat="1" ht="12" customHeight="1">
      <c r="B82" s="20"/>
      <c r="C82" s="16" t="s">
        <v>19</v>
      </c>
      <c r="F82" s="5" t="str">
        <f>F12</f>
        <v>k.ú. Borek u Děčína p.p.č. 1349/4</v>
      </c>
      <c r="I82" s="16" t="s">
        <v>21</v>
      </c>
      <c r="J82" s="1" t="str">
        <f>IF(J12="","",J12)</f>
        <v>20. 5. 2025</v>
      </c>
      <c r="L82" s="20"/>
    </row>
    <row r="83" spans="2:65" s="19" customFormat="1" ht="6.75" customHeight="1">
      <c r="B83" s="20"/>
      <c r="L83" s="20"/>
    </row>
    <row r="84" spans="2:65" s="19" customFormat="1" ht="25.5" customHeight="1">
      <c r="B84" s="20"/>
      <c r="C84" s="16" t="s">
        <v>23</v>
      </c>
      <c r="F84" s="5" t="str">
        <f>E15</f>
        <v xml:space="preserve">Obec Malšovice </v>
      </c>
      <c r="I84" s="16" t="s">
        <v>31</v>
      </c>
      <c r="J84" s="3" t="str">
        <f>E21</f>
        <v>HORTECH s.r.o. Děčín</v>
      </c>
      <c r="L84" s="20"/>
    </row>
    <row r="85" spans="2:65" s="19" customFormat="1" ht="39.75" customHeight="1">
      <c r="B85" s="20"/>
      <c r="C85" s="16" t="s">
        <v>29</v>
      </c>
      <c r="F85" s="5" t="str">
        <f>IF(E18="","",E18)</f>
        <v>Vyplň údaj</v>
      </c>
      <c r="I85" s="16" t="s">
        <v>36</v>
      </c>
      <c r="J85" s="3" t="str">
        <f>E24</f>
        <v>Josef Beran-STAVO,aktualizace 2025/I Nina Blavková</v>
      </c>
      <c r="L85" s="20"/>
    </row>
    <row r="86" spans="2:65" s="19" customFormat="1" ht="9.75" customHeight="1">
      <c r="B86" s="20"/>
      <c r="L86" s="20"/>
    </row>
    <row r="87" spans="2:65" s="101" customFormat="1" ht="29.25" customHeight="1">
      <c r="B87" s="102"/>
      <c r="C87" s="103" t="s">
        <v>115</v>
      </c>
      <c r="D87" s="104" t="s">
        <v>60</v>
      </c>
      <c r="E87" s="104" t="s">
        <v>56</v>
      </c>
      <c r="F87" s="104" t="s">
        <v>57</v>
      </c>
      <c r="G87" s="104" t="s">
        <v>116</v>
      </c>
      <c r="H87" s="104" t="s">
        <v>117</v>
      </c>
      <c r="I87" s="104" t="s">
        <v>118</v>
      </c>
      <c r="J87" s="104" t="s">
        <v>101</v>
      </c>
      <c r="K87" s="105" t="s">
        <v>119</v>
      </c>
      <c r="L87" s="102"/>
      <c r="M87" s="44"/>
      <c r="N87" s="45" t="s">
        <v>45</v>
      </c>
      <c r="O87" s="45" t="s">
        <v>120</v>
      </c>
      <c r="P87" s="45" t="s">
        <v>121</v>
      </c>
      <c r="Q87" s="45" t="s">
        <v>122</v>
      </c>
      <c r="R87" s="45" t="s">
        <v>123</v>
      </c>
      <c r="S87" s="45" t="s">
        <v>124</v>
      </c>
      <c r="T87" s="46" t="s">
        <v>125</v>
      </c>
    </row>
    <row r="88" spans="2:65" s="19" customFormat="1" ht="22.5" customHeight="1">
      <c r="B88" s="20"/>
      <c r="C88" s="50" t="s">
        <v>126</v>
      </c>
      <c r="J88" s="106">
        <f>BK88</f>
        <v>0</v>
      </c>
      <c r="L88" s="20"/>
      <c r="M88" s="47"/>
      <c r="N88" s="39"/>
      <c r="O88" s="39"/>
      <c r="P88" s="107">
        <f>P89+P125</f>
        <v>0</v>
      </c>
      <c r="Q88" s="39"/>
      <c r="R88" s="107">
        <f>R89+R125</f>
        <v>151.290138361</v>
      </c>
      <c r="S88" s="39"/>
      <c r="T88" s="108">
        <f>T89+T125</f>
        <v>128.75624999999999</v>
      </c>
      <c r="AT88" s="7" t="s">
        <v>74</v>
      </c>
      <c r="AU88" s="7" t="s">
        <v>102</v>
      </c>
      <c r="BK88" s="109">
        <f>BK89+BK125</f>
        <v>0</v>
      </c>
    </row>
    <row r="89" spans="2:65" s="110" customFormat="1" ht="25.5" customHeight="1">
      <c r="B89" s="111"/>
      <c r="D89" s="112" t="s">
        <v>74</v>
      </c>
      <c r="E89" s="113" t="s">
        <v>127</v>
      </c>
      <c r="F89" s="113" t="s">
        <v>128</v>
      </c>
      <c r="I89" s="114"/>
      <c r="J89" s="115">
        <f>BK89</f>
        <v>0</v>
      </c>
      <c r="L89" s="111"/>
      <c r="M89" s="116"/>
      <c r="P89" s="117">
        <f>P90+P96+P103+P106+P113+P122</f>
        <v>0</v>
      </c>
      <c r="R89" s="117">
        <f>R90+R96+R103+R106+R113+R122</f>
        <v>151.287234361</v>
      </c>
      <c r="T89" s="118">
        <f>T90+T96+T103+T106+T113+T122</f>
        <v>128.75624999999999</v>
      </c>
      <c r="AR89" s="112" t="s">
        <v>83</v>
      </c>
      <c r="AT89" s="119" t="s">
        <v>74</v>
      </c>
      <c r="AU89" s="119" t="s">
        <v>75</v>
      </c>
      <c r="AY89" s="112" t="s">
        <v>129</v>
      </c>
      <c r="BK89" s="120">
        <f>BK90+BK96+BK103+BK106+BK113+BK122</f>
        <v>0</v>
      </c>
    </row>
    <row r="90" spans="2:65" s="110" customFormat="1" ht="22.5" customHeight="1">
      <c r="B90" s="111"/>
      <c r="D90" s="112" t="s">
        <v>74</v>
      </c>
      <c r="E90" s="121" t="s">
        <v>83</v>
      </c>
      <c r="F90" s="121" t="s">
        <v>130</v>
      </c>
      <c r="I90" s="114"/>
      <c r="J90" s="122">
        <f>BK90</f>
        <v>0</v>
      </c>
      <c r="L90" s="111"/>
      <c r="M90" s="116"/>
      <c r="P90" s="117">
        <f>SUM(P91:P95)</f>
        <v>0</v>
      </c>
      <c r="R90" s="117">
        <f>SUM(R91:R95)</f>
        <v>0.167658</v>
      </c>
      <c r="T90" s="118">
        <f>SUM(T91:T95)</f>
        <v>109.68125000000001</v>
      </c>
      <c r="AR90" s="112" t="s">
        <v>83</v>
      </c>
      <c r="AT90" s="119" t="s">
        <v>74</v>
      </c>
      <c r="AU90" s="119" t="s">
        <v>83</v>
      </c>
      <c r="AY90" s="112" t="s">
        <v>129</v>
      </c>
      <c r="BK90" s="120">
        <f>SUM(BK91:BK95)</f>
        <v>0</v>
      </c>
    </row>
    <row r="91" spans="2:65" s="19" customFormat="1" ht="16.5" customHeight="1">
      <c r="B91" s="20"/>
      <c r="C91" s="123" t="s">
        <v>83</v>
      </c>
      <c r="D91" s="123" t="s">
        <v>131</v>
      </c>
      <c r="E91" s="124" t="s">
        <v>463</v>
      </c>
      <c r="F91" s="125" t="s">
        <v>464</v>
      </c>
      <c r="G91" s="126" t="s">
        <v>134</v>
      </c>
      <c r="H91" s="127">
        <v>953.75</v>
      </c>
      <c r="I91" s="128"/>
      <c r="J91" s="129">
        <f>ROUND(I91*H91,2)</f>
        <v>0</v>
      </c>
      <c r="K91" s="125"/>
      <c r="L91" s="20"/>
      <c r="M91" s="130"/>
      <c r="N91" s="131" t="s">
        <v>46</v>
      </c>
      <c r="P91" s="132">
        <f>O91*H91</f>
        <v>0</v>
      </c>
      <c r="Q91" s="132">
        <v>6.0000000000000002E-5</v>
      </c>
      <c r="R91" s="132">
        <f>Q91*H91</f>
        <v>5.7224999999999998E-2</v>
      </c>
      <c r="S91" s="132">
        <v>0.115</v>
      </c>
      <c r="T91" s="133">
        <f>S91*H91</f>
        <v>109.68125000000001</v>
      </c>
      <c r="AR91" s="134" t="s">
        <v>136</v>
      </c>
      <c r="AT91" s="134" t="s">
        <v>131</v>
      </c>
      <c r="AU91" s="134" t="s">
        <v>85</v>
      </c>
      <c r="AY91" s="7" t="s">
        <v>129</v>
      </c>
      <c r="BE91" s="135">
        <f>IF(N91="základní",J91,0)</f>
        <v>0</v>
      </c>
      <c r="BF91" s="135">
        <f>IF(N91="snížená",J91,0)</f>
        <v>0</v>
      </c>
      <c r="BG91" s="135">
        <f>IF(N91="zákl. přenesená",J91,0)</f>
        <v>0</v>
      </c>
      <c r="BH91" s="135">
        <f>IF(N91="sníž. přenesená",J91,0)</f>
        <v>0</v>
      </c>
      <c r="BI91" s="135">
        <f>IF(N91="nulová",J91,0)</f>
        <v>0</v>
      </c>
      <c r="BJ91" s="7" t="s">
        <v>83</v>
      </c>
      <c r="BK91" s="135">
        <f>ROUND(I91*H91,2)</f>
        <v>0</v>
      </c>
      <c r="BL91" s="7" t="s">
        <v>136</v>
      </c>
      <c r="BM91" s="134" t="s">
        <v>465</v>
      </c>
    </row>
    <row r="92" spans="2:65" s="19" customFormat="1" ht="16.5" customHeight="1">
      <c r="B92" s="20"/>
      <c r="C92" s="123" t="s">
        <v>85</v>
      </c>
      <c r="D92" s="123" t="s">
        <v>131</v>
      </c>
      <c r="E92" s="124" t="s">
        <v>145</v>
      </c>
      <c r="F92" s="125" t="s">
        <v>146</v>
      </c>
      <c r="G92" s="126" t="s">
        <v>147</v>
      </c>
      <c r="H92" s="127">
        <v>196.5</v>
      </c>
      <c r="I92" s="128"/>
      <c r="J92" s="129">
        <f>ROUND(I92*H92,2)</f>
        <v>0</v>
      </c>
      <c r="K92" s="125" t="s">
        <v>135</v>
      </c>
      <c r="L92" s="20"/>
      <c r="M92" s="130"/>
      <c r="N92" s="131" t="s">
        <v>46</v>
      </c>
      <c r="P92" s="132">
        <f>O92*H92</f>
        <v>0</v>
      </c>
      <c r="Q92" s="132">
        <v>5.62E-4</v>
      </c>
      <c r="R92" s="132">
        <f>Q92*H92</f>
        <v>0.110433</v>
      </c>
      <c r="S92" s="132">
        <v>0</v>
      </c>
      <c r="T92" s="133">
        <f>S92*H92</f>
        <v>0</v>
      </c>
      <c r="AR92" s="134" t="s">
        <v>136</v>
      </c>
      <c r="AT92" s="134" t="s">
        <v>131</v>
      </c>
      <c r="AU92" s="134" t="s">
        <v>85</v>
      </c>
      <c r="AY92" s="7" t="s">
        <v>129</v>
      </c>
      <c r="BE92" s="135">
        <f>IF(N92="základní",J92,0)</f>
        <v>0</v>
      </c>
      <c r="BF92" s="135">
        <f>IF(N92="snížená",J92,0)</f>
        <v>0</v>
      </c>
      <c r="BG92" s="135">
        <f>IF(N92="zákl. přenesená",J92,0)</f>
        <v>0</v>
      </c>
      <c r="BH92" s="135">
        <f>IF(N92="sníž. přenesená",J92,0)</f>
        <v>0</v>
      </c>
      <c r="BI92" s="135">
        <f>IF(N92="nulová",J92,0)</f>
        <v>0</v>
      </c>
      <c r="BJ92" s="7" t="s">
        <v>83</v>
      </c>
      <c r="BK92" s="135">
        <f>ROUND(I92*H92,2)</f>
        <v>0</v>
      </c>
      <c r="BL92" s="7" t="s">
        <v>136</v>
      </c>
      <c r="BM92" s="134" t="s">
        <v>466</v>
      </c>
    </row>
    <row r="93" spans="2:65" s="19" customFormat="1" ht="11.25">
      <c r="B93" s="20"/>
      <c r="D93" s="136" t="s">
        <v>138</v>
      </c>
      <c r="F93" s="137" t="s">
        <v>149</v>
      </c>
      <c r="I93" s="138"/>
      <c r="L93" s="20"/>
      <c r="M93" s="139"/>
      <c r="T93" s="41"/>
      <c r="AT93" s="7" t="s">
        <v>138</v>
      </c>
      <c r="AU93" s="7" t="s">
        <v>85</v>
      </c>
    </row>
    <row r="94" spans="2:65" s="19" customFormat="1" ht="16.5" customHeight="1">
      <c r="B94" s="20"/>
      <c r="C94" s="123" t="s">
        <v>144</v>
      </c>
      <c r="D94" s="123" t="s">
        <v>131</v>
      </c>
      <c r="E94" s="124" t="s">
        <v>150</v>
      </c>
      <c r="F94" s="125" t="s">
        <v>151</v>
      </c>
      <c r="G94" s="126" t="s">
        <v>147</v>
      </c>
      <c r="H94" s="127">
        <v>198.5</v>
      </c>
      <c r="I94" s="128"/>
      <c r="J94" s="129">
        <f>ROUND(I94*H94,2)</f>
        <v>0</v>
      </c>
      <c r="K94" s="125" t="s">
        <v>135</v>
      </c>
      <c r="L94" s="20"/>
      <c r="M94" s="130"/>
      <c r="N94" s="131" t="s">
        <v>46</v>
      </c>
      <c r="P94" s="132">
        <f>O94*H94</f>
        <v>0</v>
      </c>
      <c r="Q94" s="132">
        <v>0</v>
      </c>
      <c r="R94" s="132">
        <f>Q94*H94</f>
        <v>0</v>
      </c>
      <c r="S94" s="132">
        <v>0</v>
      </c>
      <c r="T94" s="133">
        <f>S94*H94</f>
        <v>0</v>
      </c>
      <c r="AR94" s="134" t="s">
        <v>136</v>
      </c>
      <c r="AT94" s="134" t="s">
        <v>131</v>
      </c>
      <c r="AU94" s="134" t="s">
        <v>85</v>
      </c>
      <c r="AY94" s="7" t="s">
        <v>129</v>
      </c>
      <c r="BE94" s="135">
        <f>IF(N94="základní",J94,0)</f>
        <v>0</v>
      </c>
      <c r="BF94" s="135">
        <f>IF(N94="snížená",J94,0)</f>
        <v>0</v>
      </c>
      <c r="BG94" s="135">
        <f>IF(N94="zákl. přenesená",J94,0)</f>
        <v>0</v>
      </c>
      <c r="BH94" s="135">
        <f>IF(N94="sníž. přenesená",J94,0)</f>
        <v>0</v>
      </c>
      <c r="BI94" s="135">
        <f>IF(N94="nulová",J94,0)</f>
        <v>0</v>
      </c>
      <c r="BJ94" s="7" t="s">
        <v>83</v>
      </c>
      <c r="BK94" s="135">
        <f>ROUND(I94*H94,2)</f>
        <v>0</v>
      </c>
      <c r="BL94" s="7" t="s">
        <v>136</v>
      </c>
      <c r="BM94" s="134" t="s">
        <v>467</v>
      </c>
    </row>
    <row r="95" spans="2:65" s="19" customFormat="1" ht="11.25">
      <c r="B95" s="20"/>
      <c r="D95" s="136" t="s">
        <v>138</v>
      </c>
      <c r="F95" s="137" t="s">
        <v>153</v>
      </c>
      <c r="I95" s="138"/>
      <c r="L95" s="20"/>
      <c r="M95" s="139"/>
      <c r="T95" s="41"/>
      <c r="AT95" s="7" t="s">
        <v>138</v>
      </c>
      <c r="AU95" s="7" t="s">
        <v>85</v>
      </c>
    </row>
    <row r="96" spans="2:65" s="110" customFormat="1" ht="22.5" customHeight="1">
      <c r="B96" s="111"/>
      <c r="D96" s="112" t="s">
        <v>74</v>
      </c>
      <c r="E96" s="121" t="s">
        <v>154</v>
      </c>
      <c r="F96" s="121" t="s">
        <v>241</v>
      </c>
      <c r="I96" s="114"/>
      <c r="J96" s="122">
        <f>BK96</f>
        <v>0</v>
      </c>
      <c r="L96" s="111"/>
      <c r="M96" s="116"/>
      <c r="P96" s="117">
        <f>SUM(P97:P102)</f>
        <v>0</v>
      </c>
      <c r="R96" s="117">
        <f>SUM(R97:R102)</f>
        <v>149.00145000000003</v>
      </c>
      <c r="T96" s="118">
        <f>SUM(T97:T102)</f>
        <v>0</v>
      </c>
      <c r="AR96" s="112" t="s">
        <v>83</v>
      </c>
      <c r="AT96" s="119" t="s">
        <v>74</v>
      </c>
      <c r="AU96" s="119" t="s">
        <v>83</v>
      </c>
      <c r="AY96" s="112" t="s">
        <v>129</v>
      </c>
      <c r="BK96" s="120">
        <f>SUM(BK97:BK102)</f>
        <v>0</v>
      </c>
    </row>
    <row r="97" spans="2:65" s="19" customFormat="1" ht="16.5" customHeight="1">
      <c r="B97" s="20"/>
      <c r="C97" s="123" t="s">
        <v>136</v>
      </c>
      <c r="D97" s="123" t="s">
        <v>131</v>
      </c>
      <c r="E97" s="124" t="s">
        <v>263</v>
      </c>
      <c r="F97" s="125" t="s">
        <v>264</v>
      </c>
      <c r="G97" s="126" t="s">
        <v>134</v>
      </c>
      <c r="H97" s="127">
        <v>953.7</v>
      </c>
      <c r="I97" s="128"/>
      <c r="J97" s="129">
        <f>ROUND(I97*H97,2)</f>
        <v>0</v>
      </c>
      <c r="K97" s="125" t="s">
        <v>135</v>
      </c>
      <c r="L97" s="20"/>
      <c r="M97" s="130"/>
      <c r="N97" s="131" t="s">
        <v>46</v>
      </c>
      <c r="P97" s="132">
        <f>O97*H97</f>
        <v>0</v>
      </c>
      <c r="Q97" s="132">
        <v>5.1000000000000004E-4</v>
      </c>
      <c r="R97" s="132">
        <f>Q97*H97</f>
        <v>0.48638700000000007</v>
      </c>
      <c r="S97" s="132">
        <v>0</v>
      </c>
      <c r="T97" s="133">
        <f>S97*H97</f>
        <v>0</v>
      </c>
      <c r="AR97" s="134" t="s">
        <v>136</v>
      </c>
      <c r="AT97" s="134" t="s">
        <v>131</v>
      </c>
      <c r="AU97" s="134" t="s">
        <v>85</v>
      </c>
      <c r="AY97" s="7" t="s">
        <v>129</v>
      </c>
      <c r="BE97" s="135">
        <f>IF(N97="základní",J97,0)</f>
        <v>0</v>
      </c>
      <c r="BF97" s="135">
        <f>IF(N97="snížená",J97,0)</f>
        <v>0</v>
      </c>
      <c r="BG97" s="135">
        <f>IF(N97="zákl. přenesená",J97,0)</f>
        <v>0</v>
      </c>
      <c r="BH97" s="135">
        <f>IF(N97="sníž. přenesená",J97,0)</f>
        <v>0</v>
      </c>
      <c r="BI97" s="135">
        <f>IF(N97="nulová",J97,0)</f>
        <v>0</v>
      </c>
      <c r="BJ97" s="7" t="s">
        <v>83</v>
      </c>
      <c r="BK97" s="135">
        <f>ROUND(I97*H97,2)</f>
        <v>0</v>
      </c>
      <c r="BL97" s="7" t="s">
        <v>136</v>
      </c>
      <c r="BM97" s="134" t="s">
        <v>468</v>
      </c>
    </row>
    <row r="98" spans="2:65" s="19" customFormat="1" ht="11.25">
      <c r="B98" s="20"/>
      <c r="D98" s="136" t="s">
        <v>138</v>
      </c>
      <c r="F98" s="137" t="s">
        <v>266</v>
      </c>
      <c r="I98" s="138"/>
      <c r="L98" s="20"/>
      <c r="M98" s="139"/>
      <c r="T98" s="41"/>
      <c r="AT98" s="7" t="s">
        <v>138</v>
      </c>
      <c r="AU98" s="7" t="s">
        <v>85</v>
      </c>
    </row>
    <row r="99" spans="2:65" s="19" customFormat="1" ht="24" customHeight="1">
      <c r="B99" s="20"/>
      <c r="C99" s="123" t="s">
        <v>154</v>
      </c>
      <c r="D99" s="123" t="s">
        <v>131</v>
      </c>
      <c r="E99" s="124" t="s">
        <v>394</v>
      </c>
      <c r="F99" s="125" t="s">
        <v>395</v>
      </c>
      <c r="G99" s="126" t="s">
        <v>134</v>
      </c>
      <c r="H99" s="127">
        <v>953.7</v>
      </c>
      <c r="I99" s="128"/>
      <c r="J99" s="129">
        <f>ROUND(I99*H99,2)</f>
        <v>0</v>
      </c>
      <c r="K99" s="125" t="s">
        <v>135</v>
      </c>
      <c r="L99" s="20"/>
      <c r="M99" s="130"/>
      <c r="N99" s="131" t="s">
        <v>46</v>
      </c>
      <c r="P99" s="132">
        <f>O99*H99</f>
        <v>0</v>
      </c>
      <c r="Q99" s="132">
        <v>0.15559000000000001</v>
      </c>
      <c r="R99" s="132">
        <f>Q99*H99</f>
        <v>148.38618300000002</v>
      </c>
      <c r="S99" s="132">
        <v>0</v>
      </c>
      <c r="T99" s="133">
        <f>S99*H99</f>
        <v>0</v>
      </c>
      <c r="AR99" s="134" t="s">
        <v>136</v>
      </c>
      <c r="AT99" s="134" t="s">
        <v>131</v>
      </c>
      <c r="AU99" s="134" t="s">
        <v>85</v>
      </c>
      <c r="AY99" s="7" t="s">
        <v>129</v>
      </c>
      <c r="BE99" s="135">
        <f>IF(N99="základní",J99,0)</f>
        <v>0</v>
      </c>
      <c r="BF99" s="135">
        <f>IF(N99="snížená",J99,0)</f>
        <v>0</v>
      </c>
      <c r="BG99" s="135">
        <f>IF(N99="zákl. přenesená",J99,0)</f>
        <v>0</v>
      </c>
      <c r="BH99" s="135">
        <f>IF(N99="sníž. přenesená",J99,0)</f>
        <v>0</v>
      </c>
      <c r="BI99" s="135">
        <f>IF(N99="nulová",J99,0)</f>
        <v>0</v>
      </c>
      <c r="BJ99" s="7" t="s">
        <v>83</v>
      </c>
      <c r="BK99" s="135">
        <f>ROUND(I99*H99,2)</f>
        <v>0</v>
      </c>
      <c r="BL99" s="7" t="s">
        <v>136</v>
      </c>
      <c r="BM99" s="134" t="s">
        <v>469</v>
      </c>
    </row>
    <row r="100" spans="2:65" s="19" customFormat="1" ht="11.25">
      <c r="B100" s="20"/>
      <c r="D100" s="136" t="s">
        <v>138</v>
      </c>
      <c r="F100" s="137" t="s">
        <v>397</v>
      </c>
      <c r="I100" s="138"/>
      <c r="L100" s="20"/>
      <c r="M100" s="139"/>
      <c r="T100" s="41"/>
      <c r="AT100" s="7" t="s">
        <v>138</v>
      </c>
      <c r="AU100" s="7" t="s">
        <v>85</v>
      </c>
    </row>
    <row r="101" spans="2:65" s="19" customFormat="1" ht="16.5" customHeight="1">
      <c r="B101" s="20"/>
      <c r="C101" s="123" t="s">
        <v>159</v>
      </c>
      <c r="D101" s="123" t="s">
        <v>131</v>
      </c>
      <c r="E101" s="124" t="s">
        <v>278</v>
      </c>
      <c r="F101" s="125" t="s">
        <v>279</v>
      </c>
      <c r="G101" s="126" t="s">
        <v>147</v>
      </c>
      <c r="H101" s="127">
        <v>35.799999999999997</v>
      </c>
      <c r="I101" s="128"/>
      <c r="J101" s="129">
        <f>ROUND(I101*H101,2)</f>
        <v>0</v>
      </c>
      <c r="K101" s="125" t="s">
        <v>135</v>
      </c>
      <c r="L101" s="20"/>
      <c r="M101" s="130"/>
      <c r="N101" s="131" t="s">
        <v>46</v>
      </c>
      <c r="P101" s="132">
        <f>O101*H101</f>
        <v>0</v>
      </c>
      <c r="Q101" s="132">
        <v>3.5999999999999999E-3</v>
      </c>
      <c r="R101" s="132">
        <f>Q101*H101</f>
        <v>0.12887999999999999</v>
      </c>
      <c r="S101" s="132">
        <v>0</v>
      </c>
      <c r="T101" s="133">
        <f>S101*H101</f>
        <v>0</v>
      </c>
      <c r="AR101" s="134" t="s">
        <v>136</v>
      </c>
      <c r="AT101" s="134" t="s">
        <v>131</v>
      </c>
      <c r="AU101" s="134" t="s">
        <v>85</v>
      </c>
      <c r="AY101" s="7" t="s">
        <v>129</v>
      </c>
      <c r="BE101" s="135">
        <f>IF(N101="základní",J101,0)</f>
        <v>0</v>
      </c>
      <c r="BF101" s="135">
        <f>IF(N101="snížená",J101,0)</f>
        <v>0</v>
      </c>
      <c r="BG101" s="135">
        <f>IF(N101="zákl. přenesená",J101,0)</f>
        <v>0</v>
      </c>
      <c r="BH101" s="135">
        <f>IF(N101="sníž. přenesená",J101,0)</f>
        <v>0</v>
      </c>
      <c r="BI101" s="135">
        <f>IF(N101="nulová",J101,0)</f>
        <v>0</v>
      </c>
      <c r="BJ101" s="7" t="s">
        <v>83</v>
      </c>
      <c r="BK101" s="135">
        <f>ROUND(I101*H101,2)</f>
        <v>0</v>
      </c>
      <c r="BL101" s="7" t="s">
        <v>136</v>
      </c>
      <c r="BM101" s="134" t="s">
        <v>470</v>
      </c>
    </row>
    <row r="102" spans="2:65" s="19" customFormat="1" ht="11.25">
      <c r="B102" s="20"/>
      <c r="D102" s="136" t="s">
        <v>138</v>
      </c>
      <c r="F102" s="137" t="s">
        <v>281</v>
      </c>
      <c r="I102" s="138"/>
      <c r="L102" s="20"/>
      <c r="M102" s="139"/>
      <c r="T102" s="41"/>
      <c r="AT102" s="7" t="s">
        <v>138</v>
      </c>
      <c r="AU102" s="7" t="s">
        <v>85</v>
      </c>
    </row>
    <row r="103" spans="2:65" s="110" customFormat="1" ht="22.5" customHeight="1">
      <c r="B103" s="111"/>
      <c r="D103" s="112" t="s">
        <v>74</v>
      </c>
      <c r="E103" s="121" t="s">
        <v>170</v>
      </c>
      <c r="F103" s="121" t="s">
        <v>282</v>
      </c>
      <c r="I103" s="114"/>
      <c r="J103" s="122">
        <f>BK103</f>
        <v>0</v>
      </c>
      <c r="L103" s="111"/>
      <c r="M103" s="116"/>
      <c r="P103" s="117">
        <f>SUM(P104:P105)</f>
        <v>0</v>
      </c>
      <c r="R103" s="117">
        <f>SUM(R104:R105)</f>
        <v>2.11808</v>
      </c>
      <c r="T103" s="118">
        <f>SUM(T104:T105)</f>
        <v>0</v>
      </c>
      <c r="AR103" s="112" t="s">
        <v>83</v>
      </c>
      <c r="AT103" s="119" t="s">
        <v>74</v>
      </c>
      <c r="AU103" s="119" t="s">
        <v>83</v>
      </c>
      <c r="AY103" s="112" t="s">
        <v>129</v>
      </c>
      <c r="BK103" s="120">
        <f>SUM(BK104:BK105)</f>
        <v>0</v>
      </c>
    </row>
    <row r="104" spans="2:65" s="19" customFormat="1" ht="16.5" customHeight="1">
      <c r="B104" s="20"/>
      <c r="C104" s="123" t="s">
        <v>164</v>
      </c>
      <c r="D104" s="123" t="s">
        <v>131</v>
      </c>
      <c r="E104" s="124" t="s">
        <v>471</v>
      </c>
      <c r="F104" s="125" t="s">
        <v>472</v>
      </c>
      <c r="G104" s="126" t="s">
        <v>286</v>
      </c>
      <c r="H104" s="127">
        <v>3</v>
      </c>
      <c r="I104" s="128"/>
      <c r="J104" s="129">
        <f>ROUND(I104*H104,2)</f>
        <v>0</v>
      </c>
      <c r="K104" s="125"/>
      <c r="L104" s="20"/>
      <c r="M104" s="130"/>
      <c r="N104" s="131" t="s">
        <v>46</v>
      </c>
      <c r="P104" s="132">
        <f>O104*H104</f>
        <v>0</v>
      </c>
      <c r="Q104" s="132">
        <v>0.42368</v>
      </c>
      <c r="R104" s="132">
        <f>Q104*H104</f>
        <v>1.2710399999999999</v>
      </c>
      <c r="S104" s="132">
        <v>0</v>
      </c>
      <c r="T104" s="133">
        <f>S104*H104</f>
        <v>0</v>
      </c>
      <c r="AR104" s="134" t="s">
        <v>136</v>
      </c>
      <c r="AT104" s="134" t="s">
        <v>131</v>
      </c>
      <c r="AU104" s="134" t="s">
        <v>85</v>
      </c>
      <c r="AY104" s="7" t="s">
        <v>129</v>
      </c>
      <c r="BE104" s="135">
        <f>IF(N104="základní",J104,0)</f>
        <v>0</v>
      </c>
      <c r="BF104" s="135">
        <f>IF(N104="snížená",J104,0)</f>
        <v>0</v>
      </c>
      <c r="BG104" s="135">
        <f>IF(N104="zákl. přenesená",J104,0)</f>
        <v>0</v>
      </c>
      <c r="BH104" s="135">
        <f>IF(N104="sníž. přenesená",J104,0)</f>
        <v>0</v>
      </c>
      <c r="BI104" s="135">
        <f>IF(N104="nulová",J104,0)</f>
        <v>0</v>
      </c>
      <c r="BJ104" s="7" t="s">
        <v>83</v>
      </c>
      <c r="BK104" s="135">
        <f>ROUND(I104*H104,2)</f>
        <v>0</v>
      </c>
      <c r="BL104" s="7" t="s">
        <v>136</v>
      </c>
      <c r="BM104" s="134" t="s">
        <v>473</v>
      </c>
    </row>
    <row r="105" spans="2:65" s="19" customFormat="1" ht="16.5" customHeight="1">
      <c r="B105" s="20"/>
      <c r="C105" s="123" t="s">
        <v>170</v>
      </c>
      <c r="D105" s="123" t="s">
        <v>131</v>
      </c>
      <c r="E105" s="124" t="s">
        <v>474</v>
      </c>
      <c r="F105" s="125" t="s">
        <v>475</v>
      </c>
      <c r="G105" s="126" t="s">
        <v>147</v>
      </c>
      <c r="H105" s="127">
        <v>3.2</v>
      </c>
      <c r="I105" s="128"/>
      <c r="J105" s="129">
        <f>ROUND(I105*H105,2)</f>
        <v>0</v>
      </c>
      <c r="K105" s="125"/>
      <c r="L105" s="20"/>
      <c r="M105" s="130"/>
      <c r="N105" s="131" t="s">
        <v>46</v>
      </c>
      <c r="P105" s="132">
        <f>O105*H105</f>
        <v>0</v>
      </c>
      <c r="Q105" s="132">
        <v>0.26469999999999999</v>
      </c>
      <c r="R105" s="132">
        <f>Q105*H105</f>
        <v>0.84704000000000002</v>
      </c>
      <c r="S105" s="132">
        <v>0</v>
      </c>
      <c r="T105" s="133">
        <f>S105*H105</f>
        <v>0</v>
      </c>
      <c r="AR105" s="134" t="s">
        <v>136</v>
      </c>
      <c r="AT105" s="134" t="s">
        <v>131</v>
      </c>
      <c r="AU105" s="134" t="s">
        <v>85</v>
      </c>
      <c r="AY105" s="7" t="s">
        <v>129</v>
      </c>
      <c r="BE105" s="135">
        <f>IF(N105="základní",J105,0)</f>
        <v>0</v>
      </c>
      <c r="BF105" s="135">
        <f>IF(N105="snížená",J105,0)</f>
        <v>0</v>
      </c>
      <c r="BG105" s="135">
        <f>IF(N105="zákl. přenesená",J105,0)</f>
        <v>0</v>
      </c>
      <c r="BH105" s="135">
        <f>IF(N105="sníž. přenesená",J105,0)</f>
        <v>0</v>
      </c>
      <c r="BI105" s="135">
        <f>IF(N105="nulová",J105,0)</f>
        <v>0</v>
      </c>
      <c r="BJ105" s="7" t="s">
        <v>83</v>
      </c>
      <c r="BK105" s="135">
        <f>ROUND(I105*H105,2)</f>
        <v>0</v>
      </c>
      <c r="BL105" s="7" t="s">
        <v>136</v>
      </c>
      <c r="BM105" s="134" t="s">
        <v>476</v>
      </c>
    </row>
    <row r="106" spans="2:65" s="110" customFormat="1" ht="22.5" customHeight="1">
      <c r="B106" s="111"/>
      <c r="D106" s="112" t="s">
        <v>74</v>
      </c>
      <c r="E106" s="121" t="s">
        <v>175</v>
      </c>
      <c r="F106" s="121" t="s">
        <v>289</v>
      </c>
      <c r="I106" s="114"/>
      <c r="J106" s="122">
        <f>BK106</f>
        <v>0</v>
      </c>
      <c r="L106" s="111"/>
      <c r="M106" s="116"/>
      <c r="P106" s="117">
        <f>SUM(P107:P112)</f>
        <v>0</v>
      </c>
      <c r="R106" s="117">
        <f>SUM(R107:R112)</f>
        <v>4.6360999999999999E-5</v>
      </c>
      <c r="T106" s="118">
        <f>SUM(T107:T112)</f>
        <v>19.074999999999999</v>
      </c>
      <c r="AR106" s="112" t="s">
        <v>83</v>
      </c>
      <c r="AT106" s="119" t="s">
        <v>74</v>
      </c>
      <c r="AU106" s="119" t="s">
        <v>83</v>
      </c>
      <c r="AY106" s="112" t="s">
        <v>129</v>
      </c>
      <c r="BK106" s="120">
        <f>SUM(BK107:BK112)</f>
        <v>0</v>
      </c>
    </row>
    <row r="107" spans="2:65" s="19" customFormat="1" ht="16.5" customHeight="1">
      <c r="B107" s="20"/>
      <c r="C107" s="123" t="s">
        <v>175</v>
      </c>
      <c r="D107" s="123" t="s">
        <v>131</v>
      </c>
      <c r="E107" s="124" t="s">
        <v>291</v>
      </c>
      <c r="F107" s="125" t="s">
        <v>292</v>
      </c>
      <c r="G107" s="126" t="s">
        <v>147</v>
      </c>
      <c r="H107" s="127">
        <v>35.799999999999997</v>
      </c>
      <c r="I107" s="128"/>
      <c r="J107" s="129">
        <f>ROUND(I107*H107,2)</f>
        <v>0</v>
      </c>
      <c r="K107" s="125" t="s">
        <v>135</v>
      </c>
      <c r="L107" s="20"/>
      <c r="M107" s="130"/>
      <c r="N107" s="131" t="s">
        <v>46</v>
      </c>
      <c r="P107" s="132">
        <f>O107*H107</f>
        <v>0</v>
      </c>
      <c r="Q107" s="132">
        <v>1.2950000000000001E-6</v>
      </c>
      <c r="R107" s="132">
        <f>Q107*H107</f>
        <v>4.6360999999999999E-5</v>
      </c>
      <c r="S107" s="132">
        <v>0</v>
      </c>
      <c r="T107" s="133">
        <f>S107*H107</f>
        <v>0</v>
      </c>
      <c r="AR107" s="134" t="s">
        <v>136</v>
      </c>
      <c r="AT107" s="134" t="s">
        <v>131</v>
      </c>
      <c r="AU107" s="134" t="s">
        <v>85</v>
      </c>
      <c r="AY107" s="7" t="s">
        <v>129</v>
      </c>
      <c r="BE107" s="135">
        <f>IF(N107="základní",J107,0)</f>
        <v>0</v>
      </c>
      <c r="BF107" s="135">
        <f>IF(N107="snížená",J107,0)</f>
        <v>0</v>
      </c>
      <c r="BG107" s="135">
        <f>IF(N107="zákl. přenesená",J107,0)</f>
        <v>0</v>
      </c>
      <c r="BH107" s="135">
        <f>IF(N107="sníž. přenesená",J107,0)</f>
        <v>0</v>
      </c>
      <c r="BI107" s="135">
        <f>IF(N107="nulová",J107,0)</f>
        <v>0</v>
      </c>
      <c r="BJ107" s="7" t="s">
        <v>83</v>
      </c>
      <c r="BK107" s="135">
        <f>ROUND(I107*H107,2)</f>
        <v>0</v>
      </c>
      <c r="BL107" s="7" t="s">
        <v>136</v>
      </c>
      <c r="BM107" s="134" t="s">
        <v>477</v>
      </c>
    </row>
    <row r="108" spans="2:65" s="19" customFormat="1" ht="11.25">
      <c r="B108" s="20"/>
      <c r="D108" s="136" t="s">
        <v>138</v>
      </c>
      <c r="F108" s="137" t="s">
        <v>294</v>
      </c>
      <c r="I108" s="138"/>
      <c r="L108" s="20"/>
      <c r="M108" s="139"/>
      <c r="T108" s="41"/>
      <c r="AT108" s="7" t="s">
        <v>138</v>
      </c>
      <c r="AU108" s="7" t="s">
        <v>85</v>
      </c>
    </row>
    <row r="109" spans="2:65" s="19" customFormat="1" ht="33" customHeight="1">
      <c r="B109" s="20"/>
      <c r="C109" s="123" t="s">
        <v>181</v>
      </c>
      <c r="D109" s="123" t="s">
        <v>131</v>
      </c>
      <c r="E109" s="124" t="s">
        <v>421</v>
      </c>
      <c r="F109" s="125" t="s">
        <v>422</v>
      </c>
      <c r="G109" s="126" t="s">
        <v>134</v>
      </c>
      <c r="H109" s="127">
        <v>953.75</v>
      </c>
      <c r="I109" s="128"/>
      <c r="J109" s="129">
        <f>ROUND(I109*H109,2)</f>
        <v>0</v>
      </c>
      <c r="K109" s="125" t="s">
        <v>135</v>
      </c>
      <c r="L109" s="20"/>
      <c r="M109" s="130"/>
      <c r="N109" s="131" t="s">
        <v>46</v>
      </c>
      <c r="P109" s="132">
        <f>O109*H109</f>
        <v>0</v>
      </c>
      <c r="Q109" s="132">
        <v>0</v>
      </c>
      <c r="R109" s="132">
        <f>Q109*H109</f>
        <v>0</v>
      </c>
      <c r="S109" s="132">
        <v>0.02</v>
      </c>
      <c r="T109" s="133">
        <f>S109*H109</f>
        <v>19.074999999999999</v>
      </c>
      <c r="AR109" s="134" t="s">
        <v>136</v>
      </c>
      <c r="AT109" s="134" t="s">
        <v>131</v>
      </c>
      <c r="AU109" s="134" t="s">
        <v>85</v>
      </c>
      <c r="AY109" s="7" t="s">
        <v>129</v>
      </c>
      <c r="BE109" s="135">
        <f>IF(N109="základní",J109,0)</f>
        <v>0</v>
      </c>
      <c r="BF109" s="135">
        <f>IF(N109="snížená",J109,0)</f>
        <v>0</v>
      </c>
      <c r="BG109" s="135">
        <f>IF(N109="zákl. přenesená",J109,0)</f>
        <v>0</v>
      </c>
      <c r="BH109" s="135">
        <f>IF(N109="sníž. přenesená",J109,0)</f>
        <v>0</v>
      </c>
      <c r="BI109" s="135">
        <f>IF(N109="nulová",J109,0)</f>
        <v>0</v>
      </c>
      <c r="BJ109" s="7" t="s">
        <v>83</v>
      </c>
      <c r="BK109" s="135">
        <f>ROUND(I109*H109,2)</f>
        <v>0</v>
      </c>
      <c r="BL109" s="7" t="s">
        <v>136</v>
      </c>
      <c r="BM109" s="134" t="s">
        <v>478</v>
      </c>
    </row>
    <row r="110" spans="2:65" s="19" customFormat="1" ht="11.25">
      <c r="B110" s="20"/>
      <c r="D110" s="136" t="s">
        <v>138</v>
      </c>
      <c r="F110" s="137" t="s">
        <v>424</v>
      </c>
      <c r="I110" s="138"/>
      <c r="L110" s="20"/>
      <c r="M110" s="139"/>
      <c r="T110" s="41"/>
      <c r="AT110" s="7" t="s">
        <v>138</v>
      </c>
      <c r="AU110" s="7" t="s">
        <v>85</v>
      </c>
    </row>
    <row r="111" spans="2:65" s="19" customFormat="1" ht="21.75" customHeight="1">
      <c r="B111" s="20"/>
      <c r="C111" s="123" t="s">
        <v>187</v>
      </c>
      <c r="D111" s="123" t="s">
        <v>131</v>
      </c>
      <c r="E111" s="124" t="s">
        <v>479</v>
      </c>
      <c r="F111" s="125" t="s">
        <v>480</v>
      </c>
      <c r="G111" s="126" t="s">
        <v>134</v>
      </c>
      <c r="H111" s="127">
        <v>143.06299999999999</v>
      </c>
      <c r="I111" s="128"/>
      <c r="J111" s="129">
        <f>ROUND(I111*H111,2)</f>
        <v>0</v>
      </c>
      <c r="K111" s="125" t="s">
        <v>135</v>
      </c>
      <c r="L111" s="20"/>
      <c r="M111" s="130"/>
      <c r="N111" s="131" t="s">
        <v>46</v>
      </c>
      <c r="P111" s="132">
        <f>O111*H111</f>
        <v>0</v>
      </c>
      <c r="Q111" s="132">
        <v>0</v>
      </c>
      <c r="R111" s="132">
        <f>Q111*H111</f>
        <v>0</v>
      </c>
      <c r="S111" s="132">
        <v>0</v>
      </c>
      <c r="T111" s="133">
        <f>S111*H111</f>
        <v>0</v>
      </c>
      <c r="AR111" s="134" t="s">
        <v>136</v>
      </c>
      <c r="AT111" s="134" t="s">
        <v>131</v>
      </c>
      <c r="AU111" s="134" t="s">
        <v>85</v>
      </c>
      <c r="AY111" s="7" t="s">
        <v>129</v>
      </c>
      <c r="BE111" s="135">
        <f>IF(N111="základní",J111,0)</f>
        <v>0</v>
      </c>
      <c r="BF111" s="135">
        <f>IF(N111="snížená",J111,0)</f>
        <v>0</v>
      </c>
      <c r="BG111" s="135">
        <f>IF(N111="zákl. přenesená",J111,0)</f>
        <v>0</v>
      </c>
      <c r="BH111" s="135">
        <f>IF(N111="sníž. přenesená",J111,0)</f>
        <v>0</v>
      </c>
      <c r="BI111" s="135">
        <f>IF(N111="nulová",J111,0)</f>
        <v>0</v>
      </c>
      <c r="BJ111" s="7" t="s">
        <v>83</v>
      </c>
      <c r="BK111" s="135">
        <f>ROUND(I111*H111,2)</f>
        <v>0</v>
      </c>
      <c r="BL111" s="7" t="s">
        <v>136</v>
      </c>
      <c r="BM111" s="134" t="s">
        <v>481</v>
      </c>
    </row>
    <row r="112" spans="2:65" s="19" customFormat="1" ht="11.25">
      <c r="B112" s="20"/>
      <c r="D112" s="136" t="s">
        <v>138</v>
      </c>
      <c r="F112" s="137" t="s">
        <v>482</v>
      </c>
      <c r="I112" s="138"/>
      <c r="L112" s="20"/>
      <c r="M112" s="139"/>
      <c r="T112" s="41"/>
      <c r="AT112" s="7" t="s">
        <v>138</v>
      </c>
      <c r="AU112" s="7" t="s">
        <v>85</v>
      </c>
    </row>
    <row r="113" spans="2:65" s="110" customFormat="1" ht="22.5" customHeight="1">
      <c r="B113" s="111"/>
      <c r="D113" s="112" t="s">
        <v>74</v>
      </c>
      <c r="E113" s="121" t="s">
        <v>300</v>
      </c>
      <c r="F113" s="121" t="s">
        <v>301</v>
      </c>
      <c r="I113" s="114"/>
      <c r="J113" s="122">
        <f>BK113</f>
        <v>0</v>
      </c>
      <c r="L113" s="111"/>
      <c r="M113" s="116"/>
      <c r="P113" s="117">
        <f>SUM(P114:P121)</f>
        <v>0</v>
      </c>
      <c r="R113" s="117">
        <f>SUM(R114:R121)</f>
        <v>0</v>
      </c>
      <c r="T113" s="118">
        <f>SUM(T114:T121)</f>
        <v>0</v>
      </c>
      <c r="AR113" s="112" t="s">
        <v>83</v>
      </c>
      <c r="AT113" s="119" t="s">
        <v>74</v>
      </c>
      <c r="AU113" s="119" t="s">
        <v>83</v>
      </c>
      <c r="AY113" s="112" t="s">
        <v>129</v>
      </c>
      <c r="BK113" s="120">
        <f>SUM(BK114:BK121)</f>
        <v>0</v>
      </c>
    </row>
    <row r="114" spans="2:65" s="19" customFormat="1" ht="21.75" customHeight="1">
      <c r="B114" s="20"/>
      <c r="C114" s="123" t="s">
        <v>193</v>
      </c>
      <c r="D114" s="123" t="s">
        <v>131</v>
      </c>
      <c r="E114" s="124" t="s">
        <v>303</v>
      </c>
      <c r="F114" s="125" t="s">
        <v>304</v>
      </c>
      <c r="G114" s="126" t="s">
        <v>184</v>
      </c>
      <c r="H114" s="127">
        <v>128.756</v>
      </c>
      <c r="I114" s="128"/>
      <c r="J114" s="129">
        <f>ROUND(I114*H114,2)</f>
        <v>0</v>
      </c>
      <c r="K114" s="125" t="s">
        <v>135</v>
      </c>
      <c r="L114" s="20"/>
      <c r="M114" s="130"/>
      <c r="N114" s="131" t="s">
        <v>46</v>
      </c>
      <c r="P114" s="132">
        <f>O114*H114</f>
        <v>0</v>
      </c>
      <c r="Q114" s="132">
        <v>0</v>
      </c>
      <c r="R114" s="132">
        <f>Q114*H114</f>
        <v>0</v>
      </c>
      <c r="S114" s="132">
        <v>0</v>
      </c>
      <c r="T114" s="133">
        <f>S114*H114</f>
        <v>0</v>
      </c>
      <c r="AR114" s="134" t="s">
        <v>136</v>
      </c>
      <c r="AT114" s="134" t="s">
        <v>131</v>
      </c>
      <c r="AU114" s="134" t="s">
        <v>85</v>
      </c>
      <c r="AY114" s="7" t="s">
        <v>129</v>
      </c>
      <c r="BE114" s="135">
        <f>IF(N114="základní",J114,0)</f>
        <v>0</v>
      </c>
      <c r="BF114" s="135">
        <f>IF(N114="snížená",J114,0)</f>
        <v>0</v>
      </c>
      <c r="BG114" s="135">
        <f>IF(N114="zákl. přenesená",J114,0)</f>
        <v>0</v>
      </c>
      <c r="BH114" s="135">
        <f>IF(N114="sníž. přenesená",J114,0)</f>
        <v>0</v>
      </c>
      <c r="BI114" s="135">
        <f>IF(N114="nulová",J114,0)</f>
        <v>0</v>
      </c>
      <c r="BJ114" s="7" t="s">
        <v>83</v>
      </c>
      <c r="BK114" s="135">
        <f>ROUND(I114*H114,2)</f>
        <v>0</v>
      </c>
      <c r="BL114" s="7" t="s">
        <v>136</v>
      </c>
      <c r="BM114" s="134" t="s">
        <v>483</v>
      </c>
    </row>
    <row r="115" spans="2:65" s="19" customFormat="1" ht="11.25">
      <c r="B115" s="20"/>
      <c r="D115" s="136" t="s">
        <v>138</v>
      </c>
      <c r="F115" s="137" t="s">
        <v>306</v>
      </c>
      <c r="I115" s="138"/>
      <c r="L115" s="20"/>
      <c r="M115" s="139"/>
      <c r="T115" s="41"/>
      <c r="AT115" s="7" t="s">
        <v>138</v>
      </c>
      <c r="AU115" s="7" t="s">
        <v>85</v>
      </c>
    </row>
    <row r="116" spans="2:65" s="19" customFormat="1" ht="24" customHeight="1">
      <c r="B116" s="20"/>
      <c r="C116" s="123" t="s">
        <v>198</v>
      </c>
      <c r="D116" s="123" t="s">
        <v>131</v>
      </c>
      <c r="E116" s="124" t="s">
        <v>308</v>
      </c>
      <c r="F116" s="125" t="s">
        <v>309</v>
      </c>
      <c r="G116" s="126" t="s">
        <v>184</v>
      </c>
      <c r="H116" s="127">
        <v>515.024</v>
      </c>
      <c r="I116" s="128"/>
      <c r="J116" s="129">
        <f>ROUND(I116*H116,2)</f>
        <v>0</v>
      </c>
      <c r="K116" s="125" t="s">
        <v>135</v>
      </c>
      <c r="L116" s="20"/>
      <c r="M116" s="130"/>
      <c r="N116" s="131" t="s">
        <v>46</v>
      </c>
      <c r="P116" s="132">
        <f>O116*H116</f>
        <v>0</v>
      </c>
      <c r="Q116" s="132">
        <v>0</v>
      </c>
      <c r="R116" s="132">
        <f>Q116*H116</f>
        <v>0</v>
      </c>
      <c r="S116" s="132">
        <v>0</v>
      </c>
      <c r="T116" s="133">
        <f>S116*H116</f>
        <v>0</v>
      </c>
      <c r="AR116" s="134" t="s">
        <v>136</v>
      </c>
      <c r="AT116" s="134" t="s">
        <v>131</v>
      </c>
      <c r="AU116" s="134" t="s">
        <v>85</v>
      </c>
      <c r="AY116" s="7" t="s">
        <v>129</v>
      </c>
      <c r="BE116" s="135">
        <f>IF(N116="základní",J116,0)</f>
        <v>0</v>
      </c>
      <c r="BF116" s="135">
        <f>IF(N116="snížená",J116,0)</f>
        <v>0</v>
      </c>
      <c r="BG116" s="135">
        <f>IF(N116="zákl. přenesená",J116,0)</f>
        <v>0</v>
      </c>
      <c r="BH116" s="135">
        <f>IF(N116="sníž. přenesená",J116,0)</f>
        <v>0</v>
      </c>
      <c r="BI116" s="135">
        <f>IF(N116="nulová",J116,0)</f>
        <v>0</v>
      </c>
      <c r="BJ116" s="7" t="s">
        <v>83</v>
      </c>
      <c r="BK116" s="135">
        <f>ROUND(I116*H116,2)</f>
        <v>0</v>
      </c>
      <c r="BL116" s="7" t="s">
        <v>136</v>
      </c>
      <c r="BM116" s="134" t="s">
        <v>484</v>
      </c>
    </row>
    <row r="117" spans="2:65" s="19" customFormat="1" ht="11.25">
      <c r="B117" s="20"/>
      <c r="D117" s="136" t="s">
        <v>138</v>
      </c>
      <c r="F117" s="137" t="s">
        <v>311</v>
      </c>
      <c r="I117" s="138"/>
      <c r="L117" s="20"/>
      <c r="M117" s="139"/>
      <c r="T117" s="41"/>
      <c r="AT117" s="7" t="s">
        <v>138</v>
      </c>
      <c r="AU117" s="7" t="s">
        <v>85</v>
      </c>
    </row>
    <row r="118" spans="2:65" s="19" customFormat="1" ht="24" customHeight="1">
      <c r="B118" s="20"/>
      <c r="C118" s="123" t="s">
        <v>203</v>
      </c>
      <c r="D118" s="123" t="s">
        <v>131</v>
      </c>
      <c r="E118" s="124" t="s">
        <v>318</v>
      </c>
      <c r="F118" s="125" t="s">
        <v>319</v>
      </c>
      <c r="G118" s="126" t="s">
        <v>184</v>
      </c>
      <c r="H118" s="127">
        <v>19.074999999999999</v>
      </c>
      <c r="I118" s="128"/>
      <c r="J118" s="129">
        <f>ROUND(I118*H118,2)</f>
        <v>0</v>
      </c>
      <c r="K118" s="125" t="s">
        <v>135</v>
      </c>
      <c r="L118" s="20"/>
      <c r="M118" s="130"/>
      <c r="N118" s="131" t="s">
        <v>46</v>
      </c>
      <c r="P118" s="132">
        <f>O118*H118</f>
        <v>0</v>
      </c>
      <c r="Q118" s="132">
        <v>0</v>
      </c>
      <c r="R118" s="132">
        <f>Q118*H118</f>
        <v>0</v>
      </c>
      <c r="S118" s="132">
        <v>0</v>
      </c>
      <c r="T118" s="133">
        <f>S118*H118</f>
        <v>0</v>
      </c>
      <c r="AR118" s="134" t="s">
        <v>136</v>
      </c>
      <c r="AT118" s="134" t="s">
        <v>131</v>
      </c>
      <c r="AU118" s="134" t="s">
        <v>85</v>
      </c>
      <c r="AY118" s="7" t="s">
        <v>129</v>
      </c>
      <c r="BE118" s="135">
        <f>IF(N118="základní",J118,0)</f>
        <v>0</v>
      </c>
      <c r="BF118" s="135">
        <f>IF(N118="snížená",J118,0)</f>
        <v>0</v>
      </c>
      <c r="BG118" s="135">
        <f>IF(N118="zákl. přenesená",J118,0)</f>
        <v>0</v>
      </c>
      <c r="BH118" s="135">
        <f>IF(N118="sníž. přenesená",J118,0)</f>
        <v>0</v>
      </c>
      <c r="BI118" s="135">
        <f>IF(N118="nulová",J118,0)</f>
        <v>0</v>
      </c>
      <c r="BJ118" s="7" t="s">
        <v>83</v>
      </c>
      <c r="BK118" s="135">
        <f>ROUND(I118*H118,2)</f>
        <v>0</v>
      </c>
      <c r="BL118" s="7" t="s">
        <v>136</v>
      </c>
      <c r="BM118" s="134" t="s">
        <v>485</v>
      </c>
    </row>
    <row r="119" spans="2:65" s="19" customFormat="1" ht="11.25">
      <c r="B119" s="20"/>
      <c r="D119" s="136" t="s">
        <v>138</v>
      </c>
      <c r="F119" s="137" t="s">
        <v>321</v>
      </c>
      <c r="I119" s="138"/>
      <c r="L119" s="20"/>
      <c r="M119" s="139"/>
      <c r="T119" s="41"/>
      <c r="AT119" s="7" t="s">
        <v>138</v>
      </c>
      <c r="AU119" s="7" t="s">
        <v>85</v>
      </c>
    </row>
    <row r="120" spans="2:65" s="19" customFormat="1" ht="24" customHeight="1">
      <c r="B120" s="20"/>
      <c r="C120" s="123" t="s">
        <v>8</v>
      </c>
      <c r="D120" s="123" t="s">
        <v>131</v>
      </c>
      <c r="E120" s="124" t="s">
        <v>323</v>
      </c>
      <c r="F120" s="125" t="s">
        <v>324</v>
      </c>
      <c r="G120" s="126" t="s">
        <v>184</v>
      </c>
      <c r="H120" s="127">
        <v>109.681</v>
      </c>
      <c r="I120" s="128"/>
      <c r="J120" s="129">
        <f>ROUND(I120*H120,2)</f>
        <v>0</v>
      </c>
      <c r="K120" s="125" t="s">
        <v>135</v>
      </c>
      <c r="L120" s="20"/>
      <c r="M120" s="130"/>
      <c r="N120" s="131" t="s">
        <v>46</v>
      </c>
      <c r="P120" s="132">
        <f>O120*H120</f>
        <v>0</v>
      </c>
      <c r="Q120" s="132">
        <v>0</v>
      </c>
      <c r="R120" s="132">
        <f>Q120*H120</f>
        <v>0</v>
      </c>
      <c r="S120" s="132">
        <v>0</v>
      </c>
      <c r="T120" s="133">
        <f>S120*H120</f>
        <v>0</v>
      </c>
      <c r="AR120" s="134" t="s">
        <v>136</v>
      </c>
      <c r="AT120" s="134" t="s">
        <v>131</v>
      </c>
      <c r="AU120" s="134" t="s">
        <v>85</v>
      </c>
      <c r="AY120" s="7" t="s">
        <v>129</v>
      </c>
      <c r="BE120" s="135">
        <f>IF(N120="základní",J120,0)</f>
        <v>0</v>
      </c>
      <c r="BF120" s="135">
        <f>IF(N120="snížená",J120,0)</f>
        <v>0</v>
      </c>
      <c r="BG120" s="135">
        <f>IF(N120="zákl. přenesená",J120,0)</f>
        <v>0</v>
      </c>
      <c r="BH120" s="135">
        <f>IF(N120="sníž. přenesená",J120,0)</f>
        <v>0</v>
      </c>
      <c r="BI120" s="135">
        <f>IF(N120="nulová",J120,0)</f>
        <v>0</v>
      </c>
      <c r="BJ120" s="7" t="s">
        <v>83</v>
      </c>
      <c r="BK120" s="135">
        <f>ROUND(I120*H120,2)</f>
        <v>0</v>
      </c>
      <c r="BL120" s="7" t="s">
        <v>136</v>
      </c>
      <c r="BM120" s="134" t="s">
        <v>486</v>
      </c>
    </row>
    <row r="121" spans="2:65" s="19" customFormat="1" ht="11.25">
      <c r="B121" s="20"/>
      <c r="D121" s="136" t="s">
        <v>138</v>
      </c>
      <c r="F121" s="137" t="s">
        <v>326</v>
      </c>
      <c r="I121" s="138"/>
      <c r="L121" s="20"/>
      <c r="M121" s="139"/>
      <c r="T121" s="41"/>
      <c r="AT121" s="7" t="s">
        <v>138</v>
      </c>
      <c r="AU121" s="7" t="s">
        <v>85</v>
      </c>
    </row>
    <row r="122" spans="2:65" s="110" customFormat="1" ht="22.5" customHeight="1">
      <c r="B122" s="111"/>
      <c r="D122" s="112" t="s">
        <v>74</v>
      </c>
      <c r="E122" s="121" t="s">
        <v>327</v>
      </c>
      <c r="F122" s="121" t="s">
        <v>328</v>
      </c>
      <c r="I122" s="114"/>
      <c r="J122" s="122">
        <f>BK122</f>
        <v>0</v>
      </c>
      <c r="L122" s="111"/>
      <c r="M122" s="116"/>
      <c r="P122" s="117">
        <f>SUM(P123:P124)</f>
        <v>0</v>
      </c>
      <c r="R122" s="117">
        <f>SUM(R123:R124)</f>
        <v>0</v>
      </c>
      <c r="T122" s="118">
        <f>SUM(T123:T124)</f>
        <v>0</v>
      </c>
      <c r="AR122" s="112" t="s">
        <v>83</v>
      </c>
      <c r="AT122" s="119" t="s">
        <v>74</v>
      </c>
      <c r="AU122" s="119" t="s">
        <v>83</v>
      </c>
      <c r="AY122" s="112" t="s">
        <v>129</v>
      </c>
      <c r="BK122" s="120">
        <f>SUM(BK123:BK124)</f>
        <v>0</v>
      </c>
    </row>
    <row r="123" spans="2:65" s="19" customFormat="1" ht="24" customHeight="1">
      <c r="B123" s="20"/>
      <c r="C123" s="123" t="s">
        <v>212</v>
      </c>
      <c r="D123" s="123" t="s">
        <v>131</v>
      </c>
      <c r="E123" s="124" t="s">
        <v>330</v>
      </c>
      <c r="F123" s="125" t="s">
        <v>331</v>
      </c>
      <c r="G123" s="126" t="s">
        <v>184</v>
      </c>
      <c r="H123" s="127">
        <v>151.285</v>
      </c>
      <c r="I123" s="128"/>
      <c r="J123" s="129">
        <f>ROUND(I123*H123,2)</f>
        <v>0</v>
      </c>
      <c r="K123" s="125" t="s">
        <v>135</v>
      </c>
      <c r="L123" s="20"/>
      <c r="M123" s="130"/>
      <c r="N123" s="131" t="s">
        <v>46</v>
      </c>
      <c r="P123" s="132">
        <f>O123*H123</f>
        <v>0</v>
      </c>
      <c r="Q123" s="132">
        <v>0</v>
      </c>
      <c r="R123" s="132">
        <f>Q123*H123</f>
        <v>0</v>
      </c>
      <c r="S123" s="132">
        <v>0</v>
      </c>
      <c r="T123" s="133">
        <f>S123*H123</f>
        <v>0</v>
      </c>
      <c r="AR123" s="134" t="s">
        <v>136</v>
      </c>
      <c r="AT123" s="134" t="s">
        <v>131</v>
      </c>
      <c r="AU123" s="134" t="s">
        <v>85</v>
      </c>
      <c r="AY123" s="7" t="s">
        <v>129</v>
      </c>
      <c r="BE123" s="135">
        <f>IF(N123="základní",J123,0)</f>
        <v>0</v>
      </c>
      <c r="BF123" s="135">
        <f>IF(N123="snížená",J123,0)</f>
        <v>0</v>
      </c>
      <c r="BG123" s="135">
        <f>IF(N123="zákl. přenesená",J123,0)</f>
        <v>0</v>
      </c>
      <c r="BH123" s="135">
        <f>IF(N123="sníž. přenesená",J123,0)</f>
        <v>0</v>
      </c>
      <c r="BI123" s="135">
        <f>IF(N123="nulová",J123,0)</f>
        <v>0</v>
      </c>
      <c r="BJ123" s="7" t="s">
        <v>83</v>
      </c>
      <c r="BK123" s="135">
        <f>ROUND(I123*H123,2)</f>
        <v>0</v>
      </c>
      <c r="BL123" s="7" t="s">
        <v>136</v>
      </c>
      <c r="BM123" s="134" t="s">
        <v>487</v>
      </c>
    </row>
    <row r="124" spans="2:65" s="19" customFormat="1" ht="11.25">
      <c r="B124" s="20"/>
      <c r="D124" s="136" t="s">
        <v>138</v>
      </c>
      <c r="F124" s="137" t="s">
        <v>333</v>
      </c>
      <c r="I124" s="138"/>
      <c r="L124" s="20"/>
      <c r="M124" s="139"/>
      <c r="T124" s="41"/>
      <c r="AT124" s="7" t="s">
        <v>138</v>
      </c>
      <c r="AU124" s="7" t="s">
        <v>85</v>
      </c>
    </row>
    <row r="125" spans="2:65" s="110" customFormat="1" ht="25.5" customHeight="1">
      <c r="B125" s="111"/>
      <c r="D125" s="112" t="s">
        <v>74</v>
      </c>
      <c r="E125" s="113" t="s">
        <v>188</v>
      </c>
      <c r="F125" s="113" t="s">
        <v>334</v>
      </c>
      <c r="I125" s="114"/>
      <c r="J125" s="115">
        <f>BK125</f>
        <v>0</v>
      </c>
      <c r="L125" s="111"/>
      <c r="M125" s="116"/>
      <c r="P125" s="117">
        <f>P126</f>
        <v>0</v>
      </c>
      <c r="R125" s="117">
        <f>R126</f>
        <v>2.9040000000000003E-3</v>
      </c>
      <c r="T125" s="118">
        <f>T126</f>
        <v>0</v>
      </c>
      <c r="AR125" s="112" t="s">
        <v>144</v>
      </c>
      <c r="AT125" s="119" t="s">
        <v>74</v>
      </c>
      <c r="AU125" s="119" t="s">
        <v>75</v>
      </c>
      <c r="AY125" s="112" t="s">
        <v>129</v>
      </c>
      <c r="BK125" s="120">
        <f>BK126</f>
        <v>0</v>
      </c>
    </row>
    <row r="126" spans="2:65" s="110" customFormat="1" ht="22.5" customHeight="1">
      <c r="B126" s="111"/>
      <c r="D126" s="112" t="s">
        <v>74</v>
      </c>
      <c r="E126" s="121" t="s">
        <v>335</v>
      </c>
      <c r="F126" s="121" t="s">
        <v>336</v>
      </c>
      <c r="I126" s="114"/>
      <c r="J126" s="122">
        <f>BK126</f>
        <v>0</v>
      </c>
      <c r="L126" s="111"/>
      <c r="M126" s="116"/>
      <c r="P126" s="117">
        <f>SUM(P127:P128)</f>
        <v>0</v>
      </c>
      <c r="R126" s="117">
        <f>SUM(R127:R128)</f>
        <v>2.9040000000000003E-3</v>
      </c>
      <c r="T126" s="118">
        <f>SUM(T127:T128)</f>
        <v>0</v>
      </c>
      <c r="AR126" s="112" t="s">
        <v>144</v>
      </c>
      <c r="AT126" s="119" t="s">
        <v>74</v>
      </c>
      <c r="AU126" s="119" t="s">
        <v>83</v>
      </c>
      <c r="AY126" s="112" t="s">
        <v>129</v>
      </c>
      <c r="BK126" s="120">
        <f>SUM(BK127:BK128)</f>
        <v>0</v>
      </c>
    </row>
    <row r="127" spans="2:65" s="19" customFormat="1" ht="16.5" customHeight="1">
      <c r="B127" s="20"/>
      <c r="C127" s="123" t="s">
        <v>217</v>
      </c>
      <c r="D127" s="123" t="s">
        <v>131</v>
      </c>
      <c r="E127" s="124" t="s">
        <v>338</v>
      </c>
      <c r="F127" s="125" t="s">
        <v>339</v>
      </c>
      <c r="G127" s="126" t="s">
        <v>340</v>
      </c>
      <c r="H127" s="127">
        <v>0.33</v>
      </c>
      <c r="I127" s="128"/>
      <c r="J127" s="129">
        <f>ROUND(I127*H127,2)</f>
        <v>0</v>
      </c>
      <c r="K127" s="125" t="s">
        <v>135</v>
      </c>
      <c r="L127" s="20"/>
      <c r="M127" s="130"/>
      <c r="N127" s="131" t="s">
        <v>46</v>
      </c>
      <c r="P127" s="132">
        <f>O127*H127</f>
        <v>0</v>
      </c>
      <c r="Q127" s="132">
        <v>8.8000000000000005E-3</v>
      </c>
      <c r="R127" s="132">
        <f>Q127*H127</f>
        <v>2.9040000000000003E-3</v>
      </c>
      <c r="S127" s="132">
        <v>0</v>
      </c>
      <c r="T127" s="133">
        <f>S127*H127</f>
        <v>0</v>
      </c>
      <c r="AR127" s="134" t="s">
        <v>341</v>
      </c>
      <c r="AT127" s="134" t="s">
        <v>131</v>
      </c>
      <c r="AU127" s="134" t="s">
        <v>85</v>
      </c>
      <c r="AY127" s="7" t="s">
        <v>129</v>
      </c>
      <c r="BE127" s="135">
        <f>IF(N127="základní",J127,0)</f>
        <v>0</v>
      </c>
      <c r="BF127" s="135">
        <f>IF(N127="snížená",J127,0)</f>
        <v>0</v>
      </c>
      <c r="BG127" s="135">
        <f>IF(N127="zákl. přenesená",J127,0)</f>
        <v>0</v>
      </c>
      <c r="BH127" s="135">
        <f>IF(N127="sníž. přenesená",J127,0)</f>
        <v>0</v>
      </c>
      <c r="BI127" s="135">
        <f>IF(N127="nulová",J127,0)</f>
        <v>0</v>
      </c>
      <c r="BJ127" s="7" t="s">
        <v>83</v>
      </c>
      <c r="BK127" s="135">
        <f>ROUND(I127*H127,2)</f>
        <v>0</v>
      </c>
      <c r="BL127" s="7" t="s">
        <v>341</v>
      </c>
      <c r="BM127" s="134" t="s">
        <v>488</v>
      </c>
    </row>
    <row r="128" spans="2:65" s="19" customFormat="1" ht="11.25">
      <c r="B128" s="20"/>
      <c r="D128" s="136" t="s">
        <v>138</v>
      </c>
      <c r="F128" s="137" t="s">
        <v>343</v>
      </c>
      <c r="I128" s="138"/>
      <c r="L128" s="20"/>
      <c r="M128" s="150"/>
      <c r="N128" s="151"/>
      <c r="O128" s="151"/>
      <c r="P128" s="151"/>
      <c r="Q128" s="151"/>
      <c r="R128" s="151"/>
      <c r="S128" s="151"/>
      <c r="T128" s="152"/>
      <c r="AT128" s="7" t="s">
        <v>138</v>
      </c>
      <c r="AU128" s="7" t="s">
        <v>85</v>
      </c>
    </row>
    <row r="129" spans="2:12" s="19" customFormat="1" ht="6.75" customHeight="1">
      <c r="B129" s="29"/>
      <c r="C129" s="30"/>
      <c r="D129" s="30"/>
      <c r="E129" s="30"/>
      <c r="F129" s="30"/>
      <c r="G129" s="30"/>
      <c r="H129" s="30"/>
      <c r="I129" s="30"/>
      <c r="J129" s="30"/>
      <c r="K129" s="30"/>
      <c r="L129" s="20"/>
    </row>
  </sheetData>
  <sheetProtection algorithmName="SHA-512" hashValue="p3109pAQmHzGIPI5uqLMgLeDjNAxsbu9hiK55EgGxEVm7062UIO6QaA4oey6vubUCEvnohC3aCR1WXcBgCzrbA==" saltValue="tR5YDCiYTvaEpjY3Ur2IGhCgS71sK86VJZoEv51+pgMkh/XXjcMpw1ETbdsn0Jr7Ebahz68tCqzEcFGXe3z0Vg==" spinCount="100000" sheet="1" objects="1" scenarios="1" formatColumns="0" formatRows="0" autoFilter="0"/>
  <autoFilter ref="C87:K128" xr:uid="{00000000-0009-0000-0000-000003000000}"/>
  <mergeCells count="9">
    <mergeCell ref="E48:H48"/>
    <mergeCell ref="E50:H50"/>
    <mergeCell ref="E78:H78"/>
    <mergeCell ref="E80:H80"/>
    <mergeCell ref="L2:V2"/>
    <mergeCell ref="E7:H7"/>
    <mergeCell ref="E9:H9"/>
    <mergeCell ref="E18:H18"/>
    <mergeCell ref="E27:H27"/>
  </mergeCells>
  <hyperlinks>
    <hyperlink ref="F93" r:id="rId1" xr:uid="{00000000-0004-0000-0300-000000000000}"/>
    <hyperlink ref="F95" r:id="rId2" xr:uid="{00000000-0004-0000-0300-000001000000}"/>
    <hyperlink ref="F98" r:id="rId3" xr:uid="{00000000-0004-0000-0300-000002000000}"/>
    <hyperlink ref="F100" r:id="rId4" xr:uid="{00000000-0004-0000-0300-000003000000}"/>
    <hyperlink ref="F102" r:id="rId5" xr:uid="{00000000-0004-0000-0300-000004000000}"/>
    <hyperlink ref="F108" r:id="rId6" xr:uid="{00000000-0004-0000-0300-000005000000}"/>
    <hyperlink ref="F110" r:id="rId7" xr:uid="{00000000-0004-0000-0300-000006000000}"/>
    <hyperlink ref="F112" r:id="rId8" xr:uid="{00000000-0004-0000-0300-000007000000}"/>
    <hyperlink ref="F115" r:id="rId9" xr:uid="{00000000-0004-0000-0300-000008000000}"/>
    <hyperlink ref="F117" r:id="rId10" xr:uid="{00000000-0004-0000-0300-000009000000}"/>
    <hyperlink ref="F119" r:id="rId11" xr:uid="{00000000-0004-0000-0300-00000A000000}"/>
    <hyperlink ref="F121" r:id="rId12" xr:uid="{00000000-0004-0000-0300-00000B000000}"/>
    <hyperlink ref="F124" r:id="rId13" xr:uid="{00000000-0004-0000-0300-00000C000000}"/>
    <hyperlink ref="F128" r:id="rId14" xr:uid="{00000000-0004-0000-0300-00000D000000}"/>
  </hyperlinks>
  <pageMargins left="0.39374999999999999" right="0.39374999999999999" top="0.39374999999999999" bottom="0.39374999999999999" header="0.511811023622047" footer="0"/>
  <pageSetup paperSize="9" fitToHeight="100" orientation="landscape" horizontalDpi="300" verticalDpi="300"/>
  <headerFooter>
    <oddFooter>&amp;CStrana &amp;P z &amp;N</oddFooter>
  </headerFooter>
  <drawing r:id="rId1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95"/>
  <sheetViews>
    <sheetView showGridLines="0" tabSelected="1" topLeftCell="A38" zoomScaleNormal="100" workbookViewId="0">
      <selection activeCell="F64" sqref="F64"/>
    </sheetView>
  </sheetViews>
  <sheetFormatPr defaultColWidth="8.6640625" defaultRowHeight="15" customHeight="1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75" customHeight="1"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7" t="s">
        <v>94</v>
      </c>
    </row>
    <row r="3" spans="2:46" ht="6.7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7" t="s">
        <v>85</v>
      </c>
    </row>
    <row r="4" spans="2:46" ht="24.75" customHeight="1">
      <c r="B4" s="10"/>
      <c r="D4" s="11" t="s">
        <v>95</v>
      </c>
      <c r="L4" s="10"/>
      <c r="M4" s="75" t="s">
        <v>10</v>
      </c>
      <c r="AT4" s="7" t="s">
        <v>4</v>
      </c>
    </row>
    <row r="5" spans="2:46" ht="6.75" customHeight="1">
      <c r="B5" s="10"/>
      <c r="L5" s="10"/>
    </row>
    <row r="6" spans="2:46" ht="12" customHeight="1">
      <c r="B6" s="10"/>
      <c r="D6" s="16" t="s">
        <v>16</v>
      </c>
      <c r="L6" s="10"/>
    </row>
    <row r="7" spans="2:46" ht="16.5" customHeight="1">
      <c r="B7" s="10"/>
      <c r="E7" s="289" t="str">
        <f>'Rekapitulace stavby'!K6</f>
        <v>POV 2025 Místní a účelové komunikace, chodníky - obec Malšovice</v>
      </c>
      <c r="F7" s="289"/>
      <c r="G7" s="289"/>
      <c r="H7" s="289"/>
      <c r="L7" s="10"/>
    </row>
    <row r="8" spans="2:46" s="19" customFormat="1" ht="12" customHeight="1">
      <c r="B8" s="20"/>
      <c r="D8" s="16" t="s">
        <v>96</v>
      </c>
      <c r="L8" s="20"/>
    </row>
    <row r="9" spans="2:46" s="19" customFormat="1" ht="16.5" customHeight="1">
      <c r="B9" s="20"/>
      <c r="E9" s="278" t="s">
        <v>489</v>
      </c>
      <c r="F9" s="278"/>
      <c r="G9" s="278"/>
      <c r="H9" s="278"/>
      <c r="L9" s="20"/>
    </row>
    <row r="10" spans="2:46" s="19" customFormat="1" ht="11.25">
      <c r="B10" s="20"/>
      <c r="L10" s="20"/>
    </row>
    <row r="11" spans="2:46" s="19" customFormat="1" ht="12" customHeight="1">
      <c r="B11" s="20"/>
      <c r="D11" s="16" t="s">
        <v>17</v>
      </c>
      <c r="F11" s="5"/>
      <c r="I11" s="16" t="s">
        <v>18</v>
      </c>
      <c r="J11" s="5"/>
      <c r="L11" s="20"/>
    </row>
    <row r="12" spans="2:46" s="19" customFormat="1" ht="12" customHeight="1">
      <c r="B12" s="20"/>
      <c r="D12" s="16" t="s">
        <v>19</v>
      </c>
      <c r="F12" s="5" t="s">
        <v>490</v>
      </c>
      <c r="I12" s="16" t="s">
        <v>21</v>
      </c>
      <c r="J12" s="1" t="str">
        <f>'Rekapitulace stavby'!AN8</f>
        <v>20. 5. 2025</v>
      </c>
      <c r="L12" s="20"/>
    </row>
    <row r="13" spans="2:46" s="19" customFormat="1" ht="10.5" customHeight="1">
      <c r="B13" s="20"/>
      <c r="L13" s="20"/>
    </row>
    <row r="14" spans="2:46" s="19" customFormat="1" ht="12" customHeight="1">
      <c r="B14" s="20"/>
      <c r="D14" s="16" t="s">
        <v>23</v>
      </c>
      <c r="I14" s="16" t="s">
        <v>24</v>
      </c>
      <c r="J14" s="5" t="s">
        <v>25</v>
      </c>
      <c r="L14" s="20"/>
    </row>
    <row r="15" spans="2:46" s="19" customFormat="1" ht="18" customHeight="1">
      <c r="B15" s="20"/>
      <c r="E15" s="5" t="s">
        <v>26</v>
      </c>
      <c r="I15" s="16" t="s">
        <v>27</v>
      </c>
      <c r="J15" s="5" t="s">
        <v>28</v>
      </c>
      <c r="L15" s="20"/>
    </row>
    <row r="16" spans="2:46" s="19" customFormat="1" ht="6.75" customHeight="1">
      <c r="B16" s="20"/>
      <c r="L16" s="20"/>
    </row>
    <row r="17" spans="2:12" s="19" customFormat="1" ht="12" customHeight="1">
      <c r="B17" s="20"/>
      <c r="D17" s="16" t="s">
        <v>29</v>
      </c>
      <c r="I17" s="16" t="s">
        <v>24</v>
      </c>
      <c r="J17" s="17" t="str">
        <f>'Rekapitulace stavby'!AN13</f>
        <v>Vyplň údaj</v>
      </c>
      <c r="L17" s="20"/>
    </row>
    <row r="18" spans="2:12" s="19" customFormat="1" ht="18" customHeight="1">
      <c r="B18" s="20"/>
      <c r="E18" s="290" t="str">
        <f>'Rekapitulace stavby'!E14</f>
        <v>Vyplň údaj</v>
      </c>
      <c r="F18" s="290"/>
      <c r="G18" s="290"/>
      <c r="H18" s="290"/>
      <c r="I18" s="16" t="s">
        <v>27</v>
      </c>
      <c r="J18" s="17" t="str">
        <f>'Rekapitulace stavby'!AN14</f>
        <v>Vyplň údaj</v>
      </c>
      <c r="L18" s="20"/>
    </row>
    <row r="19" spans="2:12" s="19" customFormat="1" ht="6.75" customHeight="1">
      <c r="B19" s="20"/>
      <c r="L19" s="20"/>
    </row>
    <row r="20" spans="2:12" s="19" customFormat="1" ht="12" customHeight="1">
      <c r="B20" s="20"/>
      <c r="D20" s="16" t="s">
        <v>31</v>
      </c>
      <c r="I20" s="16" t="s">
        <v>24</v>
      </c>
      <c r="J20" s="5" t="s">
        <v>32</v>
      </c>
      <c r="L20" s="20"/>
    </row>
    <row r="21" spans="2:12" s="19" customFormat="1" ht="18" customHeight="1">
      <c r="B21" s="20"/>
      <c r="E21" s="5" t="s">
        <v>33</v>
      </c>
      <c r="I21" s="16" t="s">
        <v>27</v>
      </c>
      <c r="J21" s="5" t="s">
        <v>34</v>
      </c>
      <c r="L21" s="20"/>
    </row>
    <row r="22" spans="2:12" s="19" customFormat="1" ht="6.75" customHeight="1">
      <c r="B22" s="20"/>
      <c r="L22" s="20"/>
    </row>
    <row r="23" spans="2:12" s="19" customFormat="1" ht="12" customHeight="1">
      <c r="B23" s="20"/>
      <c r="D23" s="16" t="s">
        <v>36</v>
      </c>
      <c r="I23" s="16" t="s">
        <v>24</v>
      </c>
      <c r="J23" s="5" t="s">
        <v>37</v>
      </c>
      <c r="L23" s="20"/>
    </row>
    <row r="24" spans="2:12" s="19" customFormat="1" ht="18" customHeight="1">
      <c r="B24" s="20"/>
      <c r="E24" s="5" t="s">
        <v>38</v>
      </c>
      <c r="I24" s="16" t="s">
        <v>27</v>
      </c>
      <c r="J24" s="5"/>
      <c r="L24" s="20"/>
    </row>
    <row r="25" spans="2:12" s="19" customFormat="1" ht="6.75" customHeight="1">
      <c r="B25" s="20"/>
      <c r="L25" s="20"/>
    </row>
    <row r="26" spans="2:12" s="19" customFormat="1" ht="12" customHeight="1">
      <c r="B26" s="20"/>
      <c r="D26" s="16" t="s">
        <v>39</v>
      </c>
      <c r="L26" s="20"/>
    </row>
    <row r="27" spans="2:12" s="76" customFormat="1" ht="16.5" customHeight="1">
      <c r="B27" s="77"/>
      <c r="E27" s="271" t="s">
        <v>40</v>
      </c>
      <c r="F27" s="271"/>
      <c r="G27" s="271"/>
      <c r="H27" s="271"/>
      <c r="L27" s="77"/>
    </row>
    <row r="28" spans="2:12" s="19" customFormat="1" ht="6.75" customHeight="1">
      <c r="B28" s="20"/>
      <c r="L28" s="20"/>
    </row>
    <row r="29" spans="2:12" s="19" customFormat="1" ht="6.75" customHeight="1">
      <c r="B29" s="20"/>
      <c r="D29" s="39"/>
      <c r="E29" s="39"/>
      <c r="F29" s="39"/>
      <c r="G29" s="39"/>
      <c r="H29" s="39"/>
      <c r="I29" s="39"/>
      <c r="J29" s="39"/>
      <c r="K29" s="39"/>
      <c r="L29" s="20"/>
    </row>
    <row r="30" spans="2:12" s="19" customFormat="1" ht="24.75" customHeight="1">
      <c r="B30" s="20"/>
      <c r="D30" s="78" t="s">
        <v>41</v>
      </c>
      <c r="J30" s="52">
        <f>ROUND(J84, 2)</f>
        <v>0</v>
      </c>
      <c r="L30" s="20"/>
    </row>
    <row r="31" spans="2:12" s="19" customFormat="1" ht="6.75" customHeight="1">
      <c r="B31" s="20"/>
      <c r="D31" s="39"/>
      <c r="E31" s="39"/>
      <c r="F31" s="39"/>
      <c r="G31" s="39"/>
      <c r="H31" s="39"/>
      <c r="I31" s="39"/>
      <c r="J31" s="39"/>
      <c r="K31" s="39"/>
      <c r="L31" s="20"/>
    </row>
    <row r="32" spans="2:12" s="19" customFormat="1" ht="14.25" customHeight="1">
      <c r="B32" s="20"/>
      <c r="F32" s="2" t="s">
        <v>43</v>
      </c>
      <c r="I32" s="2" t="s">
        <v>42</v>
      </c>
      <c r="J32" s="2" t="s">
        <v>44</v>
      </c>
      <c r="L32" s="20"/>
    </row>
    <row r="33" spans="2:12" s="19" customFormat="1" ht="14.25" customHeight="1">
      <c r="B33" s="20"/>
      <c r="D33" s="79" t="s">
        <v>45</v>
      </c>
      <c r="E33" s="16" t="s">
        <v>46</v>
      </c>
      <c r="F33" s="80">
        <f>ROUND((SUM(BE84:BE94)),  2)</f>
        <v>0</v>
      </c>
      <c r="I33" s="81">
        <v>0.21</v>
      </c>
      <c r="J33" s="80">
        <f>ROUND(((SUM(BE84:BE94))*I33),  2)</f>
        <v>0</v>
      </c>
      <c r="L33" s="20"/>
    </row>
    <row r="34" spans="2:12" s="19" customFormat="1" ht="14.25" customHeight="1">
      <c r="B34" s="20"/>
      <c r="E34" s="16" t="s">
        <v>47</v>
      </c>
      <c r="F34" s="80">
        <f>ROUND((SUM(BF84:BF94)),  2)</f>
        <v>0</v>
      </c>
      <c r="I34" s="81">
        <v>0.15</v>
      </c>
      <c r="J34" s="80">
        <f>ROUND(((SUM(BF84:BF94))*I34),  2)</f>
        <v>0</v>
      </c>
      <c r="L34" s="20"/>
    </row>
    <row r="35" spans="2:12" s="19" customFormat="1" ht="14.25" hidden="1" customHeight="1">
      <c r="B35" s="20"/>
      <c r="E35" s="16" t="s">
        <v>48</v>
      </c>
      <c r="F35" s="80">
        <f>ROUND((SUM(BG84:BG94)),  2)</f>
        <v>0</v>
      </c>
      <c r="I35" s="81">
        <v>0.21</v>
      </c>
      <c r="J35" s="80">
        <f>0</f>
        <v>0</v>
      </c>
      <c r="L35" s="20"/>
    </row>
    <row r="36" spans="2:12" s="19" customFormat="1" ht="14.25" hidden="1" customHeight="1">
      <c r="B36" s="20"/>
      <c r="E36" s="16" t="s">
        <v>49</v>
      </c>
      <c r="F36" s="80">
        <f>ROUND((SUM(BH84:BH94)),  2)</f>
        <v>0</v>
      </c>
      <c r="I36" s="81">
        <v>0.15</v>
      </c>
      <c r="J36" s="80">
        <f>0</f>
        <v>0</v>
      </c>
      <c r="L36" s="20"/>
    </row>
    <row r="37" spans="2:12" s="19" customFormat="1" ht="14.25" hidden="1" customHeight="1">
      <c r="B37" s="20"/>
      <c r="E37" s="16" t="s">
        <v>50</v>
      </c>
      <c r="F37" s="80">
        <f>ROUND((SUM(BI84:BI94)),  2)</f>
        <v>0</v>
      </c>
      <c r="I37" s="81">
        <v>0</v>
      </c>
      <c r="J37" s="80">
        <f>0</f>
        <v>0</v>
      </c>
      <c r="L37" s="20"/>
    </row>
    <row r="38" spans="2:12" s="19" customFormat="1" ht="6.75" customHeight="1">
      <c r="B38" s="20"/>
      <c r="L38" s="20"/>
    </row>
    <row r="39" spans="2:12" s="19" customFormat="1" ht="24.75" customHeight="1">
      <c r="B39" s="20"/>
      <c r="C39" s="82"/>
      <c r="D39" s="83" t="s">
        <v>51</v>
      </c>
      <c r="E39" s="42"/>
      <c r="F39" s="42"/>
      <c r="G39" s="84" t="s">
        <v>52</v>
      </c>
      <c r="H39" s="85" t="s">
        <v>53</v>
      </c>
      <c r="I39" s="42"/>
      <c r="J39" s="86">
        <f>SUM(J30:J37)</f>
        <v>0</v>
      </c>
      <c r="K39" s="87"/>
      <c r="L39" s="20"/>
    </row>
    <row r="40" spans="2:12" s="19" customFormat="1" ht="14.25" customHeight="1"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20"/>
    </row>
    <row r="44" spans="2:12" s="19" customFormat="1" ht="6.75" customHeight="1"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20"/>
    </row>
    <row r="45" spans="2:12" s="19" customFormat="1" ht="24.75" customHeight="1">
      <c r="B45" s="20"/>
      <c r="C45" s="11" t="s">
        <v>99</v>
      </c>
      <c r="L45" s="20"/>
    </row>
    <row r="46" spans="2:12" s="19" customFormat="1" ht="6.75" customHeight="1">
      <c r="B46" s="20"/>
      <c r="L46" s="20"/>
    </row>
    <row r="47" spans="2:12" s="19" customFormat="1" ht="12" customHeight="1">
      <c r="B47" s="20"/>
      <c r="C47" s="16" t="s">
        <v>16</v>
      </c>
      <c r="L47" s="20"/>
    </row>
    <row r="48" spans="2:12" s="19" customFormat="1" ht="16.5" customHeight="1">
      <c r="B48" s="20"/>
      <c r="E48" s="289" t="str">
        <f>E7</f>
        <v>POV 2025 Místní a účelové komunikace, chodníky - obec Malšovice</v>
      </c>
      <c r="F48" s="289"/>
      <c r="G48" s="289"/>
      <c r="H48" s="289"/>
      <c r="L48" s="20"/>
    </row>
    <row r="49" spans="2:47" s="19" customFormat="1" ht="12" customHeight="1">
      <c r="B49" s="20"/>
      <c r="C49" s="16" t="s">
        <v>96</v>
      </c>
      <c r="L49" s="20"/>
    </row>
    <row r="50" spans="2:47" s="19" customFormat="1" ht="16.5" customHeight="1">
      <c r="B50" s="20"/>
      <c r="E50" s="278" t="str">
        <f>E9</f>
        <v>06 - Vedlejší rozpočtové náklady</v>
      </c>
      <c r="F50" s="278"/>
      <c r="G50" s="278"/>
      <c r="H50" s="278"/>
      <c r="L50" s="20"/>
    </row>
    <row r="51" spans="2:47" s="19" customFormat="1" ht="6.75" customHeight="1">
      <c r="B51" s="20"/>
      <c r="L51" s="20"/>
    </row>
    <row r="52" spans="2:47" s="19" customFormat="1" ht="12" customHeight="1">
      <c r="B52" s="20"/>
      <c r="C52" s="16" t="s">
        <v>19</v>
      </c>
      <c r="F52" s="5"/>
      <c r="I52" s="16" t="s">
        <v>21</v>
      </c>
      <c r="J52" s="1" t="str">
        <f>IF(J12="","",J12)</f>
        <v>20. 5. 2025</v>
      </c>
      <c r="L52" s="20"/>
    </row>
    <row r="53" spans="2:47" s="19" customFormat="1" ht="6.75" customHeight="1">
      <c r="B53" s="20"/>
      <c r="L53" s="20"/>
    </row>
    <row r="54" spans="2:47" s="19" customFormat="1" ht="25.5" customHeight="1">
      <c r="B54" s="20"/>
      <c r="C54" s="16" t="s">
        <v>23</v>
      </c>
      <c r="F54" s="5" t="str">
        <f>E15</f>
        <v xml:space="preserve">Obec Malšovice </v>
      </c>
      <c r="I54" s="16" t="s">
        <v>31</v>
      </c>
      <c r="J54" s="3" t="str">
        <f>E21</f>
        <v>HORTECH s.r.o. Děčín</v>
      </c>
      <c r="L54" s="20"/>
    </row>
    <row r="55" spans="2:47" s="19" customFormat="1" ht="39.75" customHeight="1">
      <c r="B55" s="20"/>
      <c r="C55" s="16" t="s">
        <v>29</v>
      </c>
      <c r="F55" s="5" t="str">
        <f>IF(E18="","",E18)</f>
        <v>Vyplň údaj</v>
      </c>
      <c r="I55" s="16" t="s">
        <v>36</v>
      </c>
      <c r="J55" s="3" t="str">
        <f>E24</f>
        <v>Josef Beran-STAVO,aktualizace 2025/I Nina Blavková</v>
      </c>
      <c r="L55" s="20"/>
    </row>
    <row r="56" spans="2:47" s="19" customFormat="1" ht="9.75" customHeight="1">
      <c r="B56" s="20"/>
      <c r="L56" s="20"/>
    </row>
    <row r="57" spans="2:47" s="19" customFormat="1" ht="29.25" customHeight="1">
      <c r="B57" s="20"/>
      <c r="C57" s="88" t="s">
        <v>100</v>
      </c>
      <c r="D57" s="82"/>
      <c r="E57" s="82"/>
      <c r="F57" s="82"/>
      <c r="G57" s="82"/>
      <c r="H57" s="82"/>
      <c r="I57" s="82"/>
      <c r="J57" s="89" t="s">
        <v>101</v>
      </c>
      <c r="K57" s="82"/>
      <c r="L57" s="20"/>
    </row>
    <row r="58" spans="2:47" s="19" customFormat="1" ht="9.75" customHeight="1">
      <c r="B58" s="20"/>
      <c r="L58" s="20"/>
    </row>
    <row r="59" spans="2:47" s="19" customFormat="1" ht="22.5" customHeight="1">
      <c r="B59" s="20"/>
      <c r="C59" s="90" t="s">
        <v>73</v>
      </c>
      <c r="J59" s="52">
        <f>J84</f>
        <v>0</v>
      </c>
      <c r="L59" s="20"/>
      <c r="AU59" s="7" t="s">
        <v>102</v>
      </c>
    </row>
    <row r="60" spans="2:47" s="91" customFormat="1" ht="24.75" customHeight="1">
      <c r="B60" s="92"/>
      <c r="D60" s="93" t="s">
        <v>491</v>
      </c>
      <c r="E60" s="94"/>
      <c r="F60" s="94"/>
      <c r="G60" s="94"/>
      <c r="H60" s="94"/>
      <c r="I60" s="94"/>
      <c r="J60" s="95">
        <f>J85</f>
        <v>0</v>
      </c>
      <c r="L60" s="92"/>
    </row>
    <row r="61" spans="2:47" s="96" customFormat="1" ht="19.5" customHeight="1">
      <c r="B61" s="97"/>
      <c r="D61" s="98" t="s">
        <v>492</v>
      </c>
      <c r="E61" s="99"/>
      <c r="F61" s="99"/>
      <c r="G61" s="99"/>
      <c r="H61" s="99"/>
      <c r="I61" s="99"/>
      <c r="J61" s="100">
        <f>J86</f>
        <v>0</v>
      </c>
      <c r="L61" s="97"/>
    </row>
    <row r="62" spans="2:47" s="96" customFormat="1" ht="19.5" customHeight="1">
      <c r="B62" s="97"/>
      <c r="D62" s="98" t="s">
        <v>493</v>
      </c>
      <c r="E62" s="99"/>
      <c r="F62" s="99"/>
      <c r="G62" s="99"/>
      <c r="H62" s="99"/>
      <c r="I62" s="99"/>
      <c r="J62" s="100">
        <f>J88</f>
        <v>0</v>
      </c>
      <c r="L62" s="97"/>
    </row>
    <row r="63" spans="2:47" s="96" customFormat="1" ht="19.5" customHeight="1">
      <c r="B63" s="97"/>
      <c r="D63" s="98" t="s">
        <v>494</v>
      </c>
      <c r="E63" s="99"/>
      <c r="F63" s="99"/>
      <c r="G63" s="99"/>
      <c r="H63" s="99"/>
      <c r="I63" s="99"/>
      <c r="J63" s="100">
        <f>J91</f>
        <v>0</v>
      </c>
      <c r="L63" s="97"/>
    </row>
    <row r="64" spans="2:47" s="96" customFormat="1" ht="19.5" customHeight="1">
      <c r="B64" s="97"/>
      <c r="D64" s="98" t="s">
        <v>495</v>
      </c>
      <c r="E64" s="99"/>
      <c r="F64" s="99"/>
      <c r="G64" s="99"/>
      <c r="H64" s="99"/>
      <c r="I64" s="99"/>
      <c r="J64" s="100">
        <f>J93</f>
        <v>0</v>
      </c>
      <c r="L64" s="97"/>
    </row>
    <row r="65" spans="2:12" s="19" customFormat="1" ht="21.75" customHeight="1">
      <c r="B65" s="20"/>
      <c r="L65" s="20"/>
    </row>
    <row r="66" spans="2:12" s="19" customFormat="1" ht="6.75" customHeight="1">
      <c r="B66" s="29"/>
      <c r="C66" s="30"/>
      <c r="D66" s="30"/>
      <c r="E66" s="30"/>
      <c r="F66" s="30"/>
      <c r="G66" s="30"/>
      <c r="H66" s="30"/>
      <c r="I66" s="30"/>
      <c r="J66" s="30"/>
      <c r="K66" s="30"/>
      <c r="L66" s="20"/>
    </row>
    <row r="70" spans="2:12" s="19" customFormat="1" ht="6.75" customHeight="1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20"/>
    </row>
    <row r="71" spans="2:12" s="19" customFormat="1" ht="24.75" customHeight="1">
      <c r="B71" s="20"/>
      <c r="C71" s="11" t="s">
        <v>114</v>
      </c>
      <c r="L71" s="20"/>
    </row>
    <row r="72" spans="2:12" s="19" customFormat="1" ht="6.75" customHeight="1">
      <c r="B72" s="20"/>
      <c r="L72" s="20"/>
    </row>
    <row r="73" spans="2:12" s="19" customFormat="1" ht="12" customHeight="1">
      <c r="B73" s="20"/>
      <c r="C73" s="16" t="s">
        <v>16</v>
      </c>
      <c r="L73" s="20"/>
    </row>
    <row r="74" spans="2:12" s="19" customFormat="1" ht="16.5" customHeight="1">
      <c r="B74" s="20"/>
      <c r="E74" s="289" t="str">
        <f>E7</f>
        <v>POV 2025 Místní a účelové komunikace, chodníky - obec Malšovice</v>
      </c>
      <c r="F74" s="289"/>
      <c r="G74" s="289"/>
      <c r="H74" s="289"/>
      <c r="L74" s="20"/>
    </row>
    <row r="75" spans="2:12" s="19" customFormat="1" ht="12" customHeight="1">
      <c r="B75" s="20"/>
      <c r="C75" s="16" t="s">
        <v>96</v>
      </c>
      <c r="L75" s="20"/>
    </row>
    <row r="76" spans="2:12" s="19" customFormat="1" ht="16.5" customHeight="1">
      <c r="B76" s="20"/>
      <c r="E76" s="278" t="str">
        <f>E9</f>
        <v>06 - Vedlejší rozpočtové náklady</v>
      </c>
      <c r="F76" s="278"/>
      <c r="G76" s="278"/>
      <c r="H76" s="278"/>
      <c r="L76" s="20"/>
    </row>
    <row r="77" spans="2:12" s="19" customFormat="1" ht="6.75" customHeight="1">
      <c r="B77" s="20"/>
      <c r="L77" s="20"/>
    </row>
    <row r="78" spans="2:12" s="19" customFormat="1" ht="12" customHeight="1">
      <c r="B78" s="20"/>
      <c r="C78" s="16" t="s">
        <v>19</v>
      </c>
      <c r="F78" s="5"/>
      <c r="I78" s="16" t="s">
        <v>21</v>
      </c>
      <c r="J78" s="1" t="str">
        <f>IF(J12="","",J12)</f>
        <v>20. 5. 2025</v>
      </c>
      <c r="L78" s="20"/>
    </row>
    <row r="79" spans="2:12" s="19" customFormat="1" ht="6.75" customHeight="1">
      <c r="B79" s="20"/>
      <c r="L79" s="20"/>
    </row>
    <row r="80" spans="2:12" s="19" customFormat="1" ht="25.5" customHeight="1">
      <c r="B80" s="20"/>
      <c r="C80" s="16" t="s">
        <v>23</v>
      </c>
      <c r="F80" s="5" t="str">
        <f>E15</f>
        <v xml:space="preserve">Obec Malšovice </v>
      </c>
      <c r="I80" s="16" t="s">
        <v>31</v>
      </c>
      <c r="J80" s="3" t="str">
        <f>E21</f>
        <v>HORTECH s.r.o. Děčín</v>
      </c>
      <c r="L80" s="20"/>
    </row>
    <row r="81" spans="2:65" s="19" customFormat="1" ht="39.75" customHeight="1">
      <c r="B81" s="20"/>
      <c r="C81" s="16" t="s">
        <v>29</v>
      </c>
      <c r="F81" s="5" t="str">
        <f>IF(E18="","",E18)</f>
        <v>Vyplň údaj</v>
      </c>
      <c r="I81" s="16" t="s">
        <v>36</v>
      </c>
      <c r="J81" s="3" t="str">
        <f>E24</f>
        <v>Josef Beran-STAVO,aktualizace 2025/I Nina Blavková</v>
      </c>
      <c r="L81" s="20"/>
    </row>
    <row r="82" spans="2:65" s="19" customFormat="1" ht="9.75" customHeight="1">
      <c r="B82" s="20"/>
      <c r="L82" s="20"/>
    </row>
    <row r="83" spans="2:65" s="101" customFormat="1" ht="29.25" customHeight="1">
      <c r="B83" s="102"/>
      <c r="C83" s="103" t="s">
        <v>115</v>
      </c>
      <c r="D83" s="104" t="s">
        <v>60</v>
      </c>
      <c r="E83" s="104" t="s">
        <v>56</v>
      </c>
      <c r="F83" s="104" t="s">
        <v>57</v>
      </c>
      <c r="G83" s="104" t="s">
        <v>116</v>
      </c>
      <c r="H83" s="104" t="s">
        <v>117</v>
      </c>
      <c r="I83" s="104" t="s">
        <v>118</v>
      </c>
      <c r="J83" s="104" t="s">
        <v>101</v>
      </c>
      <c r="K83" s="105" t="s">
        <v>119</v>
      </c>
      <c r="L83" s="102"/>
      <c r="M83" s="44"/>
      <c r="N83" s="45" t="s">
        <v>45</v>
      </c>
      <c r="O83" s="45" t="s">
        <v>120</v>
      </c>
      <c r="P83" s="45" t="s">
        <v>121</v>
      </c>
      <c r="Q83" s="45" t="s">
        <v>122</v>
      </c>
      <c r="R83" s="45" t="s">
        <v>123</v>
      </c>
      <c r="S83" s="45" t="s">
        <v>124</v>
      </c>
      <c r="T83" s="46" t="s">
        <v>125</v>
      </c>
    </row>
    <row r="84" spans="2:65" s="19" customFormat="1" ht="22.5" customHeight="1">
      <c r="B84" s="20"/>
      <c r="C84" s="50" t="s">
        <v>126</v>
      </c>
      <c r="J84" s="106">
        <f>BK84</f>
        <v>0</v>
      </c>
      <c r="L84" s="20"/>
      <c r="M84" s="47"/>
      <c r="N84" s="39"/>
      <c r="O84" s="39"/>
      <c r="P84" s="107">
        <f>P85</f>
        <v>0</v>
      </c>
      <c r="Q84" s="39"/>
      <c r="R84" s="107">
        <f>R85</f>
        <v>0</v>
      </c>
      <c r="S84" s="39"/>
      <c r="T84" s="108">
        <f>T85</f>
        <v>0</v>
      </c>
      <c r="AT84" s="7" t="s">
        <v>74</v>
      </c>
      <c r="AU84" s="7" t="s">
        <v>102</v>
      </c>
      <c r="BK84" s="109">
        <f>BK85</f>
        <v>0</v>
      </c>
    </row>
    <row r="85" spans="2:65" s="110" customFormat="1" ht="25.5" customHeight="1">
      <c r="B85" s="111"/>
      <c r="D85" s="112" t="s">
        <v>74</v>
      </c>
      <c r="E85" s="113" t="s">
        <v>496</v>
      </c>
      <c r="F85" s="113" t="s">
        <v>93</v>
      </c>
      <c r="I85" s="114"/>
      <c r="J85" s="115">
        <f>BK85</f>
        <v>0</v>
      </c>
      <c r="L85" s="111"/>
      <c r="M85" s="116"/>
      <c r="P85" s="117">
        <f>P86+P88+P91+P93</f>
        <v>0</v>
      </c>
      <c r="R85" s="117">
        <f>R86+R88+R91+R93</f>
        <v>0</v>
      </c>
      <c r="T85" s="118">
        <f>T86+T88+T91+T93</f>
        <v>0</v>
      </c>
      <c r="AR85" s="112" t="s">
        <v>154</v>
      </c>
      <c r="AT85" s="119" t="s">
        <v>74</v>
      </c>
      <c r="AU85" s="119" t="s">
        <v>75</v>
      </c>
      <c r="AY85" s="112" t="s">
        <v>129</v>
      </c>
      <c r="BK85" s="120">
        <f>BK86+BK88+BK91+BK93</f>
        <v>0</v>
      </c>
    </row>
    <row r="86" spans="2:65" s="110" customFormat="1" ht="22.5" customHeight="1">
      <c r="B86" s="111"/>
      <c r="D86" s="112" t="s">
        <v>74</v>
      </c>
      <c r="E86" s="121" t="s">
        <v>497</v>
      </c>
      <c r="F86" s="121" t="s">
        <v>498</v>
      </c>
      <c r="I86" s="114"/>
      <c r="J86" s="122">
        <f>BK86</f>
        <v>0</v>
      </c>
      <c r="L86" s="111"/>
      <c r="M86" s="116"/>
      <c r="P86" s="117">
        <f>P87</f>
        <v>0</v>
      </c>
      <c r="R86" s="117">
        <f>R87</f>
        <v>0</v>
      </c>
      <c r="T86" s="118">
        <f>T87</f>
        <v>0</v>
      </c>
      <c r="AR86" s="112" t="s">
        <v>154</v>
      </c>
      <c r="AT86" s="119" t="s">
        <v>74</v>
      </c>
      <c r="AU86" s="119" t="s">
        <v>83</v>
      </c>
      <c r="AY86" s="112" t="s">
        <v>129</v>
      </c>
      <c r="BK86" s="120">
        <f>BK87</f>
        <v>0</v>
      </c>
    </row>
    <row r="87" spans="2:65" s="19" customFormat="1" ht="16.5" customHeight="1">
      <c r="B87" s="20"/>
      <c r="C87" s="123" t="s">
        <v>83</v>
      </c>
      <c r="D87" s="123" t="s">
        <v>131</v>
      </c>
      <c r="E87" s="124" t="s">
        <v>499</v>
      </c>
      <c r="F87" s="125" t="s">
        <v>500</v>
      </c>
      <c r="G87" s="126" t="s">
        <v>501</v>
      </c>
      <c r="H87" s="127">
        <v>1</v>
      </c>
      <c r="I87" s="128"/>
      <c r="J87" s="129">
        <f>ROUND(I87*H87,2)</f>
        <v>0</v>
      </c>
      <c r="K87" s="125"/>
      <c r="L87" s="20"/>
      <c r="M87" s="130"/>
      <c r="N87" s="131" t="s">
        <v>46</v>
      </c>
      <c r="P87" s="132">
        <f>O87*H87</f>
        <v>0</v>
      </c>
      <c r="Q87" s="132">
        <v>0</v>
      </c>
      <c r="R87" s="132">
        <f>Q87*H87</f>
        <v>0</v>
      </c>
      <c r="S87" s="132">
        <v>0</v>
      </c>
      <c r="T87" s="133">
        <f>S87*H87</f>
        <v>0</v>
      </c>
      <c r="AR87" s="134" t="s">
        <v>502</v>
      </c>
      <c r="AT87" s="134" t="s">
        <v>131</v>
      </c>
      <c r="AU87" s="134" t="s">
        <v>85</v>
      </c>
      <c r="AY87" s="7" t="s">
        <v>129</v>
      </c>
      <c r="BE87" s="135">
        <f>IF(N87="základní",J87,0)</f>
        <v>0</v>
      </c>
      <c r="BF87" s="135">
        <f>IF(N87="snížená",J87,0)</f>
        <v>0</v>
      </c>
      <c r="BG87" s="135">
        <f>IF(N87="zákl. přenesená",J87,0)</f>
        <v>0</v>
      </c>
      <c r="BH87" s="135">
        <f>IF(N87="sníž. přenesená",J87,0)</f>
        <v>0</v>
      </c>
      <c r="BI87" s="135">
        <f>IF(N87="nulová",J87,0)</f>
        <v>0</v>
      </c>
      <c r="BJ87" s="7" t="s">
        <v>83</v>
      </c>
      <c r="BK87" s="135">
        <f>ROUND(I87*H87,2)</f>
        <v>0</v>
      </c>
      <c r="BL87" s="7" t="s">
        <v>502</v>
      </c>
      <c r="BM87" s="134" t="s">
        <v>503</v>
      </c>
    </row>
    <row r="88" spans="2:65" s="110" customFormat="1" ht="22.5" customHeight="1">
      <c r="B88" s="111"/>
      <c r="D88" s="112" t="s">
        <v>74</v>
      </c>
      <c r="E88" s="121" t="s">
        <v>504</v>
      </c>
      <c r="F88" s="121" t="s">
        <v>505</v>
      </c>
      <c r="I88" s="114"/>
      <c r="J88" s="122">
        <f>BK88</f>
        <v>0</v>
      </c>
      <c r="L88" s="111"/>
      <c r="M88" s="116"/>
      <c r="P88" s="117">
        <f>SUM(P89:P90)</f>
        <v>0</v>
      </c>
      <c r="R88" s="117">
        <f>SUM(R89:R90)</f>
        <v>0</v>
      </c>
      <c r="T88" s="118">
        <f>SUM(T89:T90)</f>
        <v>0</v>
      </c>
      <c r="AR88" s="112" t="s">
        <v>154</v>
      </c>
      <c r="AT88" s="119" t="s">
        <v>74</v>
      </c>
      <c r="AU88" s="119" t="s">
        <v>83</v>
      </c>
      <c r="AY88" s="112" t="s">
        <v>129</v>
      </c>
      <c r="BK88" s="120">
        <f>SUM(BK89:BK90)</f>
        <v>0</v>
      </c>
    </row>
    <row r="89" spans="2:65" s="19" customFormat="1" ht="16.5" customHeight="1">
      <c r="B89" s="20"/>
      <c r="C89" s="123" t="s">
        <v>85</v>
      </c>
      <c r="D89" s="123" t="s">
        <v>131</v>
      </c>
      <c r="E89" s="124" t="s">
        <v>506</v>
      </c>
      <c r="F89" s="125" t="s">
        <v>505</v>
      </c>
      <c r="G89" s="126" t="s">
        <v>507</v>
      </c>
      <c r="H89" s="185"/>
      <c r="I89" s="128"/>
      <c r="J89" s="129">
        <f>ROUND(I89*H89,2)</f>
        <v>0</v>
      </c>
      <c r="K89" s="125"/>
      <c r="L89" s="20"/>
      <c r="M89" s="130"/>
      <c r="N89" s="131" t="s">
        <v>46</v>
      </c>
      <c r="P89" s="132">
        <f>O89*H89</f>
        <v>0</v>
      </c>
      <c r="Q89" s="132">
        <v>0</v>
      </c>
      <c r="R89" s="132">
        <f>Q89*H89</f>
        <v>0</v>
      </c>
      <c r="S89" s="132">
        <v>0</v>
      </c>
      <c r="T89" s="133">
        <f>S89*H89</f>
        <v>0</v>
      </c>
      <c r="AR89" s="134" t="s">
        <v>502</v>
      </c>
      <c r="AT89" s="134" t="s">
        <v>131</v>
      </c>
      <c r="AU89" s="134" t="s">
        <v>85</v>
      </c>
      <c r="AY89" s="7" t="s">
        <v>129</v>
      </c>
      <c r="BE89" s="135">
        <f>IF(N89="základní",J89,0)</f>
        <v>0</v>
      </c>
      <c r="BF89" s="135">
        <f>IF(N89="snížená",J89,0)</f>
        <v>0</v>
      </c>
      <c r="BG89" s="135">
        <f>IF(N89="zákl. přenesená",J89,0)</f>
        <v>0</v>
      </c>
      <c r="BH89" s="135">
        <f>IF(N89="sníž. přenesená",J89,0)</f>
        <v>0</v>
      </c>
      <c r="BI89" s="135">
        <f>IF(N89="nulová",J89,0)</f>
        <v>0</v>
      </c>
      <c r="BJ89" s="7" t="s">
        <v>83</v>
      </c>
      <c r="BK89" s="135">
        <f>ROUND(I89*H89,2)</f>
        <v>0</v>
      </c>
      <c r="BL89" s="7" t="s">
        <v>502</v>
      </c>
      <c r="BM89" s="134" t="s">
        <v>508</v>
      </c>
    </row>
    <row r="90" spans="2:65" s="19" customFormat="1" ht="16.5" customHeight="1">
      <c r="B90" s="20"/>
      <c r="C90" s="123" t="s">
        <v>144</v>
      </c>
      <c r="D90" s="123" t="s">
        <v>131</v>
      </c>
      <c r="E90" s="124" t="s">
        <v>509</v>
      </c>
      <c r="F90" s="125" t="s">
        <v>710</v>
      </c>
      <c r="G90" s="126" t="s">
        <v>510</v>
      </c>
      <c r="H90" s="127">
        <v>1</v>
      </c>
      <c r="I90" s="128"/>
      <c r="J90" s="129">
        <f>ROUND(I90*H90,2)</f>
        <v>0</v>
      </c>
      <c r="K90" s="125"/>
      <c r="L90" s="20"/>
      <c r="M90" s="130"/>
      <c r="N90" s="131" t="s">
        <v>46</v>
      </c>
      <c r="P90" s="132">
        <f>O90*H90</f>
        <v>0</v>
      </c>
      <c r="Q90" s="132">
        <v>0</v>
      </c>
      <c r="R90" s="132">
        <f>Q90*H90</f>
        <v>0</v>
      </c>
      <c r="S90" s="132">
        <v>0</v>
      </c>
      <c r="T90" s="133">
        <f>S90*H90</f>
        <v>0</v>
      </c>
      <c r="AR90" s="134" t="s">
        <v>502</v>
      </c>
      <c r="AT90" s="134" t="s">
        <v>131</v>
      </c>
      <c r="AU90" s="134" t="s">
        <v>85</v>
      </c>
      <c r="AY90" s="7" t="s">
        <v>129</v>
      </c>
      <c r="BE90" s="135">
        <f>IF(N90="základní",J90,0)</f>
        <v>0</v>
      </c>
      <c r="BF90" s="135">
        <f>IF(N90="snížená",J90,0)</f>
        <v>0</v>
      </c>
      <c r="BG90" s="135">
        <f>IF(N90="zákl. přenesená",J90,0)</f>
        <v>0</v>
      </c>
      <c r="BH90" s="135">
        <f>IF(N90="sníž. přenesená",J90,0)</f>
        <v>0</v>
      </c>
      <c r="BI90" s="135">
        <f>IF(N90="nulová",J90,0)</f>
        <v>0</v>
      </c>
      <c r="BJ90" s="7" t="s">
        <v>83</v>
      </c>
      <c r="BK90" s="135">
        <f>ROUND(I90*H90,2)</f>
        <v>0</v>
      </c>
      <c r="BL90" s="7" t="s">
        <v>502</v>
      </c>
      <c r="BM90" s="134" t="s">
        <v>511</v>
      </c>
    </row>
    <row r="91" spans="2:65" s="110" customFormat="1" ht="22.5" customHeight="1">
      <c r="B91" s="111"/>
      <c r="D91" s="112" t="s">
        <v>74</v>
      </c>
      <c r="E91" s="121" t="s">
        <v>512</v>
      </c>
      <c r="F91" s="121" t="s">
        <v>513</v>
      </c>
      <c r="I91" s="114"/>
      <c r="J91" s="122">
        <f>BK91</f>
        <v>0</v>
      </c>
      <c r="L91" s="111"/>
      <c r="M91" s="116"/>
      <c r="P91" s="117">
        <f>P92</f>
        <v>0</v>
      </c>
      <c r="R91" s="117">
        <f>R92</f>
        <v>0</v>
      </c>
      <c r="T91" s="118">
        <f>T92</f>
        <v>0</v>
      </c>
      <c r="AR91" s="112" t="s">
        <v>154</v>
      </c>
      <c r="AT91" s="119" t="s">
        <v>74</v>
      </c>
      <c r="AU91" s="119" t="s">
        <v>83</v>
      </c>
      <c r="AY91" s="112" t="s">
        <v>129</v>
      </c>
      <c r="BK91" s="120">
        <f>BK92</f>
        <v>0</v>
      </c>
    </row>
    <row r="92" spans="2:65" s="19" customFormat="1" ht="16.5" customHeight="1">
      <c r="B92" s="20"/>
      <c r="C92" s="123" t="s">
        <v>136</v>
      </c>
      <c r="D92" s="123" t="s">
        <v>131</v>
      </c>
      <c r="E92" s="124" t="s">
        <v>514</v>
      </c>
      <c r="F92" s="125" t="s">
        <v>513</v>
      </c>
      <c r="G92" s="126" t="s">
        <v>507</v>
      </c>
      <c r="H92" s="185"/>
      <c r="I92" s="128"/>
      <c r="J92" s="129">
        <f>ROUND(I92*H92,2)</f>
        <v>0</v>
      </c>
      <c r="K92" s="125"/>
      <c r="L92" s="20"/>
      <c r="M92" s="130"/>
      <c r="N92" s="131" t="s">
        <v>46</v>
      </c>
      <c r="P92" s="132">
        <f>O92*H92</f>
        <v>0</v>
      </c>
      <c r="Q92" s="132">
        <v>0</v>
      </c>
      <c r="R92" s="132">
        <f>Q92*H92</f>
        <v>0</v>
      </c>
      <c r="S92" s="132">
        <v>0</v>
      </c>
      <c r="T92" s="133">
        <f>S92*H92</f>
        <v>0</v>
      </c>
      <c r="AR92" s="134" t="s">
        <v>502</v>
      </c>
      <c r="AT92" s="134" t="s">
        <v>131</v>
      </c>
      <c r="AU92" s="134" t="s">
        <v>85</v>
      </c>
      <c r="AY92" s="7" t="s">
        <v>129</v>
      </c>
      <c r="BE92" s="135">
        <f>IF(N92="základní",J92,0)</f>
        <v>0</v>
      </c>
      <c r="BF92" s="135">
        <f>IF(N92="snížená",J92,0)</f>
        <v>0</v>
      </c>
      <c r="BG92" s="135">
        <f>IF(N92="zákl. přenesená",J92,0)</f>
        <v>0</v>
      </c>
      <c r="BH92" s="135">
        <f>IF(N92="sníž. přenesená",J92,0)</f>
        <v>0</v>
      </c>
      <c r="BI92" s="135">
        <f>IF(N92="nulová",J92,0)</f>
        <v>0</v>
      </c>
      <c r="BJ92" s="7" t="s">
        <v>83</v>
      </c>
      <c r="BK92" s="135">
        <f>ROUND(I92*H92,2)</f>
        <v>0</v>
      </c>
      <c r="BL92" s="7" t="s">
        <v>502</v>
      </c>
      <c r="BM92" s="134" t="s">
        <v>515</v>
      </c>
    </row>
    <row r="93" spans="2:65" s="110" customFormat="1" ht="22.5" customHeight="1">
      <c r="B93" s="111"/>
      <c r="D93" s="112" t="s">
        <v>74</v>
      </c>
      <c r="E93" s="121" t="s">
        <v>516</v>
      </c>
      <c r="F93" s="121" t="s">
        <v>517</v>
      </c>
      <c r="I93" s="114"/>
      <c r="J93" s="122">
        <f>BK93</f>
        <v>0</v>
      </c>
      <c r="L93" s="111"/>
      <c r="M93" s="116"/>
      <c r="P93" s="117">
        <f>P94</f>
        <v>0</v>
      </c>
      <c r="R93" s="117">
        <f>R94</f>
        <v>0</v>
      </c>
      <c r="T93" s="118">
        <f>T94</f>
        <v>0</v>
      </c>
      <c r="AR93" s="112" t="s">
        <v>154</v>
      </c>
      <c r="AT93" s="119" t="s">
        <v>74</v>
      </c>
      <c r="AU93" s="119" t="s">
        <v>83</v>
      </c>
      <c r="AY93" s="112" t="s">
        <v>129</v>
      </c>
      <c r="BK93" s="120">
        <f>BK94</f>
        <v>0</v>
      </c>
    </row>
    <row r="94" spans="2:65" s="19" customFormat="1" ht="16.5" customHeight="1">
      <c r="B94" s="20"/>
      <c r="C94" s="123" t="s">
        <v>154</v>
      </c>
      <c r="D94" s="123" t="s">
        <v>131</v>
      </c>
      <c r="E94" s="124" t="s">
        <v>518</v>
      </c>
      <c r="F94" s="125" t="s">
        <v>519</v>
      </c>
      <c r="G94" s="126" t="s">
        <v>507</v>
      </c>
      <c r="H94" s="185"/>
      <c r="I94" s="128"/>
      <c r="J94" s="129">
        <f>ROUND(I94*H94,2)</f>
        <v>0</v>
      </c>
      <c r="K94" s="125"/>
      <c r="L94" s="20"/>
      <c r="M94" s="186"/>
      <c r="N94" s="187" t="s">
        <v>46</v>
      </c>
      <c r="O94" s="151"/>
      <c r="P94" s="188">
        <f>O94*H94</f>
        <v>0</v>
      </c>
      <c r="Q94" s="188">
        <v>0</v>
      </c>
      <c r="R94" s="188">
        <f>Q94*H94</f>
        <v>0</v>
      </c>
      <c r="S94" s="188">
        <v>0</v>
      </c>
      <c r="T94" s="189">
        <f>S94*H94</f>
        <v>0</v>
      </c>
      <c r="AR94" s="134" t="s">
        <v>502</v>
      </c>
      <c r="AT94" s="134" t="s">
        <v>131</v>
      </c>
      <c r="AU94" s="134" t="s">
        <v>85</v>
      </c>
      <c r="AY94" s="7" t="s">
        <v>129</v>
      </c>
      <c r="BE94" s="135">
        <f>IF(N94="základní",J94,0)</f>
        <v>0</v>
      </c>
      <c r="BF94" s="135">
        <f>IF(N94="snížená",J94,0)</f>
        <v>0</v>
      </c>
      <c r="BG94" s="135">
        <f>IF(N94="zákl. přenesená",J94,0)</f>
        <v>0</v>
      </c>
      <c r="BH94" s="135">
        <f>IF(N94="sníž. přenesená",J94,0)</f>
        <v>0</v>
      </c>
      <c r="BI94" s="135">
        <f>IF(N94="nulová",J94,0)</f>
        <v>0</v>
      </c>
      <c r="BJ94" s="7" t="s">
        <v>83</v>
      </c>
      <c r="BK94" s="135">
        <f>ROUND(I94*H94,2)</f>
        <v>0</v>
      </c>
      <c r="BL94" s="7" t="s">
        <v>502</v>
      </c>
      <c r="BM94" s="134" t="s">
        <v>520</v>
      </c>
    </row>
    <row r="95" spans="2:65" s="19" customFormat="1" ht="6.75" customHeight="1"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20"/>
    </row>
  </sheetData>
  <mergeCells count="9">
    <mergeCell ref="E48:H48"/>
    <mergeCell ref="E50:H50"/>
    <mergeCell ref="E74:H74"/>
    <mergeCell ref="E76:H76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11023622047" footer="0"/>
  <pageSetup paperSize="9" fitToHeight="100" orientation="landscape" horizontalDpi="300" verticalDpi="300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19"/>
  <sheetViews>
    <sheetView showGridLines="0" topLeftCell="A43" zoomScale="110" zoomScaleNormal="110" workbookViewId="0">
      <selection activeCell="A43" sqref="A43"/>
    </sheetView>
  </sheetViews>
  <sheetFormatPr defaultColWidth="8.6640625" defaultRowHeight="15" customHeight="1"/>
  <cols>
    <col min="1" max="1" width="8.33203125" style="190" customWidth="1"/>
    <col min="2" max="2" width="1.6640625" style="190" customWidth="1"/>
    <col min="3" max="4" width="5" style="190" customWidth="1"/>
    <col min="5" max="5" width="11.6640625" style="190" customWidth="1"/>
    <col min="6" max="6" width="9.1640625" style="190" customWidth="1"/>
    <col min="7" max="7" width="5" style="190" customWidth="1"/>
    <col min="8" max="8" width="77.83203125" style="190" customWidth="1"/>
    <col min="9" max="10" width="20" style="190" customWidth="1"/>
    <col min="11" max="11" width="1.6640625" style="190" customWidth="1"/>
  </cols>
  <sheetData>
    <row r="1" spans="1:11" ht="37.5" customHeight="1">
      <c r="A1"/>
      <c r="B1"/>
      <c r="C1"/>
      <c r="D1"/>
      <c r="E1"/>
      <c r="F1"/>
      <c r="G1"/>
      <c r="H1"/>
      <c r="I1"/>
      <c r="J1"/>
      <c r="K1"/>
    </row>
    <row r="2" spans="1:11" ht="7.5" customHeight="1">
      <c r="A2"/>
      <c r="B2" s="191"/>
      <c r="C2" s="192"/>
      <c r="D2" s="192"/>
      <c r="E2" s="192"/>
      <c r="F2" s="192"/>
      <c r="G2" s="192"/>
      <c r="H2" s="192"/>
      <c r="I2" s="192"/>
      <c r="J2" s="192"/>
      <c r="K2" s="193"/>
    </row>
    <row r="3" spans="1:11" s="194" customFormat="1" ht="45" customHeight="1">
      <c r="B3" s="195"/>
      <c r="C3" s="291" t="s">
        <v>521</v>
      </c>
      <c r="D3" s="291"/>
      <c r="E3" s="291"/>
      <c r="F3" s="291"/>
      <c r="G3" s="291"/>
      <c r="H3" s="291"/>
      <c r="I3" s="291"/>
      <c r="J3" s="291"/>
      <c r="K3" s="196"/>
    </row>
    <row r="4" spans="1:11" ht="25.5" customHeight="1">
      <c r="A4"/>
      <c r="B4" s="197"/>
      <c r="C4" s="292" t="s">
        <v>522</v>
      </c>
      <c r="D4" s="292"/>
      <c r="E4" s="292"/>
      <c r="F4" s="292"/>
      <c r="G4" s="292"/>
      <c r="H4" s="292"/>
      <c r="I4" s="292"/>
      <c r="J4" s="292"/>
      <c r="K4" s="198"/>
    </row>
    <row r="5" spans="1:11" ht="5.25" customHeight="1">
      <c r="A5"/>
      <c r="B5" s="197"/>
      <c r="C5" s="199"/>
      <c r="D5" s="199"/>
      <c r="E5" s="199"/>
      <c r="F5" s="199"/>
      <c r="G5" s="199"/>
      <c r="H5" s="199"/>
      <c r="I5" s="199"/>
      <c r="J5" s="199"/>
      <c r="K5" s="198"/>
    </row>
    <row r="6" spans="1:11" ht="15" customHeight="1">
      <c r="A6"/>
      <c r="B6" s="197"/>
      <c r="C6" s="293" t="s">
        <v>523</v>
      </c>
      <c r="D6" s="293"/>
      <c r="E6" s="293"/>
      <c r="F6" s="293"/>
      <c r="G6" s="293"/>
      <c r="H6" s="293"/>
      <c r="I6" s="293"/>
      <c r="J6" s="293"/>
      <c r="K6" s="198"/>
    </row>
    <row r="7" spans="1:11" ht="15" customHeight="1">
      <c r="A7"/>
      <c r="B7" s="201"/>
      <c r="C7" s="293" t="s">
        <v>524</v>
      </c>
      <c r="D7" s="293"/>
      <c r="E7" s="293"/>
      <c r="F7" s="293"/>
      <c r="G7" s="293"/>
      <c r="H7" s="293"/>
      <c r="I7" s="293"/>
      <c r="J7" s="293"/>
      <c r="K7" s="198"/>
    </row>
    <row r="8" spans="1:11" ht="12.75" customHeight="1">
      <c r="A8"/>
      <c r="B8" s="201"/>
      <c r="C8" s="200"/>
      <c r="D8" s="200"/>
      <c r="E8" s="200"/>
      <c r="F8" s="200"/>
      <c r="G8" s="200"/>
      <c r="H8" s="200"/>
      <c r="I8" s="200"/>
      <c r="J8" s="200"/>
      <c r="K8" s="198"/>
    </row>
    <row r="9" spans="1:11" ht="15" customHeight="1">
      <c r="A9"/>
      <c r="B9" s="201"/>
      <c r="C9" s="294" t="s">
        <v>525</v>
      </c>
      <c r="D9" s="294"/>
      <c r="E9" s="294"/>
      <c r="F9" s="294"/>
      <c r="G9" s="294"/>
      <c r="H9" s="294"/>
      <c r="I9" s="294"/>
      <c r="J9" s="294"/>
      <c r="K9" s="198"/>
    </row>
    <row r="10" spans="1:11" ht="15" customHeight="1">
      <c r="A10"/>
      <c r="B10" s="201"/>
      <c r="C10" s="200"/>
      <c r="D10" s="293" t="s">
        <v>526</v>
      </c>
      <c r="E10" s="293"/>
      <c r="F10" s="293"/>
      <c r="G10" s="293"/>
      <c r="H10" s="293"/>
      <c r="I10" s="293"/>
      <c r="J10" s="293"/>
      <c r="K10" s="198"/>
    </row>
    <row r="11" spans="1:11" ht="15" customHeight="1">
      <c r="A11"/>
      <c r="B11" s="201"/>
      <c r="C11" s="202"/>
      <c r="D11" s="293" t="s">
        <v>527</v>
      </c>
      <c r="E11" s="293"/>
      <c r="F11" s="293"/>
      <c r="G11" s="293"/>
      <c r="H11" s="293"/>
      <c r="I11" s="293"/>
      <c r="J11" s="293"/>
      <c r="K11" s="198"/>
    </row>
    <row r="12" spans="1:11" ht="15" customHeight="1">
      <c r="A12"/>
      <c r="B12" s="201"/>
      <c r="C12" s="202"/>
      <c r="D12" s="200"/>
      <c r="E12" s="200"/>
      <c r="F12" s="200"/>
      <c r="G12" s="200"/>
      <c r="H12" s="200"/>
      <c r="I12" s="200"/>
      <c r="J12" s="200"/>
      <c r="K12" s="198"/>
    </row>
    <row r="13" spans="1:11" ht="15" customHeight="1">
      <c r="A13"/>
      <c r="B13" s="201"/>
      <c r="C13" s="202"/>
      <c r="D13" s="203" t="s">
        <v>528</v>
      </c>
      <c r="E13" s="200"/>
      <c r="F13" s="200"/>
      <c r="G13" s="200"/>
      <c r="H13" s="200"/>
      <c r="I13" s="200"/>
      <c r="J13" s="200"/>
      <c r="K13" s="198"/>
    </row>
    <row r="14" spans="1:11" ht="12.75" customHeight="1">
      <c r="A14"/>
      <c r="B14" s="201"/>
      <c r="C14" s="202"/>
      <c r="D14" s="202"/>
      <c r="E14" s="202"/>
      <c r="F14" s="202"/>
      <c r="G14" s="202"/>
      <c r="H14" s="202"/>
      <c r="I14" s="202"/>
      <c r="J14" s="202"/>
      <c r="K14" s="198"/>
    </row>
    <row r="15" spans="1:11" ht="15" customHeight="1">
      <c r="A15"/>
      <c r="B15" s="201"/>
      <c r="C15" s="202"/>
      <c r="D15" s="293" t="s">
        <v>529</v>
      </c>
      <c r="E15" s="293"/>
      <c r="F15" s="293"/>
      <c r="G15" s="293"/>
      <c r="H15" s="293"/>
      <c r="I15" s="293"/>
      <c r="J15" s="293"/>
      <c r="K15" s="198"/>
    </row>
    <row r="16" spans="1:11" ht="15" customHeight="1">
      <c r="A16"/>
      <c r="B16" s="201"/>
      <c r="C16" s="202"/>
      <c r="D16" s="293" t="s">
        <v>530</v>
      </c>
      <c r="E16" s="293"/>
      <c r="F16" s="293"/>
      <c r="G16" s="293"/>
      <c r="H16" s="293"/>
      <c r="I16" s="293"/>
      <c r="J16" s="293"/>
      <c r="K16" s="198"/>
    </row>
    <row r="17" spans="1:11" ht="15" customHeight="1">
      <c r="A17"/>
      <c r="B17" s="201"/>
      <c r="C17" s="202"/>
      <c r="D17" s="293" t="s">
        <v>531</v>
      </c>
      <c r="E17" s="293"/>
      <c r="F17" s="293"/>
      <c r="G17" s="293"/>
      <c r="H17" s="293"/>
      <c r="I17" s="293"/>
      <c r="J17" s="293"/>
      <c r="K17" s="198"/>
    </row>
    <row r="18" spans="1:11" ht="15" customHeight="1">
      <c r="A18"/>
      <c r="B18" s="201"/>
      <c r="C18" s="202"/>
      <c r="D18" s="202"/>
      <c r="E18" s="204" t="s">
        <v>82</v>
      </c>
      <c r="F18" s="293" t="s">
        <v>532</v>
      </c>
      <c r="G18" s="293"/>
      <c r="H18" s="293"/>
      <c r="I18" s="293"/>
      <c r="J18" s="293"/>
      <c r="K18" s="198"/>
    </row>
    <row r="19" spans="1:11" ht="15" customHeight="1">
      <c r="A19"/>
      <c r="B19" s="201"/>
      <c r="C19" s="202"/>
      <c r="D19" s="202"/>
      <c r="E19" s="204" t="s">
        <v>533</v>
      </c>
      <c r="F19" s="293" t="s">
        <v>534</v>
      </c>
      <c r="G19" s="293"/>
      <c r="H19" s="293"/>
      <c r="I19" s="293"/>
      <c r="J19" s="293"/>
      <c r="K19" s="198"/>
    </row>
    <row r="20" spans="1:11" ht="15" customHeight="1">
      <c r="A20"/>
      <c r="B20" s="201"/>
      <c r="C20" s="202"/>
      <c r="D20" s="202"/>
      <c r="E20" s="204" t="s">
        <v>535</v>
      </c>
      <c r="F20" s="293" t="s">
        <v>536</v>
      </c>
      <c r="G20" s="293"/>
      <c r="H20" s="293"/>
      <c r="I20" s="293"/>
      <c r="J20" s="293"/>
      <c r="K20" s="198"/>
    </row>
    <row r="21" spans="1:11" ht="15" customHeight="1">
      <c r="A21"/>
      <c r="B21" s="201"/>
      <c r="C21" s="202"/>
      <c r="D21" s="202"/>
      <c r="E21" s="204" t="s">
        <v>537</v>
      </c>
      <c r="F21" s="293" t="s">
        <v>538</v>
      </c>
      <c r="G21" s="293"/>
      <c r="H21" s="293"/>
      <c r="I21" s="293"/>
      <c r="J21" s="293"/>
      <c r="K21" s="198"/>
    </row>
    <row r="22" spans="1:11" ht="15" customHeight="1">
      <c r="A22"/>
      <c r="B22" s="201"/>
      <c r="C22" s="202"/>
      <c r="D22" s="202"/>
      <c r="E22" s="204" t="s">
        <v>539</v>
      </c>
      <c r="F22" s="293" t="s">
        <v>540</v>
      </c>
      <c r="G22" s="293"/>
      <c r="H22" s="293"/>
      <c r="I22" s="293"/>
      <c r="J22" s="293"/>
      <c r="K22" s="198"/>
    </row>
    <row r="23" spans="1:11" ht="15" customHeight="1">
      <c r="A23"/>
      <c r="B23" s="201"/>
      <c r="C23" s="202"/>
      <c r="D23" s="202"/>
      <c r="E23" s="204" t="s">
        <v>541</v>
      </c>
      <c r="F23" s="293" t="s">
        <v>542</v>
      </c>
      <c r="G23" s="293"/>
      <c r="H23" s="293"/>
      <c r="I23" s="293"/>
      <c r="J23" s="293"/>
      <c r="K23" s="198"/>
    </row>
    <row r="24" spans="1:11" ht="12.75" customHeight="1">
      <c r="A24"/>
      <c r="B24" s="201"/>
      <c r="C24" s="202"/>
      <c r="D24" s="202"/>
      <c r="E24" s="202"/>
      <c r="F24" s="202"/>
      <c r="G24" s="202"/>
      <c r="H24" s="202"/>
      <c r="I24" s="202"/>
      <c r="J24" s="202"/>
      <c r="K24" s="198"/>
    </row>
    <row r="25" spans="1:11" ht="15" customHeight="1">
      <c r="A25"/>
      <c r="B25" s="201"/>
      <c r="C25" s="294" t="s">
        <v>543</v>
      </c>
      <c r="D25" s="294"/>
      <c r="E25" s="294"/>
      <c r="F25" s="294"/>
      <c r="G25" s="294"/>
      <c r="H25" s="294"/>
      <c r="I25" s="294"/>
      <c r="J25" s="294"/>
      <c r="K25" s="198"/>
    </row>
    <row r="26" spans="1:11" ht="15" customHeight="1">
      <c r="A26"/>
      <c r="B26" s="201"/>
      <c r="C26" s="293" t="s">
        <v>544</v>
      </c>
      <c r="D26" s="293"/>
      <c r="E26" s="293"/>
      <c r="F26" s="293"/>
      <c r="G26" s="293"/>
      <c r="H26" s="293"/>
      <c r="I26" s="293"/>
      <c r="J26" s="293"/>
      <c r="K26" s="198"/>
    </row>
    <row r="27" spans="1:11" ht="15" customHeight="1">
      <c r="A27"/>
      <c r="B27" s="201"/>
      <c r="C27" s="200"/>
      <c r="D27" s="295" t="s">
        <v>545</v>
      </c>
      <c r="E27" s="295"/>
      <c r="F27" s="295"/>
      <c r="G27" s="295"/>
      <c r="H27" s="295"/>
      <c r="I27" s="295"/>
      <c r="J27" s="295"/>
      <c r="K27" s="198"/>
    </row>
    <row r="28" spans="1:11" ht="15" customHeight="1">
      <c r="A28"/>
      <c r="B28" s="201"/>
      <c r="C28" s="202"/>
      <c r="D28" s="293" t="s">
        <v>546</v>
      </c>
      <c r="E28" s="293"/>
      <c r="F28" s="293"/>
      <c r="G28" s="293"/>
      <c r="H28" s="293"/>
      <c r="I28" s="293"/>
      <c r="J28" s="293"/>
      <c r="K28" s="198"/>
    </row>
    <row r="29" spans="1:11" ht="12.75" customHeight="1">
      <c r="A29"/>
      <c r="B29" s="201"/>
      <c r="C29" s="202"/>
      <c r="D29" s="202"/>
      <c r="E29" s="202"/>
      <c r="F29" s="202"/>
      <c r="G29" s="202"/>
      <c r="H29" s="202"/>
      <c r="I29" s="202"/>
      <c r="J29" s="202"/>
      <c r="K29" s="198"/>
    </row>
    <row r="30" spans="1:11" ht="15" customHeight="1">
      <c r="A30"/>
      <c r="B30" s="201"/>
      <c r="C30" s="202"/>
      <c r="D30" s="295" t="s">
        <v>547</v>
      </c>
      <c r="E30" s="295"/>
      <c r="F30" s="295"/>
      <c r="G30" s="295"/>
      <c r="H30" s="295"/>
      <c r="I30" s="295"/>
      <c r="J30" s="295"/>
      <c r="K30" s="198"/>
    </row>
    <row r="31" spans="1:11" ht="15" customHeight="1">
      <c r="A31"/>
      <c r="B31" s="201"/>
      <c r="C31" s="202"/>
      <c r="D31" s="293" t="s">
        <v>548</v>
      </c>
      <c r="E31" s="293"/>
      <c r="F31" s="293"/>
      <c r="G31" s="293"/>
      <c r="H31" s="293"/>
      <c r="I31" s="293"/>
      <c r="J31" s="293"/>
      <c r="K31" s="198"/>
    </row>
    <row r="32" spans="1:11" ht="12.75" customHeight="1">
      <c r="A32"/>
      <c r="B32" s="201"/>
      <c r="C32" s="202"/>
      <c r="D32" s="202"/>
      <c r="E32" s="202"/>
      <c r="F32" s="202"/>
      <c r="G32" s="202"/>
      <c r="H32" s="202"/>
      <c r="I32" s="202"/>
      <c r="J32" s="202"/>
      <c r="K32" s="198"/>
    </row>
    <row r="33" spans="1:11" ht="15" customHeight="1">
      <c r="A33"/>
      <c r="B33" s="201"/>
      <c r="C33" s="202"/>
      <c r="D33" s="295" t="s">
        <v>549</v>
      </c>
      <c r="E33" s="295"/>
      <c r="F33" s="295"/>
      <c r="G33" s="295"/>
      <c r="H33" s="295"/>
      <c r="I33" s="295"/>
      <c r="J33" s="295"/>
      <c r="K33" s="198"/>
    </row>
    <row r="34" spans="1:11" ht="15" customHeight="1">
      <c r="A34"/>
      <c r="B34" s="201"/>
      <c r="C34" s="202"/>
      <c r="D34" s="293" t="s">
        <v>550</v>
      </c>
      <c r="E34" s="293"/>
      <c r="F34" s="293"/>
      <c r="G34" s="293"/>
      <c r="H34" s="293"/>
      <c r="I34" s="293"/>
      <c r="J34" s="293"/>
      <c r="K34" s="198"/>
    </row>
    <row r="35" spans="1:11" ht="15" customHeight="1">
      <c r="A35"/>
      <c r="B35" s="201"/>
      <c r="C35" s="202"/>
      <c r="D35" s="293" t="s">
        <v>551</v>
      </c>
      <c r="E35" s="293"/>
      <c r="F35" s="293"/>
      <c r="G35" s="293"/>
      <c r="H35" s="293"/>
      <c r="I35" s="293"/>
      <c r="J35" s="293"/>
      <c r="K35" s="198"/>
    </row>
    <row r="36" spans="1:11" ht="15" customHeight="1">
      <c r="A36"/>
      <c r="B36" s="201"/>
      <c r="C36" s="202"/>
      <c r="D36" s="200"/>
      <c r="E36" s="203" t="s">
        <v>115</v>
      </c>
      <c r="F36" s="200"/>
      <c r="G36" s="293" t="s">
        <v>552</v>
      </c>
      <c r="H36" s="293"/>
      <c r="I36" s="293"/>
      <c r="J36" s="293"/>
      <c r="K36" s="198"/>
    </row>
    <row r="37" spans="1:11" ht="30.75" customHeight="1">
      <c r="A37"/>
      <c r="B37" s="201"/>
      <c r="C37" s="202"/>
      <c r="D37" s="200"/>
      <c r="E37" s="203" t="s">
        <v>553</v>
      </c>
      <c r="F37" s="200"/>
      <c r="G37" s="293" t="s">
        <v>554</v>
      </c>
      <c r="H37" s="293"/>
      <c r="I37" s="293"/>
      <c r="J37" s="293"/>
      <c r="K37" s="198"/>
    </row>
    <row r="38" spans="1:11" ht="15" customHeight="1">
      <c r="A38"/>
      <c r="B38" s="201"/>
      <c r="C38" s="202"/>
      <c r="D38" s="200"/>
      <c r="E38" s="203" t="s">
        <v>56</v>
      </c>
      <c r="F38" s="200"/>
      <c r="G38" s="293" t="s">
        <v>555</v>
      </c>
      <c r="H38" s="293"/>
      <c r="I38" s="293"/>
      <c r="J38" s="293"/>
      <c r="K38" s="198"/>
    </row>
    <row r="39" spans="1:11" ht="15" customHeight="1">
      <c r="A39"/>
      <c r="B39" s="201"/>
      <c r="C39" s="202"/>
      <c r="D39" s="200"/>
      <c r="E39" s="203" t="s">
        <v>57</v>
      </c>
      <c r="F39" s="200"/>
      <c r="G39" s="293" t="s">
        <v>556</v>
      </c>
      <c r="H39" s="293"/>
      <c r="I39" s="293"/>
      <c r="J39" s="293"/>
      <c r="K39" s="198"/>
    </row>
    <row r="40" spans="1:11" ht="15" customHeight="1">
      <c r="A40"/>
      <c r="B40" s="201"/>
      <c r="C40" s="202"/>
      <c r="D40" s="200"/>
      <c r="E40" s="203" t="s">
        <v>116</v>
      </c>
      <c r="F40" s="200"/>
      <c r="G40" s="293" t="s">
        <v>557</v>
      </c>
      <c r="H40" s="293"/>
      <c r="I40" s="293"/>
      <c r="J40" s="293"/>
      <c r="K40" s="198"/>
    </row>
    <row r="41" spans="1:11" ht="15" customHeight="1">
      <c r="A41"/>
      <c r="B41" s="201"/>
      <c r="C41" s="202"/>
      <c r="D41" s="200"/>
      <c r="E41" s="203" t="s">
        <v>117</v>
      </c>
      <c r="F41" s="200"/>
      <c r="G41" s="293" t="s">
        <v>558</v>
      </c>
      <c r="H41" s="293"/>
      <c r="I41" s="293"/>
      <c r="J41" s="293"/>
      <c r="K41" s="198"/>
    </row>
    <row r="42" spans="1:11" ht="15" customHeight="1">
      <c r="A42"/>
      <c r="B42" s="201"/>
      <c r="C42" s="202"/>
      <c r="D42" s="200"/>
      <c r="E42" s="203" t="s">
        <v>559</v>
      </c>
      <c r="F42" s="200"/>
      <c r="G42" s="293" t="s">
        <v>560</v>
      </c>
      <c r="H42" s="293"/>
      <c r="I42" s="293"/>
      <c r="J42" s="293"/>
      <c r="K42" s="198"/>
    </row>
    <row r="43" spans="1:11" ht="15" customHeight="1">
      <c r="A43"/>
      <c r="B43" s="201"/>
      <c r="C43" s="202"/>
      <c r="D43" s="200"/>
      <c r="E43" s="203"/>
      <c r="F43" s="200"/>
      <c r="G43" s="293" t="s">
        <v>561</v>
      </c>
      <c r="H43" s="293"/>
      <c r="I43" s="293"/>
      <c r="J43" s="293"/>
      <c r="K43" s="198"/>
    </row>
    <row r="44" spans="1:11" ht="15" customHeight="1">
      <c r="A44"/>
      <c r="B44" s="201"/>
      <c r="C44" s="202"/>
      <c r="D44" s="200"/>
      <c r="E44" s="203" t="s">
        <v>562</v>
      </c>
      <c r="F44" s="200"/>
      <c r="G44" s="293" t="s">
        <v>563</v>
      </c>
      <c r="H44" s="293"/>
      <c r="I44" s="293"/>
      <c r="J44" s="293"/>
      <c r="K44" s="198"/>
    </row>
    <row r="45" spans="1:11" ht="15" customHeight="1">
      <c r="A45"/>
      <c r="B45" s="201"/>
      <c r="C45" s="202"/>
      <c r="D45" s="200"/>
      <c r="E45" s="203" t="s">
        <v>119</v>
      </c>
      <c r="F45" s="200"/>
      <c r="G45" s="293" t="s">
        <v>564</v>
      </c>
      <c r="H45" s="293"/>
      <c r="I45" s="293"/>
      <c r="J45" s="293"/>
      <c r="K45" s="198"/>
    </row>
    <row r="46" spans="1:11" ht="12.75" customHeight="1">
      <c r="A46"/>
      <c r="B46" s="201"/>
      <c r="C46" s="202"/>
      <c r="D46" s="200"/>
      <c r="E46" s="200"/>
      <c r="F46" s="200"/>
      <c r="G46" s="200"/>
      <c r="H46" s="200"/>
      <c r="I46" s="200"/>
      <c r="J46" s="200"/>
      <c r="K46" s="198"/>
    </row>
    <row r="47" spans="1:11" ht="15" customHeight="1">
      <c r="A47"/>
      <c r="B47" s="201"/>
      <c r="C47" s="202"/>
      <c r="D47" s="293" t="s">
        <v>565</v>
      </c>
      <c r="E47" s="293"/>
      <c r="F47" s="293"/>
      <c r="G47" s="293"/>
      <c r="H47" s="293"/>
      <c r="I47" s="293"/>
      <c r="J47" s="293"/>
      <c r="K47" s="198"/>
    </row>
    <row r="48" spans="1:11" ht="15" customHeight="1">
      <c r="A48"/>
      <c r="B48" s="201"/>
      <c r="C48" s="202"/>
      <c r="D48" s="202"/>
      <c r="E48" s="293" t="s">
        <v>566</v>
      </c>
      <c r="F48" s="293"/>
      <c r="G48" s="293"/>
      <c r="H48" s="293"/>
      <c r="I48" s="293"/>
      <c r="J48" s="293"/>
      <c r="K48" s="198"/>
    </row>
    <row r="49" spans="1:11" ht="15" customHeight="1">
      <c r="A49"/>
      <c r="B49" s="201"/>
      <c r="C49" s="202"/>
      <c r="D49" s="202"/>
      <c r="E49" s="293" t="s">
        <v>567</v>
      </c>
      <c r="F49" s="293"/>
      <c r="G49" s="293"/>
      <c r="H49" s="293"/>
      <c r="I49" s="293"/>
      <c r="J49" s="293"/>
      <c r="K49" s="198"/>
    </row>
    <row r="50" spans="1:11" ht="15" customHeight="1">
      <c r="A50"/>
      <c r="B50" s="201"/>
      <c r="C50" s="202"/>
      <c r="D50" s="202"/>
      <c r="E50" s="293" t="s">
        <v>568</v>
      </c>
      <c r="F50" s="293"/>
      <c r="G50" s="293"/>
      <c r="H50" s="293"/>
      <c r="I50" s="293"/>
      <c r="J50" s="293"/>
      <c r="K50" s="198"/>
    </row>
    <row r="51" spans="1:11" ht="15" customHeight="1">
      <c r="A51"/>
      <c r="B51" s="201"/>
      <c r="C51" s="202"/>
      <c r="D51" s="293" t="s">
        <v>569</v>
      </c>
      <c r="E51" s="293"/>
      <c r="F51" s="293"/>
      <c r="G51" s="293"/>
      <c r="H51" s="293"/>
      <c r="I51" s="293"/>
      <c r="J51" s="293"/>
      <c r="K51" s="198"/>
    </row>
    <row r="52" spans="1:11" ht="25.5" customHeight="1">
      <c r="A52"/>
      <c r="B52" s="197"/>
      <c r="C52" s="292" t="s">
        <v>570</v>
      </c>
      <c r="D52" s="292"/>
      <c r="E52" s="292"/>
      <c r="F52" s="292"/>
      <c r="G52" s="292"/>
      <c r="H52" s="292"/>
      <c r="I52" s="292"/>
      <c r="J52" s="292"/>
      <c r="K52" s="198"/>
    </row>
    <row r="53" spans="1:11" ht="5.25" customHeight="1">
      <c r="A53"/>
      <c r="B53" s="197"/>
      <c r="C53" s="199"/>
      <c r="D53" s="199"/>
      <c r="E53" s="199"/>
      <c r="F53" s="199"/>
      <c r="G53" s="199"/>
      <c r="H53" s="199"/>
      <c r="I53" s="199"/>
      <c r="J53" s="199"/>
      <c r="K53" s="198"/>
    </row>
    <row r="54" spans="1:11" ht="15" customHeight="1">
      <c r="A54"/>
      <c r="B54" s="197"/>
      <c r="C54" s="293" t="s">
        <v>571</v>
      </c>
      <c r="D54" s="293"/>
      <c r="E54" s="293"/>
      <c r="F54" s="293"/>
      <c r="G54" s="293"/>
      <c r="H54" s="293"/>
      <c r="I54" s="293"/>
      <c r="J54" s="293"/>
      <c r="K54" s="198"/>
    </row>
    <row r="55" spans="1:11" ht="15" customHeight="1">
      <c r="A55"/>
      <c r="B55" s="197"/>
      <c r="C55" s="293" t="s">
        <v>572</v>
      </c>
      <c r="D55" s="293"/>
      <c r="E55" s="293"/>
      <c r="F55" s="293"/>
      <c r="G55" s="293"/>
      <c r="H55" s="293"/>
      <c r="I55" s="293"/>
      <c r="J55" s="293"/>
      <c r="K55" s="198"/>
    </row>
    <row r="56" spans="1:11" ht="12.75" customHeight="1">
      <c r="A56"/>
      <c r="B56" s="197"/>
      <c r="C56" s="200"/>
      <c r="D56" s="200"/>
      <c r="E56" s="200"/>
      <c r="F56" s="200"/>
      <c r="G56" s="200"/>
      <c r="H56" s="200"/>
      <c r="I56" s="200"/>
      <c r="J56" s="200"/>
      <c r="K56" s="198"/>
    </row>
    <row r="57" spans="1:11" ht="15" customHeight="1">
      <c r="A57"/>
      <c r="B57" s="197"/>
      <c r="C57" s="293" t="s">
        <v>573</v>
      </c>
      <c r="D57" s="293"/>
      <c r="E57" s="293"/>
      <c r="F57" s="293"/>
      <c r="G57" s="293"/>
      <c r="H57" s="293"/>
      <c r="I57" s="293"/>
      <c r="J57" s="293"/>
      <c r="K57" s="198"/>
    </row>
    <row r="58" spans="1:11" ht="15" customHeight="1">
      <c r="A58"/>
      <c r="B58" s="197"/>
      <c r="C58" s="202"/>
      <c r="D58" s="293" t="s">
        <v>574</v>
      </c>
      <c r="E58" s="293"/>
      <c r="F58" s="293"/>
      <c r="G58" s="293"/>
      <c r="H58" s="293"/>
      <c r="I58" s="293"/>
      <c r="J58" s="293"/>
      <c r="K58" s="198"/>
    </row>
    <row r="59" spans="1:11" ht="15" customHeight="1">
      <c r="A59"/>
      <c r="B59" s="197"/>
      <c r="C59" s="202"/>
      <c r="D59" s="293" t="s">
        <v>575</v>
      </c>
      <c r="E59" s="293"/>
      <c r="F59" s="293"/>
      <c r="G59" s="293"/>
      <c r="H59" s="293"/>
      <c r="I59" s="293"/>
      <c r="J59" s="293"/>
      <c r="K59" s="198"/>
    </row>
    <row r="60" spans="1:11" ht="15" customHeight="1">
      <c r="A60"/>
      <c r="B60" s="197"/>
      <c r="C60" s="202"/>
      <c r="D60" s="293" t="s">
        <v>576</v>
      </c>
      <c r="E60" s="293"/>
      <c r="F60" s="293"/>
      <c r="G60" s="293"/>
      <c r="H60" s="293"/>
      <c r="I60" s="293"/>
      <c r="J60" s="293"/>
      <c r="K60" s="198"/>
    </row>
    <row r="61" spans="1:11" ht="15" customHeight="1">
      <c r="A61"/>
      <c r="B61" s="197"/>
      <c r="C61" s="202"/>
      <c r="D61" s="293" t="s">
        <v>577</v>
      </c>
      <c r="E61" s="293"/>
      <c r="F61" s="293"/>
      <c r="G61" s="293"/>
      <c r="H61" s="293"/>
      <c r="I61" s="293"/>
      <c r="J61" s="293"/>
      <c r="K61" s="198"/>
    </row>
    <row r="62" spans="1:11" ht="15" customHeight="1">
      <c r="A62"/>
      <c r="B62" s="197"/>
      <c r="C62" s="202"/>
      <c r="D62" s="296" t="s">
        <v>578</v>
      </c>
      <c r="E62" s="296"/>
      <c r="F62" s="296"/>
      <c r="G62" s="296"/>
      <c r="H62" s="296"/>
      <c r="I62" s="296"/>
      <c r="J62" s="296"/>
      <c r="K62" s="198"/>
    </row>
    <row r="63" spans="1:11" ht="15" customHeight="1">
      <c r="A63"/>
      <c r="B63" s="197"/>
      <c r="C63" s="202"/>
      <c r="D63" s="293" t="s">
        <v>579</v>
      </c>
      <c r="E63" s="293"/>
      <c r="F63" s="293"/>
      <c r="G63" s="293"/>
      <c r="H63" s="293"/>
      <c r="I63" s="293"/>
      <c r="J63" s="293"/>
      <c r="K63" s="198"/>
    </row>
    <row r="64" spans="1:11" ht="12.75" customHeight="1">
      <c r="A64"/>
      <c r="B64" s="197"/>
      <c r="C64" s="202"/>
      <c r="D64" s="202"/>
      <c r="E64" s="205"/>
      <c r="F64" s="202"/>
      <c r="G64" s="202"/>
      <c r="H64" s="202"/>
      <c r="I64" s="202"/>
      <c r="J64" s="202"/>
      <c r="K64" s="198"/>
    </row>
    <row r="65" spans="1:11" ht="15" customHeight="1">
      <c r="A65"/>
      <c r="B65" s="197"/>
      <c r="C65" s="202"/>
      <c r="D65" s="293" t="s">
        <v>580</v>
      </c>
      <c r="E65" s="293"/>
      <c r="F65" s="293"/>
      <c r="G65" s="293"/>
      <c r="H65" s="293"/>
      <c r="I65" s="293"/>
      <c r="J65" s="293"/>
      <c r="K65" s="198"/>
    </row>
    <row r="66" spans="1:11" ht="15" customHeight="1">
      <c r="A66"/>
      <c r="B66" s="197"/>
      <c r="C66" s="202"/>
      <c r="D66" s="296" t="s">
        <v>581</v>
      </c>
      <c r="E66" s="296"/>
      <c r="F66" s="296"/>
      <c r="G66" s="296"/>
      <c r="H66" s="296"/>
      <c r="I66" s="296"/>
      <c r="J66" s="296"/>
      <c r="K66" s="198"/>
    </row>
    <row r="67" spans="1:11" ht="15" customHeight="1">
      <c r="A67"/>
      <c r="B67" s="197"/>
      <c r="C67" s="202"/>
      <c r="D67" s="293" t="s">
        <v>582</v>
      </c>
      <c r="E67" s="293"/>
      <c r="F67" s="293"/>
      <c r="G67" s="293"/>
      <c r="H67" s="293"/>
      <c r="I67" s="293"/>
      <c r="J67" s="293"/>
      <c r="K67" s="198"/>
    </row>
    <row r="68" spans="1:11" ht="15" customHeight="1">
      <c r="A68"/>
      <c r="B68" s="197"/>
      <c r="C68" s="202"/>
      <c r="D68" s="293" t="s">
        <v>583</v>
      </c>
      <c r="E68" s="293"/>
      <c r="F68" s="293"/>
      <c r="G68" s="293"/>
      <c r="H68" s="293"/>
      <c r="I68" s="293"/>
      <c r="J68" s="293"/>
      <c r="K68" s="198"/>
    </row>
    <row r="69" spans="1:11" ht="15" customHeight="1">
      <c r="A69"/>
      <c r="B69" s="197"/>
      <c r="C69" s="202"/>
      <c r="D69" s="293" t="s">
        <v>584</v>
      </c>
      <c r="E69" s="293"/>
      <c r="F69" s="293"/>
      <c r="G69" s="293"/>
      <c r="H69" s="293"/>
      <c r="I69" s="293"/>
      <c r="J69" s="293"/>
      <c r="K69" s="198"/>
    </row>
    <row r="70" spans="1:11" ht="15" customHeight="1">
      <c r="A70"/>
      <c r="B70" s="197"/>
      <c r="C70" s="202"/>
      <c r="D70" s="293" t="s">
        <v>585</v>
      </c>
      <c r="E70" s="293"/>
      <c r="F70" s="293"/>
      <c r="G70" s="293"/>
      <c r="H70" s="293"/>
      <c r="I70" s="293"/>
      <c r="J70" s="293"/>
      <c r="K70" s="198"/>
    </row>
    <row r="71" spans="1:11" ht="12.75" customHeight="1">
      <c r="A71"/>
      <c r="B71" s="206"/>
      <c r="C71" s="207"/>
      <c r="D71" s="207"/>
      <c r="E71" s="207"/>
      <c r="F71" s="207"/>
      <c r="G71" s="207"/>
      <c r="H71" s="207"/>
      <c r="I71" s="207"/>
      <c r="J71" s="207"/>
      <c r="K71" s="208"/>
    </row>
    <row r="72" spans="1:11" ht="18.75" customHeight="1">
      <c r="A72"/>
      <c r="B72" s="209"/>
      <c r="C72" s="209"/>
      <c r="D72" s="209"/>
      <c r="E72" s="209"/>
      <c r="F72" s="209"/>
      <c r="G72" s="209"/>
      <c r="H72" s="209"/>
      <c r="I72" s="209"/>
      <c r="J72" s="209"/>
      <c r="K72" s="209"/>
    </row>
    <row r="73" spans="1:11" ht="18.75" customHeight="1">
      <c r="A73"/>
      <c r="B73" s="209"/>
      <c r="C73" s="209"/>
      <c r="D73" s="209"/>
      <c r="E73" s="209"/>
      <c r="F73" s="209"/>
      <c r="G73" s="209"/>
      <c r="H73" s="209"/>
      <c r="I73" s="209"/>
      <c r="J73" s="209"/>
      <c r="K73" s="209"/>
    </row>
    <row r="74" spans="1:11" ht="7.5" customHeight="1">
      <c r="A74"/>
      <c r="B74" s="210"/>
      <c r="C74" s="211"/>
      <c r="D74" s="211"/>
      <c r="E74" s="211"/>
      <c r="F74" s="211"/>
      <c r="G74" s="211"/>
      <c r="H74" s="211"/>
      <c r="I74" s="211"/>
      <c r="J74" s="211"/>
      <c r="K74" s="212"/>
    </row>
    <row r="75" spans="1:11" ht="45" customHeight="1">
      <c r="A75"/>
      <c r="B75" s="213"/>
      <c r="C75" s="297" t="s">
        <v>586</v>
      </c>
      <c r="D75" s="297"/>
      <c r="E75" s="297"/>
      <c r="F75" s="297"/>
      <c r="G75" s="297"/>
      <c r="H75" s="297"/>
      <c r="I75" s="297"/>
      <c r="J75" s="297"/>
      <c r="K75" s="214"/>
    </row>
    <row r="76" spans="1:11" ht="17.25" customHeight="1">
      <c r="A76"/>
      <c r="B76" s="213"/>
      <c r="C76" s="215" t="s">
        <v>587</v>
      </c>
      <c r="D76" s="215"/>
      <c r="E76" s="215"/>
      <c r="F76" s="215" t="s">
        <v>588</v>
      </c>
      <c r="G76" s="216"/>
      <c r="H76" s="215" t="s">
        <v>57</v>
      </c>
      <c r="I76" s="215" t="s">
        <v>60</v>
      </c>
      <c r="J76" s="215" t="s">
        <v>589</v>
      </c>
      <c r="K76" s="214"/>
    </row>
    <row r="77" spans="1:11" ht="17.25" customHeight="1">
      <c r="A77"/>
      <c r="B77" s="213"/>
      <c r="C77" s="217" t="s">
        <v>590</v>
      </c>
      <c r="D77" s="217"/>
      <c r="E77" s="217"/>
      <c r="F77" s="218" t="s">
        <v>591</v>
      </c>
      <c r="G77" s="219"/>
      <c r="H77" s="217"/>
      <c r="I77" s="217"/>
      <c r="J77" s="217" t="s">
        <v>592</v>
      </c>
      <c r="K77" s="214"/>
    </row>
    <row r="78" spans="1:11" ht="5.25" customHeight="1">
      <c r="A78"/>
      <c r="B78" s="213"/>
      <c r="C78" s="220"/>
      <c r="D78" s="220"/>
      <c r="E78" s="220"/>
      <c r="F78" s="220"/>
      <c r="G78" s="221"/>
      <c r="H78" s="220"/>
      <c r="I78" s="220"/>
      <c r="J78" s="220"/>
      <c r="K78" s="214"/>
    </row>
    <row r="79" spans="1:11" ht="15" customHeight="1">
      <c r="A79"/>
      <c r="B79" s="213"/>
      <c r="C79" s="203" t="s">
        <v>56</v>
      </c>
      <c r="D79" s="222"/>
      <c r="E79" s="222"/>
      <c r="F79" s="223" t="s">
        <v>593</v>
      </c>
      <c r="G79" s="203"/>
      <c r="H79" s="203" t="s">
        <v>594</v>
      </c>
      <c r="I79" s="203" t="s">
        <v>595</v>
      </c>
      <c r="J79" s="203">
        <v>20</v>
      </c>
      <c r="K79" s="214"/>
    </row>
    <row r="80" spans="1:11" ht="15" customHeight="1">
      <c r="A80"/>
      <c r="B80" s="213"/>
      <c r="C80" s="203" t="s">
        <v>596</v>
      </c>
      <c r="D80" s="203"/>
      <c r="E80" s="203"/>
      <c r="F80" s="223" t="s">
        <v>593</v>
      </c>
      <c r="G80" s="203"/>
      <c r="H80" s="203" t="s">
        <v>597</v>
      </c>
      <c r="I80" s="203" t="s">
        <v>595</v>
      </c>
      <c r="J80" s="203">
        <v>120</v>
      </c>
      <c r="K80" s="214"/>
    </row>
    <row r="81" spans="1:11" ht="15" customHeight="1">
      <c r="A81"/>
      <c r="B81" s="224"/>
      <c r="C81" s="203" t="s">
        <v>598</v>
      </c>
      <c r="D81" s="203"/>
      <c r="E81" s="203"/>
      <c r="F81" s="223" t="s">
        <v>599</v>
      </c>
      <c r="G81" s="203"/>
      <c r="H81" s="203" t="s">
        <v>600</v>
      </c>
      <c r="I81" s="203" t="s">
        <v>595</v>
      </c>
      <c r="J81" s="203">
        <v>50</v>
      </c>
      <c r="K81" s="214"/>
    </row>
    <row r="82" spans="1:11" ht="15" customHeight="1">
      <c r="A82"/>
      <c r="B82" s="224"/>
      <c r="C82" s="203" t="s">
        <v>601</v>
      </c>
      <c r="D82" s="203"/>
      <c r="E82" s="203"/>
      <c r="F82" s="223" t="s">
        <v>593</v>
      </c>
      <c r="G82" s="203"/>
      <c r="H82" s="203" t="s">
        <v>602</v>
      </c>
      <c r="I82" s="203" t="s">
        <v>603</v>
      </c>
      <c r="J82" s="203"/>
      <c r="K82" s="214"/>
    </row>
    <row r="83" spans="1:11" ht="15" customHeight="1">
      <c r="A83"/>
      <c r="B83" s="224"/>
      <c r="C83" s="203" t="s">
        <v>604</v>
      </c>
      <c r="D83" s="203"/>
      <c r="E83" s="203"/>
      <c r="F83" s="223" t="s">
        <v>599</v>
      </c>
      <c r="G83" s="203"/>
      <c r="H83" s="203" t="s">
        <v>605</v>
      </c>
      <c r="I83" s="203" t="s">
        <v>595</v>
      </c>
      <c r="J83" s="203">
        <v>15</v>
      </c>
      <c r="K83" s="214"/>
    </row>
    <row r="84" spans="1:11" ht="15" customHeight="1">
      <c r="A84"/>
      <c r="B84" s="224"/>
      <c r="C84" s="203" t="s">
        <v>606</v>
      </c>
      <c r="D84" s="203"/>
      <c r="E84" s="203"/>
      <c r="F84" s="223" t="s">
        <v>599</v>
      </c>
      <c r="G84" s="203"/>
      <c r="H84" s="203" t="s">
        <v>607</v>
      </c>
      <c r="I84" s="203" t="s">
        <v>595</v>
      </c>
      <c r="J84" s="203">
        <v>15</v>
      </c>
      <c r="K84" s="214"/>
    </row>
    <row r="85" spans="1:11" ht="15" customHeight="1">
      <c r="A85"/>
      <c r="B85" s="224"/>
      <c r="C85" s="203" t="s">
        <v>608</v>
      </c>
      <c r="D85" s="203"/>
      <c r="E85" s="203"/>
      <c r="F85" s="223" t="s">
        <v>599</v>
      </c>
      <c r="G85" s="203"/>
      <c r="H85" s="203" t="s">
        <v>609</v>
      </c>
      <c r="I85" s="203" t="s">
        <v>595</v>
      </c>
      <c r="J85" s="203">
        <v>20</v>
      </c>
      <c r="K85" s="214"/>
    </row>
    <row r="86" spans="1:11" ht="15" customHeight="1">
      <c r="A86"/>
      <c r="B86" s="224"/>
      <c r="C86" s="203" t="s">
        <v>610</v>
      </c>
      <c r="D86" s="203"/>
      <c r="E86" s="203"/>
      <c r="F86" s="223" t="s">
        <v>599</v>
      </c>
      <c r="G86" s="203"/>
      <c r="H86" s="203" t="s">
        <v>611</v>
      </c>
      <c r="I86" s="203" t="s">
        <v>595</v>
      </c>
      <c r="J86" s="203">
        <v>20</v>
      </c>
      <c r="K86" s="214"/>
    </row>
    <row r="87" spans="1:11" ht="15" customHeight="1">
      <c r="A87"/>
      <c r="B87" s="224"/>
      <c r="C87" s="203" t="s">
        <v>612</v>
      </c>
      <c r="D87" s="203"/>
      <c r="E87" s="203"/>
      <c r="F87" s="223" t="s">
        <v>599</v>
      </c>
      <c r="G87" s="203"/>
      <c r="H87" s="203" t="s">
        <v>613</v>
      </c>
      <c r="I87" s="203" t="s">
        <v>595</v>
      </c>
      <c r="J87" s="203">
        <v>50</v>
      </c>
      <c r="K87" s="214"/>
    </row>
    <row r="88" spans="1:11" ht="15" customHeight="1">
      <c r="A88"/>
      <c r="B88" s="224"/>
      <c r="C88" s="203" t="s">
        <v>614</v>
      </c>
      <c r="D88" s="203"/>
      <c r="E88" s="203"/>
      <c r="F88" s="223" t="s">
        <v>599</v>
      </c>
      <c r="G88" s="203"/>
      <c r="H88" s="203" t="s">
        <v>615</v>
      </c>
      <c r="I88" s="203" t="s">
        <v>595</v>
      </c>
      <c r="J88" s="203">
        <v>20</v>
      </c>
      <c r="K88" s="214"/>
    </row>
    <row r="89" spans="1:11" ht="15" customHeight="1">
      <c r="A89"/>
      <c r="B89" s="224"/>
      <c r="C89" s="203" t="s">
        <v>616</v>
      </c>
      <c r="D89" s="203"/>
      <c r="E89" s="203"/>
      <c r="F89" s="223" t="s">
        <v>599</v>
      </c>
      <c r="G89" s="203"/>
      <c r="H89" s="203" t="s">
        <v>617</v>
      </c>
      <c r="I89" s="203" t="s">
        <v>595</v>
      </c>
      <c r="J89" s="203">
        <v>20</v>
      </c>
      <c r="K89" s="214"/>
    </row>
    <row r="90" spans="1:11" ht="15" customHeight="1">
      <c r="A90"/>
      <c r="B90" s="224"/>
      <c r="C90" s="203" t="s">
        <v>618</v>
      </c>
      <c r="D90" s="203"/>
      <c r="E90" s="203"/>
      <c r="F90" s="223" t="s">
        <v>599</v>
      </c>
      <c r="G90" s="203"/>
      <c r="H90" s="203" t="s">
        <v>619</v>
      </c>
      <c r="I90" s="203" t="s">
        <v>595</v>
      </c>
      <c r="J90" s="203">
        <v>50</v>
      </c>
      <c r="K90" s="214"/>
    </row>
    <row r="91" spans="1:11" ht="15" customHeight="1">
      <c r="A91"/>
      <c r="B91" s="224"/>
      <c r="C91" s="203" t="s">
        <v>620</v>
      </c>
      <c r="D91" s="203"/>
      <c r="E91" s="203"/>
      <c r="F91" s="223" t="s">
        <v>599</v>
      </c>
      <c r="G91" s="203"/>
      <c r="H91" s="203" t="s">
        <v>620</v>
      </c>
      <c r="I91" s="203" t="s">
        <v>595</v>
      </c>
      <c r="J91" s="203">
        <v>50</v>
      </c>
      <c r="K91" s="214"/>
    </row>
    <row r="92" spans="1:11" ht="15" customHeight="1">
      <c r="A92"/>
      <c r="B92" s="224"/>
      <c r="C92" s="203" t="s">
        <v>621</v>
      </c>
      <c r="D92" s="203"/>
      <c r="E92" s="203"/>
      <c r="F92" s="223" t="s">
        <v>599</v>
      </c>
      <c r="G92" s="203"/>
      <c r="H92" s="203" t="s">
        <v>622</v>
      </c>
      <c r="I92" s="203" t="s">
        <v>595</v>
      </c>
      <c r="J92" s="203">
        <v>255</v>
      </c>
      <c r="K92" s="214"/>
    </row>
    <row r="93" spans="1:11" ht="15" customHeight="1">
      <c r="A93"/>
      <c r="B93" s="224"/>
      <c r="C93" s="203" t="s">
        <v>623</v>
      </c>
      <c r="D93" s="203"/>
      <c r="E93" s="203"/>
      <c r="F93" s="223" t="s">
        <v>593</v>
      </c>
      <c r="G93" s="203"/>
      <c r="H93" s="203" t="s">
        <v>624</v>
      </c>
      <c r="I93" s="203" t="s">
        <v>625</v>
      </c>
      <c r="J93" s="203"/>
      <c r="K93" s="214"/>
    </row>
    <row r="94" spans="1:11" ht="15" customHeight="1">
      <c r="A94"/>
      <c r="B94" s="224"/>
      <c r="C94" s="203" t="s">
        <v>626</v>
      </c>
      <c r="D94" s="203"/>
      <c r="E94" s="203"/>
      <c r="F94" s="223" t="s">
        <v>593</v>
      </c>
      <c r="G94" s="203"/>
      <c r="H94" s="203" t="s">
        <v>627</v>
      </c>
      <c r="I94" s="203" t="s">
        <v>628</v>
      </c>
      <c r="J94" s="203"/>
      <c r="K94" s="214"/>
    </row>
    <row r="95" spans="1:11" ht="15" customHeight="1">
      <c r="A95"/>
      <c r="B95" s="224"/>
      <c r="C95" s="203" t="s">
        <v>629</v>
      </c>
      <c r="D95" s="203"/>
      <c r="E95" s="203"/>
      <c r="F95" s="223" t="s">
        <v>593</v>
      </c>
      <c r="G95" s="203"/>
      <c r="H95" s="203" t="s">
        <v>629</v>
      </c>
      <c r="I95" s="203" t="s">
        <v>628</v>
      </c>
      <c r="J95" s="203"/>
      <c r="K95" s="214"/>
    </row>
    <row r="96" spans="1:11" ht="15" customHeight="1">
      <c r="A96"/>
      <c r="B96" s="224"/>
      <c r="C96" s="203" t="s">
        <v>41</v>
      </c>
      <c r="D96" s="203"/>
      <c r="E96" s="203"/>
      <c r="F96" s="223" t="s">
        <v>593</v>
      </c>
      <c r="G96" s="203"/>
      <c r="H96" s="203" t="s">
        <v>630</v>
      </c>
      <c r="I96" s="203" t="s">
        <v>628</v>
      </c>
      <c r="J96" s="203"/>
      <c r="K96" s="214"/>
    </row>
    <row r="97" spans="1:11" ht="15" customHeight="1">
      <c r="A97"/>
      <c r="B97" s="224"/>
      <c r="C97" s="203" t="s">
        <v>51</v>
      </c>
      <c r="D97" s="203"/>
      <c r="E97" s="203"/>
      <c r="F97" s="223" t="s">
        <v>593</v>
      </c>
      <c r="G97" s="203"/>
      <c r="H97" s="203" t="s">
        <v>631</v>
      </c>
      <c r="I97" s="203" t="s">
        <v>628</v>
      </c>
      <c r="J97" s="203"/>
      <c r="K97" s="214"/>
    </row>
    <row r="98" spans="1:11" ht="15" customHeight="1">
      <c r="A98"/>
      <c r="B98" s="225"/>
      <c r="C98" s="226"/>
      <c r="D98" s="226"/>
      <c r="E98" s="226"/>
      <c r="F98" s="226"/>
      <c r="G98" s="226"/>
      <c r="H98" s="226"/>
      <c r="I98" s="226"/>
      <c r="J98" s="226"/>
      <c r="K98" s="227"/>
    </row>
    <row r="99" spans="1:11" ht="18.75" customHeight="1">
      <c r="A99"/>
      <c r="B99" s="228"/>
      <c r="C99" s="229"/>
      <c r="D99" s="229"/>
      <c r="E99" s="229"/>
      <c r="F99" s="229"/>
      <c r="G99" s="229"/>
      <c r="H99" s="229"/>
      <c r="I99" s="229"/>
      <c r="J99" s="229"/>
      <c r="K99" s="228"/>
    </row>
    <row r="100" spans="1:11" ht="18.75" customHeight="1">
      <c r="A100"/>
      <c r="B100" s="209"/>
      <c r="C100" s="209"/>
      <c r="D100" s="209"/>
      <c r="E100" s="209"/>
      <c r="F100" s="209"/>
      <c r="G100" s="209"/>
      <c r="H100" s="209"/>
      <c r="I100" s="209"/>
      <c r="J100" s="209"/>
      <c r="K100" s="209"/>
    </row>
    <row r="101" spans="1:11" ht="7.5" customHeight="1">
      <c r="A101"/>
      <c r="B101" s="210"/>
      <c r="C101" s="211"/>
      <c r="D101" s="211"/>
      <c r="E101" s="211"/>
      <c r="F101" s="211"/>
      <c r="G101" s="211"/>
      <c r="H101" s="211"/>
      <c r="I101" s="211"/>
      <c r="J101" s="211"/>
      <c r="K101" s="212"/>
    </row>
    <row r="102" spans="1:11" ht="45" customHeight="1">
      <c r="A102"/>
      <c r="B102" s="213"/>
      <c r="C102" s="297" t="s">
        <v>632</v>
      </c>
      <c r="D102" s="297"/>
      <c r="E102" s="297"/>
      <c r="F102" s="297"/>
      <c r="G102" s="297"/>
      <c r="H102" s="297"/>
      <c r="I102" s="297"/>
      <c r="J102" s="297"/>
      <c r="K102" s="214"/>
    </row>
    <row r="103" spans="1:11" ht="17.25" customHeight="1">
      <c r="A103"/>
      <c r="B103" s="213"/>
      <c r="C103" s="215" t="s">
        <v>587</v>
      </c>
      <c r="D103" s="215"/>
      <c r="E103" s="215"/>
      <c r="F103" s="215" t="s">
        <v>588</v>
      </c>
      <c r="G103" s="216"/>
      <c r="H103" s="215" t="s">
        <v>57</v>
      </c>
      <c r="I103" s="215" t="s">
        <v>60</v>
      </c>
      <c r="J103" s="215" t="s">
        <v>589</v>
      </c>
      <c r="K103" s="214"/>
    </row>
    <row r="104" spans="1:11" ht="17.25" customHeight="1">
      <c r="A104"/>
      <c r="B104" s="213"/>
      <c r="C104" s="217" t="s">
        <v>590</v>
      </c>
      <c r="D104" s="217"/>
      <c r="E104" s="217"/>
      <c r="F104" s="218" t="s">
        <v>591</v>
      </c>
      <c r="G104" s="219"/>
      <c r="H104" s="217"/>
      <c r="I104" s="217"/>
      <c r="J104" s="217" t="s">
        <v>592</v>
      </c>
      <c r="K104" s="214"/>
    </row>
    <row r="105" spans="1:11" ht="5.25" customHeight="1">
      <c r="A105"/>
      <c r="B105" s="213"/>
      <c r="C105" s="215"/>
      <c r="D105" s="215"/>
      <c r="E105" s="215"/>
      <c r="F105" s="215"/>
      <c r="G105" s="216"/>
      <c r="H105" s="215"/>
      <c r="I105" s="215"/>
      <c r="J105" s="215"/>
      <c r="K105" s="214"/>
    </row>
    <row r="106" spans="1:11" ht="15" customHeight="1">
      <c r="A106"/>
      <c r="B106" s="213"/>
      <c r="C106" s="203" t="s">
        <v>56</v>
      </c>
      <c r="D106" s="222"/>
      <c r="E106" s="222"/>
      <c r="F106" s="223" t="s">
        <v>593</v>
      </c>
      <c r="G106" s="203"/>
      <c r="H106" s="203" t="s">
        <v>633</v>
      </c>
      <c r="I106" s="203" t="s">
        <v>595</v>
      </c>
      <c r="J106" s="203">
        <v>20</v>
      </c>
      <c r="K106" s="214"/>
    </row>
    <row r="107" spans="1:11" ht="15" customHeight="1">
      <c r="A107"/>
      <c r="B107" s="213"/>
      <c r="C107" s="203" t="s">
        <v>596</v>
      </c>
      <c r="D107" s="203"/>
      <c r="E107" s="203"/>
      <c r="F107" s="223" t="s">
        <v>593</v>
      </c>
      <c r="G107" s="203"/>
      <c r="H107" s="203" t="s">
        <v>633</v>
      </c>
      <c r="I107" s="203" t="s">
        <v>595</v>
      </c>
      <c r="J107" s="203">
        <v>120</v>
      </c>
      <c r="K107" s="214"/>
    </row>
    <row r="108" spans="1:11" ht="15" customHeight="1">
      <c r="A108"/>
      <c r="B108" s="224"/>
      <c r="C108" s="203" t="s">
        <v>598</v>
      </c>
      <c r="D108" s="203"/>
      <c r="E108" s="203"/>
      <c r="F108" s="223" t="s">
        <v>599</v>
      </c>
      <c r="G108" s="203"/>
      <c r="H108" s="203" t="s">
        <v>633</v>
      </c>
      <c r="I108" s="203" t="s">
        <v>595</v>
      </c>
      <c r="J108" s="203">
        <v>50</v>
      </c>
      <c r="K108" s="214"/>
    </row>
    <row r="109" spans="1:11" ht="15" customHeight="1">
      <c r="A109"/>
      <c r="B109" s="224"/>
      <c r="C109" s="203" t="s">
        <v>601</v>
      </c>
      <c r="D109" s="203"/>
      <c r="E109" s="203"/>
      <c r="F109" s="223" t="s">
        <v>593</v>
      </c>
      <c r="G109" s="203"/>
      <c r="H109" s="203" t="s">
        <v>633</v>
      </c>
      <c r="I109" s="203" t="s">
        <v>603</v>
      </c>
      <c r="J109" s="203"/>
      <c r="K109" s="214"/>
    </row>
    <row r="110" spans="1:11" ht="15" customHeight="1">
      <c r="A110"/>
      <c r="B110" s="224"/>
      <c r="C110" s="203" t="s">
        <v>612</v>
      </c>
      <c r="D110" s="203"/>
      <c r="E110" s="203"/>
      <c r="F110" s="223" t="s">
        <v>599</v>
      </c>
      <c r="G110" s="203"/>
      <c r="H110" s="203" t="s">
        <v>633</v>
      </c>
      <c r="I110" s="203" t="s">
        <v>595</v>
      </c>
      <c r="J110" s="203">
        <v>50</v>
      </c>
      <c r="K110" s="214"/>
    </row>
    <row r="111" spans="1:11" ht="15" customHeight="1">
      <c r="A111"/>
      <c r="B111" s="224"/>
      <c r="C111" s="203" t="s">
        <v>620</v>
      </c>
      <c r="D111" s="203"/>
      <c r="E111" s="203"/>
      <c r="F111" s="223" t="s">
        <v>599</v>
      </c>
      <c r="G111" s="203"/>
      <c r="H111" s="203" t="s">
        <v>633</v>
      </c>
      <c r="I111" s="203" t="s">
        <v>595</v>
      </c>
      <c r="J111" s="203">
        <v>50</v>
      </c>
      <c r="K111" s="214"/>
    </row>
    <row r="112" spans="1:11" ht="15" customHeight="1">
      <c r="A112"/>
      <c r="B112" s="224"/>
      <c r="C112" s="203" t="s">
        <v>618</v>
      </c>
      <c r="D112" s="203"/>
      <c r="E112" s="203"/>
      <c r="F112" s="223" t="s">
        <v>599</v>
      </c>
      <c r="G112" s="203"/>
      <c r="H112" s="203" t="s">
        <v>633</v>
      </c>
      <c r="I112" s="203" t="s">
        <v>595</v>
      </c>
      <c r="J112" s="203">
        <v>50</v>
      </c>
      <c r="K112" s="214"/>
    </row>
    <row r="113" spans="1:11" ht="15" customHeight="1">
      <c r="A113"/>
      <c r="B113" s="224"/>
      <c r="C113" s="203" t="s">
        <v>56</v>
      </c>
      <c r="D113" s="203"/>
      <c r="E113" s="203"/>
      <c r="F113" s="223" t="s">
        <v>593</v>
      </c>
      <c r="G113" s="203"/>
      <c r="H113" s="203" t="s">
        <v>634</v>
      </c>
      <c r="I113" s="203" t="s">
        <v>595</v>
      </c>
      <c r="J113" s="203">
        <v>20</v>
      </c>
      <c r="K113" s="214"/>
    </row>
    <row r="114" spans="1:11" ht="15" customHeight="1">
      <c r="A114"/>
      <c r="B114" s="224"/>
      <c r="C114" s="203" t="s">
        <v>635</v>
      </c>
      <c r="D114" s="203"/>
      <c r="E114" s="203"/>
      <c r="F114" s="223" t="s">
        <v>593</v>
      </c>
      <c r="G114" s="203"/>
      <c r="H114" s="203" t="s">
        <v>636</v>
      </c>
      <c r="I114" s="203" t="s">
        <v>595</v>
      </c>
      <c r="J114" s="203">
        <v>120</v>
      </c>
      <c r="K114" s="214"/>
    </row>
    <row r="115" spans="1:11" ht="15" customHeight="1">
      <c r="A115"/>
      <c r="B115" s="224"/>
      <c r="C115" s="203" t="s">
        <v>41</v>
      </c>
      <c r="D115" s="203"/>
      <c r="E115" s="203"/>
      <c r="F115" s="223" t="s">
        <v>593</v>
      </c>
      <c r="G115" s="203"/>
      <c r="H115" s="203" t="s">
        <v>637</v>
      </c>
      <c r="I115" s="203" t="s">
        <v>628</v>
      </c>
      <c r="J115" s="203"/>
      <c r="K115" s="214"/>
    </row>
    <row r="116" spans="1:11" ht="15" customHeight="1">
      <c r="A116"/>
      <c r="B116" s="224"/>
      <c r="C116" s="203" t="s">
        <v>51</v>
      </c>
      <c r="D116" s="203"/>
      <c r="E116" s="203"/>
      <c r="F116" s="223" t="s">
        <v>593</v>
      </c>
      <c r="G116" s="203"/>
      <c r="H116" s="203" t="s">
        <v>638</v>
      </c>
      <c r="I116" s="203" t="s">
        <v>628</v>
      </c>
      <c r="J116" s="203"/>
      <c r="K116" s="214"/>
    </row>
    <row r="117" spans="1:11" ht="15" customHeight="1">
      <c r="A117"/>
      <c r="B117" s="224"/>
      <c r="C117" s="203" t="s">
        <v>60</v>
      </c>
      <c r="D117" s="203"/>
      <c r="E117" s="203"/>
      <c r="F117" s="223" t="s">
        <v>593</v>
      </c>
      <c r="G117" s="203"/>
      <c r="H117" s="203" t="s">
        <v>639</v>
      </c>
      <c r="I117" s="203" t="s">
        <v>640</v>
      </c>
      <c r="J117" s="203"/>
      <c r="K117" s="214"/>
    </row>
    <row r="118" spans="1:11" ht="15" customHeight="1">
      <c r="A118"/>
      <c r="B118" s="225"/>
      <c r="C118" s="230"/>
      <c r="D118" s="230"/>
      <c r="E118" s="230"/>
      <c r="F118" s="230"/>
      <c r="G118" s="230"/>
      <c r="H118" s="230"/>
      <c r="I118" s="230"/>
      <c r="J118" s="230"/>
      <c r="K118" s="227"/>
    </row>
    <row r="119" spans="1:11" ht="18.75" customHeight="1">
      <c r="A119"/>
      <c r="B119" s="231"/>
      <c r="C119" s="232"/>
      <c r="D119" s="232"/>
      <c r="E119" s="232"/>
      <c r="F119" s="233"/>
      <c r="G119" s="232"/>
      <c r="H119" s="232"/>
      <c r="I119" s="232"/>
      <c r="J119" s="232"/>
      <c r="K119" s="231"/>
    </row>
    <row r="120" spans="1:11" ht="18.75" customHeight="1">
      <c r="A120"/>
      <c r="B120" s="209"/>
      <c r="C120" s="209"/>
      <c r="D120" s="209"/>
      <c r="E120" s="209"/>
      <c r="F120" s="209"/>
      <c r="G120" s="209"/>
      <c r="H120" s="209"/>
      <c r="I120" s="209"/>
      <c r="J120" s="209"/>
      <c r="K120" s="209"/>
    </row>
    <row r="121" spans="1:11" ht="7.5" customHeight="1">
      <c r="A121"/>
      <c r="B121" s="234"/>
      <c r="C121" s="235"/>
      <c r="D121" s="235"/>
      <c r="E121" s="235"/>
      <c r="F121" s="235"/>
      <c r="G121" s="235"/>
      <c r="H121" s="235"/>
      <c r="I121" s="235"/>
      <c r="J121" s="235"/>
      <c r="K121" s="236"/>
    </row>
    <row r="122" spans="1:11" ht="45" customHeight="1">
      <c r="A122"/>
      <c r="B122" s="237"/>
      <c r="C122" s="291" t="s">
        <v>641</v>
      </c>
      <c r="D122" s="291"/>
      <c r="E122" s="291"/>
      <c r="F122" s="291"/>
      <c r="G122" s="291"/>
      <c r="H122" s="291"/>
      <c r="I122" s="291"/>
      <c r="J122" s="291"/>
      <c r="K122" s="238"/>
    </row>
    <row r="123" spans="1:11" ht="17.25" customHeight="1">
      <c r="A123"/>
      <c r="B123" s="239"/>
      <c r="C123" s="215" t="s">
        <v>587</v>
      </c>
      <c r="D123" s="215"/>
      <c r="E123" s="215"/>
      <c r="F123" s="215" t="s">
        <v>588</v>
      </c>
      <c r="G123" s="216"/>
      <c r="H123" s="215" t="s">
        <v>57</v>
      </c>
      <c r="I123" s="215" t="s">
        <v>60</v>
      </c>
      <c r="J123" s="215" t="s">
        <v>589</v>
      </c>
      <c r="K123" s="240"/>
    </row>
    <row r="124" spans="1:11" ht="17.25" customHeight="1">
      <c r="A124"/>
      <c r="B124" s="239"/>
      <c r="C124" s="217" t="s">
        <v>590</v>
      </c>
      <c r="D124" s="217"/>
      <c r="E124" s="217"/>
      <c r="F124" s="218" t="s">
        <v>591</v>
      </c>
      <c r="G124" s="219"/>
      <c r="H124" s="217"/>
      <c r="I124" s="217"/>
      <c r="J124" s="217" t="s">
        <v>592</v>
      </c>
      <c r="K124" s="240"/>
    </row>
    <row r="125" spans="1:11" ht="5.25" customHeight="1">
      <c r="A125"/>
      <c r="B125" s="241"/>
      <c r="C125" s="220"/>
      <c r="D125" s="220"/>
      <c r="E125" s="220"/>
      <c r="F125" s="220"/>
      <c r="G125" s="221"/>
      <c r="H125" s="220"/>
      <c r="I125" s="220"/>
      <c r="J125" s="220"/>
      <c r="K125" s="242"/>
    </row>
    <row r="126" spans="1:11" ht="15" customHeight="1">
      <c r="A126"/>
      <c r="B126" s="241"/>
      <c r="C126" s="203" t="s">
        <v>596</v>
      </c>
      <c r="D126" s="222"/>
      <c r="E126" s="222"/>
      <c r="F126" s="223" t="s">
        <v>593</v>
      </c>
      <c r="G126" s="203"/>
      <c r="H126" s="203" t="s">
        <v>633</v>
      </c>
      <c r="I126" s="203" t="s">
        <v>595</v>
      </c>
      <c r="J126" s="203">
        <v>120</v>
      </c>
      <c r="K126" s="243"/>
    </row>
    <row r="127" spans="1:11" ht="15" customHeight="1">
      <c r="A127"/>
      <c r="B127" s="241"/>
      <c r="C127" s="203" t="s">
        <v>642</v>
      </c>
      <c r="D127" s="203"/>
      <c r="E127" s="203"/>
      <c r="F127" s="223" t="s">
        <v>593</v>
      </c>
      <c r="G127" s="203"/>
      <c r="H127" s="203" t="s">
        <v>643</v>
      </c>
      <c r="I127" s="203" t="s">
        <v>595</v>
      </c>
      <c r="J127" s="203" t="s">
        <v>644</v>
      </c>
      <c r="K127" s="243"/>
    </row>
    <row r="128" spans="1:11" ht="15" customHeight="1">
      <c r="A128"/>
      <c r="B128" s="241"/>
      <c r="C128" s="203" t="s">
        <v>541</v>
      </c>
      <c r="D128" s="203"/>
      <c r="E128" s="203"/>
      <c r="F128" s="223" t="s">
        <v>593</v>
      </c>
      <c r="G128" s="203"/>
      <c r="H128" s="203" t="s">
        <v>645</v>
      </c>
      <c r="I128" s="203" t="s">
        <v>595</v>
      </c>
      <c r="J128" s="203" t="s">
        <v>644</v>
      </c>
      <c r="K128" s="243"/>
    </row>
    <row r="129" spans="1:11" ht="15" customHeight="1">
      <c r="A129"/>
      <c r="B129" s="241"/>
      <c r="C129" s="203" t="s">
        <v>604</v>
      </c>
      <c r="D129" s="203"/>
      <c r="E129" s="203"/>
      <c r="F129" s="223" t="s">
        <v>599</v>
      </c>
      <c r="G129" s="203"/>
      <c r="H129" s="203" t="s">
        <v>605</v>
      </c>
      <c r="I129" s="203" t="s">
        <v>595</v>
      </c>
      <c r="J129" s="203">
        <v>15</v>
      </c>
      <c r="K129" s="243"/>
    </row>
    <row r="130" spans="1:11" ht="15" customHeight="1">
      <c r="A130"/>
      <c r="B130" s="241"/>
      <c r="C130" s="203" t="s">
        <v>606</v>
      </c>
      <c r="D130" s="203"/>
      <c r="E130" s="203"/>
      <c r="F130" s="223" t="s">
        <v>599</v>
      </c>
      <c r="G130" s="203"/>
      <c r="H130" s="203" t="s">
        <v>607</v>
      </c>
      <c r="I130" s="203" t="s">
        <v>595</v>
      </c>
      <c r="J130" s="203">
        <v>15</v>
      </c>
      <c r="K130" s="243"/>
    </row>
    <row r="131" spans="1:11" ht="15" customHeight="1">
      <c r="A131"/>
      <c r="B131" s="241"/>
      <c r="C131" s="203" t="s">
        <v>608</v>
      </c>
      <c r="D131" s="203"/>
      <c r="E131" s="203"/>
      <c r="F131" s="223" t="s">
        <v>599</v>
      </c>
      <c r="G131" s="203"/>
      <c r="H131" s="203" t="s">
        <v>609</v>
      </c>
      <c r="I131" s="203" t="s">
        <v>595</v>
      </c>
      <c r="J131" s="203">
        <v>20</v>
      </c>
      <c r="K131" s="243"/>
    </row>
    <row r="132" spans="1:11" ht="15" customHeight="1">
      <c r="A132"/>
      <c r="B132" s="241"/>
      <c r="C132" s="203" t="s">
        <v>610</v>
      </c>
      <c r="D132" s="203"/>
      <c r="E132" s="203"/>
      <c r="F132" s="223" t="s">
        <v>599</v>
      </c>
      <c r="G132" s="203"/>
      <c r="H132" s="203" t="s">
        <v>611</v>
      </c>
      <c r="I132" s="203" t="s">
        <v>595</v>
      </c>
      <c r="J132" s="203">
        <v>20</v>
      </c>
      <c r="K132" s="243"/>
    </row>
    <row r="133" spans="1:11" ht="15" customHeight="1">
      <c r="A133"/>
      <c r="B133" s="241"/>
      <c r="C133" s="203" t="s">
        <v>598</v>
      </c>
      <c r="D133" s="203"/>
      <c r="E133" s="203"/>
      <c r="F133" s="223" t="s">
        <v>599</v>
      </c>
      <c r="G133" s="203"/>
      <c r="H133" s="203" t="s">
        <v>633</v>
      </c>
      <c r="I133" s="203" t="s">
        <v>595</v>
      </c>
      <c r="J133" s="203">
        <v>50</v>
      </c>
      <c r="K133" s="243"/>
    </row>
    <row r="134" spans="1:11" ht="15" customHeight="1">
      <c r="A134"/>
      <c r="B134" s="241"/>
      <c r="C134" s="203" t="s">
        <v>612</v>
      </c>
      <c r="D134" s="203"/>
      <c r="E134" s="203"/>
      <c r="F134" s="223" t="s">
        <v>599</v>
      </c>
      <c r="G134" s="203"/>
      <c r="H134" s="203" t="s">
        <v>633</v>
      </c>
      <c r="I134" s="203" t="s">
        <v>595</v>
      </c>
      <c r="J134" s="203">
        <v>50</v>
      </c>
      <c r="K134" s="243"/>
    </row>
    <row r="135" spans="1:11" ht="15" customHeight="1">
      <c r="A135"/>
      <c r="B135" s="241"/>
      <c r="C135" s="203" t="s">
        <v>618</v>
      </c>
      <c r="D135" s="203"/>
      <c r="E135" s="203"/>
      <c r="F135" s="223" t="s">
        <v>599</v>
      </c>
      <c r="G135" s="203"/>
      <c r="H135" s="203" t="s">
        <v>633</v>
      </c>
      <c r="I135" s="203" t="s">
        <v>595</v>
      </c>
      <c r="J135" s="203">
        <v>50</v>
      </c>
      <c r="K135" s="243"/>
    </row>
    <row r="136" spans="1:11" ht="15" customHeight="1">
      <c r="A136"/>
      <c r="B136" s="241"/>
      <c r="C136" s="203" t="s">
        <v>620</v>
      </c>
      <c r="D136" s="203"/>
      <c r="E136" s="203"/>
      <c r="F136" s="223" t="s">
        <v>599</v>
      </c>
      <c r="G136" s="203"/>
      <c r="H136" s="203" t="s">
        <v>633</v>
      </c>
      <c r="I136" s="203" t="s">
        <v>595</v>
      </c>
      <c r="J136" s="203">
        <v>50</v>
      </c>
      <c r="K136" s="243"/>
    </row>
    <row r="137" spans="1:11" ht="15" customHeight="1">
      <c r="A137"/>
      <c r="B137" s="241"/>
      <c r="C137" s="203" t="s">
        <v>621</v>
      </c>
      <c r="D137" s="203"/>
      <c r="E137" s="203"/>
      <c r="F137" s="223" t="s">
        <v>599</v>
      </c>
      <c r="G137" s="203"/>
      <c r="H137" s="203" t="s">
        <v>646</v>
      </c>
      <c r="I137" s="203" t="s">
        <v>595</v>
      </c>
      <c r="J137" s="203">
        <v>255</v>
      </c>
      <c r="K137" s="243"/>
    </row>
    <row r="138" spans="1:11" ht="15" customHeight="1">
      <c r="A138"/>
      <c r="B138" s="241"/>
      <c r="C138" s="203" t="s">
        <v>623</v>
      </c>
      <c r="D138" s="203"/>
      <c r="E138" s="203"/>
      <c r="F138" s="223" t="s">
        <v>593</v>
      </c>
      <c r="G138" s="203"/>
      <c r="H138" s="203" t="s">
        <v>647</v>
      </c>
      <c r="I138" s="203" t="s">
        <v>625</v>
      </c>
      <c r="J138" s="203"/>
      <c r="K138" s="243"/>
    </row>
    <row r="139" spans="1:11" ht="15" customHeight="1">
      <c r="A139"/>
      <c r="B139" s="241"/>
      <c r="C139" s="203" t="s">
        <v>626</v>
      </c>
      <c r="D139" s="203"/>
      <c r="E139" s="203"/>
      <c r="F139" s="223" t="s">
        <v>593</v>
      </c>
      <c r="G139" s="203"/>
      <c r="H139" s="203" t="s">
        <v>648</v>
      </c>
      <c r="I139" s="203" t="s">
        <v>628</v>
      </c>
      <c r="J139" s="203"/>
      <c r="K139" s="243"/>
    </row>
    <row r="140" spans="1:11" ht="15" customHeight="1">
      <c r="A140"/>
      <c r="B140" s="241"/>
      <c r="C140" s="203" t="s">
        <v>629</v>
      </c>
      <c r="D140" s="203"/>
      <c r="E140" s="203"/>
      <c r="F140" s="223" t="s">
        <v>593</v>
      </c>
      <c r="G140" s="203"/>
      <c r="H140" s="203" t="s">
        <v>629</v>
      </c>
      <c r="I140" s="203" t="s">
        <v>628</v>
      </c>
      <c r="J140" s="203"/>
      <c r="K140" s="243"/>
    </row>
    <row r="141" spans="1:11" ht="15" customHeight="1">
      <c r="A141"/>
      <c r="B141" s="241"/>
      <c r="C141" s="203" t="s">
        <v>41</v>
      </c>
      <c r="D141" s="203"/>
      <c r="E141" s="203"/>
      <c r="F141" s="223" t="s">
        <v>593</v>
      </c>
      <c r="G141" s="203"/>
      <c r="H141" s="203" t="s">
        <v>649</v>
      </c>
      <c r="I141" s="203" t="s">
        <v>628</v>
      </c>
      <c r="J141" s="203"/>
      <c r="K141" s="243"/>
    </row>
    <row r="142" spans="1:11" ht="15" customHeight="1">
      <c r="A142"/>
      <c r="B142" s="241"/>
      <c r="C142" s="203" t="s">
        <v>650</v>
      </c>
      <c r="D142" s="203"/>
      <c r="E142" s="203"/>
      <c r="F142" s="223" t="s">
        <v>593</v>
      </c>
      <c r="G142" s="203"/>
      <c r="H142" s="203" t="s">
        <v>651</v>
      </c>
      <c r="I142" s="203" t="s">
        <v>628</v>
      </c>
      <c r="J142" s="203"/>
      <c r="K142" s="243"/>
    </row>
    <row r="143" spans="1:11" ht="15" customHeight="1">
      <c r="A143"/>
      <c r="B143" s="244"/>
      <c r="C143" s="245"/>
      <c r="D143" s="245"/>
      <c r="E143" s="245"/>
      <c r="F143" s="245"/>
      <c r="G143" s="245"/>
      <c r="H143" s="245"/>
      <c r="I143" s="245"/>
      <c r="J143" s="245"/>
      <c r="K143" s="246"/>
    </row>
    <row r="144" spans="1:11" ht="18.75" customHeight="1">
      <c r="A144"/>
      <c r="B144" s="232"/>
      <c r="C144" s="232"/>
      <c r="D144" s="232"/>
      <c r="E144" s="232"/>
      <c r="F144" s="233"/>
      <c r="G144" s="232"/>
      <c r="H144" s="232"/>
      <c r="I144" s="232"/>
      <c r="J144" s="232"/>
      <c r="K144" s="232"/>
    </row>
    <row r="145" spans="1:11" ht="18.75" customHeight="1">
      <c r="A145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</row>
    <row r="146" spans="1:11" ht="7.5" customHeight="1">
      <c r="A146"/>
      <c r="B146" s="210"/>
      <c r="C146" s="211"/>
      <c r="D146" s="211"/>
      <c r="E146" s="211"/>
      <c r="F146" s="211"/>
      <c r="G146" s="211"/>
      <c r="H146" s="211"/>
      <c r="I146" s="211"/>
      <c r="J146" s="211"/>
      <c r="K146" s="212"/>
    </row>
    <row r="147" spans="1:11" ht="45" customHeight="1">
      <c r="A147"/>
      <c r="B147" s="213"/>
      <c r="C147" s="297" t="s">
        <v>652</v>
      </c>
      <c r="D147" s="297"/>
      <c r="E147" s="297"/>
      <c r="F147" s="297"/>
      <c r="G147" s="297"/>
      <c r="H147" s="297"/>
      <c r="I147" s="297"/>
      <c r="J147" s="297"/>
      <c r="K147" s="214"/>
    </row>
    <row r="148" spans="1:11" ht="17.25" customHeight="1">
      <c r="A148"/>
      <c r="B148" s="213"/>
      <c r="C148" s="215" t="s">
        <v>587</v>
      </c>
      <c r="D148" s="215"/>
      <c r="E148" s="215"/>
      <c r="F148" s="215" t="s">
        <v>588</v>
      </c>
      <c r="G148" s="216"/>
      <c r="H148" s="215" t="s">
        <v>57</v>
      </c>
      <c r="I148" s="215" t="s">
        <v>60</v>
      </c>
      <c r="J148" s="215" t="s">
        <v>589</v>
      </c>
      <c r="K148" s="214"/>
    </row>
    <row r="149" spans="1:11" ht="17.25" customHeight="1">
      <c r="A149"/>
      <c r="B149" s="213"/>
      <c r="C149" s="217" t="s">
        <v>590</v>
      </c>
      <c r="D149" s="217"/>
      <c r="E149" s="217"/>
      <c r="F149" s="218" t="s">
        <v>591</v>
      </c>
      <c r="G149" s="219"/>
      <c r="H149" s="217"/>
      <c r="I149" s="217"/>
      <c r="J149" s="217" t="s">
        <v>592</v>
      </c>
      <c r="K149" s="214"/>
    </row>
    <row r="150" spans="1:11" ht="5.25" customHeight="1">
      <c r="A150"/>
      <c r="B150" s="224"/>
      <c r="C150" s="220"/>
      <c r="D150" s="220"/>
      <c r="E150" s="220"/>
      <c r="F150" s="220"/>
      <c r="G150" s="221"/>
      <c r="H150" s="220"/>
      <c r="I150" s="220"/>
      <c r="J150" s="220"/>
      <c r="K150" s="243"/>
    </row>
    <row r="151" spans="1:11" ht="15" customHeight="1">
      <c r="A151"/>
      <c r="B151" s="224"/>
      <c r="C151" s="247" t="s">
        <v>596</v>
      </c>
      <c r="D151" s="203"/>
      <c r="E151" s="203"/>
      <c r="F151" s="248" t="s">
        <v>593</v>
      </c>
      <c r="G151" s="203"/>
      <c r="H151" s="247" t="s">
        <v>633</v>
      </c>
      <c r="I151" s="247" t="s">
        <v>595</v>
      </c>
      <c r="J151" s="247">
        <v>120</v>
      </c>
      <c r="K151" s="243"/>
    </row>
    <row r="152" spans="1:11" ht="15" customHeight="1">
      <c r="A152"/>
      <c r="B152" s="224"/>
      <c r="C152" s="247" t="s">
        <v>642</v>
      </c>
      <c r="D152" s="203"/>
      <c r="E152" s="203"/>
      <c r="F152" s="248" t="s">
        <v>593</v>
      </c>
      <c r="G152" s="203"/>
      <c r="H152" s="247" t="s">
        <v>653</v>
      </c>
      <c r="I152" s="247" t="s">
        <v>595</v>
      </c>
      <c r="J152" s="247" t="s">
        <v>644</v>
      </c>
      <c r="K152" s="243"/>
    </row>
    <row r="153" spans="1:11" ht="15" customHeight="1">
      <c r="A153"/>
      <c r="B153" s="224"/>
      <c r="C153" s="247" t="s">
        <v>541</v>
      </c>
      <c r="D153" s="203"/>
      <c r="E153" s="203"/>
      <c r="F153" s="248" t="s">
        <v>593</v>
      </c>
      <c r="G153" s="203"/>
      <c r="H153" s="247" t="s">
        <v>654</v>
      </c>
      <c r="I153" s="247" t="s">
        <v>595</v>
      </c>
      <c r="J153" s="247" t="s">
        <v>644</v>
      </c>
      <c r="K153" s="243"/>
    </row>
    <row r="154" spans="1:11" ht="15" customHeight="1">
      <c r="A154"/>
      <c r="B154" s="224"/>
      <c r="C154" s="247" t="s">
        <v>598</v>
      </c>
      <c r="D154" s="203"/>
      <c r="E154" s="203"/>
      <c r="F154" s="248" t="s">
        <v>599</v>
      </c>
      <c r="G154" s="203"/>
      <c r="H154" s="247" t="s">
        <v>633</v>
      </c>
      <c r="I154" s="247" t="s">
        <v>595</v>
      </c>
      <c r="J154" s="247">
        <v>50</v>
      </c>
      <c r="K154" s="243"/>
    </row>
    <row r="155" spans="1:11" ht="15" customHeight="1">
      <c r="A155"/>
      <c r="B155" s="224"/>
      <c r="C155" s="247" t="s">
        <v>601</v>
      </c>
      <c r="D155" s="203"/>
      <c r="E155" s="203"/>
      <c r="F155" s="248" t="s">
        <v>593</v>
      </c>
      <c r="G155" s="203"/>
      <c r="H155" s="247" t="s">
        <v>633</v>
      </c>
      <c r="I155" s="247" t="s">
        <v>603</v>
      </c>
      <c r="J155" s="247"/>
      <c r="K155" s="243"/>
    </row>
    <row r="156" spans="1:11" ht="15" customHeight="1">
      <c r="A156"/>
      <c r="B156" s="224"/>
      <c r="C156" s="247" t="s">
        <v>612</v>
      </c>
      <c r="D156" s="203"/>
      <c r="E156" s="203"/>
      <c r="F156" s="248" t="s">
        <v>599</v>
      </c>
      <c r="G156" s="203"/>
      <c r="H156" s="247" t="s">
        <v>633</v>
      </c>
      <c r="I156" s="247" t="s">
        <v>595</v>
      </c>
      <c r="J156" s="247">
        <v>50</v>
      </c>
      <c r="K156" s="243"/>
    </row>
    <row r="157" spans="1:11" ht="15" customHeight="1">
      <c r="A157"/>
      <c r="B157" s="224"/>
      <c r="C157" s="247" t="s">
        <v>620</v>
      </c>
      <c r="D157" s="203"/>
      <c r="E157" s="203"/>
      <c r="F157" s="248" t="s">
        <v>599</v>
      </c>
      <c r="G157" s="203"/>
      <c r="H157" s="247" t="s">
        <v>633</v>
      </c>
      <c r="I157" s="247" t="s">
        <v>595</v>
      </c>
      <c r="J157" s="247">
        <v>50</v>
      </c>
      <c r="K157" s="243"/>
    </row>
    <row r="158" spans="1:11" ht="15" customHeight="1">
      <c r="A158"/>
      <c r="B158" s="224"/>
      <c r="C158" s="247" t="s">
        <v>618</v>
      </c>
      <c r="D158" s="203"/>
      <c r="E158" s="203"/>
      <c r="F158" s="248" t="s">
        <v>599</v>
      </c>
      <c r="G158" s="203"/>
      <c r="H158" s="247" t="s">
        <v>633</v>
      </c>
      <c r="I158" s="247" t="s">
        <v>595</v>
      </c>
      <c r="J158" s="247">
        <v>50</v>
      </c>
      <c r="K158" s="243"/>
    </row>
    <row r="159" spans="1:11" ht="15" customHeight="1">
      <c r="A159"/>
      <c r="B159" s="224"/>
      <c r="C159" s="247" t="s">
        <v>100</v>
      </c>
      <c r="D159" s="203"/>
      <c r="E159" s="203"/>
      <c r="F159" s="248" t="s">
        <v>593</v>
      </c>
      <c r="G159" s="203"/>
      <c r="H159" s="247" t="s">
        <v>655</v>
      </c>
      <c r="I159" s="247" t="s">
        <v>595</v>
      </c>
      <c r="J159" s="247" t="s">
        <v>656</v>
      </c>
      <c r="K159" s="243"/>
    </row>
    <row r="160" spans="1:11" ht="15" customHeight="1">
      <c r="A160"/>
      <c r="B160" s="224"/>
      <c r="C160" s="247" t="s">
        <v>657</v>
      </c>
      <c r="D160" s="203"/>
      <c r="E160" s="203"/>
      <c r="F160" s="248" t="s">
        <v>593</v>
      </c>
      <c r="G160" s="203"/>
      <c r="H160" s="247" t="s">
        <v>658</v>
      </c>
      <c r="I160" s="247" t="s">
        <v>628</v>
      </c>
      <c r="J160" s="247"/>
      <c r="K160" s="243"/>
    </row>
    <row r="161" spans="1:11" ht="15" customHeight="1">
      <c r="A161"/>
      <c r="B161" s="249"/>
      <c r="C161" s="230"/>
      <c r="D161" s="230"/>
      <c r="E161" s="230"/>
      <c r="F161" s="230"/>
      <c r="G161" s="230"/>
      <c r="H161" s="230"/>
      <c r="I161" s="230"/>
      <c r="J161" s="230"/>
      <c r="K161" s="250"/>
    </row>
    <row r="162" spans="1:11" ht="18.75" customHeight="1">
      <c r="A162"/>
      <c r="B162" s="232"/>
      <c r="C162" s="221"/>
      <c r="D162" s="221"/>
      <c r="E162" s="221"/>
      <c r="F162" s="251"/>
      <c r="G162" s="221"/>
      <c r="H162" s="221"/>
      <c r="I162" s="221"/>
      <c r="J162" s="221"/>
      <c r="K162" s="232"/>
    </row>
    <row r="163" spans="1:11" ht="18.75" customHeight="1">
      <c r="A163"/>
      <c r="B163" s="209"/>
      <c r="C163" s="209"/>
      <c r="D163" s="209"/>
      <c r="E163" s="209"/>
      <c r="F163" s="209"/>
      <c r="G163" s="209"/>
      <c r="H163" s="209"/>
      <c r="I163" s="209"/>
      <c r="J163" s="209"/>
      <c r="K163" s="209"/>
    </row>
    <row r="164" spans="1:11" ht="7.5" customHeight="1">
      <c r="A164"/>
      <c r="B164" s="191"/>
      <c r="C164" s="192"/>
      <c r="D164" s="192"/>
      <c r="E164" s="192"/>
      <c r="F164" s="192"/>
      <c r="G164" s="192"/>
      <c r="H164" s="192"/>
      <c r="I164" s="192"/>
      <c r="J164" s="192"/>
      <c r="K164" s="193"/>
    </row>
    <row r="165" spans="1:11" ht="45" customHeight="1">
      <c r="A165"/>
      <c r="B165" s="195"/>
      <c r="C165" s="291" t="s">
        <v>659</v>
      </c>
      <c r="D165" s="291"/>
      <c r="E165" s="291"/>
      <c r="F165" s="291"/>
      <c r="G165" s="291"/>
      <c r="H165" s="291"/>
      <c r="I165" s="291"/>
      <c r="J165" s="291"/>
      <c r="K165" s="196"/>
    </row>
    <row r="166" spans="1:11" ht="17.25" customHeight="1">
      <c r="A166"/>
      <c r="B166" s="195"/>
      <c r="C166" s="215" t="s">
        <v>587</v>
      </c>
      <c r="D166" s="215"/>
      <c r="E166" s="215"/>
      <c r="F166" s="215" t="s">
        <v>588</v>
      </c>
      <c r="G166" s="252"/>
      <c r="H166" s="253" t="s">
        <v>57</v>
      </c>
      <c r="I166" s="253" t="s">
        <v>60</v>
      </c>
      <c r="J166" s="215" t="s">
        <v>589</v>
      </c>
      <c r="K166" s="196"/>
    </row>
    <row r="167" spans="1:11" ht="17.25" customHeight="1">
      <c r="A167"/>
      <c r="B167" s="197"/>
      <c r="C167" s="217" t="s">
        <v>590</v>
      </c>
      <c r="D167" s="217"/>
      <c r="E167" s="217"/>
      <c r="F167" s="218" t="s">
        <v>591</v>
      </c>
      <c r="G167" s="254"/>
      <c r="H167" s="255"/>
      <c r="I167" s="255"/>
      <c r="J167" s="217" t="s">
        <v>592</v>
      </c>
      <c r="K167" s="198"/>
    </row>
    <row r="168" spans="1:11" ht="5.25" customHeight="1">
      <c r="A168"/>
      <c r="B168" s="224"/>
      <c r="C168" s="220"/>
      <c r="D168" s="220"/>
      <c r="E168" s="220"/>
      <c r="F168" s="220"/>
      <c r="G168" s="221"/>
      <c r="H168" s="220"/>
      <c r="I168" s="220"/>
      <c r="J168" s="220"/>
      <c r="K168" s="243"/>
    </row>
    <row r="169" spans="1:11" ht="15" customHeight="1">
      <c r="A169"/>
      <c r="B169" s="224"/>
      <c r="C169" s="203" t="s">
        <v>596</v>
      </c>
      <c r="D169" s="203"/>
      <c r="E169" s="203"/>
      <c r="F169" s="223" t="s">
        <v>593</v>
      </c>
      <c r="G169" s="203"/>
      <c r="H169" s="203" t="s">
        <v>633</v>
      </c>
      <c r="I169" s="203" t="s">
        <v>595</v>
      </c>
      <c r="J169" s="203">
        <v>120</v>
      </c>
      <c r="K169" s="243"/>
    </row>
    <row r="170" spans="1:11" ht="15" customHeight="1">
      <c r="A170"/>
      <c r="B170" s="224"/>
      <c r="C170" s="203" t="s">
        <v>642</v>
      </c>
      <c r="D170" s="203"/>
      <c r="E170" s="203"/>
      <c r="F170" s="223" t="s">
        <v>593</v>
      </c>
      <c r="G170" s="203"/>
      <c r="H170" s="203" t="s">
        <v>643</v>
      </c>
      <c r="I170" s="203" t="s">
        <v>595</v>
      </c>
      <c r="J170" s="203" t="s">
        <v>644</v>
      </c>
      <c r="K170" s="243"/>
    </row>
    <row r="171" spans="1:11" ht="15" customHeight="1">
      <c r="A171"/>
      <c r="B171" s="224"/>
      <c r="C171" s="203" t="s">
        <v>541</v>
      </c>
      <c r="D171" s="203"/>
      <c r="E171" s="203"/>
      <c r="F171" s="223" t="s">
        <v>593</v>
      </c>
      <c r="G171" s="203"/>
      <c r="H171" s="203" t="s">
        <v>660</v>
      </c>
      <c r="I171" s="203" t="s">
        <v>595</v>
      </c>
      <c r="J171" s="203" t="s">
        <v>644</v>
      </c>
      <c r="K171" s="243"/>
    </row>
    <row r="172" spans="1:11" ht="15" customHeight="1">
      <c r="A172"/>
      <c r="B172" s="224"/>
      <c r="C172" s="203" t="s">
        <v>598</v>
      </c>
      <c r="D172" s="203"/>
      <c r="E172" s="203"/>
      <c r="F172" s="223" t="s">
        <v>599</v>
      </c>
      <c r="G172" s="203"/>
      <c r="H172" s="203" t="s">
        <v>660</v>
      </c>
      <c r="I172" s="203" t="s">
        <v>595</v>
      </c>
      <c r="J172" s="203">
        <v>50</v>
      </c>
      <c r="K172" s="243"/>
    </row>
    <row r="173" spans="1:11" ht="15" customHeight="1">
      <c r="A173"/>
      <c r="B173" s="224"/>
      <c r="C173" s="203" t="s">
        <v>601</v>
      </c>
      <c r="D173" s="203"/>
      <c r="E173" s="203"/>
      <c r="F173" s="223" t="s">
        <v>593</v>
      </c>
      <c r="G173" s="203"/>
      <c r="H173" s="203" t="s">
        <v>660</v>
      </c>
      <c r="I173" s="203" t="s">
        <v>603</v>
      </c>
      <c r="J173" s="203"/>
      <c r="K173" s="243"/>
    </row>
    <row r="174" spans="1:11" ht="15" customHeight="1">
      <c r="A174"/>
      <c r="B174" s="224"/>
      <c r="C174" s="203" t="s">
        <v>612</v>
      </c>
      <c r="D174" s="203"/>
      <c r="E174" s="203"/>
      <c r="F174" s="223" t="s">
        <v>599</v>
      </c>
      <c r="G174" s="203"/>
      <c r="H174" s="203" t="s">
        <v>660</v>
      </c>
      <c r="I174" s="203" t="s">
        <v>595</v>
      </c>
      <c r="J174" s="203">
        <v>50</v>
      </c>
      <c r="K174" s="243"/>
    </row>
    <row r="175" spans="1:11" ht="15" customHeight="1">
      <c r="A175"/>
      <c r="B175" s="224"/>
      <c r="C175" s="203" t="s">
        <v>620</v>
      </c>
      <c r="D175" s="203"/>
      <c r="E175" s="203"/>
      <c r="F175" s="223" t="s">
        <v>599</v>
      </c>
      <c r="G175" s="203"/>
      <c r="H175" s="203" t="s">
        <v>660</v>
      </c>
      <c r="I175" s="203" t="s">
        <v>595</v>
      </c>
      <c r="J175" s="203">
        <v>50</v>
      </c>
      <c r="K175" s="243"/>
    </row>
    <row r="176" spans="1:11" ht="15" customHeight="1">
      <c r="A176"/>
      <c r="B176" s="224"/>
      <c r="C176" s="203" t="s">
        <v>618</v>
      </c>
      <c r="D176" s="203"/>
      <c r="E176" s="203"/>
      <c r="F176" s="223" t="s">
        <v>599</v>
      </c>
      <c r="G176" s="203"/>
      <c r="H176" s="203" t="s">
        <v>660</v>
      </c>
      <c r="I176" s="203" t="s">
        <v>595</v>
      </c>
      <c r="J176" s="203">
        <v>50</v>
      </c>
      <c r="K176" s="243"/>
    </row>
    <row r="177" spans="1:11" ht="15" customHeight="1">
      <c r="A177"/>
      <c r="B177" s="224"/>
      <c r="C177" s="203" t="s">
        <v>115</v>
      </c>
      <c r="D177" s="203"/>
      <c r="E177" s="203"/>
      <c r="F177" s="223" t="s">
        <v>593</v>
      </c>
      <c r="G177" s="203"/>
      <c r="H177" s="203" t="s">
        <v>661</v>
      </c>
      <c r="I177" s="203" t="s">
        <v>662</v>
      </c>
      <c r="J177" s="203"/>
      <c r="K177" s="243"/>
    </row>
    <row r="178" spans="1:11" ht="15" customHeight="1">
      <c r="A178"/>
      <c r="B178" s="224"/>
      <c r="C178" s="203" t="s">
        <v>60</v>
      </c>
      <c r="D178" s="203"/>
      <c r="E178" s="203"/>
      <c r="F178" s="223" t="s">
        <v>593</v>
      </c>
      <c r="G178" s="203"/>
      <c r="H178" s="203" t="s">
        <v>663</v>
      </c>
      <c r="I178" s="203" t="s">
        <v>664</v>
      </c>
      <c r="J178" s="203">
        <v>1</v>
      </c>
      <c r="K178" s="243"/>
    </row>
    <row r="179" spans="1:11" ht="15" customHeight="1">
      <c r="A179"/>
      <c r="B179" s="224"/>
      <c r="C179" s="203" t="s">
        <v>56</v>
      </c>
      <c r="D179" s="203"/>
      <c r="E179" s="203"/>
      <c r="F179" s="223" t="s">
        <v>593</v>
      </c>
      <c r="G179" s="203"/>
      <c r="H179" s="203" t="s">
        <v>665</v>
      </c>
      <c r="I179" s="203" t="s">
        <v>595</v>
      </c>
      <c r="J179" s="203">
        <v>20</v>
      </c>
      <c r="K179" s="243"/>
    </row>
    <row r="180" spans="1:11" ht="15" customHeight="1">
      <c r="A180"/>
      <c r="B180" s="224"/>
      <c r="C180" s="203" t="s">
        <v>57</v>
      </c>
      <c r="D180" s="203"/>
      <c r="E180" s="203"/>
      <c r="F180" s="223" t="s">
        <v>593</v>
      </c>
      <c r="G180" s="203"/>
      <c r="H180" s="203" t="s">
        <v>666</v>
      </c>
      <c r="I180" s="203" t="s">
        <v>595</v>
      </c>
      <c r="J180" s="203">
        <v>255</v>
      </c>
      <c r="K180" s="243"/>
    </row>
    <row r="181" spans="1:11" ht="15" customHeight="1">
      <c r="A181"/>
      <c r="B181" s="224"/>
      <c r="C181" s="203" t="s">
        <v>116</v>
      </c>
      <c r="D181" s="203"/>
      <c r="E181" s="203"/>
      <c r="F181" s="223" t="s">
        <v>593</v>
      </c>
      <c r="G181" s="203"/>
      <c r="H181" s="203" t="s">
        <v>557</v>
      </c>
      <c r="I181" s="203" t="s">
        <v>595</v>
      </c>
      <c r="J181" s="203">
        <v>10</v>
      </c>
      <c r="K181" s="243"/>
    </row>
    <row r="182" spans="1:11" ht="15" customHeight="1">
      <c r="A182"/>
      <c r="B182" s="224"/>
      <c r="C182" s="203" t="s">
        <v>117</v>
      </c>
      <c r="D182" s="203"/>
      <c r="E182" s="203"/>
      <c r="F182" s="223" t="s">
        <v>593</v>
      </c>
      <c r="G182" s="203"/>
      <c r="H182" s="203" t="s">
        <v>667</v>
      </c>
      <c r="I182" s="203" t="s">
        <v>628</v>
      </c>
      <c r="J182" s="203"/>
      <c r="K182" s="243"/>
    </row>
    <row r="183" spans="1:11" ht="15" customHeight="1">
      <c r="A183"/>
      <c r="B183" s="224"/>
      <c r="C183" s="203" t="s">
        <v>668</v>
      </c>
      <c r="D183" s="203"/>
      <c r="E183" s="203"/>
      <c r="F183" s="223" t="s">
        <v>593</v>
      </c>
      <c r="G183" s="203"/>
      <c r="H183" s="203" t="s">
        <v>669</v>
      </c>
      <c r="I183" s="203" t="s">
        <v>628</v>
      </c>
      <c r="J183" s="203"/>
      <c r="K183" s="243"/>
    </row>
    <row r="184" spans="1:11" ht="15" customHeight="1">
      <c r="A184"/>
      <c r="B184" s="224"/>
      <c r="C184" s="203" t="s">
        <v>657</v>
      </c>
      <c r="D184" s="203"/>
      <c r="E184" s="203"/>
      <c r="F184" s="223" t="s">
        <v>593</v>
      </c>
      <c r="G184" s="203"/>
      <c r="H184" s="203" t="s">
        <v>670</v>
      </c>
      <c r="I184" s="203" t="s">
        <v>628</v>
      </c>
      <c r="J184" s="203"/>
      <c r="K184" s="243"/>
    </row>
    <row r="185" spans="1:11" ht="15" customHeight="1">
      <c r="A185"/>
      <c r="B185" s="224"/>
      <c r="C185" s="203" t="s">
        <v>119</v>
      </c>
      <c r="D185" s="203"/>
      <c r="E185" s="203"/>
      <c r="F185" s="223" t="s">
        <v>599</v>
      </c>
      <c r="G185" s="203"/>
      <c r="H185" s="203" t="s">
        <v>671</v>
      </c>
      <c r="I185" s="203" t="s">
        <v>595</v>
      </c>
      <c r="J185" s="203">
        <v>50</v>
      </c>
      <c r="K185" s="243"/>
    </row>
    <row r="186" spans="1:11" ht="15" customHeight="1">
      <c r="A186"/>
      <c r="B186" s="224"/>
      <c r="C186" s="203" t="s">
        <v>672</v>
      </c>
      <c r="D186" s="203"/>
      <c r="E186" s="203"/>
      <c r="F186" s="223" t="s">
        <v>599</v>
      </c>
      <c r="G186" s="203"/>
      <c r="H186" s="203" t="s">
        <v>673</v>
      </c>
      <c r="I186" s="203" t="s">
        <v>674</v>
      </c>
      <c r="J186" s="203"/>
      <c r="K186" s="243"/>
    </row>
    <row r="187" spans="1:11" ht="15" customHeight="1">
      <c r="A187"/>
      <c r="B187" s="224"/>
      <c r="C187" s="203" t="s">
        <v>675</v>
      </c>
      <c r="D187" s="203"/>
      <c r="E187" s="203"/>
      <c r="F187" s="223" t="s">
        <v>599</v>
      </c>
      <c r="G187" s="203"/>
      <c r="H187" s="203" t="s">
        <v>676</v>
      </c>
      <c r="I187" s="203" t="s">
        <v>674</v>
      </c>
      <c r="J187" s="203"/>
      <c r="K187" s="243"/>
    </row>
    <row r="188" spans="1:11" ht="15" customHeight="1">
      <c r="A188"/>
      <c r="B188" s="224"/>
      <c r="C188" s="203" t="s">
        <v>677</v>
      </c>
      <c r="D188" s="203"/>
      <c r="E188" s="203"/>
      <c r="F188" s="223" t="s">
        <v>599</v>
      </c>
      <c r="G188" s="203"/>
      <c r="H188" s="203" t="s">
        <v>678</v>
      </c>
      <c r="I188" s="203" t="s">
        <v>674</v>
      </c>
      <c r="J188" s="203"/>
      <c r="K188" s="243"/>
    </row>
    <row r="189" spans="1:11" ht="15" customHeight="1">
      <c r="A189"/>
      <c r="B189" s="224"/>
      <c r="C189" s="256" t="s">
        <v>679</v>
      </c>
      <c r="D189" s="203"/>
      <c r="E189" s="203"/>
      <c r="F189" s="223" t="s">
        <v>599</v>
      </c>
      <c r="G189" s="203"/>
      <c r="H189" s="203" t="s">
        <v>680</v>
      </c>
      <c r="I189" s="203" t="s">
        <v>681</v>
      </c>
      <c r="J189" s="257" t="s">
        <v>682</v>
      </c>
      <c r="K189" s="243"/>
    </row>
    <row r="190" spans="1:11" ht="15" customHeight="1">
      <c r="A190"/>
      <c r="B190" s="224"/>
      <c r="C190" s="256" t="s">
        <v>683</v>
      </c>
      <c r="D190" s="203"/>
      <c r="E190" s="203"/>
      <c r="F190" s="223" t="s">
        <v>599</v>
      </c>
      <c r="G190" s="203"/>
      <c r="H190" s="203" t="s">
        <v>684</v>
      </c>
      <c r="I190" s="203" t="s">
        <v>681</v>
      </c>
      <c r="J190" s="257" t="s">
        <v>682</v>
      </c>
      <c r="K190" s="243"/>
    </row>
    <row r="191" spans="1:11" ht="15" customHeight="1">
      <c r="A191"/>
      <c r="B191" s="224"/>
      <c r="C191" s="256" t="s">
        <v>45</v>
      </c>
      <c r="D191" s="203"/>
      <c r="E191" s="203"/>
      <c r="F191" s="223" t="s">
        <v>593</v>
      </c>
      <c r="G191" s="203"/>
      <c r="H191" s="200" t="s">
        <v>685</v>
      </c>
      <c r="I191" s="203" t="s">
        <v>686</v>
      </c>
      <c r="J191" s="203"/>
      <c r="K191" s="243"/>
    </row>
    <row r="192" spans="1:11" ht="15" customHeight="1">
      <c r="A192"/>
      <c r="B192" s="224"/>
      <c r="C192" s="256" t="s">
        <v>687</v>
      </c>
      <c r="D192" s="203"/>
      <c r="E192" s="203"/>
      <c r="F192" s="223" t="s">
        <v>593</v>
      </c>
      <c r="G192" s="203"/>
      <c r="H192" s="203" t="s">
        <v>688</v>
      </c>
      <c r="I192" s="203" t="s">
        <v>628</v>
      </c>
      <c r="J192" s="203"/>
      <c r="K192" s="243"/>
    </row>
    <row r="193" spans="1:11" ht="15" customHeight="1">
      <c r="A193"/>
      <c r="B193" s="224"/>
      <c r="C193" s="256" t="s">
        <v>689</v>
      </c>
      <c r="D193" s="203"/>
      <c r="E193" s="203"/>
      <c r="F193" s="223" t="s">
        <v>593</v>
      </c>
      <c r="G193" s="203"/>
      <c r="H193" s="203" t="s">
        <v>690</v>
      </c>
      <c r="I193" s="203" t="s">
        <v>628</v>
      </c>
      <c r="J193" s="203"/>
      <c r="K193" s="243"/>
    </row>
    <row r="194" spans="1:11" ht="15" customHeight="1">
      <c r="A194"/>
      <c r="B194" s="224"/>
      <c r="C194" s="256" t="s">
        <v>691</v>
      </c>
      <c r="D194" s="203"/>
      <c r="E194" s="203"/>
      <c r="F194" s="223" t="s">
        <v>599</v>
      </c>
      <c r="G194" s="203"/>
      <c r="H194" s="203" t="s">
        <v>692</v>
      </c>
      <c r="I194" s="203" t="s">
        <v>628</v>
      </c>
      <c r="J194" s="203"/>
      <c r="K194" s="243"/>
    </row>
    <row r="195" spans="1:11" ht="15" customHeight="1">
      <c r="A195"/>
      <c r="B195" s="249"/>
      <c r="C195" s="258"/>
      <c r="D195" s="230"/>
      <c r="E195" s="230"/>
      <c r="F195" s="230"/>
      <c r="G195" s="230"/>
      <c r="H195" s="230"/>
      <c r="I195" s="230"/>
      <c r="J195" s="230"/>
      <c r="K195" s="250"/>
    </row>
    <row r="196" spans="1:11" ht="18.75" customHeight="1">
      <c r="A196"/>
      <c r="B196" s="232"/>
      <c r="C196" s="221"/>
      <c r="D196" s="221"/>
      <c r="E196" s="221"/>
      <c r="F196" s="251"/>
      <c r="G196" s="221"/>
      <c r="H196" s="221"/>
      <c r="I196" s="221"/>
      <c r="J196" s="221"/>
      <c r="K196" s="232"/>
    </row>
    <row r="197" spans="1:11" ht="18.75" customHeight="1">
      <c r="A197"/>
      <c r="B197" s="232"/>
      <c r="C197" s="221"/>
      <c r="D197" s="221"/>
      <c r="E197" s="221"/>
      <c r="F197" s="251"/>
      <c r="G197" s="221"/>
      <c r="H197" s="221"/>
      <c r="I197" s="221"/>
      <c r="J197" s="221"/>
      <c r="K197" s="232"/>
    </row>
    <row r="198" spans="1:11" ht="18.75" customHeight="1">
      <c r="A198"/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</row>
    <row r="199" spans="1:11" ht="13.5">
      <c r="A199"/>
      <c r="B199" s="191"/>
      <c r="C199" s="192"/>
      <c r="D199" s="192"/>
      <c r="E199" s="192"/>
      <c r="F199" s="192"/>
      <c r="G199" s="192"/>
      <c r="H199" s="192"/>
      <c r="I199" s="192"/>
      <c r="J199" s="192"/>
      <c r="K199" s="193"/>
    </row>
    <row r="200" spans="1:11" ht="19.899999999999999" customHeight="1">
      <c r="A200"/>
      <c r="B200" s="195"/>
      <c r="C200" s="291" t="s">
        <v>693</v>
      </c>
      <c r="D200" s="291"/>
      <c r="E200" s="291"/>
      <c r="F200" s="291"/>
      <c r="G200" s="291"/>
      <c r="H200" s="291"/>
      <c r="I200" s="291"/>
      <c r="J200" s="291"/>
      <c r="K200" s="196"/>
    </row>
    <row r="201" spans="1:11" ht="25.5" customHeight="1">
      <c r="A201"/>
      <c r="B201" s="195"/>
      <c r="C201" s="259" t="s">
        <v>694</v>
      </c>
      <c r="D201" s="259"/>
      <c r="E201" s="259"/>
      <c r="F201" s="259" t="s">
        <v>695</v>
      </c>
      <c r="G201" s="260"/>
      <c r="H201" s="298" t="s">
        <v>696</v>
      </c>
      <c r="I201" s="298"/>
      <c r="J201" s="298"/>
      <c r="K201" s="196"/>
    </row>
    <row r="202" spans="1:11" ht="5.25" customHeight="1">
      <c r="A202"/>
      <c r="B202" s="224"/>
      <c r="C202" s="220"/>
      <c r="D202" s="220"/>
      <c r="E202" s="220"/>
      <c r="F202" s="220"/>
      <c r="G202" s="221"/>
      <c r="H202" s="220"/>
      <c r="I202" s="220"/>
      <c r="J202" s="220"/>
      <c r="K202" s="243"/>
    </row>
    <row r="203" spans="1:11" ht="15" customHeight="1">
      <c r="A203"/>
      <c r="B203" s="224"/>
      <c r="C203" s="203" t="s">
        <v>686</v>
      </c>
      <c r="D203" s="203"/>
      <c r="E203" s="203"/>
      <c r="F203" s="223" t="s">
        <v>46</v>
      </c>
      <c r="G203" s="203"/>
      <c r="H203" s="299" t="s">
        <v>697</v>
      </c>
      <c r="I203" s="299"/>
      <c r="J203" s="299"/>
      <c r="K203" s="243"/>
    </row>
    <row r="204" spans="1:11" ht="15" customHeight="1">
      <c r="A204"/>
      <c r="B204" s="224"/>
      <c r="C204" s="203"/>
      <c r="D204" s="203"/>
      <c r="E204" s="203"/>
      <c r="F204" s="223" t="s">
        <v>47</v>
      </c>
      <c r="G204" s="203"/>
      <c r="H204" s="299" t="s">
        <v>698</v>
      </c>
      <c r="I204" s="299"/>
      <c r="J204" s="299"/>
      <c r="K204" s="243"/>
    </row>
    <row r="205" spans="1:11" ht="15" customHeight="1">
      <c r="A205"/>
      <c r="B205" s="224"/>
      <c r="C205" s="203"/>
      <c r="D205" s="203"/>
      <c r="E205" s="203"/>
      <c r="F205" s="223" t="s">
        <v>50</v>
      </c>
      <c r="G205" s="203"/>
      <c r="H205" s="299" t="s">
        <v>699</v>
      </c>
      <c r="I205" s="299"/>
      <c r="J205" s="299"/>
      <c r="K205" s="243"/>
    </row>
    <row r="206" spans="1:11" ht="15" customHeight="1">
      <c r="A206"/>
      <c r="B206" s="224"/>
      <c r="C206" s="203"/>
      <c r="D206" s="203"/>
      <c r="E206" s="203"/>
      <c r="F206" s="223" t="s">
        <v>48</v>
      </c>
      <c r="G206" s="203"/>
      <c r="H206" s="299" t="s">
        <v>700</v>
      </c>
      <c r="I206" s="299"/>
      <c r="J206" s="299"/>
      <c r="K206" s="243"/>
    </row>
    <row r="207" spans="1:11" ht="15" customHeight="1">
      <c r="A207"/>
      <c r="B207" s="224"/>
      <c r="C207" s="203"/>
      <c r="D207" s="203"/>
      <c r="E207" s="203"/>
      <c r="F207" s="223" t="s">
        <v>49</v>
      </c>
      <c r="G207" s="203"/>
      <c r="H207" s="299" t="s">
        <v>701</v>
      </c>
      <c r="I207" s="299"/>
      <c r="J207" s="299"/>
      <c r="K207" s="243"/>
    </row>
    <row r="208" spans="1:11" ht="15" customHeight="1">
      <c r="A208"/>
      <c r="B208" s="224"/>
      <c r="C208" s="203"/>
      <c r="D208" s="203"/>
      <c r="E208" s="203"/>
      <c r="F208" s="223"/>
      <c r="G208" s="203"/>
      <c r="H208" s="203"/>
      <c r="I208" s="203"/>
      <c r="J208" s="203"/>
      <c r="K208" s="243"/>
    </row>
    <row r="209" spans="1:11" ht="15" customHeight="1">
      <c r="A209"/>
      <c r="B209" s="224"/>
      <c r="C209" s="203" t="s">
        <v>640</v>
      </c>
      <c r="D209" s="203"/>
      <c r="E209" s="203"/>
      <c r="F209" s="223" t="s">
        <v>82</v>
      </c>
      <c r="G209" s="203"/>
      <c r="H209" s="299" t="s">
        <v>702</v>
      </c>
      <c r="I209" s="299"/>
      <c r="J209" s="299"/>
      <c r="K209" s="243"/>
    </row>
    <row r="210" spans="1:11" ht="15" customHeight="1">
      <c r="A210"/>
      <c r="B210" s="224"/>
      <c r="C210" s="203"/>
      <c r="D210" s="203"/>
      <c r="E210" s="203"/>
      <c r="F210" s="223" t="s">
        <v>535</v>
      </c>
      <c r="G210" s="203"/>
      <c r="H210" s="299" t="s">
        <v>536</v>
      </c>
      <c r="I210" s="299"/>
      <c r="J210" s="299"/>
      <c r="K210" s="243"/>
    </row>
    <row r="211" spans="1:11" ht="15" customHeight="1">
      <c r="A211"/>
      <c r="B211" s="224"/>
      <c r="C211" s="203"/>
      <c r="D211" s="203"/>
      <c r="E211" s="203"/>
      <c r="F211" s="223" t="s">
        <v>533</v>
      </c>
      <c r="G211" s="203"/>
      <c r="H211" s="299" t="s">
        <v>703</v>
      </c>
      <c r="I211" s="299"/>
      <c r="J211" s="299"/>
      <c r="K211" s="243"/>
    </row>
    <row r="212" spans="1:11" ht="15" customHeight="1">
      <c r="A212"/>
      <c r="B212" s="261"/>
      <c r="C212" s="203"/>
      <c r="D212" s="203"/>
      <c r="E212" s="203"/>
      <c r="F212" s="223" t="s">
        <v>537</v>
      </c>
      <c r="G212" s="256"/>
      <c r="H212" s="300" t="s">
        <v>538</v>
      </c>
      <c r="I212" s="300"/>
      <c r="J212" s="300"/>
      <c r="K212" s="262"/>
    </row>
    <row r="213" spans="1:11" ht="15" customHeight="1">
      <c r="A213"/>
      <c r="B213" s="261"/>
      <c r="C213" s="203"/>
      <c r="D213" s="203"/>
      <c r="E213" s="203"/>
      <c r="F213" s="223" t="s">
        <v>539</v>
      </c>
      <c r="G213" s="256"/>
      <c r="H213" s="300" t="s">
        <v>704</v>
      </c>
      <c r="I213" s="300"/>
      <c r="J213" s="300"/>
      <c r="K213" s="262"/>
    </row>
    <row r="214" spans="1:11" ht="15" customHeight="1">
      <c r="A214"/>
      <c r="B214" s="261"/>
      <c r="C214" s="203"/>
      <c r="D214" s="203"/>
      <c r="E214" s="203"/>
      <c r="F214" s="223"/>
      <c r="G214" s="256"/>
      <c r="H214" s="247"/>
      <c r="I214" s="247"/>
      <c r="J214" s="247"/>
      <c r="K214" s="262"/>
    </row>
    <row r="215" spans="1:11" ht="15" customHeight="1">
      <c r="A215"/>
      <c r="B215" s="261"/>
      <c r="C215" s="203" t="s">
        <v>664</v>
      </c>
      <c r="D215" s="203"/>
      <c r="E215" s="203"/>
      <c r="F215" s="223">
        <v>1</v>
      </c>
      <c r="G215" s="256"/>
      <c r="H215" s="300" t="s">
        <v>705</v>
      </c>
      <c r="I215" s="300"/>
      <c r="J215" s="300"/>
      <c r="K215" s="262"/>
    </row>
    <row r="216" spans="1:11" ht="15" customHeight="1">
      <c r="A216"/>
      <c r="B216" s="261"/>
      <c r="C216" s="203"/>
      <c r="D216" s="203"/>
      <c r="E216" s="203"/>
      <c r="F216" s="223">
        <v>2</v>
      </c>
      <c r="G216" s="256"/>
      <c r="H216" s="300" t="s">
        <v>706</v>
      </c>
      <c r="I216" s="300"/>
      <c r="J216" s="300"/>
      <c r="K216" s="262"/>
    </row>
    <row r="217" spans="1:11" ht="15" customHeight="1">
      <c r="A217"/>
      <c r="B217" s="261"/>
      <c r="C217" s="203"/>
      <c r="D217" s="203"/>
      <c r="E217" s="203"/>
      <c r="F217" s="223">
        <v>3</v>
      </c>
      <c r="G217" s="256"/>
      <c r="H217" s="300" t="s">
        <v>707</v>
      </c>
      <c r="I217" s="300"/>
      <c r="J217" s="300"/>
      <c r="K217" s="262"/>
    </row>
    <row r="218" spans="1:11" ht="15" customHeight="1">
      <c r="A218"/>
      <c r="B218" s="261"/>
      <c r="C218" s="203"/>
      <c r="D218" s="203"/>
      <c r="E218" s="203"/>
      <c r="F218" s="223">
        <v>4</v>
      </c>
      <c r="G218" s="256"/>
      <c r="H218" s="300" t="s">
        <v>708</v>
      </c>
      <c r="I218" s="300"/>
      <c r="J218" s="300"/>
      <c r="K218" s="262"/>
    </row>
    <row r="219" spans="1:11" ht="12.75" customHeight="1">
      <c r="A219"/>
      <c r="B219" s="263"/>
      <c r="C219" s="264"/>
      <c r="D219" s="264"/>
      <c r="E219" s="264"/>
      <c r="F219" s="264"/>
      <c r="G219" s="264"/>
      <c r="H219" s="264"/>
      <c r="I219" s="264"/>
      <c r="J219" s="264"/>
      <c r="K219" s="265"/>
    </row>
  </sheetData>
  <mergeCells count="77">
    <mergeCell ref="H217:J217"/>
    <mergeCell ref="H218:J218"/>
    <mergeCell ref="H211:J211"/>
    <mergeCell ref="H212:J212"/>
    <mergeCell ref="H213:J213"/>
    <mergeCell ref="H215:J215"/>
    <mergeCell ref="H216:J216"/>
    <mergeCell ref="H205:J205"/>
    <mergeCell ref="H206:J206"/>
    <mergeCell ref="H207:J207"/>
    <mergeCell ref="H209:J209"/>
    <mergeCell ref="H210:J210"/>
    <mergeCell ref="C165:J165"/>
    <mergeCell ref="C200:J200"/>
    <mergeCell ref="H201:J201"/>
    <mergeCell ref="H203:J203"/>
    <mergeCell ref="H204:J204"/>
    <mergeCell ref="D70:J70"/>
    <mergeCell ref="C75:J75"/>
    <mergeCell ref="C102:J102"/>
    <mergeCell ref="C122:J122"/>
    <mergeCell ref="C147:J147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  <mergeCell ref="F23:J23"/>
    <mergeCell ref="C25:J25"/>
    <mergeCell ref="C26:J26"/>
    <mergeCell ref="D27:J27"/>
    <mergeCell ref="D28:J28"/>
    <mergeCell ref="F18:J18"/>
    <mergeCell ref="F19:J19"/>
    <mergeCell ref="F20:J20"/>
    <mergeCell ref="F21:J21"/>
    <mergeCell ref="F22:J22"/>
    <mergeCell ref="D10:J10"/>
    <mergeCell ref="D11:J11"/>
    <mergeCell ref="D15:J15"/>
    <mergeCell ref="D16:J16"/>
    <mergeCell ref="D17:J17"/>
    <mergeCell ref="C3:J3"/>
    <mergeCell ref="C4:J4"/>
    <mergeCell ref="C6:J6"/>
    <mergeCell ref="C7:J7"/>
    <mergeCell ref="C9:J9"/>
  </mergeCells>
  <pageMargins left="0.59027777777777801" right="0.59027777777777801" top="0.59027777777777801" bottom="0.59027777777777801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11</vt:i4>
      </vt:variant>
    </vt:vector>
  </HeadingPairs>
  <TitlesOfParts>
    <vt:vector size="17" baseType="lpstr">
      <vt:lpstr>Rekapitulace stavby</vt:lpstr>
      <vt:lpstr>01 - SO 01 - úsek č.1, Ma...</vt:lpstr>
      <vt:lpstr>03a - SO 03 - OPRAVA ČÁST...</vt:lpstr>
      <vt:lpstr>04 - SO 04 - úsek č.4, Bo...</vt:lpstr>
      <vt:lpstr>06 - Vedlejší rozpočtové ...</vt:lpstr>
      <vt:lpstr>Pokyny pro vyplnění</vt:lpstr>
      <vt:lpstr>'01 - SO 01 - úsek č.1, Ma...'!Názvy_tisku</vt:lpstr>
      <vt:lpstr>'03a - SO 03 - OPRAVA ČÁST...'!Názvy_tisku</vt:lpstr>
      <vt:lpstr>'04 - SO 04 - úsek č.4, Bo...'!Názvy_tisku</vt:lpstr>
      <vt:lpstr>'06 - Vedlejší rozpočtové ...'!Názvy_tisku</vt:lpstr>
      <vt:lpstr>'Rekapitulace stavby'!Názvy_tisku</vt:lpstr>
      <vt:lpstr>'01 - SO 01 - úsek č.1, Ma...'!Oblast_tisku</vt:lpstr>
      <vt:lpstr>'03a - SO 03 - OPRAVA ČÁST...'!Oblast_tisku</vt:lpstr>
      <vt:lpstr>'04 - SO 04 - úsek č.4, Bo...'!Oblast_tisku</vt:lpstr>
      <vt:lpstr>'06 - Vedlejší rozpočtové 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Blavková</dc:creator>
  <dc:description/>
  <cp:lastModifiedBy>Jan Krpálek</cp:lastModifiedBy>
  <cp:revision>0</cp:revision>
  <dcterms:created xsi:type="dcterms:W3CDTF">2025-09-23T07:45:06Z</dcterms:created>
  <dcterms:modified xsi:type="dcterms:W3CDTF">2026-02-15T15:27:17Z</dcterms:modified>
  <dc:language>cs-CZ</dc:language>
</cp:coreProperties>
</file>