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ZK25_02_Výměna osvětlení_Zimní stadion v Havlíčkově Brodě_TSHB\11_rozpočet v Krosu\"/>
    </mc:Choice>
  </mc:AlternateContent>
  <bookViews>
    <workbookView xWindow="0" yWindow="0" windowWidth="0" windowHeight="0"/>
  </bookViews>
  <sheets>
    <sheet name="Rekapitulace stavby" sheetId="1" r:id="rId1"/>
    <sheet name="ZK25-02 - Výměna osvětle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'ZK25-02 - Výměna osvětlen...'!$C$124:$L$212</definedName>
    <definedName name="_xlnm.Print_Area" localSheetId="1">'ZK25-02 - Výměna osvětlen...'!$C$4:$K$76,'ZK25-02 - Výměna osvětlen...'!$C$114:$L$212</definedName>
    <definedName name="_xlnm.Print_Titles" localSheetId="1">'ZK25-02 - Výměna osvětlen...'!$124:$124</definedName>
  </definedNames>
  <calcPr/>
</workbook>
</file>

<file path=xl/calcChain.xml><?xml version="1.0" encoding="utf-8"?>
<calcChain xmlns="http://schemas.openxmlformats.org/spreadsheetml/2006/main">
  <c i="2" l="1" r="K37"/>
  <c r="K36"/>
  <c i="1" r="BA95"/>
  <c i="2" r="K35"/>
  <c i="1" r="AZ95"/>
  <c i="2"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6"/>
  <c r="BH196"/>
  <c r="BG196"/>
  <c r="BF196"/>
  <c r="X196"/>
  <c r="V196"/>
  <c r="T196"/>
  <c r="P196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J121"/>
  <c r="F119"/>
  <c r="E117"/>
  <c r="J89"/>
  <c r="F87"/>
  <c r="E85"/>
  <c r="J22"/>
  <c r="E22"/>
  <c r="J122"/>
  <c r="J21"/>
  <c r="J16"/>
  <c r="E16"/>
  <c r="F90"/>
  <c r="J15"/>
  <c r="J13"/>
  <c r="E13"/>
  <c r="F121"/>
  <c r="J12"/>
  <c r="J10"/>
  <c r="J87"/>
  <c i="1" r="L90"/>
  <c r="AM90"/>
  <c r="AM89"/>
  <c r="L89"/>
  <c r="AM87"/>
  <c r="L87"/>
  <c r="L85"/>
  <c r="L84"/>
  <c i="2" r="Q211"/>
  <c r="Q210"/>
  <c r="Q208"/>
  <c r="Q206"/>
  <c r="Q201"/>
  <c r="Q199"/>
  <c r="Q197"/>
  <c r="R195"/>
  <c r="R193"/>
  <c r="R184"/>
  <c r="Q130"/>
  <c r="R212"/>
  <c r="R191"/>
  <c r="R164"/>
  <c r="Q160"/>
  <c r="Q154"/>
  <c r="Q151"/>
  <c r="R147"/>
  <c r="R142"/>
  <c r="R136"/>
  <c r="R203"/>
  <c r="Q188"/>
  <c r="Q186"/>
  <c r="R182"/>
  <c r="Q181"/>
  <c r="Q179"/>
  <c r="R177"/>
  <c r="R175"/>
  <c r="R173"/>
  <c r="Q171"/>
  <c r="R167"/>
  <c r="R161"/>
  <c r="R156"/>
  <c r="Q150"/>
  <c r="R139"/>
  <c r="Q131"/>
  <c r="BK212"/>
  <c r="BK205"/>
  <c r="BK196"/>
  <c r="BK188"/>
  <c r="K152"/>
  <c r="BE152"/>
  <c r="BK130"/>
  <c r="BK187"/>
  <c r="BK177"/>
  <c r="BK172"/>
  <c r="BK165"/>
  <c r="K155"/>
  <c r="BE155"/>
  <c r="BK147"/>
  <c r="K137"/>
  <c r="BE137"/>
  <c r="BK198"/>
  <c r="K185"/>
  <c r="BE185"/>
  <c r="BK179"/>
  <c r="BK159"/>
  <c r="BK148"/>
  <c r="K135"/>
  <c r="BE135"/>
  <c r="R211"/>
  <c r="R208"/>
  <c r="R206"/>
  <c r="Q205"/>
  <c r="R201"/>
  <c r="R199"/>
  <c r="R197"/>
  <c r="Q196"/>
  <c r="Q194"/>
  <c r="BK192"/>
  <c r="Q144"/>
  <c r="R132"/>
  <c r="R190"/>
  <c r="R165"/>
  <c r="R162"/>
  <c r="Q159"/>
  <c r="R153"/>
  <c r="Q152"/>
  <c r="Q146"/>
  <c r="R141"/>
  <c r="R137"/>
  <c r="Q129"/>
  <c r="R189"/>
  <c r="R187"/>
  <c r="R185"/>
  <c r="Q182"/>
  <c r="Q180"/>
  <c r="Q178"/>
  <c r="R176"/>
  <c r="R174"/>
  <c r="Q172"/>
  <c r="R169"/>
  <c r="R166"/>
  <c r="R159"/>
  <c r="R155"/>
  <c r="R149"/>
  <c r="Q142"/>
  <c r="Q136"/>
  <c i="1" r="AU94"/>
  <c i="2" r="BK207"/>
  <c r="BK202"/>
  <c r="BK189"/>
  <c r="BK167"/>
  <c r="K132"/>
  <c r="BE132"/>
  <c r="BK199"/>
  <c r="BK186"/>
  <c r="BK176"/>
  <c r="BK170"/>
  <c r="BK162"/>
  <c r="K151"/>
  <c r="BE151"/>
  <c r="K142"/>
  <c r="BE142"/>
  <c r="BK129"/>
  <c r="BK197"/>
  <c r="BK184"/>
  <c r="BK174"/>
  <c r="BK156"/>
  <c r="K144"/>
  <c r="BE144"/>
  <c r="K131"/>
  <c r="BE131"/>
  <c r="R210"/>
  <c r="Q207"/>
  <c r="R205"/>
  <c r="Q202"/>
  <c r="Q200"/>
  <c r="R198"/>
  <c r="Q195"/>
  <c r="Q193"/>
  <c r="Q145"/>
  <c r="Q135"/>
  <c r="Q191"/>
  <c r="Q165"/>
  <c r="Q162"/>
  <c r="Q158"/>
  <c r="Q153"/>
  <c r="R151"/>
  <c r="R148"/>
  <c r="R144"/>
  <c r="Q139"/>
  <c r="R131"/>
  <c r="Q190"/>
  <c r="R188"/>
  <c r="R186"/>
  <c r="Q184"/>
  <c r="R181"/>
  <c r="R179"/>
  <c r="Q177"/>
  <c r="Q175"/>
  <c r="Q173"/>
  <c r="R171"/>
  <c r="Q169"/>
  <c r="Q166"/>
  <c r="Q156"/>
  <c r="R154"/>
  <c r="R146"/>
  <c r="Q140"/>
  <c r="R135"/>
  <c r="Q212"/>
  <c r="BK206"/>
  <c r="BK201"/>
  <c r="BK190"/>
  <c r="K169"/>
  <c r="BE169"/>
  <c r="K145"/>
  <c r="BE145"/>
  <c r="BK210"/>
  <c r="K191"/>
  <c r="BE191"/>
  <c r="BK178"/>
  <c r="BK171"/>
  <c r="BK164"/>
  <c r="K154"/>
  <c r="BE154"/>
  <c r="K141"/>
  <c r="BE141"/>
  <c r="BK211"/>
  <c r="BK194"/>
  <c r="BK182"/>
  <c r="K161"/>
  <c r="BE161"/>
  <c r="K153"/>
  <c r="BE153"/>
  <c r="K140"/>
  <c r="BE140"/>
  <c r="R207"/>
  <c r="R202"/>
  <c r="R200"/>
  <c r="Q198"/>
  <c r="R196"/>
  <c r="R194"/>
  <c r="Q192"/>
  <c r="Q147"/>
  <c r="Q141"/>
  <c r="R129"/>
  <c r="Q203"/>
  <c r="R170"/>
  <c r="Q164"/>
  <c r="Q161"/>
  <c r="R158"/>
  <c r="R152"/>
  <c r="Q149"/>
  <c r="Q148"/>
  <c r="R140"/>
  <c r="Q132"/>
  <c r="R192"/>
  <c r="Q189"/>
  <c r="Q187"/>
  <c r="Q185"/>
  <c r="R180"/>
  <c r="R178"/>
  <c r="Q176"/>
  <c r="Q174"/>
  <c r="R172"/>
  <c r="Q170"/>
  <c r="Q167"/>
  <c r="R160"/>
  <c r="Q155"/>
  <c r="R150"/>
  <c r="R145"/>
  <c r="Q137"/>
  <c r="R130"/>
  <c r="BK208"/>
  <c r="BK203"/>
  <c r="K192"/>
  <c r="BE192"/>
  <c r="BK173"/>
  <c r="K146"/>
  <c r="BE146"/>
  <c r="BK195"/>
  <c r="BK181"/>
  <c r="BK175"/>
  <c r="BK166"/>
  <c r="K160"/>
  <c r="BE160"/>
  <c r="K150"/>
  <c r="BE150"/>
  <c r="BK139"/>
  <c r="BK200"/>
  <c r="BK193"/>
  <c r="BK180"/>
  <c r="K158"/>
  <c r="BE158"/>
  <c r="K149"/>
  <c r="BE149"/>
  <c r="K136"/>
  <c r="BE136"/>
  <c l="1" r="V128"/>
  <c r="V127"/>
  <c r="V126"/>
  <c r="X134"/>
  <c r="T138"/>
  <c r="T143"/>
  <c r="Q143"/>
  <c r="I101"/>
  <c r="V157"/>
  <c r="T163"/>
  <c r="Q163"/>
  <c r="I103"/>
  <c r="T168"/>
  <c r="Q168"/>
  <c r="I104"/>
  <c r="V183"/>
  <c r="V204"/>
  <c r="Q128"/>
  <c r="Q127"/>
  <c r="I96"/>
  <c r="V134"/>
  <c r="R134"/>
  <c r="X138"/>
  <c r="R138"/>
  <c r="J100"/>
  <c r="X143"/>
  <c r="T157"/>
  <c r="R157"/>
  <c r="J102"/>
  <c r="X163"/>
  <c r="V168"/>
  <c r="R168"/>
  <c r="J104"/>
  <c r="R183"/>
  <c r="J105"/>
  <c r="Q204"/>
  <c r="I106"/>
  <c r="X209"/>
  <c r="T128"/>
  <c r="T127"/>
  <c r="T126"/>
  <c r="R128"/>
  <c r="J97"/>
  <c r="R143"/>
  <c r="J101"/>
  <c r="Q157"/>
  <c r="I102"/>
  <c r="V163"/>
  <c r="R163"/>
  <c r="J103"/>
  <c r="X168"/>
  <c r="T183"/>
  <c r="Q183"/>
  <c r="I105"/>
  <c r="T204"/>
  <c r="R204"/>
  <c r="J106"/>
  <c r="T209"/>
  <c r="Q209"/>
  <c r="I107"/>
  <c r="X128"/>
  <c r="X127"/>
  <c r="X126"/>
  <c r="T134"/>
  <c r="T133"/>
  <c r="Q134"/>
  <c r="I99"/>
  <c r="V138"/>
  <c r="Q138"/>
  <c r="I100"/>
  <c r="V143"/>
  <c r="X157"/>
  <c r="BK163"/>
  <c r="K163"/>
  <c r="K103"/>
  <c r="X183"/>
  <c r="BK204"/>
  <c r="K204"/>
  <c r="K106"/>
  <c r="X204"/>
  <c r="BK209"/>
  <c r="K209"/>
  <c r="K107"/>
  <c r="V209"/>
  <c r="R209"/>
  <c r="J107"/>
  <c r="J119"/>
  <c r="F89"/>
  <c r="J90"/>
  <c r="F122"/>
  <c r="F36"/>
  <c i="1" r="BE95"/>
  <c r="BE94"/>
  <c r="W32"/>
  <c i="2" r="F37"/>
  <c i="1" r="BF95"/>
  <c r="BF94"/>
  <c r="W33"/>
  <c i="2" r="K166"/>
  <c r="BE166"/>
  <c r="K171"/>
  <c r="BE171"/>
  <c r="K175"/>
  <c r="BE175"/>
  <c r="K178"/>
  <c r="BE178"/>
  <c r="K182"/>
  <c r="BE182"/>
  <c r="K186"/>
  <c r="BE186"/>
  <c r="K190"/>
  <c r="BE190"/>
  <c r="BK136"/>
  <c r="BK140"/>
  <c r="K193"/>
  <c r="BE193"/>
  <c r="K199"/>
  <c r="BE199"/>
  <c r="K202"/>
  <c r="BE202"/>
  <c r="K207"/>
  <c r="BE207"/>
  <c r="K212"/>
  <c r="BE212"/>
  <c r="F35"/>
  <c i="1" r="BD95"/>
  <c r="BD94"/>
  <c r="W31"/>
  <c i="2" r="F34"/>
  <c i="1" r="BC95"/>
  <c r="BC94"/>
  <c r="W30"/>
  <c i="2" r="BK142"/>
  <c r="K147"/>
  <c r="BE147"/>
  <c r="BK150"/>
  <c r="BK152"/>
  <c r="K156"/>
  <c r="BE156"/>
  <c r="K159"/>
  <c r="BE159"/>
  <c r="K162"/>
  <c r="BE162"/>
  <c r="K167"/>
  <c r="BE167"/>
  <c r="K174"/>
  <c r="BE174"/>
  <c r="K177"/>
  <c r="BE177"/>
  <c r="K181"/>
  <c r="BE181"/>
  <c r="BK185"/>
  <c r="K189"/>
  <c r="BE189"/>
  <c r="BK135"/>
  <c r="BK146"/>
  <c r="K195"/>
  <c r="BE195"/>
  <c r="K198"/>
  <c r="BE198"/>
  <c r="K205"/>
  <c r="BE205"/>
  <c r="K211"/>
  <c r="BE211"/>
  <c r="K34"/>
  <c i="1" r="AY95"/>
  <c i="2" r="K129"/>
  <c r="BE129"/>
  <c r="K130"/>
  <c r="BE130"/>
  <c r="BK131"/>
  <c r="BK132"/>
  <c r="BK144"/>
  <c r="BK149"/>
  <c r="BK151"/>
  <c r="BK154"/>
  <c r="BK155"/>
  <c r="BK160"/>
  <c r="K164"/>
  <c r="BE164"/>
  <c r="BK169"/>
  <c r="BK168"/>
  <c r="K168"/>
  <c r="K104"/>
  <c r="K172"/>
  <c r="BE172"/>
  <c r="K179"/>
  <c r="BE179"/>
  <c r="K184"/>
  <c r="BE184"/>
  <c r="K188"/>
  <c r="BE188"/>
  <c r="BK191"/>
  <c r="K139"/>
  <c r="BE139"/>
  <c r="BK145"/>
  <c r="K194"/>
  <c r="BE194"/>
  <c r="K197"/>
  <c r="BE197"/>
  <c r="K201"/>
  <c r="BE201"/>
  <c r="K206"/>
  <c r="BE206"/>
  <c r="K210"/>
  <c r="BE210"/>
  <c r="BK153"/>
  <c r="BK158"/>
  <c r="BK161"/>
  <c r="K165"/>
  <c r="BE165"/>
  <c r="K170"/>
  <c r="BE170"/>
  <c r="K173"/>
  <c r="BE173"/>
  <c r="K176"/>
  <c r="BE176"/>
  <c r="K180"/>
  <c r="BE180"/>
  <c r="K187"/>
  <c r="BE187"/>
  <c r="BK137"/>
  <c r="BK141"/>
  <c r="K148"/>
  <c r="BE148"/>
  <c r="K196"/>
  <c r="BE196"/>
  <c r="K200"/>
  <c r="BE200"/>
  <c r="K203"/>
  <c r="BE203"/>
  <c r="K208"/>
  <c r="BE208"/>
  <c l="1" r="T125"/>
  <c i="1" r="AW95"/>
  <c i="2" r="V133"/>
  <c r="R133"/>
  <c r="J98"/>
  <c r="X133"/>
  <c r="X125"/>
  <c r="V125"/>
  <c r="Q126"/>
  <c r="I95"/>
  <c r="J99"/>
  <c r="R127"/>
  <c r="R126"/>
  <c r="R125"/>
  <c r="J94"/>
  <c r="K29"/>
  <c i="1" r="AT95"/>
  <c i="2" r="Q133"/>
  <c r="I98"/>
  <c r="I97"/>
  <c r="BK128"/>
  <c r="K128"/>
  <c r="K97"/>
  <c r="BK134"/>
  <c r="K134"/>
  <c r="K99"/>
  <c r="BK138"/>
  <c r="K138"/>
  <c r="K100"/>
  <c r="BK143"/>
  <c r="K143"/>
  <c r="K101"/>
  <c r="BK157"/>
  <c r="K157"/>
  <c r="K102"/>
  <c r="BK183"/>
  <c r="K183"/>
  <c r="K105"/>
  <c i="1" r="AW94"/>
  <c r="AT94"/>
  <c r="AZ94"/>
  <c i="2" r="F33"/>
  <c i="1" r="BB95"/>
  <c r="BB94"/>
  <c r="W29"/>
  <c r="AY94"/>
  <c r="AK30"/>
  <c i="2" r="K33"/>
  <c i="1" r="AX95"/>
  <c r="AV95"/>
  <c r="BA94"/>
  <c i="2" l="1" r="J95"/>
  <c r="J96"/>
  <c r="BK133"/>
  <c r="K133"/>
  <c r="K98"/>
  <c r="Q125"/>
  <c r="I94"/>
  <c r="K28"/>
  <c i="1" r="AS95"/>
  <c i="2" r="BK127"/>
  <c r="BK126"/>
  <c r="K126"/>
  <c r="K95"/>
  <c i="1" r="AS94"/>
  <c r="AX94"/>
  <c r="AK29"/>
  <c i="2" l="1" r="BK125"/>
  <c r="K125"/>
  <c r="K127"/>
  <c r="K96"/>
  <c r="K30"/>
  <c i="1" r="AG95"/>
  <c r="AG94"/>
  <c r="AK26"/>
  <c r="AV94"/>
  <c r="AN94"/>
  <c i="2" l="1" r="K39"/>
  <c r="K94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<sst xmlns="http://schemas.openxmlformats.org/spreadsheetml/2006/main">
  <si>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</si>
  <si>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</si>
  <si>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</si>
  <si>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</si>
  <si>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</si>
  <si>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</si>
  <si>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{511e1372-6804-4d1d-b320-b06c4812eeb2}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</si>
  <si>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</si>
  <si>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</si>
  <si>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</si>
  <si>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</si>
  <si>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</si>
  <si>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</si>
  <si>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</si>
  <si>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</si>
  <si>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ZK25/02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</si>
  <si>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</si>
  <si>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</si>
  <si>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osvětlení nad ledovou plochou zimního stadionu, U Stadionu 2777, 580 01 Havlíčkův Brod</t>
  </si>
  <si>
    <t>KSO:</t>
  </si>
  <si>
    <t>CC-CZ:</t>
  </si>
  <si>
    <t>Místo:</t>
  </si>
  <si>
    <t>Havlíčkův Brod</t>
  </si>
  <si>
    <t>Datum:</t>
  </si>
  <si>
    <t>5. 3. 2025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</si>
  <si>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</si>
  <si>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</si>
  <si>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</si>
  <si>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</si>
  <si>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</si>
  <si>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</si>
  <si>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</si>
  <si>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Zdražil Radek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</si>
  <si>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</si>
  <si>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</si>
  <si>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</si>
  <si>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</si>
  <si>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</si>
  <si>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</si>
  <si>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</si>
  <si>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</si>
  <si>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</si>
  <si>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</si>
  <si>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</si>
  <si>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</si>
  <si>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</si>
  <si>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</si>
  <si>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</si>
  <si>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</si>
  <si>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</si>
  <si>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</si>
  <si>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</si>
  <si>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</si>
  <si>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</si>
  <si>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</si>
  <si>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</si>
  <si>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</si>
  <si>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</si>
  <si>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</si>
  <si>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</si>
  <si>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</si>
  <si>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</si>
  <si>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</si>
  <si>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</si>
  <si>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</si>
  <si>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</si>
  <si>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</si>
  <si>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</si>
  <si>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</si>
  <si>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</si>
  <si>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</si>
  <si>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</si>
  <si>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</si>
  <si>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</si>
  <si>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</si>
  <si>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</si>
  <si>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</si>
  <si>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</si>
  <si>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</si>
  <si>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</si>
  <si>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</si>
  <si>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</si>
  <si>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</si>
  <si>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</si>
  <si>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</si>
  <si>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</si>
  <si>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</si>
  <si>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</si>
  <si>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</si>
  <si>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</si>
  <si>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</si>
  <si>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</si>
  <si>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</si>
  <si>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</si>
  <si>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</si>
  <si>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3 - Svislé a kompletní konstrukce</t>
  </si>
  <si>
    <t xml:space="preserve">    9 - Ostatní konstrukce a práce, bourání</t>
  </si>
  <si>
    <t xml:space="preserve">      96 - Bourání konstrukcí</t>
  </si>
  <si>
    <t>PSV - PSV</t>
  </si>
  <si>
    <t xml:space="preserve">    D1 - Svítidla</t>
  </si>
  <si>
    <t xml:space="preserve">    D2 - Rozvaděče NN</t>
  </si>
  <si>
    <t xml:space="preserve">    740 - Elektromontáže - zkoušky, revize a ostatní</t>
  </si>
  <si>
    <t xml:space="preserve">    741 - Elektroinstalace - silnoproud (kabely)</t>
  </si>
  <si>
    <t xml:space="preserve">    741 (1) - Elektroinstalace - silnoproud (el. přístroje)</t>
  </si>
  <si>
    <t xml:space="preserve">    741 (2) - Elektroinstalace - silnoproud (kabelové trasy)</t>
  </si>
  <si>
    <t xml:space="preserve">    741 (3) - Elektroinstalace - silnoproud (elektromontáže)</t>
  </si>
  <si>
    <t xml:space="preserve">    741 (4) - Elektroinstalace - silnoproud (demontáže)</t>
  </si>
  <si>
    <t>HZS - Hodinové zúčtovací sazby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</si>
  <si>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</si>
  <si>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</si>
  <si>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</si>
  <si>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</si>
  <si>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</si>
  <si>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</si>
  <si>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</si>
  <si>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</si>
  <si>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</si>
  <si>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</si>
  <si>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</si>
  <si>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</si>
  <si>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</si>
  <si>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</si>
  <si>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</si>
  <si>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</si>
  <si>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</si>
  <si>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</t>
  </si>
  <si>
    <t>Svislé a kompletní konstrukce</t>
  </si>
  <si>
    <t>ROZPOCET</t>
  </si>
  <si>
    <t>9</t>
  </si>
  <si>
    <t>Ostatní konstrukce a práce, bourání</t>
  </si>
  <si>
    <t>96</t>
  </si>
  <si>
    <t>Bourání konstrukcí</t>
  </si>
  <si>
    <t>M</t>
  </si>
  <si>
    <t>58541233</t>
  </si>
  <si>
    <t>pojivo sádrové normálně tuhnoucí pro instalace</t>
  </si>
  <si>
    <t>t</t>
  </si>
  <si>
    <t>CS ÚRS 2025 01</t>
  </si>
  <si>
    <t>8</t>
  </si>
  <si>
    <t>4</t>
  </si>
  <si>
    <t>577233108</t>
  </si>
  <si>
    <t>108</t>
  </si>
  <si>
    <t>58591504</t>
  </si>
  <si>
    <t>směs suchá omítková jádrová ruční jemná</t>
  </si>
  <si>
    <t>1832966959</t>
  </si>
  <si>
    <t>K</t>
  </si>
  <si>
    <t>971042131</t>
  </si>
  <si>
    <t>Vybourání otvorů v betonových příčkách a zdech D do 60 mm tl do 150 mm</t>
  </si>
  <si>
    <t>kus</t>
  </si>
  <si>
    <t>465943092</t>
  </si>
  <si>
    <t>997013861</t>
  </si>
  <si>
    <t>Poplatek za uložení stavebního odpadu na recyklační skládce (skládkovné) z prostého betonu kód odpadu 17 01 01</t>
  </si>
  <si>
    <t>954187137</t>
  </si>
  <si>
    <t>PSV</t>
  </si>
  <si>
    <t>D1</t>
  </si>
  <si>
    <t>Svítidla</t>
  </si>
  <si>
    <t>58</t>
  </si>
  <si>
    <t>7.01</t>
  </si>
  <si>
    <t>A_LED LIŠTOVÉ SVÍTIDLO (DALI) 85W, 4000K, 16 800 lm, IP64, IK06</t>
  </si>
  <si>
    <t>ks</t>
  </si>
  <si>
    <t>-859648525</t>
  </si>
  <si>
    <t>71</t>
  </si>
  <si>
    <t>7.02</t>
  </si>
  <si>
    <t>A_Lištový systém - ostatní potřebné díly (komplet)</t>
  </si>
  <si>
    <t>-1976842580</t>
  </si>
  <si>
    <t>50</t>
  </si>
  <si>
    <t>7.03</t>
  </si>
  <si>
    <t>Recyklační poplatek</t>
  </si>
  <si>
    <t>252464196</t>
  </si>
  <si>
    <t>D2</t>
  </si>
  <si>
    <t>Rozvaděče NN</t>
  </si>
  <si>
    <t>55</t>
  </si>
  <si>
    <t>7.04</t>
  </si>
  <si>
    <t>RS11_(přezbrojení stávajícího rozvaděče, Ik=10kA, komplet), viz. výkres D.1.4.1-04</t>
  </si>
  <si>
    <t>1673610155</t>
  </si>
  <si>
    <t>77</t>
  </si>
  <si>
    <t>7.05</t>
  </si>
  <si>
    <t>Ovládací skříň T1_(plastová elektroinstalační krabice, IP66 + prvky DALI, komplet), viz. výkres D.1.4.1-05</t>
  </si>
  <si>
    <t>414145593</t>
  </si>
  <si>
    <t>72</t>
  </si>
  <si>
    <t>7.06</t>
  </si>
  <si>
    <t>Rx_(doplnění do stávajícího rozvaděče), strojní místnost v 1.NP, jistič 16B/1, Ik=10kA</t>
  </si>
  <si>
    <t>-1250710635</t>
  </si>
  <si>
    <t>74</t>
  </si>
  <si>
    <t>HZS2231</t>
  </si>
  <si>
    <t xml:space="preserve">Hodinová zúčtovací sazba elektrikář </t>
  </si>
  <si>
    <t>hod</t>
  </si>
  <si>
    <t>512</t>
  </si>
  <si>
    <t>1153159711</t>
  </si>
  <si>
    <t>740</t>
  </si>
  <si>
    <t>Elektromontáže - zkoušky, revize a ostatní</t>
  </si>
  <si>
    <t>78</t>
  </si>
  <si>
    <t>7.07</t>
  </si>
  <si>
    <t>Servisní služba _DALI (komplet)</t>
  </si>
  <si>
    <t>-744414832</t>
  </si>
  <si>
    <t>119</t>
  </si>
  <si>
    <t>7.08</t>
  </si>
  <si>
    <t>Plošina nůžková elektrická 12 m, do 3,5t</t>
  </si>
  <si>
    <t>den</t>
  </si>
  <si>
    <t>-290779940</t>
  </si>
  <si>
    <t>120</t>
  </si>
  <si>
    <t>7.09</t>
  </si>
  <si>
    <t>Plošina kloubová elektrická 12 m, do 3,5t</t>
  </si>
  <si>
    <t>-996174066</t>
  </si>
  <si>
    <t>121</t>
  </si>
  <si>
    <t>7.10</t>
  </si>
  <si>
    <t>Hliníkové lešení do výšky 12 m</t>
  </si>
  <si>
    <t>2107378223</t>
  </si>
  <si>
    <t>110</t>
  </si>
  <si>
    <t>7.11</t>
  </si>
  <si>
    <t>Měření intenzity umělého osvětlení firmou k tomu oprávněné včetně vypracování protokolu o měření intenzity umělého osvětlení</t>
  </si>
  <si>
    <t>-42544869</t>
  </si>
  <si>
    <t>111</t>
  </si>
  <si>
    <t>7.12</t>
  </si>
  <si>
    <t>Zápis o předání díla, prohlášení o jakosti a kompletaci montáže, doklad firmy o způsobilosti firmy k provádění prací, certifikáty použitých zařízení " Prohlášení o shodě "</t>
  </si>
  <si>
    <t>1949829960</t>
  </si>
  <si>
    <t>112</t>
  </si>
  <si>
    <t>7.13</t>
  </si>
  <si>
    <t>Vypracování návodu na údržbu a plánu údržby</t>
  </si>
  <si>
    <t>-1701720822</t>
  </si>
  <si>
    <t>113</t>
  </si>
  <si>
    <t>7.14</t>
  </si>
  <si>
    <t>Funkční zkoušky a uvedení do provozu</t>
  </si>
  <si>
    <t>-1909075656</t>
  </si>
  <si>
    <t>114</t>
  </si>
  <si>
    <t>7.15</t>
  </si>
  <si>
    <t>Zkušební provoz zařízení, včetně odborného dohledu</t>
  </si>
  <si>
    <t>-381606290</t>
  </si>
  <si>
    <t>115</t>
  </si>
  <si>
    <t>7.16</t>
  </si>
  <si>
    <t>Spolupráce a koordinace s ostatními profesemi a zástupci investora</t>
  </si>
  <si>
    <t>1223690754</t>
  </si>
  <si>
    <t>116</t>
  </si>
  <si>
    <t>7.17</t>
  </si>
  <si>
    <t>Zaškolení obsluhy a pořízení písemného dokladu o zaškolení</t>
  </si>
  <si>
    <t>-937706968</t>
  </si>
  <si>
    <t>117</t>
  </si>
  <si>
    <t>7.18</t>
  </si>
  <si>
    <t>Dokumentace skutečného provedení stavby - silnoproudé elektroinstalace včetně rozvaděčů ve verzi DWG, PDF - 4x papírová verze, 1xCD</t>
  </si>
  <si>
    <t>-50965230</t>
  </si>
  <si>
    <t>118</t>
  </si>
  <si>
    <t>7.19</t>
  </si>
  <si>
    <t>Komplety, materiály a práce nezahrnuté v tomto rozpočtu, ale nutné pro dokončení díla</t>
  </si>
  <si>
    <t>-1547786268</t>
  </si>
  <si>
    <t>741</t>
  </si>
  <si>
    <t>Elektroinstalace - silnoproud (kabely)</t>
  </si>
  <si>
    <t>99</t>
  </si>
  <si>
    <t>34111005</t>
  </si>
  <si>
    <t>kabel instalační jádro Cu plné izolace PVC plášť PVC 450/750V (CYKY) 2x1,5mm2</t>
  </si>
  <si>
    <t>m</t>
  </si>
  <si>
    <t>32</t>
  </si>
  <si>
    <t>16</t>
  </si>
  <si>
    <t>-889068489</t>
  </si>
  <si>
    <t>138</t>
  </si>
  <si>
    <t>34111030</t>
  </si>
  <si>
    <t>kabel instalační jádro Cu plné izolace PVC plášť PVC 450/750V (CYKY) 3x1,5mm2</t>
  </si>
  <si>
    <t>1938374368</t>
  </si>
  <si>
    <t>126</t>
  </si>
  <si>
    <t>34111036</t>
  </si>
  <si>
    <t>kabel instalační jádro Cu plné izolace PVC plášť PVC 450/750V (CYKY) 3x2,5mm2</t>
  </si>
  <si>
    <t>1671626050</t>
  </si>
  <si>
    <t>98</t>
  </si>
  <si>
    <t>34141027</t>
  </si>
  <si>
    <t>vodič propojovací flexibilní jádro Cu lanované izolace PVC 450/750V (H07V-K) 1x6mm2</t>
  </si>
  <si>
    <t>1661885372</t>
  </si>
  <si>
    <t>101</t>
  </si>
  <si>
    <t>ADI.0051247.URS</t>
  </si>
  <si>
    <t xml:space="preserve">kabel FTP CAT5E venkovní  SOLARIX PE 305m\box</t>
  </si>
  <si>
    <t>-953719004</t>
  </si>
  <si>
    <t>741 (1)</t>
  </si>
  <si>
    <t>Elektroinstalace - silnoproud (el. přístroje)</t>
  </si>
  <si>
    <t>73</t>
  </si>
  <si>
    <t>7.20</t>
  </si>
  <si>
    <t>LCD panel 7" palců, barva černá, komplet</t>
  </si>
  <si>
    <t>1194771580</t>
  </si>
  <si>
    <t>89</t>
  </si>
  <si>
    <t>ABB.3558NC91512S</t>
  </si>
  <si>
    <t>Ovládač zapín. s čirým průz., s pop. pol., se sv. N, ř. 1/0S, 1/0So, IP54 Variant+</t>
  </si>
  <si>
    <t>-292535774</t>
  </si>
  <si>
    <t>90</t>
  </si>
  <si>
    <t>7.21</t>
  </si>
  <si>
    <t>Doutnavka signalizační pro spínače, barva zelená</t>
  </si>
  <si>
    <t>-119270559</t>
  </si>
  <si>
    <t>102</t>
  </si>
  <si>
    <t>37459015</t>
  </si>
  <si>
    <t>konektor na drát/lanko s vložkou RJ45 FTP Cat5e stíněný</t>
  </si>
  <si>
    <t>-1234604903</t>
  </si>
  <si>
    <t>741 (2)</t>
  </si>
  <si>
    <t>Elektroinstalace - silnoproud (kabelové trasy)</t>
  </si>
  <si>
    <t>92</t>
  </si>
  <si>
    <t>34571478</t>
  </si>
  <si>
    <t>krabice v uzavřeném provedení PP s krytím IP 66 čtvercová 80x80mm</t>
  </si>
  <si>
    <t>1306835350</t>
  </si>
  <si>
    <t>94</t>
  </si>
  <si>
    <t>34571072</t>
  </si>
  <si>
    <t>trubka elektroinstalační ohebná z PVC oranžová d 20mm</t>
  </si>
  <si>
    <t>1029768304</t>
  </si>
  <si>
    <t>95</t>
  </si>
  <si>
    <t>34571073</t>
  </si>
  <si>
    <t>trubka elektroinstalační ohebná z PVC oranžová d 25mm</t>
  </si>
  <si>
    <t>-703044716</t>
  </si>
  <si>
    <t>86</t>
  </si>
  <si>
    <t>34571092</t>
  </si>
  <si>
    <t>trubka elektroinstalační tuhá z PVC D 17,4/20 mm, délka 3m</t>
  </si>
  <si>
    <t>1105537497</t>
  </si>
  <si>
    <t>87</t>
  </si>
  <si>
    <t>34571093</t>
  </si>
  <si>
    <t>trubka elektroinstalační tuhá z PVC D 22,1/25 mm, délka 3m</t>
  </si>
  <si>
    <t>1342712384</t>
  </si>
  <si>
    <t>85</t>
  </si>
  <si>
    <t>34571005</t>
  </si>
  <si>
    <t>lišta elektroinstalační hranatá PVC 25x20mm</t>
  </si>
  <si>
    <t>-1663706349</t>
  </si>
  <si>
    <t>81</t>
  </si>
  <si>
    <t>34571008</t>
  </si>
  <si>
    <t>lišta elektroinstalační hranatá PVC 40x40mm</t>
  </si>
  <si>
    <t>-2128245953</t>
  </si>
  <si>
    <t>84</t>
  </si>
  <si>
    <t>34571217</t>
  </si>
  <si>
    <t>kanál elektroinstalační hranatý PVC 120x40mm</t>
  </si>
  <si>
    <t>-167707436</t>
  </si>
  <si>
    <t>141</t>
  </si>
  <si>
    <t>7.22</t>
  </si>
  <si>
    <t>Kabelový žlab 50x250mm, drátěný, s integrovanou spojkou</t>
  </si>
  <si>
    <t>540253242</t>
  </si>
  <si>
    <t>143</t>
  </si>
  <si>
    <t>34571828</t>
  </si>
  <si>
    <t>mikrotrubička HDPE zemní zodolněná vnitřní lubrikační vrstva D 12/8mm</t>
  </si>
  <si>
    <t>-2089987831</t>
  </si>
  <si>
    <t>144</t>
  </si>
  <si>
    <t>34571870</t>
  </si>
  <si>
    <t>koncovka trubičky D vodotěsně utěsňující včetně pojistky proti vytržení pro vnější průměr trubičky D 12mm</t>
  </si>
  <si>
    <t>1458456946</t>
  </si>
  <si>
    <t>27</t>
  </si>
  <si>
    <t>741.001</t>
  </si>
  <si>
    <t>svorka kabelová bezšroubová 4x1,5-2,5, ref. typ WAGO</t>
  </si>
  <si>
    <t>1050678067</t>
  </si>
  <si>
    <t>34572314</t>
  </si>
  <si>
    <t>páska stahovací kabelová 4,8x290mm</t>
  </si>
  <si>
    <t>100 kus</t>
  </si>
  <si>
    <t>1448722955</t>
  </si>
  <si>
    <t>97</t>
  </si>
  <si>
    <t>35442120</t>
  </si>
  <si>
    <t>štítek plastový - směr dvojstr.</t>
  </si>
  <si>
    <t>-195278405</t>
  </si>
  <si>
    <t>741 (3)</t>
  </si>
  <si>
    <t>Elektroinstalace - silnoproud (elektromontáže)</t>
  </si>
  <si>
    <t>79</t>
  </si>
  <si>
    <t>741372022</t>
  </si>
  <si>
    <t>Montáž svítidlo LED interiérové přisazené nástěnné hranaté nebo kruhové přes 0,09 do 0,36 m2 se zapojením vodičů</t>
  </si>
  <si>
    <t>780753278</t>
  </si>
  <si>
    <t>91</t>
  </si>
  <si>
    <t>741310031</t>
  </si>
  <si>
    <t>Montáž spínač nástěnný 1-jednopólový prostředí venkovní/mokré se zapojením vodičů</t>
  </si>
  <si>
    <t>1874648787</t>
  </si>
  <si>
    <t>140</t>
  </si>
  <si>
    <t>742124005</t>
  </si>
  <si>
    <t>Montáž kabelů datových FTP, UTP, STP ukončení kabelu konektorem</t>
  </si>
  <si>
    <t>-1281465547</t>
  </si>
  <si>
    <t>93</t>
  </si>
  <si>
    <t>741112021</t>
  </si>
  <si>
    <t>Montáž krabice nástěnná plastová čtyřhranná do 100x100 mm</t>
  </si>
  <si>
    <t>-32595992</t>
  </si>
  <si>
    <t>80</t>
  </si>
  <si>
    <t>741112022</t>
  </si>
  <si>
    <t>Montáž krabice nástěnná plastová čtyřhranná do 160x160 mm</t>
  </si>
  <si>
    <t>-1374061468</t>
  </si>
  <si>
    <t>76</t>
  </si>
  <si>
    <t>741210121</t>
  </si>
  <si>
    <t>Montáž rozvaděčů litinových, hliníkových nebo plastových - skříněk do 10 kg</t>
  </si>
  <si>
    <t>1939611740</t>
  </si>
  <si>
    <t>136</t>
  </si>
  <si>
    <t>741110051</t>
  </si>
  <si>
    <t>Montáž trubka plastová ohebná D přes 11 do 23 mm uložená volně</t>
  </si>
  <si>
    <t>1913522723</t>
  </si>
  <si>
    <t>137</t>
  </si>
  <si>
    <t>741110052</t>
  </si>
  <si>
    <t>Montáž trubka plastová ohebná D přes 23 do 35 mm uložená volně</t>
  </si>
  <si>
    <t>354717610</t>
  </si>
  <si>
    <t>134</t>
  </si>
  <si>
    <t>741110011</t>
  </si>
  <si>
    <t>Montáž trubka plastová tuhá D přes 16 do 23 mm uložená volně</t>
  </si>
  <si>
    <t>-2042045781</t>
  </si>
  <si>
    <t>135</t>
  </si>
  <si>
    <t>741110012</t>
  </si>
  <si>
    <t>Montáž trubka plastová tuhá D přes 23 do 35 mm uložená volně</t>
  </si>
  <si>
    <t>-1446452220</t>
  </si>
  <si>
    <t>127</t>
  </si>
  <si>
    <t>741110501</t>
  </si>
  <si>
    <t>Montáž lišta a kanálek protahovací šířky do 60 mm</t>
  </si>
  <si>
    <t>597478675</t>
  </si>
  <si>
    <t>128</t>
  </si>
  <si>
    <t>741110502</t>
  </si>
  <si>
    <t>Montáž lišta a kanálek protahovací šířky přes 60 do 120 mm</t>
  </si>
  <si>
    <t>256025911</t>
  </si>
  <si>
    <t>142</t>
  </si>
  <si>
    <t>741910414</t>
  </si>
  <si>
    <t>Montáž žlab kovový šířky do 250 mm bez víka</t>
  </si>
  <si>
    <t>548940136</t>
  </si>
  <si>
    <t>129</t>
  </si>
  <si>
    <t>741122201</t>
  </si>
  <si>
    <t>Montáž kabel Cu plný kulatý žíla 2x1,5 až 6 mm2 uložený volně (např. CYKY)</t>
  </si>
  <si>
    <t>-844254451</t>
  </si>
  <si>
    <t>132</t>
  </si>
  <si>
    <t>741122211</t>
  </si>
  <si>
    <t>Montáž kabel Cu plný kulatý žíla 3x1,5 až 6 mm2 uložený volně (např. CYKY)</t>
  </si>
  <si>
    <t>-582923359</t>
  </si>
  <si>
    <t>139</t>
  </si>
  <si>
    <t>741120101</t>
  </si>
  <si>
    <t>Montáž vodič Cu izolovaný plný a laněný s PVC pláštěm žíla 0,15 až 16 mm2 zatažený (např. CY, CHAH-V)</t>
  </si>
  <si>
    <t>-116485149</t>
  </si>
  <si>
    <t>131</t>
  </si>
  <si>
    <t>741130001</t>
  </si>
  <si>
    <t>Ukončení vodič izolovaný do 2,5 mm2 v rozváděči nebo na přístroji</t>
  </si>
  <si>
    <t>-553380721</t>
  </si>
  <si>
    <t>105</t>
  </si>
  <si>
    <t>741128001</t>
  </si>
  <si>
    <t>Ostatní práce při montáži vodičů a kabelů - odjutování a očištění</t>
  </si>
  <si>
    <t>-731121855</t>
  </si>
  <si>
    <t>106</t>
  </si>
  <si>
    <t>741128002</t>
  </si>
  <si>
    <t>Ostatní práce při montáži vodičů a kabelů - označení dalším štítkem</t>
  </si>
  <si>
    <t>-729288035</t>
  </si>
  <si>
    <t>107</t>
  </si>
  <si>
    <t>741112841</t>
  </si>
  <si>
    <t>Ostatní práce při montáži vodičů a kabelů - svazkování kabelů</t>
  </si>
  <si>
    <t>1703868537</t>
  </si>
  <si>
    <t>741 (4)</t>
  </si>
  <si>
    <t>Elektroinstalace - silnoproud (demontáže)</t>
  </si>
  <si>
    <t>124</t>
  </si>
  <si>
    <t>741375883</t>
  </si>
  <si>
    <t>Demontáž svítidla průmyslového se standardní paticí nebo int. zdrojem LED zavěšeného přes 0,09 do 0,36 m2 se zachováním funkčnosti</t>
  </si>
  <si>
    <t>1540110136</t>
  </si>
  <si>
    <t>123</t>
  </si>
  <si>
    <t>741123811</t>
  </si>
  <si>
    <t>Demontáž kabel Cu plný kulatý žíla 2x1,5 až 6 mm2, 3x1,5 až 10 mm2, 4x1,5 až 10 mm2, 5x1,5 až 6 mm2, 7x1,5 až 4 mm2, 12x1,5 mm2 uložený pevně</t>
  </si>
  <si>
    <t>781018759</t>
  </si>
  <si>
    <t>125</t>
  </si>
  <si>
    <t>741113811</t>
  </si>
  <si>
    <t>Demontáž krabice nástěnné plastové kruhové nebo čtyřhranné</t>
  </si>
  <si>
    <t>1157263519</t>
  </si>
  <si>
    <t>75</t>
  </si>
  <si>
    <t>-1910617252</t>
  </si>
  <si>
    <t>HZS</t>
  </si>
  <si>
    <t>Hodinové zúčtovací sazby</t>
  </si>
  <si>
    <t>104</t>
  </si>
  <si>
    <t>HZS4111</t>
  </si>
  <si>
    <t>Hodinová zúčtovací sazba řidič</t>
  </si>
  <si>
    <t>2065886549</t>
  </si>
  <si>
    <t>5</t>
  </si>
  <si>
    <t>HZS1301</t>
  </si>
  <si>
    <t>Hodinová zúčtovací sazba zedník</t>
  </si>
  <si>
    <t>-81646600</t>
  </si>
  <si>
    <t>109</t>
  </si>
  <si>
    <t>HZS4211</t>
  </si>
  <si>
    <t>Hodinová zúčtovací sazba revizní technik</t>
  </si>
  <si>
    <t>618904285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</si>
</sst>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8" fillId="0" borderId="12" xfId="0" applyNumberFormat="1" applyFont="1" applyBorder="1" applyAlignment="1" applyProtection="1"/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4" fontId="20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4" t="s">
        <v>7</v>
      </c>
      <c r="BT2" s="14" t="s">
        <v>8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G4" s="22" t="s">
        <v>12</v>
      </c>
      <c r="BS4" s="14" t="s">
        <v>13</v>
      </c>
    </row>
    <row r="5" s="1" customFormat="1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" t="s">
        <v>15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G5" s="25" t="s">
        <v>16</v>
      </c>
      <c r="BS5" s="14" t="s">
        <v>7</v>
      </c>
    </row>
    <row r="6" s="1" customFormat="1" ht="36.96" customHeight="1">
      <c r="B6" s="18"/>
      <c r="C6" s="19"/>
      <c r="D6" s="26" t="s">
        <v>17</v>
      </c>
      <c r="E6" s="19"/>
      <c r="F6" s="19"/>
      <c r="G6" s="19"/>
      <c r="H6" s="19"/>
      <c r="I6" s="19"/>
      <c r="J6" s="19"/>
      <c r="K6" s="27" t="s">
        <v>18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G6" s="28"/>
      <c r="BS6" s="14" t="s">
        <v>7</v>
      </c>
    </row>
    <row r="7" s="1" customFormat="1" ht="12" customHeight="1">
      <c r="B7" s="18"/>
      <c r="C7" s="19"/>
      <c r="D7" s="29" t="s">
        <v>19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</v>
      </c>
      <c r="AO7" s="19"/>
      <c r="AP7" s="19"/>
      <c r="AQ7" s="19"/>
      <c r="AR7" s="17"/>
      <c r="BG7" s="28"/>
      <c r="BS7" s="14" t="s">
        <v>7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G8" s="28"/>
      <c r="BS8" s="14" t="s">
        <v>7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8"/>
      <c r="BS9" s="14" t="s">
        <v>7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1</v>
      </c>
      <c r="AO10" s="19"/>
      <c r="AP10" s="19"/>
      <c r="AQ10" s="19"/>
      <c r="AR10" s="17"/>
      <c r="BG10" s="28"/>
      <c r="BS10" s="14" t="s">
        <v>7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G11" s="28"/>
      <c r="BS11" s="14" t="s">
        <v>7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8"/>
      <c r="BS12" s="14" t="s">
        <v>7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30</v>
      </c>
      <c r="AO13" s="19"/>
      <c r="AP13" s="19"/>
      <c r="AQ13" s="19"/>
      <c r="AR13" s="17"/>
      <c r="BG13" s="28"/>
      <c r="BS13" s="14" t="s">
        <v>7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G14" s="28"/>
      <c r="BS14" s="14" t="s">
        <v>7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</v>
      </c>
      <c r="AO16" s="19"/>
      <c r="AP16" s="19"/>
      <c r="AQ16" s="19"/>
      <c r="AR16" s="17"/>
      <c r="BG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G17" s="28"/>
      <c r="BS17" s="14" t="s">
        <v>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8"/>
      <c r="BS18" s="14" t="s">
        <v>7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</v>
      </c>
      <c r="AO19" s="19"/>
      <c r="AP19" s="19"/>
      <c r="AQ19" s="19"/>
      <c r="AR19" s="17"/>
      <c r="BG19" s="28"/>
      <c r="BS19" s="14" t="s">
        <v>7</v>
      </c>
    </row>
    <row r="20" s="1" customFormat="1" ht="18.48" customHeight="1">
      <c r="B20" s="18"/>
      <c r="C20" s="19"/>
      <c r="D20" s="19"/>
      <c r="E20" s="24" t="s">
        <v>27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G20" s="28"/>
      <c r="BS20" s="14" t="s">
        <v>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G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G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G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G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G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ROUND(BB94,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ROUND(AX94, 2)</f>
        <v>0</v>
      </c>
      <c r="AL29" s="44"/>
      <c r="AM29" s="44"/>
      <c r="AN29" s="44"/>
      <c r="AO29" s="44"/>
      <c r="AP29" s="44"/>
      <c r="AQ29" s="44"/>
      <c r="AR29" s="47"/>
      <c r="BG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ROUND(BC94,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ROUND(AY94, 2)</f>
        <v>0</v>
      </c>
      <c r="AL30" s="44"/>
      <c r="AM30" s="44"/>
      <c r="AN30" s="44"/>
      <c r="AO30" s="44"/>
      <c r="AP30" s="44"/>
      <c r="AQ30" s="44"/>
      <c r="AR30" s="47"/>
      <c r="BG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ROUND(BD94,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G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ROUND(BE94,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G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ROUND(BF94,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G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G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G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G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G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G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G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G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G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G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G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G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G83" s="35"/>
    </row>
    <row r="84" s="4" customFormat="1" ht="12" customHeight="1">
      <c r="A84" s="4"/>
      <c r="B84" s="67"/>
      <c r="C84" s="29" t="s">
        <v>14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ZK25/02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G84" s="4"/>
    </row>
    <row r="85" s="5" customFormat="1" ht="36.96" customHeight="1">
      <c r="A85" s="5"/>
      <c r="B85" s="70"/>
      <c r="C85" s="71" t="s">
        <v>17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Výměna osvětlení nad ledovou plochou zimního stadionu, U Stadionu 2777, 580 01 Havlíčkův Brod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G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G86" s="35"/>
    </row>
    <row r="87" s="2" customFormat="1" ht="12" customHeight="1">
      <c r="A87" s="35"/>
      <c r="B87" s="36"/>
      <c r="C87" s="29" t="s">
        <v>21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Havlíčkův Brod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23</v>
      </c>
      <c r="AJ87" s="37"/>
      <c r="AK87" s="37"/>
      <c r="AL87" s="37"/>
      <c r="AM87" s="76" t="str">
        <f>IF(AN8= "","",AN8)</f>
        <v>5. 3. 2025</v>
      </c>
      <c r="AN87" s="76"/>
      <c r="AO87" s="37"/>
      <c r="AP87" s="37"/>
      <c r="AQ87" s="37"/>
      <c r="AR87" s="41"/>
      <c r="BG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G88" s="35"/>
    </row>
    <row r="89" s="2" customFormat="1" ht="15.15" customHeight="1">
      <c r="A89" s="35"/>
      <c r="B89" s="36"/>
      <c r="C89" s="29" t="s">
        <v>25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Zdražil Radek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1"/>
      <c r="BG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5"/>
      <c r="BG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9"/>
      <c r="BG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8" t="s">
        <v>72</v>
      </c>
      <c r="BE92" s="98" t="s">
        <v>73</v>
      </c>
      <c r="BF92" s="99" t="s">
        <v>74</v>
      </c>
      <c r="BG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2"/>
      <c r="BG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SUM(AG94,AV94)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ROUND(AT95,2)</f>
        <v>0</v>
      </c>
      <c r="AU94" s="112">
        <f>ROUND(AU95,2)</f>
        <v>0</v>
      </c>
      <c r="AV94" s="112">
        <f>ROUND(SUM(AX94:AY94),2)</f>
        <v>0</v>
      </c>
      <c r="AW94" s="113">
        <f>ROUND(AW95,5)</f>
        <v>0</v>
      </c>
      <c r="AX94" s="112">
        <f>ROUND(BB94*L29,2)</f>
        <v>0</v>
      </c>
      <c r="AY94" s="112">
        <f>ROUND(BC94*L30,2)</f>
        <v>0</v>
      </c>
      <c r="AZ94" s="112">
        <f>ROUND(BD94*L29,2)</f>
        <v>0</v>
      </c>
      <c r="BA94" s="112">
        <f>ROUND(BE94*L30,2)</f>
        <v>0</v>
      </c>
      <c r="BB94" s="112">
        <f>ROUND(BB95,2)</f>
        <v>0</v>
      </c>
      <c r="BC94" s="112">
        <f>ROUND(BC95,2)</f>
        <v>0</v>
      </c>
      <c r="BD94" s="112">
        <f>ROUND(BD95,2)</f>
        <v>0</v>
      </c>
      <c r="BE94" s="112">
        <f>ROUND(BE95,2)</f>
        <v>0</v>
      </c>
      <c r="BF94" s="114">
        <f>ROUND(BF95,2)</f>
        <v>0</v>
      </c>
      <c r="BG94" s="6"/>
      <c r="BS94" s="115" t="s">
        <v>76</v>
      </c>
      <c r="BT94" s="115" t="s">
        <v>77</v>
      </c>
      <c r="BV94" s="115" t="s">
        <v>78</v>
      </c>
      <c r="BW94" s="115" t="s">
        <v>6</v>
      </c>
      <c r="BX94" s="115" t="s">
        <v>79</v>
      </c>
      <c r="CL94" s="115" t="s">
        <v>1</v>
      </c>
    </row>
    <row r="95" s="7" customFormat="1" ht="37.5" customHeight="1">
      <c r="A95" s="116" t="s">
        <v>80</v>
      </c>
      <c r="B95" s="117"/>
      <c r="C95" s="118"/>
      <c r="D95" s="119" t="s">
        <v>15</v>
      </c>
      <c r="E95" s="119"/>
      <c r="F95" s="119"/>
      <c r="G95" s="119"/>
      <c r="H95" s="119"/>
      <c r="I95" s="120"/>
      <c r="J95" s="119" t="s">
        <v>18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'ZK25-02 - Výměna osvětlen...'!K30</f>
        <v>0</v>
      </c>
      <c r="AH95" s="120"/>
      <c r="AI95" s="120"/>
      <c r="AJ95" s="120"/>
      <c r="AK95" s="120"/>
      <c r="AL95" s="120"/>
      <c r="AM95" s="120"/>
      <c r="AN95" s="121">
        <f>SUM(AG95,AV95)</f>
        <v>0</v>
      </c>
      <c r="AO95" s="120"/>
      <c r="AP95" s="120"/>
      <c r="AQ95" s="122" t="s">
        <v>81</v>
      </c>
      <c r="AR95" s="123"/>
      <c r="AS95" s="124">
        <f>'ZK25-02 - Výměna osvětlen...'!K28</f>
        <v>0</v>
      </c>
      <c r="AT95" s="125">
        <f>'ZK25-02 - Výměna osvětlen...'!K29</f>
        <v>0</v>
      </c>
      <c r="AU95" s="125">
        <v>0</v>
      </c>
      <c r="AV95" s="125">
        <f>ROUND(SUM(AX95:AY95),2)</f>
        <v>0</v>
      </c>
      <c r="AW95" s="126">
        <f>'ZK25-02 - Výměna osvětlen...'!T125</f>
        <v>0</v>
      </c>
      <c r="AX95" s="125">
        <f>'ZK25-02 - Výměna osvětlen...'!K33</f>
        <v>0</v>
      </c>
      <c r="AY95" s="125">
        <f>'ZK25-02 - Výměna osvětlen...'!K34</f>
        <v>0</v>
      </c>
      <c r="AZ95" s="125">
        <f>'ZK25-02 - Výměna osvětlen...'!K35</f>
        <v>0</v>
      </c>
      <c r="BA95" s="125">
        <f>'ZK25-02 - Výměna osvětlen...'!K36</f>
        <v>0</v>
      </c>
      <c r="BB95" s="125">
        <f>'ZK25-02 - Výměna osvětlen...'!F33</f>
        <v>0</v>
      </c>
      <c r="BC95" s="125">
        <f>'ZK25-02 - Výměna osvětlen...'!F34</f>
        <v>0</v>
      </c>
      <c r="BD95" s="125">
        <f>'ZK25-02 - Výměna osvětlen...'!F35</f>
        <v>0</v>
      </c>
      <c r="BE95" s="125">
        <f>'ZK25-02 - Výměna osvětlen...'!F36</f>
        <v>0</v>
      </c>
      <c r="BF95" s="127">
        <f>'ZK25-02 - Výměna osvětlen...'!F37</f>
        <v>0</v>
      </c>
      <c r="BG95" s="7"/>
      <c r="BT95" s="128" t="s">
        <v>82</v>
      </c>
      <c r="BU95" s="128" t="s">
        <v>83</v>
      </c>
      <c r="BV95" s="128" t="s">
        <v>78</v>
      </c>
      <c r="BW95" s="128" t="s">
        <v>6</v>
      </c>
      <c r="BX95" s="128" t="s">
        <v>79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</row>
  </sheetData>
  <sheetProtection sheet="1" formatColumns="0" formatRows="0" objects="1" scenarios="1" spinCount="100000" saltValue="OchMifJXFudoV1gspsCFi0sFPBMX3tQLxKdIMs6isPjLPHdHZ2gYPfLXHSLHrKFrObRqGucZafsvQdxlBVELBg==" hashValue="D1G2ZTwx84JgwpxFwa8WCYDczCd6G/AQbvQSC3pmhik5zlyDHNUubAvN5Vqi9JRflZ9hEHRvgg2OLqyi7JU8dA==" algorithmName="SHA-512" password="CC35"/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ZK25-02 - Výměna osvětle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7"/>
      <c r="AT3" s="14" t="s">
        <v>84</v>
      </c>
    </row>
    <row r="4" s="1" customFormat="1" ht="24.96" customHeight="1">
      <c r="B4" s="17"/>
      <c r="D4" s="131" t="s">
        <v>85</v>
      </c>
      <c r="M4" s="17"/>
      <c r="N4" s="132" t="s">
        <v>11</v>
      </c>
      <c r="AT4" s="14" t="s">
        <v>4</v>
      </c>
    </row>
    <row r="5" s="1" customFormat="1" ht="6.96" customHeight="1">
      <c r="B5" s="17"/>
      <c r="M5" s="17"/>
    </row>
    <row r="6" s="2" customFormat="1" ht="12" customHeight="1">
      <c r="A6" s="35"/>
      <c r="B6" s="41"/>
      <c r="C6" s="35"/>
      <c r="D6" s="133" t="s">
        <v>17</v>
      </c>
      <c r="E6" s="35"/>
      <c r="F6" s="35"/>
      <c r="G6" s="35"/>
      <c r="H6" s="35"/>
      <c r="I6" s="35"/>
      <c r="J6" s="35"/>
      <c r="K6" s="35"/>
      <c r="L6" s="35"/>
      <c r="M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4" t="s">
        <v>18</v>
      </c>
      <c r="F7" s="35"/>
      <c r="G7" s="35"/>
      <c r="H7" s="35"/>
      <c r="I7" s="35"/>
      <c r="J7" s="35"/>
      <c r="K7" s="35"/>
      <c r="L7" s="35"/>
      <c r="M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19</v>
      </c>
      <c r="E9" s="35"/>
      <c r="F9" s="135" t="s">
        <v>1</v>
      </c>
      <c r="G9" s="35"/>
      <c r="H9" s="35"/>
      <c r="I9" s="133" t="s">
        <v>20</v>
      </c>
      <c r="J9" s="135" t="s">
        <v>1</v>
      </c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21</v>
      </c>
      <c r="E10" s="35"/>
      <c r="F10" s="135" t="s">
        <v>22</v>
      </c>
      <c r="G10" s="35"/>
      <c r="H10" s="35"/>
      <c r="I10" s="133" t="s">
        <v>23</v>
      </c>
      <c r="J10" s="136" t="str">
        <f>'Rekapitulace stavby'!AN8</f>
        <v>5. 3. 2025</v>
      </c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25</v>
      </c>
      <c r="E12" s="35"/>
      <c r="F12" s="35"/>
      <c r="G12" s="35"/>
      <c r="H12" s="35"/>
      <c r="I12" s="133" t="s">
        <v>26</v>
      </c>
      <c r="J12" s="135" t="str">
        <f>IF('Rekapitulace stavby'!AN10="","",'Rekapitulace stavby'!AN10)</f>
        <v/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tr">
        <f>IF('Rekapitulace stavby'!E11="","",'Rekapitulace stavby'!E11)</f>
        <v xml:space="preserve"> </v>
      </c>
      <c r="F13" s="35"/>
      <c r="G13" s="35"/>
      <c r="H13" s="35"/>
      <c r="I13" s="133" t="s">
        <v>28</v>
      </c>
      <c r="J13" s="135" t="str">
        <f>IF('Rekapitulace stavby'!AN11="","",'Rekapitulace stavby'!AN11)</f>
        <v/>
      </c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26</v>
      </c>
      <c r="J15" s="30" t="str">
        <f>'Rekapitulace stavby'!AN13</f>
        <v>Vyplň údaj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5"/>
      <c r="G16" s="135"/>
      <c r="H16" s="135"/>
      <c r="I16" s="133" t="s">
        <v>28</v>
      </c>
      <c r="J16" s="30" t="str">
        <f>'Rekapitulace stavby'!AN14</f>
        <v>Vyplň údaj</v>
      </c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26</v>
      </c>
      <c r="J18" s="135" t="s">
        <v>1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">
        <v>32</v>
      </c>
      <c r="F19" s="35"/>
      <c r="G19" s="35"/>
      <c r="H19" s="35"/>
      <c r="I19" s="133" t="s">
        <v>28</v>
      </c>
      <c r="J19" s="135" t="s">
        <v>1</v>
      </c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33</v>
      </c>
      <c r="E21" s="35"/>
      <c r="F21" s="35"/>
      <c r="G21" s="35"/>
      <c r="H21" s="35"/>
      <c r="I21" s="133" t="s">
        <v>26</v>
      </c>
      <c r="J21" s="135" t="str">
        <f>IF('Rekapitulace stavby'!AN19="","",'Rekapitulace stavby'!AN19)</f>
        <v/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tr">
        <f>IF('Rekapitulace stavby'!E20="","",'Rekapitulace stavby'!E20)</f>
        <v xml:space="preserve"> </v>
      </c>
      <c r="F22" s="35"/>
      <c r="G22" s="35"/>
      <c r="H22" s="35"/>
      <c r="I22" s="133" t="s">
        <v>28</v>
      </c>
      <c r="J22" s="135" t="str">
        <f>IF('Rekapitulace stavby'!AN20="","",'Rekapitulace stavby'!AN20)</f>
        <v/>
      </c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34</v>
      </c>
      <c r="E24" s="35"/>
      <c r="F24" s="35"/>
      <c r="G24" s="35"/>
      <c r="H24" s="35"/>
      <c r="I24" s="35"/>
      <c r="J24" s="35"/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37"/>
      <c r="M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141"/>
      <c r="M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>
      <c r="A28" s="35"/>
      <c r="B28" s="41"/>
      <c r="C28" s="35"/>
      <c r="D28" s="35"/>
      <c r="E28" s="133" t="s">
        <v>86</v>
      </c>
      <c r="F28" s="35"/>
      <c r="G28" s="35"/>
      <c r="H28" s="35"/>
      <c r="I28" s="35"/>
      <c r="J28" s="35"/>
      <c r="K28" s="142">
        <f>I94</f>
        <v>0</v>
      </c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>
      <c r="A29" s="35"/>
      <c r="B29" s="41"/>
      <c r="C29" s="35"/>
      <c r="D29" s="35"/>
      <c r="E29" s="133" t="s">
        <v>87</v>
      </c>
      <c r="F29" s="35"/>
      <c r="G29" s="35"/>
      <c r="H29" s="35"/>
      <c r="I29" s="35"/>
      <c r="J29" s="35"/>
      <c r="K29" s="142">
        <f>J94</f>
        <v>0</v>
      </c>
      <c r="L29" s="35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35</v>
      </c>
      <c r="E30" s="35"/>
      <c r="F30" s="35"/>
      <c r="G30" s="35"/>
      <c r="H30" s="35"/>
      <c r="I30" s="35"/>
      <c r="J30" s="35"/>
      <c r="K30" s="144">
        <f>ROUND(K125, 2)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1"/>
      <c r="E31" s="141"/>
      <c r="F31" s="141"/>
      <c r="G31" s="141"/>
      <c r="H31" s="141"/>
      <c r="I31" s="141"/>
      <c r="J31" s="141"/>
      <c r="K31" s="141"/>
      <c r="L31" s="141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37</v>
      </c>
      <c r="G32" s="35"/>
      <c r="H32" s="35"/>
      <c r="I32" s="145" t="s">
        <v>36</v>
      </c>
      <c r="J32" s="35"/>
      <c r="K32" s="145" t="s">
        <v>38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39</v>
      </c>
      <c r="E33" s="133" t="s">
        <v>40</v>
      </c>
      <c r="F33" s="142">
        <f>ROUND((SUM(BE125:BE212)),  2)</f>
        <v>0</v>
      </c>
      <c r="G33" s="35"/>
      <c r="H33" s="35"/>
      <c r="I33" s="147">
        <v>0.20999999999999999</v>
      </c>
      <c r="J33" s="35"/>
      <c r="K33" s="142">
        <f>ROUND(((SUM(BE125:BE212))*I33),  2)</f>
        <v>0</v>
      </c>
      <c r="L33" s="35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41</v>
      </c>
      <c r="F34" s="142">
        <f>ROUND((SUM(BF125:BF212)),  2)</f>
        <v>0</v>
      </c>
      <c r="G34" s="35"/>
      <c r="H34" s="35"/>
      <c r="I34" s="147">
        <v>0.12</v>
      </c>
      <c r="J34" s="35"/>
      <c r="K34" s="142">
        <f>ROUND(((SUM(BF125:BF212))*I34),  2)</f>
        <v>0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42</v>
      </c>
      <c r="F35" s="142">
        <f>ROUND((SUM(BG125:BG212)),  2)</f>
        <v>0</v>
      </c>
      <c r="G35" s="35"/>
      <c r="H35" s="35"/>
      <c r="I35" s="147">
        <v>0.20999999999999999</v>
      </c>
      <c r="J35" s="35"/>
      <c r="K35" s="142">
        <f>0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43</v>
      </c>
      <c r="F36" s="142">
        <f>ROUND((SUM(BH125:BH212)),  2)</f>
        <v>0</v>
      </c>
      <c r="G36" s="35"/>
      <c r="H36" s="35"/>
      <c r="I36" s="147">
        <v>0.12</v>
      </c>
      <c r="J36" s="35"/>
      <c r="K36" s="142">
        <f>0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44</v>
      </c>
      <c r="F37" s="142">
        <f>ROUND((SUM(BI125:BI212)),  2)</f>
        <v>0</v>
      </c>
      <c r="G37" s="35"/>
      <c r="H37" s="35"/>
      <c r="I37" s="147">
        <v>0</v>
      </c>
      <c r="J37" s="35"/>
      <c r="K37" s="142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8"/>
      <c r="D39" s="149" t="s">
        <v>45</v>
      </c>
      <c r="E39" s="150"/>
      <c r="F39" s="150"/>
      <c r="G39" s="151" t="s">
        <v>46</v>
      </c>
      <c r="H39" s="152" t="s">
        <v>47</v>
      </c>
      <c r="I39" s="150"/>
      <c r="J39" s="150"/>
      <c r="K39" s="153">
        <f>SUM(K30:K37)</f>
        <v>0</v>
      </c>
      <c r="L39" s="154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M41" s="17"/>
    </row>
    <row r="42" s="1" customFormat="1" ht="14.4" customHeight="1">
      <c r="B42" s="17"/>
      <c r="M42" s="17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55" t="s">
        <v>48</v>
      </c>
      <c r="E50" s="156"/>
      <c r="F50" s="156"/>
      <c r="G50" s="155" t="s">
        <v>49</v>
      </c>
      <c r="H50" s="156"/>
      <c r="I50" s="156"/>
      <c r="J50" s="156"/>
      <c r="K50" s="156"/>
      <c r="L50" s="156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57" t="s">
        <v>50</v>
      </c>
      <c r="E61" s="158"/>
      <c r="F61" s="159" t="s">
        <v>51</v>
      </c>
      <c r="G61" s="157" t="s">
        <v>50</v>
      </c>
      <c r="H61" s="158"/>
      <c r="I61" s="158"/>
      <c r="J61" s="160" t="s">
        <v>51</v>
      </c>
      <c r="K61" s="158"/>
      <c r="L61" s="158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55" t="s">
        <v>52</v>
      </c>
      <c r="E65" s="161"/>
      <c r="F65" s="161"/>
      <c r="G65" s="155" t="s">
        <v>53</v>
      </c>
      <c r="H65" s="161"/>
      <c r="I65" s="161"/>
      <c r="J65" s="161"/>
      <c r="K65" s="161"/>
      <c r="L65" s="161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57" t="s">
        <v>50</v>
      </c>
      <c r="E76" s="158"/>
      <c r="F76" s="159" t="s">
        <v>51</v>
      </c>
      <c r="G76" s="157" t="s">
        <v>50</v>
      </c>
      <c r="H76" s="158"/>
      <c r="I76" s="158"/>
      <c r="J76" s="160" t="s">
        <v>51</v>
      </c>
      <c r="K76" s="158"/>
      <c r="L76" s="158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30" customHeight="1">
      <c r="A85" s="35"/>
      <c r="B85" s="36"/>
      <c r="C85" s="37"/>
      <c r="D85" s="37"/>
      <c r="E85" s="73" t="str">
        <f>E7</f>
        <v>Výměna osvětlení nad ledovou plochou zimního stadionu, U Stadionu 2777, 580 01 Havlíčkův Brod</v>
      </c>
      <c r="F85" s="37"/>
      <c r="G85" s="37"/>
      <c r="H85" s="37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21</v>
      </c>
      <c r="D87" s="37"/>
      <c r="E87" s="37"/>
      <c r="F87" s="24" t="str">
        <f>F10</f>
        <v>Havlíčkův Brod</v>
      </c>
      <c r="G87" s="37"/>
      <c r="H87" s="37"/>
      <c r="I87" s="29" t="s">
        <v>23</v>
      </c>
      <c r="J87" s="76" t="str">
        <f>IF(J10="","",J10)</f>
        <v>5. 3. 2025</v>
      </c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25</v>
      </c>
      <c r="D89" s="37"/>
      <c r="E89" s="37"/>
      <c r="F89" s="24" t="str">
        <f>E13</f>
        <v xml:space="preserve"> </v>
      </c>
      <c r="G89" s="37"/>
      <c r="H89" s="37"/>
      <c r="I89" s="29" t="s">
        <v>31</v>
      </c>
      <c r="J89" s="33" t="str">
        <f>E19</f>
        <v>Zdražil Radek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 xml:space="preserve"> </v>
      </c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6" t="s">
        <v>89</v>
      </c>
      <c r="D92" s="167"/>
      <c r="E92" s="167"/>
      <c r="F92" s="167"/>
      <c r="G92" s="167"/>
      <c r="H92" s="167"/>
      <c r="I92" s="168" t="s">
        <v>90</v>
      </c>
      <c r="J92" s="168" t="s">
        <v>91</v>
      </c>
      <c r="K92" s="168" t="s">
        <v>92</v>
      </c>
      <c r="L92" s="16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9" t="s">
        <v>93</v>
      </c>
      <c r="D94" s="37"/>
      <c r="E94" s="37"/>
      <c r="F94" s="37"/>
      <c r="G94" s="37"/>
      <c r="H94" s="37"/>
      <c r="I94" s="107">
        <f>Q125</f>
        <v>0</v>
      </c>
      <c r="J94" s="107">
        <f>R125</f>
        <v>0</v>
      </c>
      <c r="K94" s="107">
        <f>K125</f>
        <v>0</v>
      </c>
      <c r="L94" s="37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94</v>
      </c>
    </row>
    <row r="95" hidden="1" s="9" customFormat="1" ht="24.96" customHeight="1">
      <c r="A95" s="9"/>
      <c r="B95" s="170"/>
      <c r="C95" s="171"/>
      <c r="D95" s="172" t="s">
        <v>95</v>
      </c>
      <c r="E95" s="173"/>
      <c r="F95" s="173"/>
      <c r="G95" s="173"/>
      <c r="H95" s="173"/>
      <c r="I95" s="174">
        <f>Q126</f>
        <v>0</v>
      </c>
      <c r="J95" s="174">
        <f>R126</f>
        <v>0</v>
      </c>
      <c r="K95" s="174">
        <f>K126</f>
        <v>0</v>
      </c>
      <c r="L95" s="171"/>
      <c r="M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6"/>
      <c r="C96" s="177"/>
      <c r="D96" s="178" t="s">
        <v>96</v>
      </c>
      <c r="E96" s="179"/>
      <c r="F96" s="179"/>
      <c r="G96" s="179"/>
      <c r="H96" s="179"/>
      <c r="I96" s="180">
        <f>Q127</f>
        <v>0</v>
      </c>
      <c r="J96" s="180">
        <f>R127</f>
        <v>0</v>
      </c>
      <c r="K96" s="180">
        <f>K127</f>
        <v>0</v>
      </c>
      <c r="L96" s="177"/>
      <c r="M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4.88" customHeight="1">
      <c r="A97" s="10"/>
      <c r="B97" s="176"/>
      <c r="C97" s="177"/>
      <c r="D97" s="178" t="s">
        <v>97</v>
      </c>
      <c r="E97" s="179"/>
      <c r="F97" s="179"/>
      <c r="G97" s="179"/>
      <c r="H97" s="179"/>
      <c r="I97" s="180">
        <f>Q128</f>
        <v>0</v>
      </c>
      <c r="J97" s="180">
        <f>R128</f>
        <v>0</v>
      </c>
      <c r="K97" s="180">
        <f>K128</f>
        <v>0</v>
      </c>
      <c r="L97" s="177"/>
      <c r="M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9" customFormat="1" ht="24.96" customHeight="1">
      <c r="A98" s="9"/>
      <c r="B98" s="170"/>
      <c r="C98" s="171"/>
      <c r="D98" s="172" t="s">
        <v>98</v>
      </c>
      <c r="E98" s="173"/>
      <c r="F98" s="173"/>
      <c r="G98" s="173"/>
      <c r="H98" s="173"/>
      <c r="I98" s="174">
        <f>Q133</f>
        <v>0</v>
      </c>
      <c r="J98" s="174">
        <f>R133</f>
        <v>0</v>
      </c>
      <c r="K98" s="174">
        <f>K133</f>
        <v>0</v>
      </c>
      <c r="L98" s="171"/>
      <c r="M98" s="17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10" customFormat="1" ht="19.92" customHeight="1">
      <c r="A99" s="10"/>
      <c r="B99" s="176"/>
      <c r="C99" s="177"/>
      <c r="D99" s="178" t="s">
        <v>99</v>
      </c>
      <c r="E99" s="179"/>
      <c r="F99" s="179"/>
      <c r="G99" s="179"/>
      <c r="H99" s="179"/>
      <c r="I99" s="180">
        <f>Q134</f>
        <v>0</v>
      </c>
      <c r="J99" s="180">
        <f>R134</f>
        <v>0</v>
      </c>
      <c r="K99" s="180">
        <f>K134</f>
        <v>0</v>
      </c>
      <c r="L99" s="177"/>
      <c r="M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6"/>
      <c r="C100" s="177"/>
      <c r="D100" s="178" t="s">
        <v>100</v>
      </c>
      <c r="E100" s="179"/>
      <c r="F100" s="179"/>
      <c r="G100" s="179"/>
      <c r="H100" s="179"/>
      <c r="I100" s="180">
        <f>Q138</f>
        <v>0</v>
      </c>
      <c r="J100" s="180">
        <f>R138</f>
        <v>0</v>
      </c>
      <c r="K100" s="180">
        <f>K138</f>
        <v>0</v>
      </c>
      <c r="L100" s="177"/>
      <c r="M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6"/>
      <c r="C101" s="177"/>
      <c r="D101" s="178" t="s">
        <v>101</v>
      </c>
      <c r="E101" s="179"/>
      <c r="F101" s="179"/>
      <c r="G101" s="179"/>
      <c r="H101" s="179"/>
      <c r="I101" s="180">
        <f>Q143</f>
        <v>0</v>
      </c>
      <c r="J101" s="180">
        <f>R143</f>
        <v>0</v>
      </c>
      <c r="K101" s="180">
        <f>K143</f>
        <v>0</v>
      </c>
      <c r="L101" s="177"/>
      <c r="M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6"/>
      <c r="C102" s="177"/>
      <c r="D102" s="178" t="s">
        <v>102</v>
      </c>
      <c r="E102" s="179"/>
      <c r="F102" s="179"/>
      <c r="G102" s="179"/>
      <c r="H102" s="179"/>
      <c r="I102" s="180">
        <f>Q157</f>
        <v>0</v>
      </c>
      <c r="J102" s="180">
        <f>R157</f>
        <v>0</v>
      </c>
      <c r="K102" s="180">
        <f>K157</f>
        <v>0</v>
      </c>
      <c r="L102" s="177"/>
      <c r="M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6"/>
      <c r="C103" s="177"/>
      <c r="D103" s="178" t="s">
        <v>103</v>
      </c>
      <c r="E103" s="179"/>
      <c r="F103" s="179"/>
      <c r="G103" s="179"/>
      <c r="H103" s="179"/>
      <c r="I103" s="180">
        <f>Q163</f>
        <v>0</v>
      </c>
      <c r="J103" s="180">
        <f>R163</f>
        <v>0</v>
      </c>
      <c r="K103" s="180">
        <f>K163</f>
        <v>0</v>
      </c>
      <c r="L103" s="177"/>
      <c r="M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6"/>
      <c r="C104" s="177"/>
      <c r="D104" s="178" t="s">
        <v>104</v>
      </c>
      <c r="E104" s="179"/>
      <c r="F104" s="179"/>
      <c r="G104" s="179"/>
      <c r="H104" s="179"/>
      <c r="I104" s="180">
        <f>Q168</f>
        <v>0</v>
      </c>
      <c r="J104" s="180">
        <f>R168</f>
        <v>0</v>
      </c>
      <c r="K104" s="180">
        <f>K168</f>
        <v>0</v>
      </c>
      <c r="L104" s="177"/>
      <c r="M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6"/>
      <c r="C105" s="177"/>
      <c r="D105" s="178" t="s">
        <v>105</v>
      </c>
      <c r="E105" s="179"/>
      <c r="F105" s="179"/>
      <c r="G105" s="179"/>
      <c r="H105" s="179"/>
      <c r="I105" s="180">
        <f>Q183</f>
        <v>0</v>
      </c>
      <c r="J105" s="180">
        <f>R183</f>
        <v>0</v>
      </c>
      <c r="K105" s="180">
        <f>K183</f>
        <v>0</v>
      </c>
      <c r="L105" s="177"/>
      <c r="M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6"/>
      <c r="C106" s="177"/>
      <c r="D106" s="178" t="s">
        <v>106</v>
      </c>
      <c r="E106" s="179"/>
      <c r="F106" s="179"/>
      <c r="G106" s="179"/>
      <c r="H106" s="179"/>
      <c r="I106" s="180">
        <f>Q204</f>
        <v>0</v>
      </c>
      <c r="J106" s="180">
        <f>R204</f>
        <v>0</v>
      </c>
      <c r="K106" s="180">
        <f>K204</f>
        <v>0</v>
      </c>
      <c r="L106" s="177"/>
      <c r="M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0"/>
      <c r="C107" s="171"/>
      <c r="D107" s="172" t="s">
        <v>107</v>
      </c>
      <c r="E107" s="173"/>
      <c r="F107" s="173"/>
      <c r="G107" s="173"/>
      <c r="H107" s="173"/>
      <c r="I107" s="174">
        <f>Q209</f>
        <v>0</v>
      </c>
      <c r="J107" s="174">
        <f>R209</f>
        <v>0</v>
      </c>
      <c r="K107" s="174">
        <f>K209</f>
        <v>0</v>
      </c>
      <c r="L107" s="171"/>
      <c r="M107" s="17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108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17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30" customHeight="1">
      <c r="A117" s="35"/>
      <c r="B117" s="36"/>
      <c r="C117" s="37"/>
      <c r="D117" s="37"/>
      <c r="E117" s="73" t="str">
        <f>E7</f>
        <v>Výměna osvětlení nad ledovou plochou zimního stadionu, U Stadionu 2777, 580 01 Havlíčkův Brod</v>
      </c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21</v>
      </c>
      <c r="D119" s="37"/>
      <c r="E119" s="37"/>
      <c r="F119" s="24" t="str">
        <f>F10</f>
        <v>Havlíčkův Brod</v>
      </c>
      <c r="G119" s="37"/>
      <c r="H119" s="37"/>
      <c r="I119" s="29" t="s">
        <v>23</v>
      </c>
      <c r="J119" s="76" t="str">
        <f>IF(J10="","",J10)</f>
        <v>5. 3. 2025</v>
      </c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25</v>
      </c>
      <c r="D121" s="37"/>
      <c r="E121" s="37"/>
      <c r="F121" s="24" t="str">
        <f>E13</f>
        <v xml:space="preserve"> </v>
      </c>
      <c r="G121" s="37"/>
      <c r="H121" s="37"/>
      <c r="I121" s="29" t="s">
        <v>31</v>
      </c>
      <c r="J121" s="33" t="str">
        <f>E19</f>
        <v>Zdražil Radek</v>
      </c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29</v>
      </c>
      <c r="D122" s="37"/>
      <c r="E122" s="37"/>
      <c r="F122" s="24" t="str">
        <f>IF(E16="","",E16)</f>
        <v>Vyplň údaj</v>
      </c>
      <c r="G122" s="37"/>
      <c r="H122" s="37"/>
      <c r="I122" s="29" t="s">
        <v>33</v>
      </c>
      <c r="J122" s="33" t="str">
        <f>E22</f>
        <v xml:space="preserve"> </v>
      </c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2"/>
      <c r="B124" s="183"/>
      <c r="C124" s="184" t="s">
        <v>109</v>
      </c>
      <c r="D124" s="185" t="s">
        <v>60</v>
      </c>
      <c r="E124" s="185" t="s">
        <v>56</v>
      </c>
      <c r="F124" s="185" t="s">
        <v>57</v>
      </c>
      <c r="G124" s="185" t="s">
        <v>110</v>
      </c>
      <c r="H124" s="185" t="s">
        <v>111</v>
      </c>
      <c r="I124" s="185" t="s">
        <v>112</v>
      </c>
      <c r="J124" s="185" t="s">
        <v>113</v>
      </c>
      <c r="K124" s="185" t="s">
        <v>92</v>
      </c>
      <c r="L124" s="186" t="s">
        <v>114</v>
      </c>
      <c r="M124" s="187"/>
      <c r="N124" s="97" t="s">
        <v>1</v>
      </c>
      <c r="O124" s="98" t="s">
        <v>39</v>
      </c>
      <c r="P124" s="98" t="s">
        <v>115</v>
      </c>
      <c r="Q124" s="98" t="s">
        <v>116</v>
      </c>
      <c r="R124" s="98" t="s">
        <v>117</v>
      </c>
      <c r="S124" s="98" t="s">
        <v>118</v>
      </c>
      <c r="T124" s="98" t="s">
        <v>119</v>
      </c>
      <c r="U124" s="98" t="s">
        <v>120</v>
      </c>
      <c r="V124" s="98" t="s">
        <v>121</v>
      </c>
      <c r="W124" s="98" t="s">
        <v>122</v>
      </c>
      <c r="X124" s="99" t="s">
        <v>123</v>
      </c>
      <c r="Y124" s="182"/>
      <c r="Z124" s="182"/>
      <c r="AA124" s="182"/>
      <c r="AB124" s="182"/>
      <c r="AC124" s="182"/>
      <c r="AD124" s="182"/>
      <c r="AE124" s="182"/>
    </row>
    <row r="125" s="2" customFormat="1" ht="22.8" customHeight="1">
      <c r="A125" s="35"/>
      <c r="B125" s="36"/>
      <c r="C125" s="104" t="s">
        <v>124</v>
      </c>
      <c r="D125" s="37"/>
      <c r="E125" s="37"/>
      <c r="F125" s="37"/>
      <c r="G125" s="37"/>
      <c r="H125" s="37"/>
      <c r="I125" s="37"/>
      <c r="J125" s="37"/>
      <c r="K125" s="188">
        <f>BK125</f>
        <v>0</v>
      </c>
      <c r="L125" s="37"/>
      <c r="M125" s="41"/>
      <c r="N125" s="100"/>
      <c r="O125" s="189"/>
      <c r="P125" s="101"/>
      <c r="Q125" s="190">
        <f>Q126+Q133+Q209</f>
        <v>0</v>
      </c>
      <c r="R125" s="190">
        <f>R126+R133+R209</f>
        <v>0</v>
      </c>
      <c r="S125" s="101"/>
      <c r="T125" s="191">
        <f>T126+T133+T209</f>
        <v>0</v>
      </c>
      <c r="U125" s="101"/>
      <c r="V125" s="191">
        <f>V126+V133+V209</f>
        <v>0.082470000000000002</v>
      </c>
      <c r="W125" s="101"/>
      <c r="X125" s="192">
        <f>X126+X133+X209</f>
        <v>0.87163000000000002</v>
      </c>
      <c r="Y125" s="35"/>
      <c r="Z125" s="35"/>
      <c r="AA125" s="35"/>
      <c r="AB125" s="35"/>
      <c r="AC125" s="35"/>
      <c r="AD125" s="35"/>
      <c r="AE125" s="35"/>
      <c r="AT125" s="14" t="s">
        <v>76</v>
      </c>
      <c r="AU125" s="14" t="s">
        <v>94</v>
      </c>
      <c r="BK125" s="193">
        <f>BK126+BK133+BK209</f>
        <v>0</v>
      </c>
    </row>
    <row r="126" s="12" customFormat="1" ht="25.92" customHeight="1">
      <c r="A126" s="12"/>
      <c r="B126" s="194"/>
      <c r="C126" s="195"/>
      <c r="D126" s="196" t="s">
        <v>76</v>
      </c>
      <c r="E126" s="197" t="s">
        <v>125</v>
      </c>
      <c r="F126" s="197" t="s">
        <v>126</v>
      </c>
      <c r="G126" s="195"/>
      <c r="H126" s="195"/>
      <c r="I126" s="198"/>
      <c r="J126" s="198"/>
      <c r="K126" s="199">
        <f>BK126</f>
        <v>0</v>
      </c>
      <c r="L126" s="195"/>
      <c r="M126" s="200"/>
      <c r="N126" s="201"/>
      <c r="O126" s="202"/>
      <c r="P126" s="202"/>
      <c r="Q126" s="203">
        <f>Q127</f>
        <v>0</v>
      </c>
      <c r="R126" s="203">
        <f>R127</f>
        <v>0</v>
      </c>
      <c r="S126" s="202"/>
      <c r="T126" s="204">
        <f>T127</f>
        <v>0</v>
      </c>
      <c r="U126" s="202"/>
      <c r="V126" s="204">
        <f>V127</f>
        <v>0.014999999999999999</v>
      </c>
      <c r="W126" s="202"/>
      <c r="X126" s="205">
        <f>X127</f>
        <v>0.01</v>
      </c>
      <c r="Y126" s="12"/>
      <c r="Z126" s="12"/>
      <c r="AA126" s="12"/>
      <c r="AB126" s="12"/>
      <c r="AC126" s="12"/>
      <c r="AD126" s="12"/>
      <c r="AE126" s="12"/>
      <c r="AR126" s="206" t="s">
        <v>82</v>
      </c>
      <c r="AT126" s="207" t="s">
        <v>76</v>
      </c>
      <c r="AU126" s="207" t="s">
        <v>77</v>
      </c>
      <c r="AY126" s="206" t="s">
        <v>127</v>
      </c>
      <c r="BK126" s="208">
        <f>BK127</f>
        <v>0</v>
      </c>
    </row>
    <row r="127" s="12" customFormat="1" ht="22.8" customHeight="1">
      <c r="A127" s="12"/>
      <c r="B127" s="194"/>
      <c r="C127" s="195"/>
      <c r="D127" s="196" t="s">
        <v>76</v>
      </c>
      <c r="E127" s="209" t="s">
        <v>128</v>
      </c>
      <c r="F127" s="209" t="s">
        <v>129</v>
      </c>
      <c r="G127" s="195"/>
      <c r="H127" s="195"/>
      <c r="I127" s="198"/>
      <c r="J127" s="198"/>
      <c r="K127" s="210">
        <f>BK127</f>
        <v>0</v>
      </c>
      <c r="L127" s="195"/>
      <c r="M127" s="200"/>
      <c r="N127" s="201"/>
      <c r="O127" s="202"/>
      <c r="P127" s="202"/>
      <c r="Q127" s="203">
        <f>Q128</f>
        <v>0</v>
      </c>
      <c r="R127" s="203">
        <f>R128</f>
        <v>0</v>
      </c>
      <c r="S127" s="202"/>
      <c r="T127" s="204">
        <f>T128</f>
        <v>0</v>
      </c>
      <c r="U127" s="202"/>
      <c r="V127" s="204">
        <f>V128</f>
        <v>0.014999999999999999</v>
      </c>
      <c r="W127" s="202"/>
      <c r="X127" s="205">
        <f>X128</f>
        <v>0.01</v>
      </c>
      <c r="Y127" s="12"/>
      <c r="Z127" s="12"/>
      <c r="AA127" s="12"/>
      <c r="AB127" s="12"/>
      <c r="AC127" s="12"/>
      <c r="AD127" s="12"/>
      <c r="AE127" s="12"/>
      <c r="AR127" s="206" t="s">
        <v>82</v>
      </c>
      <c r="AT127" s="207" t="s">
        <v>76</v>
      </c>
      <c r="AU127" s="207" t="s">
        <v>82</v>
      </c>
      <c r="AY127" s="206" t="s">
        <v>127</v>
      </c>
      <c r="BK127" s="208">
        <f>BK128</f>
        <v>0</v>
      </c>
    </row>
    <row r="128" s="12" customFormat="1" ht="20.88" customHeight="1">
      <c r="A128" s="12"/>
      <c r="B128" s="194"/>
      <c r="C128" s="195"/>
      <c r="D128" s="196" t="s">
        <v>76</v>
      </c>
      <c r="E128" s="209" t="s">
        <v>130</v>
      </c>
      <c r="F128" s="209" t="s">
        <v>131</v>
      </c>
      <c r="G128" s="195"/>
      <c r="H128" s="195"/>
      <c r="I128" s="198"/>
      <c r="J128" s="198"/>
      <c r="K128" s="210">
        <f>BK128</f>
        <v>0</v>
      </c>
      <c r="L128" s="195"/>
      <c r="M128" s="200"/>
      <c r="N128" s="201"/>
      <c r="O128" s="202"/>
      <c r="P128" s="202"/>
      <c r="Q128" s="203">
        <f>SUM(Q129:Q132)</f>
        <v>0</v>
      </c>
      <c r="R128" s="203">
        <f>SUM(R129:R132)</f>
        <v>0</v>
      </c>
      <c r="S128" s="202"/>
      <c r="T128" s="204">
        <f>SUM(T129:T132)</f>
        <v>0</v>
      </c>
      <c r="U128" s="202"/>
      <c r="V128" s="204">
        <f>SUM(V129:V132)</f>
        <v>0.014999999999999999</v>
      </c>
      <c r="W128" s="202"/>
      <c r="X128" s="205">
        <f>SUM(X129:X132)</f>
        <v>0.01</v>
      </c>
      <c r="Y128" s="12"/>
      <c r="Z128" s="12"/>
      <c r="AA128" s="12"/>
      <c r="AB128" s="12"/>
      <c r="AC128" s="12"/>
      <c r="AD128" s="12"/>
      <c r="AE128" s="12"/>
      <c r="AR128" s="206" t="s">
        <v>82</v>
      </c>
      <c r="AT128" s="207" t="s">
        <v>76</v>
      </c>
      <c r="AU128" s="207" t="s">
        <v>84</v>
      </c>
      <c r="AY128" s="206" t="s">
        <v>127</v>
      </c>
      <c r="BK128" s="208">
        <f>SUM(BK129:BK132)</f>
        <v>0</v>
      </c>
    </row>
    <row r="129" s="2" customFormat="1" ht="24.15" customHeight="1">
      <c r="A129" s="35"/>
      <c r="B129" s="36"/>
      <c r="C129" s="211" t="s">
        <v>82</v>
      </c>
      <c r="D129" s="211" t="s">
        <v>132</v>
      </c>
      <c r="E129" s="212" t="s">
        <v>133</v>
      </c>
      <c r="F129" s="213" t="s">
        <v>134</v>
      </c>
      <c r="G129" s="214" t="s">
        <v>135</v>
      </c>
      <c r="H129" s="215">
        <v>0.0050000000000000001</v>
      </c>
      <c r="I129" s="216"/>
      <c r="J129" s="217"/>
      <c r="K129" s="218">
        <f>ROUND(P129*H129,2)</f>
        <v>0</v>
      </c>
      <c r="L129" s="213" t="s">
        <v>136</v>
      </c>
      <c r="M129" s="219"/>
      <c r="N129" s="220" t="s">
        <v>1</v>
      </c>
      <c r="O129" s="221" t="s">
        <v>40</v>
      </c>
      <c r="P129" s="222">
        <f>I129+J129</f>
        <v>0</v>
      </c>
      <c r="Q129" s="222">
        <f>ROUND(I129*H129,2)</f>
        <v>0</v>
      </c>
      <c r="R129" s="222">
        <f>ROUND(J129*H129,2)</f>
        <v>0</v>
      </c>
      <c r="S129" s="88"/>
      <c r="T129" s="223">
        <f>S129*H129</f>
        <v>0</v>
      </c>
      <c r="U129" s="223">
        <v>1</v>
      </c>
      <c r="V129" s="223">
        <f>U129*H129</f>
        <v>0.0050000000000000001</v>
      </c>
      <c r="W129" s="223">
        <v>0</v>
      </c>
      <c r="X129" s="224">
        <f>W129*H129</f>
        <v>0</v>
      </c>
      <c r="Y129" s="35"/>
      <c r="Z129" s="35"/>
      <c r="AA129" s="35"/>
      <c r="AB129" s="35"/>
      <c r="AC129" s="35"/>
      <c r="AD129" s="35"/>
      <c r="AE129" s="35"/>
      <c r="AR129" s="225" t="s">
        <v>137</v>
      </c>
      <c r="AT129" s="225" t="s">
        <v>132</v>
      </c>
      <c r="AU129" s="225" t="s">
        <v>125</v>
      </c>
      <c r="AY129" s="14" t="s">
        <v>127</v>
      </c>
      <c r="BE129" s="226">
        <f>IF(O129="základní",K129,0)</f>
        <v>0</v>
      </c>
      <c r="BF129" s="226">
        <f>IF(O129="snížená",K129,0)</f>
        <v>0</v>
      </c>
      <c r="BG129" s="226">
        <f>IF(O129="zákl. přenesená",K129,0)</f>
        <v>0</v>
      </c>
      <c r="BH129" s="226">
        <f>IF(O129="sníž. přenesená",K129,0)</f>
        <v>0</v>
      </c>
      <c r="BI129" s="226">
        <f>IF(O129="nulová",K129,0)</f>
        <v>0</v>
      </c>
      <c r="BJ129" s="14" t="s">
        <v>82</v>
      </c>
      <c r="BK129" s="226">
        <f>ROUND(P129*H129,2)</f>
        <v>0</v>
      </c>
      <c r="BL129" s="14" t="s">
        <v>138</v>
      </c>
      <c r="BM129" s="225" t="s">
        <v>139</v>
      </c>
    </row>
    <row r="130" s="2" customFormat="1" ht="24.15" customHeight="1">
      <c r="A130" s="35"/>
      <c r="B130" s="36"/>
      <c r="C130" s="211" t="s">
        <v>140</v>
      </c>
      <c r="D130" s="211" t="s">
        <v>132</v>
      </c>
      <c r="E130" s="212" t="s">
        <v>141</v>
      </c>
      <c r="F130" s="213" t="s">
        <v>142</v>
      </c>
      <c r="G130" s="214" t="s">
        <v>135</v>
      </c>
      <c r="H130" s="215">
        <v>0.01</v>
      </c>
      <c r="I130" s="216"/>
      <c r="J130" s="217"/>
      <c r="K130" s="218">
        <f>ROUND(P130*H130,2)</f>
        <v>0</v>
      </c>
      <c r="L130" s="213" t="s">
        <v>136</v>
      </c>
      <c r="M130" s="219"/>
      <c r="N130" s="220" t="s">
        <v>1</v>
      </c>
      <c r="O130" s="221" t="s">
        <v>40</v>
      </c>
      <c r="P130" s="222">
        <f>I130+J130</f>
        <v>0</v>
      </c>
      <c r="Q130" s="222">
        <f>ROUND(I130*H130,2)</f>
        <v>0</v>
      </c>
      <c r="R130" s="222">
        <f>ROUND(J130*H130,2)</f>
        <v>0</v>
      </c>
      <c r="S130" s="88"/>
      <c r="T130" s="223">
        <f>S130*H130</f>
        <v>0</v>
      </c>
      <c r="U130" s="223">
        <v>1</v>
      </c>
      <c r="V130" s="223">
        <f>U130*H130</f>
        <v>0.01</v>
      </c>
      <c r="W130" s="223">
        <v>0</v>
      </c>
      <c r="X130" s="224">
        <f>W130*H130</f>
        <v>0</v>
      </c>
      <c r="Y130" s="35"/>
      <c r="Z130" s="35"/>
      <c r="AA130" s="35"/>
      <c r="AB130" s="35"/>
      <c r="AC130" s="35"/>
      <c r="AD130" s="35"/>
      <c r="AE130" s="35"/>
      <c r="AR130" s="225" t="s">
        <v>137</v>
      </c>
      <c r="AT130" s="225" t="s">
        <v>132</v>
      </c>
      <c r="AU130" s="225" t="s">
        <v>125</v>
      </c>
      <c r="AY130" s="14" t="s">
        <v>127</v>
      </c>
      <c r="BE130" s="226">
        <f>IF(O130="základní",K130,0)</f>
        <v>0</v>
      </c>
      <c r="BF130" s="226">
        <f>IF(O130="snížená",K130,0)</f>
        <v>0</v>
      </c>
      <c r="BG130" s="226">
        <f>IF(O130="zákl. přenesená",K130,0)</f>
        <v>0</v>
      </c>
      <c r="BH130" s="226">
        <f>IF(O130="sníž. přenesená",K130,0)</f>
        <v>0</v>
      </c>
      <c r="BI130" s="226">
        <f>IF(O130="nulová",K130,0)</f>
        <v>0</v>
      </c>
      <c r="BJ130" s="14" t="s">
        <v>82</v>
      </c>
      <c r="BK130" s="226">
        <f>ROUND(P130*H130,2)</f>
        <v>0</v>
      </c>
      <c r="BL130" s="14" t="s">
        <v>138</v>
      </c>
      <c r="BM130" s="225" t="s">
        <v>143</v>
      </c>
    </row>
    <row r="131" s="2" customFormat="1" ht="24.15" customHeight="1">
      <c r="A131" s="35"/>
      <c r="B131" s="36"/>
      <c r="C131" s="227" t="s">
        <v>84</v>
      </c>
      <c r="D131" s="227" t="s">
        <v>144</v>
      </c>
      <c r="E131" s="228" t="s">
        <v>145</v>
      </c>
      <c r="F131" s="229" t="s">
        <v>146</v>
      </c>
      <c r="G131" s="230" t="s">
        <v>147</v>
      </c>
      <c r="H131" s="231">
        <v>10</v>
      </c>
      <c r="I131" s="232"/>
      <c r="J131" s="232"/>
      <c r="K131" s="233">
        <f>ROUND(P131*H131,2)</f>
        <v>0</v>
      </c>
      <c r="L131" s="229" t="s">
        <v>136</v>
      </c>
      <c r="M131" s="41"/>
      <c r="N131" s="234" t="s">
        <v>1</v>
      </c>
      <c r="O131" s="221" t="s">
        <v>40</v>
      </c>
      <c r="P131" s="222">
        <f>I131+J131</f>
        <v>0</v>
      </c>
      <c r="Q131" s="222">
        <f>ROUND(I131*H131,2)</f>
        <v>0</v>
      </c>
      <c r="R131" s="222">
        <f>ROUND(J131*H131,2)</f>
        <v>0</v>
      </c>
      <c r="S131" s="88"/>
      <c r="T131" s="223">
        <f>S131*H131</f>
        <v>0</v>
      </c>
      <c r="U131" s="223">
        <v>0</v>
      </c>
      <c r="V131" s="223">
        <f>U131*H131</f>
        <v>0</v>
      </c>
      <c r="W131" s="223">
        <v>0.001</v>
      </c>
      <c r="X131" s="224">
        <f>W131*H131</f>
        <v>0.01</v>
      </c>
      <c r="Y131" s="35"/>
      <c r="Z131" s="35"/>
      <c r="AA131" s="35"/>
      <c r="AB131" s="35"/>
      <c r="AC131" s="35"/>
      <c r="AD131" s="35"/>
      <c r="AE131" s="35"/>
      <c r="AR131" s="225" t="s">
        <v>138</v>
      </c>
      <c r="AT131" s="225" t="s">
        <v>144</v>
      </c>
      <c r="AU131" s="225" t="s">
        <v>125</v>
      </c>
      <c r="AY131" s="14" t="s">
        <v>127</v>
      </c>
      <c r="BE131" s="226">
        <f>IF(O131="základní",K131,0)</f>
        <v>0</v>
      </c>
      <c r="BF131" s="226">
        <f>IF(O131="snížená",K131,0)</f>
        <v>0</v>
      </c>
      <c r="BG131" s="226">
        <f>IF(O131="zákl. přenesená",K131,0)</f>
        <v>0</v>
      </c>
      <c r="BH131" s="226">
        <f>IF(O131="sníž. přenesená",K131,0)</f>
        <v>0</v>
      </c>
      <c r="BI131" s="226">
        <f>IF(O131="nulová",K131,0)</f>
        <v>0</v>
      </c>
      <c r="BJ131" s="14" t="s">
        <v>82</v>
      </c>
      <c r="BK131" s="226">
        <f>ROUND(P131*H131,2)</f>
        <v>0</v>
      </c>
      <c r="BL131" s="14" t="s">
        <v>138</v>
      </c>
      <c r="BM131" s="225" t="s">
        <v>148</v>
      </c>
    </row>
    <row r="132" s="2" customFormat="1" ht="37.8" customHeight="1">
      <c r="A132" s="35"/>
      <c r="B132" s="36"/>
      <c r="C132" s="227" t="s">
        <v>138</v>
      </c>
      <c r="D132" s="227" t="s">
        <v>144</v>
      </c>
      <c r="E132" s="228" t="s">
        <v>149</v>
      </c>
      <c r="F132" s="229" t="s">
        <v>150</v>
      </c>
      <c r="G132" s="230" t="s">
        <v>135</v>
      </c>
      <c r="H132" s="231">
        <v>0.20000000000000001</v>
      </c>
      <c r="I132" s="232"/>
      <c r="J132" s="232"/>
      <c r="K132" s="233">
        <f>ROUND(P132*H132,2)</f>
        <v>0</v>
      </c>
      <c r="L132" s="229" t="s">
        <v>136</v>
      </c>
      <c r="M132" s="41"/>
      <c r="N132" s="234" t="s">
        <v>1</v>
      </c>
      <c r="O132" s="221" t="s">
        <v>40</v>
      </c>
      <c r="P132" s="222">
        <f>I132+J132</f>
        <v>0</v>
      </c>
      <c r="Q132" s="222">
        <f>ROUND(I132*H132,2)</f>
        <v>0</v>
      </c>
      <c r="R132" s="222">
        <f>ROUND(J132*H132,2)</f>
        <v>0</v>
      </c>
      <c r="S132" s="88"/>
      <c r="T132" s="223">
        <f>S132*H132</f>
        <v>0</v>
      </c>
      <c r="U132" s="223">
        <v>0</v>
      </c>
      <c r="V132" s="223">
        <f>U132*H132</f>
        <v>0</v>
      </c>
      <c r="W132" s="223">
        <v>0</v>
      </c>
      <c r="X132" s="224">
        <f>W132*H132</f>
        <v>0</v>
      </c>
      <c r="Y132" s="35"/>
      <c r="Z132" s="35"/>
      <c r="AA132" s="35"/>
      <c r="AB132" s="35"/>
      <c r="AC132" s="35"/>
      <c r="AD132" s="35"/>
      <c r="AE132" s="35"/>
      <c r="AR132" s="225" t="s">
        <v>138</v>
      </c>
      <c r="AT132" s="225" t="s">
        <v>144</v>
      </c>
      <c r="AU132" s="225" t="s">
        <v>125</v>
      </c>
      <c r="AY132" s="14" t="s">
        <v>127</v>
      </c>
      <c r="BE132" s="226">
        <f>IF(O132="základní",K132,0)</f>
        <v>0</v>
      </c>
      <c r="BF132" s="226">
        <f>IF(O132="snížená",K132,0)</f>
        <v>0</v>
      </c>
      <c r="BG132" s="226">
        <f>IF(O132="zákl. přenesená",K132,0)</f>
        <v>0</v>
      </c>
      <c r="BH132" s="226">
        <f>IF(O132="sníž. přenesená",K132,0)</f>
        <v>0</v>
      </c>
      <c r="BI132" s="226">
        <f>IF(O132="nulová",K132,0)</f>
        <v>0</v>
      </c>
      <c r="BJ132" s="14" t="s">
        <v>82</v>
      </c>
      <c r="BK132" s="226">
        <f>ROUND(P132*H132,2)</f>
        <v>0</v>
      </c>
      <c r="BL132" s="14" t="s">
        <v>138</v>
      </c>
      <c r="BM132" s="225" t="s">
        <v>151</v>
      </c>
    </row>
    <row r="133" s="12" customFormat="1" ht="25.92" customHeight="1">
      <c r="A133" s="12"/>
      <c r="B133" s="194"/>
      <c r="C133" s="195"/>
      <c r="D133" s="196" t="s">
        <v>76</v>
      </c>
      <c r="E133" s="197" t="s">
        <v>152</v>
      </c>
      <c r="F133" s="197" t="s">
        <v>152</v>
      </c>
      <c r="G133" s="195"/>
      <c r="H133" s="195"/>
      <c r="I133" s="198"/>
      <c r="J133" s="198"/>
      <c r="K133" s="199">
        <f>BK133</f>
        <v>0</v>
      </c>
      <c r="L133" s="195"/>
      <c r="M133" s="200"/>
      <c r="N133" s="201"/>
      <c r="O133" s="202"/>
      <c r="P133" s="202"/>
      <c r="Q133" s="203">
        <f>Q134+Q138+Q143+Q157+Q163+Q168+Q183+Q204</f>
        <v>0</v>
      </c>
      <c r="R133" s="203">
        <f>R134+R138+R143+R157+R163+R168+R183+R204</f>
        <v>0</v>
      </c>
      <c r="S133" s="202"/>
      <c r="T133" s="204">
        <f>T134+T138+T143+T157+T163+T168+T183+T204</f>
        <v>0</v>
      </c>
      <c r="U133" s="202"/>
      <c r="V133" s="204">
        <f>V134+V138+V143+V157+V163+V168+V183+V204</f>
        <v>0.067470000000000002</v>
      </c>
      <c r="W133" s="202"/>
      <c r="X133" s="205">
        <f>X134+X138+X143+X157+X163+X168+X183+X204</f>
        <v>0.86163000000000001</v>
      </c>
      <c r="Y133" s="12"/>
      <c r="Z133" s="12"/>
      <c r="AA133" s="12"/>
      <c r="AB133" s="12"/>
      <c r="AC133" s="12"/>
      <c r="AD133" s="12"/>
      <c r="AE133" s="12"/>
      <c r="AR133" s="206" t="s">
        <v>84</v>
      </c>
      <c r="AT133" s="207" t="s">
        <v>76</v>
      </c>
      <c r="AU133" s="207" t="s">
        <v>77</v>
      </c>
      <c r="AY133" s="206" t="s">
        <v>127</v>
      </c>
      <c r="BK133" s="208">
        <f>BK134+BK138+BK143+BK157+BK163+BK168+BK183+BK204</f>
        <v>0</v>
      </c>
    </row>
    <row r="134" s="12" customFormat="1" ht="22.8" customHeight="1">
      <c r="A134" s="12"/>
      <c r="B134" s="194"/>
      <c r="C134" s="195"/>
      <c r="D134" s="196" t="s">
        <v>76</v>
      </c>
      <c r="E134" s="209" t="s">
        <v>153</v>
      </c>
      <c r="F134" s="209" t="s">
        <v>154</v>
      </c>
      <c r="G134" s="195"/>
      <c r="H134" s="195"/>
      <c r="I134" s="198"/>
      <c r="J134" s="198"/>
      <c r="K134" s="210">
        <f>BK134</f>
        <v>0</v>
      </c>
      <c r="L134" s="195"/>
      <c r="M134" s="200"/>
      <c r="N134" s="201"/>
      <c r="O134" s="202"/>
      <c r="P134" s="202"/>
      <c r="Q134" s="203">
        <f>SUM(Q135:Q137)</f>
        <v>0</v>
      </c>
      <c r="R134" s="203">
        <f>SUM(R135:R137)</f>
        <v>0</v>
      </c>
      <c r="S134" s="202"/>
      <c r="T134" s="204">
        <f>SUM(T135:T137)</f>
        <v>0</v>
      </c>
      <c r="U134" s="202"/>
      <c r="V134" s="204">
        <f>SUM(V135:V137)</f>
        <v>0</v>
      </c>
      <c r="W134" s="202"/>
      <c r="X134" s="205">
        <f>SUM(X135:X137)</f>
        <v>0</v>
      </c>
      <c r="Y134" s="12"/>
      <c r="Z134" s="12"/>
      <c r="AA134" s="12"/>
      <c r="AB134" s="12"/>
      <c r="AC134" s="12"/>
      <c r="AD134" s="12"/>
      <c r="AE134" s="12"/>
      <c r="AR134" s="206" t="s">
        <v>82</v>
      </c>
      <c r="AT134" s="207" t="s">
        <v>76</v>
      </c>
      <c r="AU134" s="207" t="s">
        <v>82</v>
      </c>
      <c r="AY134" s="206" t="s">
        <v>127</v>
      </c>
      <c r="BK134" s="208">
        <f>SUM(BK135:BK137)</f>
        <v>0</v>
      </c>
    </row>
    <row r="135" s="2" customFormat="1" ht="24.15" customHeight="1">
      <c r="A135" s="35"/>
      <c r="B135" s="36"/>
      <c r="C135" s="211" t="s">
        <v>155</v>
      </c>
      <c r="D135" s="211" t="s">
        <v>132</v>
      </c>
      <c r="E135" s="212" t="s">
        <v>156</v>
      </c>
      <c r="F135" s="213" t="s">
        <v>157</v>
      </c>
      <c r="G135" s="214" t="s">
        <v>158</v>
      </c>
      <c r="H135" s="215">
        <v>192</v>
      </c>
      <c r="I135" s="216"/>
      <c r="J135" s="217"/>
      <c r="K135" s="218">
        <f>ROUND(P135*H135,2)</f>
        <v>0</v>
      </c>
      <c r="L135" s="213" t="s">
        <v>1</v>
      </c>
      <c r="M135" s="219"/>
      <c r="N135" s="220" t="s">
        <v>1</v>
      </c>
      <c r="O135" s="221" t="s">
        <v>40</v>
      </c>
      <c r="P135" s="222">
        <f>I135+J135</f>
        <v>0</v>
      </c>
      <c r="Q135" s="222">
        <f>ROUND(I135*H135,2)</f>
        <v>0</v>
      </c>
      <c r="R135" s="222">
        <f>ROUND(J135*H135,2)</f>
        <v>0</v>
      </c>
      <c r="S135" s="88"/>
      <c r="T135" s="223">
        <f>S135*H135</f>
        <v>0</v>
      </c>
      <c r="U135" s="223">
        <v>0</v>
      </c>
      <c r="V135" s="223">
        <f>U135*H135</f>
        <v>0</v>
      </c>
      <c r="W135" s="223">
        <v>0</v>
      </c>
      <c r="X135" s="224">
        <f>W135*H135</f>
        <v>0</v>
      </c>
      <c r="Y135" s="35"/>
      <c r="Z135" s="35"/>
      <c r="AA135" s="35"/>
      <c r="AB135" s="35"/>
      <c r="AC135" s="35"/>
      <c r="AD135" s="35"/>
      <c r="AE135" s="35"/>
      <c r="AR135" s="225" t="s">
        <v>137</v>
      </c>
      <c r="AT135" s="225" t="s">
        <v>132</v>
      </c>
      <c r="AU135" s="225" t="s">
        <v>84</v>
      </c>
      <c r="AY135" s="14" t="s">
        <v>127</v>
      </c>
      <c r="BE135" s="226">
        <f>IF(O135="základní",K135,0)</f>
        <v>0</v>
      </c>
      <c r="BF135" s="226">
        <f>IF(O135="snížená",K135,0)</f>
        <v>0</v>
      </c>
      <c r="BG135" s="226">
        <f>IF(O135="zákl. přenesená",K135,0)</f>
        <v>0</v>
      </c>
      <c r="BH135" s="226">
        <f>IF(O135="sníž. přenesená",K135,0)</f>
        <v>0</v>
      </c>
      <c r="BI135" s="226">
        <f>IF(O135="nulová",K135,0)</f>
        <v>0</v>
      </c>
      <c r="BJ135" s="14" t="s">
        <v>82</v>
      </c>
      <c r="BK135" s="226">
        <f>ROUND(P135*H135,2)</f>
        <v>0</v>
      </c>
      <c r="BL135" s="14" t="s">
        <v>138</v>
      </c>
      <c r="BM135" s="225" t="s">
        <v>159</v>
      </c>
    </row>
    <row r="136" s="2" customFormat="1" ht="21.75" customHeight="1">
      <c r="A136" s="35"/>
      <c r="B136" s="36"/>
      <c r="C136" s="211" t="s">
        <v>160</v>
      </c>
      <c r="D136" s="211" t="s">
        <v>132</v>
      </c>
      <c r="E136" s="212" t="s">
        <v>161</v>
      </c>
      <c r="F136" s="213" t="s">
        <v>162</v>
      </c>
      <c r="G136" s="214" t="s">
        <v>158</v>
      </c>
      <c r="H136" s="215">
        <v>1</v>
      </c>
      <c r="I136" s="216"/>
      <c r="J136" s="217"/>
      <c r="K136" s="218">
        <f>ROUND(P136*H136,2)</f>
        <v>0</v>
      </c>
      <c r="L136" s="213" t="s">
        <v>1</v>
      </c>
      <c r="M136" s="219"/>
      <c r="N136" s="220" t="s">
        <v>1</v>
      </c>
      <c r="O136" s="221" t="s">
        <v>40</v>
      </c>
      <c r="P136" s="222">
        <f>I136+J136</f>
        <v>0</v>
      </c>
      <c r="Q136" s="222">
        <f>ROUND(I136*H136,2)</f>
        <v>0</v>
      </c>
      <c r="R136" s="222">
        <f>ROUND(J136*H136,2)</f>
        <v>0</v>
      </c>
      <c r="S136" s="88"/>
      <c r="T136" s="223">
        <f>S136*H136</f>
        <v>0</v>
      </c>
      <c r="U136" s="223">
        <v>0</v>
      </c>
      <c r="V136" s="223">
        <f>U136*H136</f>
        <v>0</v>
      </c>
      <c r="W136" s="223">
        <v>0</v>
      </c>
      <c r="X136" s="224">
        <f>W136*H136</f>
        <v>0</v>
      </c>
      <c r="Y136" s="35"/>
      <c r="Z136" s="35"/>
      <c r="AA136" s="35"/>
      <c r="AB136" s="35"/>
      <c r="AC136" s="35"/>
      <c r="AD136" s="35"/>
      <c r="AE136" s="35"/>
      <c r="AR136" s="225" t="s">
        <v>137</v>
      </c>
      <c r="AT136" s="225" t="s">
        <v>132</v>
      </c>
      <c r="AU136" s="225" t="s">
        <v>84</v>
      </c>
      <c r="AY136" s="14" t="s">
        <v>127</v>
      </c>
      <c r="BE136" s="226">
        <f>IF(O136="základní",K136,0)</f>
        <v>0</v>
      </c>
      <c r="BF136" s="226">
        <f>IF(O136="snížená",K136,0)</f>
        <v>0</v>
      </c>
      <c r="BG136" s="226">
        <f>IF(O136="zákl. přenesená",K136,0)</f>
        <v>0</v>
      </c>
      <c r="BH136" s="226">
        <f>IF(O136="sníž. přenesená",K136,0)</f>
        <v>0</v>
      </c>
      <c r="BI136" s="226">
        <f>IF(O136="nulová",K136,0)</f>
        <v>0</v>
      </c>
      <c r="BJ136" s="14" t="s">
        <v>82</v>
      </c>
      <c r="BK136" s="226">
        <f>ROUND(P136*H136,2)</f>
        <v>0</v>
      </c>
      <c r="BL136" s="14" t="s">
        <v>138</v>
      </c>
      <c r="BM136" s="225" t="s">
        <v>163</v>
      </c>
    </row>
    <row r="137" s="2" customFormat="1" ht="16.5" customHeight="1">
      <c r="A137" s="35"/>
      <c r="B137" s="36"/>
      <c r="C137" s="211" t="s">
        <v>164</v>
      </c>
      <c r="D137" s="211" t="s">
        <v>132</v>
      </c>
      <c r="E137" s="212" t="s">
        <v>165</v>
      </c>
      <c r="F137" s="213" t="s">
        <v>166</v>
      </c>
      <c r="G137" s="214" t="s">
        <v>158</v>
      </c>
      <c r="H137" s="215">
        <v>192</v>
      </c>
      <c r="I137" s="216"/>
      <c r="J137" s="217"/>
      <c r="K137" s="218">
        <f>ROUND(P137*H137,2)</f>
        <v>0</v>
      </c>
      <c r="L137" s="213" t="s">
        <v>1</v>
      </c>
      <c r="M137" s="219"/>
      <c r="N137" s="220" t="s">
        <v>1</v>
      </c>
      <c r="O137" s="221" t="s">
        <v>40</v>
      </c>
      <c r="P137" s="222">
        <f>I137+J137</f>
        <v>0</v>
      </c>
      <c r="Q137" s="222">
        <f>ROUND(I137*H137,2)</f>
        <v>0</v>
      </c>
      <c r="R137" s="222">
        <f>ROUND(J137*H137,2)</f>
        <v>0</v>
      </c>
      <c r="S137" s="88"/>
      <c r="T137" s="223">
        <f>S137*H137</f>
        <v>0</v>
      </c>
      <c r="U137" s="223">
        <v>0</v>
      </c>
      <c r="V137" s="223">
        <f>U137*H137</f>
        <v>0</v>
      </c>
      <c r="W137" s="223">
        <v>0</v>
      </c>
      <c r="X137" s="224">
        <f>W137*H137</f>
        <v>0</v>
      </c>
      <c r="Y137" s="35"/>
      <c r="Z137" s="35"/>
      <c r="AA137" s="35"/>
      <c r="AB137" s="35"/>
      <c r="AC137" s="35"/>
      <c r="AD137" s="35"/>
      <c r="AE137" s="35"/>
      <c r="AR137" s="225" t="s">
        <v>137</v>
      </c>
      <c r="AT137" s="225" t="s">
        <v>132</v>
      </c>
      <c r="AU137" s="225" t="s">
        <v>84</v>
      </c>
      <c r="AY137" s="14" t="s">
        <v>127</v>
      </c>
      <c r="BE137" s="226">
        <f>IF(O137="základní",K137,0)</f>
        <v>0</v>
      </c>
      <c r="BF137" s="226">
        <f>IF(O137="snížená",K137,0)</f>
        <v>0</v>
      </c>
      <c r="BG137" s="226">
        <f>IF(O137="zákl. přenesená",K137,0)</f>
        <v>0</v>
      </c>
      <c r="BH137" s="226">
        <f>IF(O137="sníž. přenesená",K137,0)</f>
        <v>0</v>
      </c>
      <c r="BI137" s="226">
        <f>IF(O137="nulová",K137,0)</f>
        <v>0</v>
      </c>
      <c r="BJ137" s="14" t="s">
        <v>82</v>
      </c>
      <c r="BK137" s="226">
        <f>ROUND(P137*H137,2)</f>
        <v>0</v>
      </c>
      <c r="BL137" s="14" t="s">
        <v>138</v>
      </c>
      <c r="BM137" s="225" t="s">
        <v>167</v>
      </c>
    </row>
    <row r="138" s="12" customFormat="1" ht="22.8" customHeight="1">
      <c r="A138" s="12"/>
      <c r="B138" s="194"/>
      <c r="C138" s="195"/>
      <c r="D138" s="196" t="s">
        <v>76</v>
      </c>
      <c r="E138" s="209" t="s">
        <v>168</v>
      </c>
      <c r="F138" s="209" t="s">
        <v>169</v>
      </c>
      <c r="G138" s="195"/>
      <c r="H138" s="195"/>
      <c r="I138" s="198"/>
      <c r="J138" s="198"/>
      <c r="K138" s="210">
        <f>BK138</f>
        <v>0</v>
      </c>
      <c r="L138" s="195"/>
      <c r="M138" s="200"/>
      <c r="N138" s="201"/>
      <c r="O138" s="202"/>
      <c r="P138" s="202"/>
      <c r="Q138" s="203">
        <f>SUM(Q139:Q142)</f>
        <v>0</v>
      </c>
      <c r="R138" s="203">
        <f>SUM(R139:R142)</f>
        <v>0</v>
      </c>
      <c r="S138" s="202"/>
      <c r="T138" s="204">
        <f>SUM(T139:T142)</f>
        <v>0</v>
      </c>
      <c r="U138" s="202"/>
      <c r="V138" s="204">
        <f>SUM(V139:V142)</f>
        <v>0</v>
      </c>
      <c r="W138" s="202"/>
      <c r="X138" s="205">
        <f>SUM(X139:X142)</f>
        <v>0</v>
      </c>
      <c r="Y138" s="12"/>
      <c r="Z138" s="12"/>
      <c r="AA138" s="12"/>
      <c r="AB138" s="12"/>
      <c r="AC138" s="12"/>
      <c r="AD138" s="12"/>
      <c r="AE138" s="12"/>
      <c r="AR138" s="206" t="s">
        <v>84</v>
      </c>
      <c r="AT138" s="207" t="s">
        <v>76</v>
      </c>
      <c r="AU138" s="207" t="s">
        <v>82</v>
      </c>
      <c r="AY138" s="206" t="s">
        <v>127</v>
      </c>
      <c r="BK138" s="208">
        <f>SUM(BK139:BK142)</f>
        <v>0</v>
      </c>
    </row>
    <row r="139" s="2" customFormat="1" ht="24.15" customHeight="1">
      <c r="A139" s="35"/>
      <c r="B139" s="36"/>
      <c r="C139" s="211" t="s">
        <v>170</v>
      </c>
      <c r="D139" s="211" t="s">
        <v>132</v>
      </c>
      <c r="E139" s="212" t="s">
        <v>171</v>
      </c>
      <c r="F139" s="213" t="s">
        <v>172</v>
      </c>
      <c r="G139" s="214" t="s">
        <v>158</v>
      </c>
      <c r="H139" s="215">
        <v>1</v>
      </c>
      <c r="I139" s="216"/>
      <c r="J139" s="217"/>
      <c r="K139" s="218">
        <f>ROUND(P139*H139,2)</f>
        <v>0</v>
      </c>
      <c r="L139" s="213" t="s">
        <v>1</v>
      </c>
      <c r="M139" s="219"/>
      <c r="N139" s="220" t="s">
        <v>1</v>
      </c>
      <c r="O139" s="221" t="s">
        <v>40</v>
      </c>
      <c r="P139" s="222">
        <f>I139+J139</f>
        <v>0</v>
      </c>
      <c r="Q139" s="222">
        <f>ROUND(I139*H139,2)</f>
        <v>0</v>
      </c>
      <c r="R139" s="222">
        <f>ROUND(J139*H139,2)</f>
        <v>0</v>
      </c>
      <c r="S139" s="88"/>
      <c r="T139" s="223">
        <f>S139*H139</f>
        <v>0</v>
      </c>
      <c r="U139" s="223">
        <v>0</v>
      </c>
      <c r="V139" s="223">
        <f>U139*H139</f>
        <v>0</v>
      </c>
      <c r="W139" s="223">
        <v>0</v>
      </c>
      <c r="X139" s="224">
        <f>W139*H139</f>
        <v>0</v>
      </c>
      <c r="Y139" s="35"/>
      <c r="Z139" s="35"/>
      <c r="AA139" s="35"/>
      <c r="AB139" s="35"/>
      <c r="AC139" s="35"/>
      <c r="AD139" s="35"/>
      <c r="AE139" s="35"/>
      <c r="AR139" s="225" t="s">
        <v>137</v>
      </c>
      <c r="AT139" s="225" t="s">
        <v>132</v>
      </c>
      <c r="AU139" s="225" t="s">
        <v>84</v>
      </c>
      <c r="AY139" s="14" t="s">
        <v>127</v>
      </c>
      <c r="BE139" s="226">
        <f>IF(O139="základní",K139,0)</f>
        <v>0</v>
      </c>
      <c r="BF139" s="226">
        <f>IF(O139="snížená",K139,0)</f>
        <v>0</v>
      </c>
      <c r="BG139" s="226">
        <f>IF(O139="zákl. přenesená",K139,0)</f>
        <v>0</v>
      </c>
      <c r="BH139" s="226">
        <f>IF(O139="sníž. přenesená",K139,0)</f>
        <v>0</v>
      </c>
      <c r="BI139" s="226">
        <f>IF(O139="nulová",K139,0)</f>
        <v>0</v>
      </c>
      <c r="BJ139" s="14" t="s">
        <v>82</v>
      </c>
      <c r="BK139" s="226">
        <f>ROUND(P139*H139,2)</f>
        <v>0</v>
      </c>
      <c r="BL139" s="14" t="s">
        <v>138</v>
      </c>
      <c r="BM139" s="225" t="s">
        <v>173</v>
      </c>
    </row>
    <row r="140" s="2" customFormat="1" ht="33" customHeight="1">
      <c r="A140" s="35"/>
      <c r="B140" s="36"/>
      <c r="C140" s="211" t="s">
        <v>174</v>
      </c>
      <c r="D140" s="211" t="s">
        <v>132</v>
      </c>
      <c r="E140" s="212" t="s">
        <v>175</v>
      </c>
      <c r="F140" s="213" t="s">
        <v>176</v>
      </c>
      <c r="G140" s="214" t="s">
        <v>158</v>
      </c>
      <c r="H140" s="215">
        <v>1</v>
      </c>
      <c r="I140" s="216"/>
      <c r="J140" s="217"/>
      <c r="K140" s="218">
        <f>ROUND(P140*H140,2)</f>
        <v>0</v>
      </c>
      <c r="L140" s="213" t="s">
        <v>1</v>
      </c>
      <c r="M140" s="219"/>
      <c r="N140" s="220" t="s">
        <v>1</v>
      </c>
      <c r="O140" s="221" t="s">
        <v>40</v>
      </c>
      <c r="P140" s="222">
        <f>I140+J140</f>
        <v>0</v>
      </c>
      <c r="Q140" s="222">
        <f>ROUND(I140*H140,2)</f>
        <v>0</v>
      </c>
      <c r="R140" s="222">
        <f>ROUND(J140*H140,2)</f>
        <v>0</v>
      </c>
      <c r="S140" s="88"/>
      <c r="T140" s="223">
        <f>S140*H140</f>
        <v>0</v>
      </c>
      <c r="U140" s="223">
        <v>0</v>
      </c>
      <c r="V140" s="223">
        <f>U140*H140</f>
        <v>0</v>
      </c>
      <c r="W140" s="223">
        <v>0</v>
      </c>
      <c r="X140" s="224">
        <f>W140*H140</f>
        <v>0</v>
      </c>
      <c r="Y140" s="35"/>
      <c r="Z140" s="35"/>
      <c r="AA140" s="35"/>
      <c r="AB140" s="35"/>
      <c r="AC140" s="35"/>
      <c r="AD140" s="35"/>
      <c r="AE140" s="35"/>
      <c r="AR140" s="225" t="s">
        <v>137</v>
      </c>
      <c r="AT140" s="225" t="s">
        <v>132</v>
      </c>
      <c r="AU140" s="225" t="s">
        <v>84</v>
      </c>
      <c r="AY140" s="14" t="s">
        <v>127</v>
      </c>
      <c r="BE140" s="226">
        <f>IF(O140="základní",K140,0)</f>
        <v>0</v>
      </c>
      <c r="BF140" s="226">
        <f>IF(O140="snížená",K140,0)</f>
        <v>0</v>
      </c>
      <c r="BG140" s="226">
        <f>IF(O140="zákl. přenesená",K140,0)</f>
        <v>0</v>
      </c>
      <c r="BH140" s="226">
        <f>IF(O140="sníž. přenesená",K140,0)</f>
        <v>0</v>
      </c>
      <c r="BI140" s="226">
        <f>IF(O140="nulová",K140,0)</f>
        <v>0</v>
      </c>
      <c r="BJ140" s="14" t="s">
        <v>82</v>
      </c>
      <c r="BK140" s="226">
        <f>ROUND(P140*H140,2)</f>
        <v>0</v>
      </c>
      <c r="BL140" s="14" t="s">
        <v>138</v>
      </c>
      <c r="BM140" s="225" t="s">
        <v>177</v>
      </c>
    </row>
    <row r="141" s="2" customFormat="1" ht="24.15" customHeight="1">
      <c r="A141" s="35"/>
      <c r="B141" s="36"/>
      <c r="C141" s="211" t="s">
        <v>178</v>
      </c>
      <c r="D141" s="211" t="s">
        <v>132</v>
      </c>
      <c r="E141" s="212" t="s">
        <v>179</v>
      </c>
      <c r="F141" s="213" t="s">
        <v>180</v>
      </c>
      <c r="G141" s="214" t="s">
        <v>158</v>
      </c>
      <c r="H141" s="215">
        <v>1</v>
      </c>
      <c r="I141" s="216"/>
      <c r="J141" s="217"/>
      <c r="K141" s="218">
        <f>ROUND(P141*H141,2)</f>
        <v>0</v>
      </c>
      <c r="L141" s="213" t="s">
        <v>1</v>
      </c>
      <c r="M141" s="219"/>
      <c r="N141" s="220" t="s">
        <v>1</v>
      </c>
      <c r="O141" s="221" t="s">
        <v>40</v>
      </c>
      <c r="P141" s="222">
        <f>I141+J141</f>
        <v>0</v>
      </c>
      <c r="Q141" s="222">
        <f>ROUND(I141*H141,2)</f>
        <v>0</v>
      </c>
      <c r="R141" s="222">
        <f>ROUND(J141*H141,2)</f>
        <v>0</v>
      </c>
      <c r="S141" s="88"/>
      <c r="T141" s="223">
        <f>S141*H141</f>
        <v>0</v>
      </c>
      <c r="U141" s="223">
        <v>0</v>
      </c>
      <c r="V141" s="223">
        <f>U141*H141</f>
        <v>0</v>
      </c>
      <c r="W141" s="223">
        <v>0</v>
      </c>
      <c r="X141" s="224">
        <f>W141*H141</f>
        <v>0</v>
      </c>
      <c r="Y141" s="35"/>
      <c r="Z141" s="35"/>
      <c r="AA141" s="35"/>
      <c r="AB141" s="35"/>
      <c r="AC141" s="35"/>
      <c r="AD141" s="35"/>
      <c r="AE141" s="35"/>
      <c r="AR141" s="225" t="s">
        <v>137</v>
      </c>
      <c r="AT141" s="225" t="s">
        <v>132</v>
      </c>
      <c r="AU141" s="225" t="s">
        <v>84</v>
      </c>
      <c r="AY141" s="14" t="s">
        <v>127</v>
      </c>
      <c r="BE141" s="226">
        <f>IF(O141="základní",K141,0)</f>
        <v>0</v>
      </c>
      <c r="BF141" s="226">
        <f>IF(O141="snížená",K141,0)</f>
        <v>0</v>
      </c>
      <c r="BG141" s="226">
        <f>IF(O141="zákl. přenesená",K141,0)</f>
        <v>0</v>
      </c>
      <c r="BH141" s="226">
        <f>IF(O141="sníž. přenesená",K141,0)</f>
        <v>0</v>
      </c>
      <c r="BI141" s="226">
        <f>IF(O141="nulová",K141,0)</f>
        <v>0</v>
      </c>
      <c r="BJ141" s="14" t="s">
        <v>82</v>
      </c>
      <c r="BK141" s="226">
        <f>ROUND(P141*H141,2)</f>
        <v>0</v>
      </c>
      <c r="BL141" s="14" t="s">
        <v>138</v>
      </c>
      <c r="BM141" s="225" t="s">
        <v>181</v>
      </c>
    </row>
    <row r="142" s="2" customFormat="1" ht="24.15" customHeight="1">
      <c r="A142" s="35"/>
      <c r="B142" s="36"/>
      <c r="C142" s="227" t="s">
        <v>182</v>
      </c>
      <c r="D142" s="227" t="s">
        <v>144</v>
      </c>
      <c r="E142" s="228" t="s">
        <v>183</v>
      </c>
      <c r="F142" s="229" t="s">
        <v>184</v>
      </c>
      <c r="G142" s="230" t="s">
        <v>185</v>
      </c>
      <c r="H142" s="231">
        <v>16</v>
      </c>
      <c r="I142" s="232"/>
      <c r="J142" s="232"/>
      <c r="K142" s="233">
        <f>ROUND(P142*H142,2)</f>
        <v>0</v>
      </c>
      <c r="L142" s="229" t="s">
        <v>136</v>
      </c>
      <c r="M142" s="41"/>
      <c r="N142" s="234" t="s">
        <v>1</v>
      </c>
      <c r="O142" s="221" t="s">
        <v>40</v>
      </c>
      <c r="P142" s="222">
        <f>I142+J142</f>
        <v>0</v>
      </c>
      <c r="Q142" s="222">
        <f>ROUND(I142*H142,2)</f>
        <v>0</v>
      </c>
      <c r="R142" s="222">
        <f>ROUND(J142*H142,2)</f>
        <v>0</v>
      </c>
      <c r="S142" s="88"/>
      <c r="T142" s="223">
        <f>S142*H142</f>
        <v>0</v>
      </c>
      <c r="U142" s="223">
        <v>0</v>
      </c>
      <c r="V142" s="223">
        <f>U142*H142</f>
        <v>0</v>
      </c>
      <c r="W142" s="223">
        <v>0</v>
      </c>
      <c r="X142" s="224">
        <f>W142*H142</f>
        <v>0</v>
      </c>
      <c r="Y142" s="35"/>
      <c r="Z142" s="35"/>
      <c r="AA142" s="35"/>
      <c r="AB142" s="35"/>
      <c r="AC142" s="35"/>
      <c r="AD142" s="35"/>
      <c r="AE142" s="35"/>
      <c r="AR142" s="225" t="s">
        <v>186</v>
      </c>
      <c r="AT142" s="225" t="s">
        <v>144</v>
      </c>
      <c r="AU142" s="225" t="s">
        <v>84</v>
      </c>
      <c r="AY142" s="14" t="s">
        <v>127</v>
      </c>
      <c r="BE142" s="226">
        <f>IF(O142="základní",K142,0)</f>
        <v>0</v>
      </c>
      <c r="BF142" s="226">
        <f>IF(O142="snížená",K142,0)</f>
        <v>0</v>
      </c>
      <c r="BG142" s="226">
        <f>IF(O142="zákl. přenesená",K142,0)</f>
        <v>0</v>
      </c>
      <c r="BH142" s="226">
        <f>IF(O142="sníž. přenesená",K142,0)</f>
        <v>0</v>
      </c>
      <c r="BI142" s="226">
        <f>IF(O142="nulová",K142,0)</f>
        <v>0</v>
      </c>
      <c r="BJ142" s="14" t="s">
        <v>82</v>
      </c>
      <c r="BK142" s="226">
        <f>ROUND(P142*H142,2)</f>
        <v>0</v>
      </c>
      <c r="BL142" s="14" t="s">
        <v>186</v>
      </c>
      <c r="BM142" s="225" t="s">
        <v>187</v>
      </c>
    </row>
    <row r="143" s="12" customFormat="1" ht="22.8" customHeight="1">
      <c r="A143" s="12"/>
      <c r="B143" s="194"/>
      <c r="C143" s="195"/>
      <c r="D143" s="196" t="s">
        <v>76</v>
      </c>
      <c r="E143" s="209" t="s">
        <v>188</v>
      </c>
      <c r="F143" s="209" t="s">
        <v>189</v>
      </c>
      <c r="G143" s="195"/>
      <c r="H143" s="195"/>
      <c r="I143" s="198"/>
      <c r="J143" s="198"/>
      <c r="K143" s="210">
        <f>BK143</f>
        <v>0</v>
      </c>
      <c r="L143" s="195"/>
      <c r="M143" s="200"/>
      <c r="N143" s="201"/>
      <c r="O143" s="202"/>
      <c r="P143" s="202"/>
      <c r="Q143" s="203">
        <f>SUM(Q144:Q156)</f>
        <v>0</v>
      </c>
      <c r="R143" s="203">
        <f>SUM(R144:R156)</f>
        <v>0</v>
      </c>
      <c r="S143" s="202"/>
      <c r="T143" s="204">
        <f>SUM(T144:T156)</f>
        <v>0</v>
      </c>
      <c r="U143" s="202"/>
      <c r="V143" s="204">
        <f>SUM(V144:V156)</f>
        <v>0</v>
      </c>
      <c r="W143" s="202"/>
      <c r="X143" s="205">
        <f>SUM(X144:X156)</f>
        <v>0</v>
      </c>
      <c r="Y143" s="12"/>
      <c r="Z143" s="12"/>
      <c r="AA143" s="12"/>
      <c r="AB143" s="12"/>
      <c r="AC143" s="12"/>
      <c r="AD143" s="12"/>
      <c r="AE143" s="12"/>
      <c r="AR143" s="206" t="s">
        <v>84</v>
      </c>
      <c r="AT143" s="207" t="s">
        <v>76</v>
      </c>
      <c r="AU143" s="207" t="s">
        <v>82</v>
      </c>
      <c r="AY143" s="206" t="s">
        <v>127</v>
      </c>
      <c r="BK143" s="208">
        <f>SUM(BK144:BK156)</f>
        <v>0</v>
      </c>
    </row>
    <row r="144" s="2" customFormat="1" ht="16.5" customHeight="1">
      <c r="A144" s="35"/>
      <c r="B144" s="36"/>
      <c r="C144" s="211" t="s">
        <v>190</v>
      </c>
      <c r="D144" s="211" t="s">
        <v>132</v>
      </c>
      <c r="E144" s="212" t="s">
        <v>191</v>
      </c>
      <c r="F144" s="213" t="s">
        <v>192</v>
      </c>
      <c r="G144" s="214" t="s">
        <v>158</v>
      </c>
      <c r="H144" s="215">
        <v>1</v>
      </c>
      <c r="I144" s="216"/>
      <c r="J144" s="217"/>
      <c r="K144" s="218">
        <f>ROUND(P144*H144,2)</f>
        <v>0</v>
      </c>
      <c r="L144" s="213" t="s">
        <v>1</v>
      </c>
      <c r="M144" s="219"/>
      <c r="N144" s="220" t="s">
        <v>1</v>
      </c>
      <c r="O144" s="221" t="s">
        <v>40</v>
      </c>
      <c r="P144" s="222">
        <f>I144+J144</f>
        <v>0</v>
      </c>
      <c r="Q144" s="222">
        <f>ROUND(I144*H144,2)</f>
        <v>0</v>
      </c>
      <c r="R144" s="222">
        <f>ROUND(J144*H144,2)</f>
        <v>0</v>
      </c>
      <c r="S144" s="88"/>
      <c r="T144" s="223">
        <f>S144*H144</f>
        <v>0</v>
      </c>
      <c r="U144" s="223">
        <v>0</v>
      </c>
      <c r="V144" s="223">
        <f>U144*H144</f>
        <v>0</v>
      </c>
      <c r="W144" s="223">
        <v>0</v>
      </c>
      <c r="X144" s="224">
        <f>W144*H144</f>
        <v>0</v>
      </c>
      <c r="Y144" s="35"/>
      <c r="Z144" s="35"/>
      <c r="AA144" s="35"/>
      <c r="AB144" s="35"/>
      <c r="AC144" s="35"/>
      <c r="AD144" s="35"/>
      <c r="AE144" s="35"/>
      <c r="AR144" s="225" t="s">
        <v>137</v>
      </c>
      <c r="AT144" s="225" t="s">
        <v>132</v>
      </c>
      <c r="AU144" s="225" t="s">
        <v>84</v>
      </c>
      <c r="AY144" s="14" t="s">
        <v>127</v>
      </c>
      <c r="BE144" s="226">
        <f>IF(O144="základní",K144,0)</f>
        <v>0</v>
      </c>
      <c r="BF144" s="226">
        <f>IF(O144="snížená",K144,0)</f>
        <v>0</v>
      </c>
      <c r="BG144" s="226">
        <f>IF(O144="zákl. přenesená",K144,0)</f>
        <v>0</v>
      </c>
      <c r="BH144" s="226">
        <f>IF(O144="sníž. přenesená",K144,0)</f>
        <v>0</v>
      </c>
      <c r="BI144" s="226">
        <f>IF(O144="nulová",K144,0)</f>
        <v>0</v>
      </c>
      <c r="BJ144" s="14" t="s">
        <v>82</v>
      </c>
      <c r="BK144" s="226">
        <f>ROUND(P144*H144,2)</f>
        <v>0</v>
      </c>
      <c r="BL144" s="14" t="s">
        <v>138</v>
      </c>
      <c r="BM144" s="225" t="s">
        <v>193</v>
      </c>
    </row>
    <row r="145" s="2" customFormat="1" ht="16.5" customHeight="1">
      <c r="A145" s="35"/>
      <c r="B145" s="36"/>
      <c r="C145" s="211" t="s">
        <v>194</v>
      </c>
      <c r="D145" s="211" t="s">
        <v>132</v>
      </c>
      <c r="E145" s="212" t="s">
        <v>195</v>
      </c>
      <c r="F145" s="213" t="s">
        <v>196</v>
      </c>
      <c r="G145" s="214" t="s">
        <v>197</v>
      </c>
      <c r="H145" s="215">
        <v>20</v>
      </c>
      <c r="I145" s="216"/>
      <c r="J145" s="217"/>
      <c r="K145" s="218">
        <f>ROUND(P145*H145,2)</f>
        <v>0</v>
      </c>
      <c r="L145" s="213" t="s">
        <v>1</v>
      </c>
      <c r="M145" s="219"/>
      <c r="N145" s="220" t="s">
        <v>1</v>
      </c>
      <c r="O145" s="221" t="s">
        <v>40</v>
      </c>
      <c r="P145" s="222">
        <f>I145+J145</f>
        <v>0</v>
      </c>
      <c r="Q145" s="222">
        <f>ROUND(I145*H145,2)</f>
        <v>0</v>
      </c>
      <c r="R145" s="222">
        <f>ROUND(J145*H145,2)</f>
        <v>0</v>
      </c>
      <c r="S145" s="88"/>
      <c r="T145" s="223">
        <f>S145*H145</f>
        <v>0</v>
      </c>
      <c r="U145" s="223">
        <v>0</v>
      </c>
      <c r="V145" s="223">
        <f>U145*H145</f>
        <v>0</v>
      </c>
      <c r="W145" s="223">
        <v>0</v>
      </c>
      <c r="X145" s="224">
        <f>W145*H145</f>
        <v>0</v>
      </c>
      <c r="Y145" s="35"/>
      <c r="Z145" s="35"/>
      <c r="AA145" s="35"/>
      <c r="AB145" s="35"/>
      <c r="AC145" s="35"/>
      <c r="AD145" s="35"/>
      <c r="AE145" s="35"/>
      <c r="AR145" s="225" t="s">
        <v>137</v>
      </c>
      <c r="AT145" s="225" t="s">
        <v>132</v>
      </c>
      <c r="AU145" s="225" t="s">
        <v>84</v>
      </c>
      <c r="AY145" s="14" t="s">
        <v>127</v>
      </c>
      <c r="BE145" s="226">
        <f>IF(O145="základní",K145,0)</f>
        <v>0</v>
      </c>
      <c r="BF145" s="226">
        <f>IF(O145="snížená",K145,0)</f>
        <v>0</v>
      </c>
      <c r="BG145" s="226">
        <f>IF(O145="zákl. přenesená",K145,0)</f>
        <v>0</v>
      </c>
      <c r="BH145" s="226">
        <f>IF(O145="sníž. přenesená",K145,0)</f>
        <v>0</v>
      </c>
      <c r="BI145" s="226">
        <f>IF(O145="nulová",K145,0)</f>
        <v>0</v>
      </c>
      <c r="BJ145" s="14" t="s">
        <v>82</v>
      </c>
      <c r="BK145" s="226">
        <f>ROUND(P145*H145,2)</f>
        <v>0</v>
      </c>
      <c r="BL145" s="14" t="s">
        <v>138</v>
      </c>
      <c r="BM145" s="225" t="s">
        <v>198</v>
      </c>
    </row>
    <row r="146" s="2" customFormat="1" ht="16.5" customHeight="1">
      <c r="A146" s="35"/>
      <c r="B146" s="36"/>
      <c r="C146" s="211" t="s">
        <v>199</v>
      </c>
      <c r="D146" s="211" t="s">
        <v>132</v>
      </c>
      <c r="E146" s="212" t="s">
        <v>200</v>
      </c>
      <c r="F146" s="213" t="s">
        <v>201</v>
      </c>
      <c r="G146" s="214" t="s">
        <v>197</v>
      </c>
      <c r="H146" s="215">
        <v>5</v>
      </c>
      <c r="I146" s="216"/>
      <c r="J146" s="217"/>
      <c r="K146" s="218">
        <f>ROUND(P146*H146,2)</f>
        <v>0</v>
      </c>
      <c r="L146" s="213" t="s">
        <v>1</v>
      </c>
      <c r="M146" s="219"/>
      <c r="N146" s="220" t="s">
        <v>1</v>
      </c>
      <c r="O146" s="221" t="s">
        <v>40</v>
      </c>
      <c r="P146" s="222">
        <f>I146+J146</f>
        <v>0</v>
      </c>
      <c r="Q146" s="222">
        <f>ROUND(I146*H146,2)</f>
        <v>0</v>
      </c>
      <c r="R146" s="222">
        <f>ROUND(J146*H146,2)</f>
        <v>0</v>
      </c>
      <c r="S146" s="88"/>
      <c r="T146" s="223">
        <f>S146*H146</f>
        <v>0</v>
      </c>
      <c r="U146" s="223">
        <v>0</v>
      </c>
      <c r="V146" s="223">
        <f>U146*H146</f>
        <v>0</v>
      </c>
      <c r="W146" s="223">
        <v>0</v>
      </c>
      <c r="X146" s="224">
        <f>W146*H146</f>
        <v>0</v>
      </c>
      <c r="Y146" s="35"/>
      <c r="Z146" s="35"/>
      <c r="AA146" s="35"/>
      <c r="AB146" s="35"/>
      <c r="AC146" s="35"/>
      <c r="AD146" s="35"/>
      <c r="AE146" s="35"/>
      <c r="AR146" s="225" t="s">
        <v>137</v>
      </c>
      <c r="AT146" s="225" t="s">
        <v>132</v>
      </c>
      <c r="AU146" s="225" t="s">
        <v>84</v>
      </c>
      <c r="AY146" s="14" t="s">
        <v>127</v>
      </c>
      <c r="BE146" s="226">
        <f>IF(O146="základní",K146,0)</f>
        <v>0</v>
      </c>
      <c r="BF146" s="226">
        <f>IF(O146="snížená",K146,0)</f>
        <v>0</v>
      </c>
      <c r="BG146" s="226">
        <f>IF(O146="zákl. přenesená",K146,0)</f>
        <v>0</v>
      </c>
      <c r="BH146" s="226">
        <f>IF(O146="sníž. přenesená",K146,0)</f>
        <v>0</v>
      </c>
      <c r="BI146" s="226">
        <f>IF(O146="nulová",K146,0)</f>
        <v>0</v>
      </c>
      <c r="BJ146" s="14" t="s">
        <v>82</v>
      </c>
      <c r="BK146" s="226">
        <f>ROUND(P146*H146,2)</f>
        <v>0</v>
      </c>
      <c r="BL146" s="14" t="s">
        <v>138</v>
      </c>
      <c r="BM146" s="225" t="s">
        <v>202</v>
      </c>
    </row>
    <row r="147" s="2" customFormat="1" ht="16.5" customHeight="1">
      <c r="A147" s="35"/>
      <c r="B147" s="36"/>
      <c r="C147" s="211" t="s">
        <v>203</v>
      </c>
      <c r="D147" s="211" t="s">
        <v>132</v>
      </c>
      <c r="E147" s="212" t="s">
        <v>204</v>
      </c>
      <c r="F147" s="213" t="s">
        <v>205</v>
      </c>
      <c r="G147" s="214" t="s">
        <v>197</v>
      </c>
      <c r="H147" s="215">
        <v>2</v>
      </c>
      <c r="I147" s="216"/>
      <c r="J147" s="217"/>
      <c r="K147" s="218">
        <f>ROUND(P147*H147,2)</f>
        <v>0</v>
      </c>
      <c r="L147" s="213" t="s">
        <v>1</v>
      </c>
      <c r="M147" s="219"/>
      <c r="N147" s="220" t="s">
        <v>1</v>
      </c>
      <c r="O147" s="221" t="s">
        <v>40</v>
      </c>
      <c r="P147" s="222">
        <f>I147+J147</f>
        <v>0</v>
      </c>
      <c r="Q147" s="222">
        <f>ROUND(I147*H147,2)</f>
        <v>0</v>
      </c>
      <c r="R147" s="222">
        <f>ROUND(J147*H147,2)</f>
        <v>0</v>
      </c>
      <c r="S147" s="88"/>
      <c r="T147" s="223">
        <f>S147*H147</f>
        <v>0</v>
      </c>
      <c r="U147" s="223">
        <v>0</v>
      </c>
      <c r="V147" s="223">
        <f>U147*H147</f>
        <v>0</v>
      </c>
      <c r="W147" s="223">
        <v>0</v>
      </c>
      <c r="X147" s="224">
        <f>W147*H147</f>
        <v>0</v>
      </c>
      <c r="Y147" s="35"/>
      <c r="Z147" s="35"/>
      <c r="AA147" s="35"/>
      <c r="AB147" s="35"/>
      <c r="AC147" s="35"/>
      <c r="AD147" s="35"/>
      <c r="AE147" s="35"/>
      <c r="AR147" s="225" t="s">
        <v>137</v>
      </c>
      <c r="AT147" s="225" t="s">
        <v>132</v>
      </c>
      <c r="AU147" s="225" t="s">
        <v>84</v>
      </c>
      <c r="AY147" s="14" t="s">
        <v>127</v>
      </c>
      <c r="BE147" s="226">
        <f>IF(O147="základní",K147,0)</f>
        <v>0</v>
      </c>
      <c r="BF147" s="226">
        <f>IF(O147="snížená",K147,0)</f>
        <v>0</v>
      </c>
      <c r="BG147" s="226">
        <f>IF(O147="zákl. přenesená",K147,0)</f>
        <v>0</v>
      </c>
      <c r="BH147" s="226">
        <f>IF(O147="sníž. přenesená",K147,0)</f>
        <v>0</v>
      </c>
      <c r="BI147" s="226">
        <f>IF(O147="nulová",K147,0)</f>
        <v>0</v>
      </c>
      <c r="BJ147" s="14" t="s">
        <v>82</v>
      </c>
      <c r="BK147" s="226">
        <f>ROUND(P147*H147,2)</f>
        <v>0</v>
      </c>
      <c r="BL147" s="14" t="s">
        <v>138</v>
      </c>
      <c r="BM147" s="225" t="s">
        <v>206</v>
      </c>
    </row>
    <row r="148" s="2" customFormat="1" ht="37.8" customHeight="1">
      <c r="A148" s="35"/>
      <c r="B148" s="36"/>
      <c r="C148" s="211" t="s">
        <v>207</v>
      </c>
      <c r="D148" s="211" t="s">
        <v>132</v>
      </c>
      <c r="E148" s="212" t="s">
        <v>208</v>
      </c>
      <c r="F148" s="213" t="s">
        <v>209</v>
      </c>
      <c r="G148" s="214" t="s">
        <v>185</v>
      </c>
      <c r="H148" s="215">
        <v>8</v>
      </c>
      <c r="I148" s="216"/>
      <c r="J148" s="217"/>
      <c r="K148" s="218">
        <f>ROUND(P148*H148,2)</f>
        <v>0</v>
      </c>
      <c r="L148" s="213" t="s">
        <v>1</v>
      </c>
      <c r="M148" s="219"/>
      <c r="N148" s="220" t="s">
        <v>1</v>
      </c>
      <c r="O148" s="221" t="s">
        <v>40</v>
      </c>
      <c r="P148" s="222">
        <f>I148+J148</f>
        <v>0</v>
      </c>
      <c r="Q148" s="222">
        <f>ROUND(I148*H148,2)</f>
        <v>0</v>
      </c>
      <c r="R148" s="222">
        <f>ROUND(J148*H148,2)</f>
        <v>0</v>
      </c>
      <c r="S148" s="88"/>
      <c r="T148" s="223">
        <f>S148*H148</f>
        <v>0</v>
      </c>
      <c r="U148" s="223">
        <v>0</v>
      </c>
      <c r="V148" s="223">
        <f>U148*H148</f>
        <v>0</v>
      </c>
      <c r="W148" s="223">
        <v>0</v>
      </c>
      <c r="X148" s="224">
        <f>W148*H148</f>
        <v>0</v>
      </c>
      <c r="Y148" s="35"/>
      <c r="Z148" s="35"/>
      <c r="AA148" s="35"/>
      <c r="AB148" s="35"/>
      <c r="AC148" s="35"/>
      <c r="AD148" s="35"/>
      <c r="AE148" s="35"/>
      <c r="AR148" s="225" t="s">
        <v>137</v>
      </c>
      <c r="AT148" s="225" t="s">
        <v>132</v>
      </c>
      <c r="AU148" s="225" t="s">
        <v>84</v>
      </c>
      <c r="AY148" s="14" t="s">
        <v>127</v>
      </c>
      <c r="BE148" s="226">
        <f>IF(O148="základní",K148,0)</f>
        <v>0</v>
      </c>
      <c r="BF148" s="226">
        <f>IF(O148="snížená",K148,0)</f>
        <v>0</v>
      </c>
      <c r="BG148" s="226">
        <f>IF(O148="zákl. přenesená",K148,0)</f>
        <v>0</v>
      </c>
      <c r="BH148" s="226">
        <f>IF(O148="sníž. přenesená",K148,0)</f>
        <v>0</v>
      </c>
      <c r="BI148" s="226">
        <f>IF(O148="nulová",K148,0)</f>
        <v>0</v>
      </c>
      <c r="BJ148" s="14" t="s">
        <v>82</v>
      </c>
      <c r="BK148" s="226">
        <f>ROUND(P148*H148,2)</f>
        <v>0</v>
      </c>
      <c r="BL148" s="14" t="s">
        <v>138</v>
      </c>
      <c r="BM148" s="225" t="s">
        <v>210</v>
      </c>
    </row>
    <row r="149" s="2" customFormat="1" ht="49.05" customHeight="1">
      <c r="A149" s="35"/>
      <c r="B149" s="36"/>
      <c r="C149" s="211" t="s">
        <v>211</v>
      </c>
      <c r="D149" s="211" t="s">
        <v>132</v>
      </c>
      <c r="E149" s="212" t="s">
        <v>212</v>
      </c>
      <c r="F149" s="213" t="s">
        <v>213</v>
      </c>
      <c r="G149" s="214" t="s">
        <v>185</v>
      </c>
      <c r="H149" s="215">
        <v>1</v>
      </c>
      <c r="I149" s="216"/>
      <c r="J149" s="217"/>
      <c r="K149" s="218">
        <f>ROUND(P149*H149,2)</f>
        <v>0</v>
      </c>
      <c r="L149" s="213" t="s">
        <v>1</v>
      </c>
      <c r="M149" s="219"/>
      <c r="N149" s="220" t="s">
        <v>1</v>
      </c>
      <c r="O149" s="221" t="s">
        <v>40</v>
      </c>
      <c r="P149" s="222">
        <f>I149+J149</f>
        <v>0</v>
      </c>
      <c r="Q149" s="222">
        <f>ROUND(I149*H149,2)</f>
        <v>0</v>
      </c>
      <c r="R149" s="222">
        <f>ROUND(J149*H149,2)</f>
        <v>0</v>
      </c>
      <c r="S149" s="88"/>
      <c r="T149" s="223">
        <f>S149*H149</f>
        <v>0</v>
      </c>
      <c r="U149" s="223">
        <v>0</v>
      </c>
      <c r="V149" s="223">
        <f>U149*H149</f>
        <v>0</v>
      </c>
      <c r="W149" s="223">
        <v>0</v>
      </c>
      <c r="X149" s="224">
        <f>W149*H149</f>
        <v>0</v>
      </c>
      <c r="Y149" s="35"/>
      <c r="Z149" s="35"/>
      <c r="AA149" s="35"/>
      <c r="AB149" s="35"/>
      <c r="AC149" s="35"/>
      <c r="AD149" s="35"/>
      <c r="AE149" s="35"/>
      <c r="AR149" s="225" t="s">
        <v>137</v>
      </c>
      <c r="AT149" s="225" t="s">
        <v>132</v>
      </c>
      <c r="AU149" s="225" t="s">
        <v>84</v>
      </c>
      <c r="AY149" s="14" t="s">
        <v>127</v>
      </c>
      <c r="BE149" s="226">
        <f>IF(O149="základní",K149,0)</f>
        <v>0</v>
      </c>
      <c r="BF149" s="226">
        <f>IF(O149="snížená",K149,0)</f>
        <v>0</v>
      </c>
      <c r="BG149" s="226">
        <f>IF(O149="zákl. přenesená",K149,0)</f>
        <v>0</v>
      </c>
      <c r="BH149" s="226">
        <f>IF(O149="sníž. přenesená",K149,0)</f>
        <v>0</v>
      </c>
      <c r="BI149" s="226">
        <f>IF(O149="nulová",K149,0)</f>
        <v>0</v>
      </c>
      <c r="BJ149" s="14" t="s">
        <v>82</v>
      </c>
      <c r="BK149" s="226">
        <f>ROUND(P149*H149,2)</f>
        <v>0</v>
      </c>
      <c r="BL149" s="14" t="s">
        <v>138</v>
      </c>
      <c r="BM149" s="225" t="s">
        <v>214</v>
      </c>
    </row>
    <row r="150" s="2" customFormat="1" ht="16.5" customHeight="1">
      <c r="A150" s="35"/>
      <c r="B150" s="36"/>
      <c r="C150" s="211" t="s">
        <v>215</v>
      </c>
      <c r="D150" s="211" t="s">
        <v>132</v>
      </c>
      <c r="E150" s="212" t="s">
        <v>216</v>
      </c>
      <c r="F150" s="213" t="s">
        <v>217</v>
      </c>
      <c r="G150" s="214" t="s">
        <v>185</v>
      </c>
      <c r="H150" s="215">
        <v>1</v>
      </c>
      <c r="I150" s="216"/>
      <c r="J150" s="217"/>
      <c r="K150" s="218">
        <f>ROUND(P150*H150,2)</f>
        <v>0</v>
      </c>
      <c r="L150" s="213" t="s">
        <v>1</v>
      </c>
      <c r="M150" s="219"/>
      <c r="N150" s="220" t="s">
        <v>1</v>
      </c>
      <c r="O150" s="221" t="s">
        <v>40</v>
      </c>
      <c r="P150" s="222">
        <f>I150+J150</f>
        <v>0</v>
      </c>
      <c r="Q150" s="222">
        <f>ROUND(I150*H150,2)</f>
        <v>0</v>
      </c>
      <c r="R150" s="222">
        <f>ROUND(J150*H150,2)</f>
        <v>0</v>
      </c>
      <c r="S150" s="88"/>
      <c r="T150" s="223">
        <f>S150*H150</f>
        <v>0</v>
      </c>
      <c r="U150" s="223">
        <v>0</v>
      </c>
      <c r="V150" s="223">
        <f>U150*H150</f>
        <v>0</v>
      </c>
      <c r="W150" s="223">
        <v>0</v>
      </c>
      <c r="X150" s="224">
        <f>W150*H150</f>
        <v>0</v>
      </c>
      <c r="Y150" s="35"/>
      <c r="Z150" s="35"/>
      <c r="AA150" s="35"/>
      <c r="AB150" s="35"/>
      <c r="AC150" s="35"/>
      <c r="AD150" s="35"/>
      <c r="AE150" s="35"/>
      <c r="AR150" s="225" t="s">
        <v>137</v>
      </c>
      <c r="AT150" s="225" t="s">
        <v>132</v>
      </c>
      <c r="AU150" s="225" t="s">
        <v>84</v>
      </c>
      <c r="AY150" s="14" t="s">
        <v>127</v>
      </c>
      <c r="BE150" s="226">
        <f>IF(O150="základní",K150,0)</f>
        <v>0</v>
      </c>
      <c r="BF150" s="226">
        <f>IF(O150="snížená",K150,0)</f>
        <v>0</v>
      </c>
      <c r="BG150" s="226">
        <f>IF(O150="zákl. přenesená",K150,0)</f>
        <v>0</v>
      </c>
      <c r="BH150" s="226">
        <f>IF(O150="sníž. přenesená",K150,0)</f>
        <v>0</v>
      </c>
      <c r="BI150" s="226">
        <f>IF(O150="nulová",K150,0)</f>
        <v>0</v>
      </c>
      <c r="BJ150" s="14" t="s">
        <v>82</v>
      </c>
      <c r="BK150" s="226">
        <f>ROUND(P150*H150,2)</f>
        <v>0</v>
      </c>
      <c r="BL150" s="14" t="s">
        <v>138</v>
      </c>
      <c r="BM150" s="225" t="s">
        <v>218</v>
      </c>
    </row>
    <row r="151" s="2" customFormat="1" ht="16.5" customHeight="1">
      <c r="A151" s="35"/>
      <c r="B151" s="36"/>
      <c r="C151" s="211" t="s">
        <v>219</v>
      </c>
      <c r="D151" s="211" t="s">
        <v>132</v>
      </c>
      <c r="E151" s="212" t="s">
        <v>220</v>
      </c>
      <c r="F151" s="213" t="s">
        <v>221</v>
      </c>
      <c r="G151" s="214" t="s">
        <v>185</v>
      </c>
      <c r="H151" s="215">
        <v>1</v>
      </c>
      <c r="I151" s="216"/>
      <c r="J151" s="217"/>
      <c r="K151" s="218">
        <f>ROUND(P151*H151,2)</f>
        <v>0</v>
      </c>
      <c r="L151" s="213" t="s">
        <v>1</v>
      </c>
      <c r="M151" s="219"/>
      <c r="N151" s="220" t="s">
        <v>1</v>
      </c>
      <c r="O151" s="221" t="s">
        <v>40</v>
      </c>
      <c r="P151" s="222">
        <f>I151+J151</f>
        <v>0</v>
      </c>
      <c r="Q151" s="222">
        <f>ROUND(I151*H151,2)</f>
        <v>0</v>
      </c>
      <c r="R151" s="222">
        <f>ROUND(J151*H151,2)</f>
        <v>0</v>
      </c>
      <c r="S151" s="88"/>
      <c r="T151" s="223">
        <f>S151*H151</f>
        <v>0</v>
      </c>
      <c r="U151" s="223">
        <v>0</v>
      </c>
      <c r="V151" s="223">
        <f>U151*H151</f>
        <v>0</v>
      </c>
      <c r="W151" s="223">
        <v>0</v>
      </c>
      <c r="X151" s="224">
        <f>W151*H151</f>
        <v>0</v>
      </c>
      <c r="Y151" s="35"/>
      <c r="Z151" s="35"/>
      <c r="AA151" s="35"/>
      <c r="AB151" s="35"/>
      <c r="AC151" s="35"/>
      <c r="AD151" s="35"/>
      <c r="AE151" s="35"/>
      <c r="AR151" s="225" t="s">
        <v>137</v>
      </c>
      <c r="AT151" s="225" t="s">
        <v>132</v>
      </c>
      <c r="AU151" s="225" t="s">
        <v>84</v>
      </c>
      <c r="AY151" s="14" t="s">
        <v>127</v>
      </c>
      <c r="BE151" s="226">
        <f>IF(O151="základní",K151,0)</f>
        <v>0</v>
      </c>
      <c r="BF151" s="226">
        <f>IF(O151="snížená",K151,0)</f>
        <v>0</v>
      </c>
      <c r="BG151" s="226">
        <f>IF(O151="zákl. přenesená",K151,0)</f>
        <v>0</v>
      </c>
      <c r="BH151" s="226">
        <f>IF(O151="sníž. přenesená",K151,0)</f>
        <v>0</v>
      </c>
      <c r="BI151" s="226">
        <f>IF(O151="nulová",K151,0)</f>
        <v>0</v>
      </c>
      <c r="BJ151" s="14" t="s">
        <v>82</v>
      </c>
      <c r="BK151" s="226">
        <f>ROUND(P151*H151,2)</f>
        <v>0</v>
      </c>
      <c r="BL151" s="14" t="s">
        <v>138</v>
      </c>
      <c r="BM151" s="225" t="s">
        <v>222</v>
      </c>
    </row>
    <row r="152" s="2" customFormat="1" ht="21.75" customHeight="1">
      <c r="A152" s="35"/>
      <c r="B152" s="36"/>
      <c r="C152" s="211" t="s">
        <v>223</v>
      </c>
      <c r="D152" s="211" t="s">
        <v>132</v>
      </c>
      <c r="E152" s="212" t="s">
        <v>224</v>
      </c>
      <c r="F152" s="213" t="s">
        <v>225</v>
      </c>
      <c r="G152" s="214" t="s">
        <v>185</v>
      </c>
      <c r="H152" s="215">
        <v>1</v>
      </c>
      <c r="I152" s="216"/>
      <c r="J152" s="217"/>
      <c r="K152" s="218">
        <f>ROUND(P152*H152,2)</f>
        <v>0</v>
      </c>
      <c r="L152" s="213" t="s">
        <v>1</v>
      </c>
      <c r="M152" s="219"/>
      <c r="N152" s="220" t="s">
        <v>1</v>
      </c>
      <c r="O152" s="221" t="s">
        <v>40</v>
      </c>
      <c r="P152" s="222">
        <f>I152+J152</f>
        <v>0</v>
      </c>
      <c r="Q152" s="222">
        <f>ROUND(I152*H152,2)</f>
        <v>0</v>
      </c>
      <c r="R152" s="222">
        <f>ROUND(J152*H152,2)</f>
        <v>0</v>
      </c>
      <c r="S152" s="88"/>
      <c r="T152" s="223">
        <f>S152*H152</f>
        <v>0</v>
      </c>
      <c r="U152" s="223">
        <v>0</v>
      </c>
      <c r="V152" s="223">
        <f>U152*H152</f>
        <v>0</v>
      </c>
      <c r="W152" s="223">
        <v>0</v>
      </c>
      <c r="X152" s="224">
        <f>W152*H152</f>
        <v>0</v>
      </c>
      <c r="Y152" s="35"/>
      <c r="Z152" s="35"/>
      <c r="AA152" s="35"/>
      <c r="AB152" s="35"/>
      <c r="AC152" s="35"/>
      <c r="AD152" s="35"/>
      <c r="AE152" s="35"/>
      <c r="AR152" s="225" t="s">
        <v>137</v>
      </c>
      <c r="AT152" s="225" t="s">
        <v>132</v>
      </c>
      <c r="AU152" s="225" t="s">
        <v>84</v>
      </c>
      <c r="AY152" s="14" t="s">
        <v>127</v>
      </c>
      <c r="BE152" s="226">
        <f>IF(O152="základní",K152,0)</f>
        <v>0</v>
      </c>
      <c r="BF152" s="226">
        <f>IF(O152="snížená",K152,0)</f>
        <v>0</v>
      </c>
      <c r="BG152" s="226">
        <f>IF(O152="zákl. přenesená",K152,0)</f>
        <v>0</v>
      </c>
      <c r="BH152" s="226">
        <f>IF(O152="sníž. přenesená",K152,0)</f>
        <v>0</v>
      </c>
      <c r="BI152" s="226">
        <f>IF(O152="nulová",K152,0)</f>
        <v>0</v>
      </c>
      <c r="BJ152" s="14" t="s">
        <v>82</v>
      </c>
      <c r="BK152" s="226">
        <f>ROUND(P152*H152,2)</f>
        <v>0</v>
      </c>
      <c r="BL152" s="14" t="s">
        <v>138</v>
      </c>
      <c r="BM152" s="225" t="s">
        <v>226</v>
      </c>
    </row>
    <row r="153" s="2" customFormat="1" ht="24.15" customHeight="1">
      <c r="A153" s="35"/>
      <c r="B153" s="36"/>
      <c r="C153" s="211" t="s">
        <v>227</v>
      </c>
      <c r="D153" s="211" t="s">
        <v>132</v>
      </c>
      <c r="E153" s="212" t="s">
        <v>228</v>
      </c>
      <c r="F153" s="213" t="s">
        <v>229</v>
      </c>
      <c r="G153" s="214" t="s">
        <v>185</v>
      </c>
      <c r="H153" s="215">
        <v>1</v>
      </c>
      <c r="I153" s="216"/>
      <c r="J153" s="217"/>
      <c r="K153" s="218">
        <f>ROUND(P153*H153,2)</f>
        <v>0</v>
      </c>
      <c r="L153" s="213" t="s">
        <v>1</v>
      </c>
      <c r="M153" s="219"/>
      <c r="N153" s="220" t="s">
        <v>1</v>
      </c>
      <c r="O153" s="221" t="s">
        <v>40</v>
      </c>
      <c r="P153" s="222">
        <f>I153+J153</f>
        <v>0</v>
      </c>
      <c r="Q153" s="222">
        <f>ROUND(I153*H153,2)</f>
        <v>0</v>
      </c>
      <c r="R153" s="222">
        <f>ROUND(J153*H153,2)</f>
        <v>0</v>
      </c>
      <c r="S153" s="88"/>
      <c r="T153" s="223">
        <f>S153*H153</f>
        <v>0</v>
      </c>
      <c r="U153" s="223">
        <v>0</v>
      </c>
      <c r="V153" s="223">
        <f>U153*H153</f>
        <v>0</v>
      </c>
      <c r="W153" s="223">
        <v>0</v>
      </c>
      <c r="X153" s="224">
        <f>W153*H153</f>
        <v>0</v>
      </c>
      <c r="Y153" s="35"/>
      <c r="Z153" s="35"/>
      <c r="AA153" s="35"/>
      <c r="AB153" s="35"/>
      <c r="AC153" s="35"/>
      <c r="AD153" s="35"/>
      <c r="AE153" s="35"/>
      <c r="AR153" s="225" t="s">
        <v>137</v>
      </c>
      <c r="AT153" s="225" t="s">
        <v>132</v>
      </c>
      <c r="AU153" s="225" t="s">
        <v>84</v>
      </c>
      <c r="AY153" s="14" t="s">
        <v>127</v>
      </c>
      <c r="BE153" s="226">
        <f>IF(O153="základní",K153,0)</f>
        <v>0</v>
      </c>
      <c r="BF153" s="226">
        <f>IF(O153="snížená",K153,0)</f>
        <v>0</v>
      </c>
      <c r="BG153" s="226">
        <f>IF(O153="zákl. přenesená",K153,0)</f>
        <v>0</v>
      </c>
      <c r="BH153" s="226">
        <f>IF(O153="sníž. přenesená",K153,0)</f>
        <v>0</v>
      </c>
      <c r="BI153" s="226">
        <f>IF(O153="nulová",K153,0)</f>
        <v>0</v>
      </c>
      <c r="BJ153" s="14" t="s">
        <v>82</v>
      </c>
      <c r="BK153" s="226">
        <f>ROUND(P153*H153,2)</f>
        <v>0</v>
      </c>
      <c r="BL153" s="14" t="s">
        <v>138</v>
      </c>
      <c r="BM153" s="225" t="s">
        <v>230</v>
      </c>
    </row>
    <row r="154" s="2" customFormat="1" ht="24.15" customHeight="1">
      <c r="A154" s="35"/>
      <c r="B154" s="36"/>
      <c r="C154" s="211" t="s">
        <v>231</v>
      </c>
      <c r="D154" s="211" t="s">
        <v>132</v>
      </c>
      <c r="E154" s="212" t="s">
        <v>232</v>
      </c>
      <c r="F154" s="213" t="s">
        <v>233</v>
      </c>
      <c r="G154" s="214" t="s">
        <v>185</v>
      </c>
      <c r="H154" s="215">
        <v>1</v>
      </c>
      <c r="I154" s="216"/>
      <c r="J154" s="217"/>
      <c r="K154" s="218">
        <f>ROUND(P154*H154,2)</f>
        <v>0</v>
      </c>
      <c r="L154" s="213" t="s">
        <v>1</v>
      </c>
      <c r="M154" s="219"/>
      <c r="N154" s="220" t="s">
        <v>1</v>
      </c>
      <c r="O154" s="221" t="s">
        <v>40</v>
      </c>
      <c r="P154" s="222">
        <f>I154+J154</f>
        <v>0</v>
      </c>
      <c r="Q154" s="222">
        <f>ROUND(I154*H154,2)</f>
        <v>0</v>
      </c>
      <c r="R154" s="222">
        <f>ROUND(J154*H154,2)</f>
        <v>0</v>
      </c>
      <c r="S154" s="88"/>
      <c r="T154" s="223">
        <f>S154*H154</f>
        <v>0</v>
      </c>
      <c r="U154" s="223">
        <v>0</v>
      </c>
      <c r="V154" s="223">
        <f>U154*H154</f>
        <v>0</v>
      </c>
      <c r="W154" s="223">
        <v>0</v>
      </c>
      <c r="X154" s="224">
        <f>W154*H154</f>
        <v>0</v>
      </c>
      <c r="Y154" s="35"/>
      <c r="Z154" s="35"/>
      <c r="AA154" s="35"/>
      <c r="AB154" s="35"/>
      <c r="AC154" s="35"/>
      <c r="AD154" s="35"/>
      <c r="AE154" s="35"/>
      <c r="AR154" s="225" t="s">
        <v>137</v>
      </c>
      <c r="AT154" s="225" t="s">
        <v>132</v>
      </c>
      <c r="AU154" s="225" t="s">
        <v>84</v>
      </c>
      <c r="AY154" s="14" t="s">
        <v>127</v>
      </c>
      <c r="BE154" s="226">
        <f>IF(O154="základní",K154,0)</f>
        <v>0</v>
      </c>
      <c r="BF154" s="226">
        <f>IF(O154="snížená",K154,0)</f>
        <v>0</v>
      </c>
      <c r="BG154" s="226">
        <f>IF(O154="zákl. přenesená",K154,0)</f>
        <v>0</v>
      </c>
      <c r="BH154" s="226">
        <f>IF(O154="sníž. přenesená",K154,0)</f>
        <v>0</v>
      </c>
      <c r="BI154" s="226">
        <f>IF(O154="nulová",K154,0)</f>
        <v>0</v>
      </c>
      <c r="BJ154" s="14" t="s">
        <v>82</v>
      </c>
      <c r="BK154" s="226">
        <f>ROUND(P154*H154,2)</f>
        <v>0</v>
      </c>
      <c r="BL154" s="14" t="s">
        <v>138</v>
      </c>
      <c r="BM154" s="225" t="s">
        <v>234</v>
      </c>
    </row>
    <row r="155" s="2" customFormat="1" ht="37.8" customHeight="1">
      <c r="A155" s="35"/>
      <c r="B155" s="36"/>
      <c r="C155" s="211" t="s">
        <v>235</v>
      </c>
      <c r="D155" s="211" t="s">
        <v>132</v>
      </c>
      <c r="E155" s="212" t="s">
        <v>236</v>
      </c>
      <c r="F155" s="213" t="s">
        <v>237</v>
      </c>
      <c r="G155" s="214" t="s">
        <v>185</v>
      </c>
      <c r="H155" s="215">
        <v>1</v>
      </c>
      <c r="I155" s="216"/>
      <c r="J155" s="217"/>
      <c r="K155" s="218">
        <f>ROUND(P155*H155,2)</f>
        <v>0</v>
      </c>
      <c r="L155" s="213" t="s">
        <v>1</v>
      </c>
      <c r="M155" s="219"/>
      <c r="N155" s="220" t="s">
        <v>1</v>
      </c>
      <c r="O155" s="221" t="s">
        <v>40</v>
      </c>
      <c r="P155" s="222">
        <f>I155+J155</f>
        <v>0</v>
      </c>
      <c r="Q155" s="222">
        <f>ROUND(I155*H155,2)</f>
        <v>0</v>
      </c>
      <c r="R155" s="222">
        <f>ROUND(J155*H155,2)</f>
        <v>0</v>
      </c>
      <c r="S155" s="88"/>
      <c r="T155" s="223">
        <f>S155*H155</f>
        <v>0</v>
      </c>
      <c r="U155" s="223">
        <v>0</v>
      </c>
      <c r="V155" s="223">
        <f>U155*H155</f>
        <v>0</v>
      </c>
      <c r="W155" s="223">
        <v>0</v>
      </c>
      <c r="X155" s="224">
        <f>W155*H155</f>
        <v>0</v>
      </c>
      <c r="Y155" s="35"/>
      <c r="Z155" s="35"/>
      <c r="AA155" s="35"/>
      <c r="AB155" s="35"/>
      <c r="AC155" s="35"/>
      <c r="AD155" s="35"/>
      <c r="AE155" s="35"/>
      <c r="AR155" s="225" t="s">
        <v>137</v>
      </c>
      <c r="AT155" s="225" t="s">
        <v>132</v>
      </c>
      <c r="AU155" s="225" t="s">
        <v>84</v>
      </c>
      <c r="AY155" s="14" t="s">
        <v>127</v>
      </c>
      <c r="BE155" s="226">
        <f>IF(O155="základní",K155,0)</f>
        <v>0</v>
      </c>
      <c r="BF155" s="226">
        <f>IF(O155="snížená",K155,0)</f>
        <v>0</v>
      </c>
      <c r="BG155" s="226">
        <f>IF(O155="zákl. přenesená",K155,0)</f>
        <v>0</v>
      </c>
      <c r="BH155" s="226">
        <f>IF(O155="sníž. přenesená",K155,0)</f>
        <v>0</v>
      </c>
      <c r="BI155" s="226">
        <f>IF(O155="nulová",K155,0)</f>
        <v>0</v>
      </c>
      <c r="BJ155" s="14" t="s">
        <v>82</v>
      </c>
      <c r="BK155" s="226">
        <f>ROUND(P155*H155,2)</f>
        <v>0</v>
      </c>
      <c r="BL155" s="14" t="s">
        <v>138</v>
      </c>
      <c r="BM155" s="225" t="s">
        <v>238</v>
      </c>
    </row>
    <row r="156" s="2" customFormat="1" ht="24.15" customHeight="1">
      <c r="A156" s="35"/>
      <c r="B156" s="36"/>
      <c r="C156" s="211" t="s">
        <v>239</v>
      </c>
      <c r="D156" s="211" t="s">
        <v>132</v>
      </c>
      <c r="E156" s="212" t="s">
        <v>240</v>
      </c>
      <c r="F156" s="213" t="s">
        <v>241</v>
      </c>
      <c r="G156" s="214" t="s">
        <v>185</v>
      </c>
      <c r="H156" s="215">
        <v>1</v>
      </c>
      <c r="I156" s="216"/>
      <c r="J156" s="217"/>
      <c r="K156" s="218">
        <f>ROUND(P156*H156,2)</f>
        <v>0</v>
      </c>
      <c r="L156" s="213" t="s">
        <v>1</v>
      </c>
      <c r="M156" s="219"/>
      <c r="N156" s="220" t="s">
        <v>1</v>
      </c>
      <c r="O156" s="221" t="s">
        <v>40</v>
      </c>
      <c r="P156" s="222">
        <f>I156+J156</f>
        <v>0</v>
      </c>
      <c r="Q156" s="222">
        <f>ROUND(I156*H156,2)</f>
        <v>0</v>
      </c>
      <c r="R156" s="222">
        <f>ROUND(J156*H156,2)</f>
        <v>0</v>
      </c>
      <c r="S156" s="88"/>
      <c r="T156" s="223">
        <f>S156*H156</f>
        <v>0</v>
      </c>
      <c r="U156" s="223">
        <v>0</v>
      </c>
      <c r="V156" s="223">
        <f>U156*H156</f>
        <v>0</v>
      </c>
      <c r="W156" s="223">
        <v>0</v>
      </c>
      <c r="X156" s="224">
        <f>W156*H156</f>
        <v>0</v>
      </c>
      <c r="Y156" s="35"/>
      <c r="Z156" s="35"/>
      <c r="AA156" s="35"/>
      <c r="AB156" s="35"/>
      <c r="AC156" s="35"/>
      <c r="AD156" s="35"/>
      <c r="AE156" s="35"/>
      <c r="AR156" s="225" t="s">
        <v>137</v>
      </c>
      <c r="AT156" s="225" t="s">
        <v>132</v>
      </c>
      <c r="AU156" s="225" t="s">
        <v>84</v>
      </c>
      <c r="AY156" s="14" t="s">
        <v>127</v>
      </c>
      <c r="BE156" s="226">
        <f>IF(O156="základní",K156,0)</f>
        <v>0</v>
      </c>
      <c r="BF156" s="226">
        <f>IF(O156="snížená",K156,0)</f>
        <v>0</v>
      </c>
      <c r="BG156" s="226">
        <f>IF(O156="zákl. přenesená",K156,0)</f>
        <v>0</v>
      </c>
      <c r="BH156" s="226">
        <f>IF(O156="sníž. přenesená",K156,0)</f>
        <v>0</v>
      </c>
      <c r="BI156" s="226">
        <f>IF(O156="nulová",K156,0)</f>
        <v>0</v>
      </c>
      <c r="BJ156" s="14" t="s">
        <v>82</v>
      </c>
      <c r="BK156" s="226">
        <f>ROUND(P156*H156,2)</f>
        <v>0</v>
      </c>
      <c r="BL156" s="14" t="s">
        <v>138</v>
      </c>
      <c r="BM156" s="225" t="s">
        <v>242</v>
      </c>
    </row>
    <row r="157" s="12" customFormat="1" ht="22.8" customHeight="1">
      <c r="A157" s="12"/>
      <c r="B157" s="194"/>
      <c r="C157" s="195"/>
      <c r="D157" s="196" t="s">
        <v>76</v>
      </c>
      <c r="E157" s="209" t="s">
        <v>243</v>
      </c>
      <c r="F157" s="209" t="s">
        <v>244</v>
      </c>
      <c r="G157" s="195"/>
      <c r="H157" s="195"/>
      <c r="I157" s="198"/>
      <c r="J157" s="198"/>
      <c r="K157" s="210">
        <f>BK157</f>
        <v>0</v>
      </c>
      <c r="L157" s="195"/>
      <c r="M157" s="200"/>
      <c r="N157" s="201"/>
      <c r="O157" s="202"/>
      <c r="P157" s="202"/>
      <c r="Q157" s="203">
        <f>SUM(Q158:Q162)</f>
        <v>0</v>
      </c>
      <c r="R157" s="203">
        <f>SUM(R158:R162)</f>
        <v>0</v>
      </c>
      <c r="S157" s="202"/>
      <c r="T157" s="204">
        <f>SUM(T158:T162)</f>
        <v>0</v>
      </c>
      <c r="U157" s="202"/>
      <c r="V157" s="204">
        <f>SUM(V158:V162)</f>
        <v>0.041340000000000002</v>
      </c>
      <c r="W157" s="202"/>
      <c r="X157" s="205">
        <f>SUM(X158:X162)</f>
        <v>0</v>
      </c>
      <c r="Y157" s="12"/>
      <c r="Z157" s="12"/>
      <c r="AA157" s="12"/>
      <c r="AB157" s="12"/>
      <c r="AC157" s="12"/>
      <c r="AD157" s="12"/>
      <c r="AE157" s="12"/>
      <c r="AR157" s="206" t="s">
        <v>84</v>
      </c>
      <c r="AT157" s="207" t="s">
        <v>76</v>
      </c>
      <c r="AU157" s="207" t="s">
        <v>82</v>
      </c>
      <c r="AY157" s="206" t="s">
        <v>127</v>
      </c>
      <c r="BK157" s="208">
        <f>SUM(BK158:BK162)</f>
        <v>0</v>
      </c>
    </row>
    <row r="158" s="2" customFormat="1" ht="24.15" customHeight="1">
      <c r="A158" s="35"/>
      <c r="B158" s="36"/>
      <c r="C158" s="211" t="s">
        <v>245</v>
      </c>
      <c r="D158" s="211" t="s">
        <v>132</v>
      </c>
      <c r="E158" s="212" t="s">
        <v>246</v>
      </c>
      <c r="F158" s="213" t="s">
        <v>247</v>
      </c>
      <c r="G158" s="214" t="s">
        <v>248</v>
      </c>
      <c r="H158" s="215">
        <v>319</v>
      </c>
      <c r="I158" s="216"/>
      <c r="J158" s="217"/>
      <c r="K158" s="218">
        <f>ROUND(P158*H158,2)</f>
        <v>0</v>
      </c>
      <c r="L158" s="213" t="s">
        <v>136</v>
      </c>
      <c r="M158" s="219"/>
      <c r="N158" s="220" t="s">
        <v>1</v>
      </c>
      <c r="O158" s="221" t="s">
        <v>40</v>
      </c>
      <c r="P158" s="222">
        <f>I158+J158</f>
        <v>0</v>
      </c>
      <c r="Q158" s="222">
        <f>ROUND(I158*H158,2)</f>
        <v>0</v>
      </c>
      <c r="R158" s="222">
        <f>ROUND(J158*H158,2)</f>
        <v>0</v>
      </c>
      <c r="S158" s="88"/>
      <c r="T158" s="223">
        <f>S158*H158</f>
        <v>0</v>
      </c>
      <c r="U158" s="223">
        <v>0.00010000000000000001</v>
      </c>
      <c r="V158" s="223">
        <f>U158*H158</f>
        <v>0.031900000000000005</v>
      </c>
      <c r="W158" s="223">
        <v>0</v>
      </c>
      <c r="X158" s="224">
        <f>W158*H158</f>
        <v>0</v>
      </c>
      <c r="Y158" s="35"/>
      <c r="Z158" s="35"/>
      <c r="AA158" s="35"/>
      <c r="AB158" s="35"/>
      <c r="AC158" s="35"/>
      <c r="AD158" s="35"/>
      <c r="AE158" s="35"/>
      <c r="AR158" s="225" t="s">
        <v>249</v>
      </c>
      <c r="AT158" s="225" t="s">
        <v>132</v>
      </c>
      <c r="AU158" s="225" t="s">
        <v>84</v>
      </c>
      <c r="AY158" s="14" t="s">
        <v>127</v>
      </c>
      <c r="BE158" s="226">
        <f>IF(O158="základní",K158,0)</f>
        <v>0</v>
      </c>
      <c r="BF158" s="226">
        <f>IF(O158="snížená",K158,0)</f>
        <v>0</v>
      </c>
      <c r="BG158" s="226">
        <f>IF(O158="zákl. přenesená",K158,0)</f>
        <v>0</v>
      </c>
      <c r="BH158" s="226">
        <f>IF(O158="sníž. přenesená",K158,0)</f>
        <v>0</v>
      </c>
      <c r="BI158" s="226">
        <f>IF(O158="nulová",K158,0)</f>
        <v>0</v>
      </c>
      <c r="BJ158" s="14" t="s">
        <v>82</v>
      </c>
      <c r="BK158" s="226">
        <f>ROUND(P158*H158,2)</f>
        <v>0</v>
      </c>
      <c r="BL158" s="14" t="s">
        <v>250</v>
      </c>
      <c r="BM158" s="225" t="s">
        <v>251</v>
      </c>
    </row>
    <row r="159" s="2" customFormat="1" ht="24.15" customHeight="1">
      <c r="A159" s="35"/>
      <c r="B159" s="36"/>
      <c r="C159" s="211" t="s">
        <v>252</v>
      </c>
      <c r="D159" s="211" t="s">
        <v>132</v>
      </c>
      <c r="E159" s="212" t="s">
        <v>253</v>
      </c>
      <c r="F159" s="213" t="s">
        <v>254</v>
      </c>
      <c r="G159" s="214" t="s">
        <v>248</v>
      </c>
      <c r="H159" s="215">
        <v>14</v>
      </c>
      <c r="I159" s="216"/>
      <c r="J159" s="217"/>
      <c r="K159" s="218">
        <f>ROUND(P159*H159,2)</f>
        <v>0</v>
      </c>
      <c r="L159" s="213" t="s">
        <v>136</v>
      </c>
      <c r="M159" s="219"/>
      <c r="N159" s="220" t="s">
        <v>1</v>
      </c>
      <c r="O159" s="221" t="s">
        <v>40</v>
      </c>
      <c r="P159" s="222">
        <f>I159+J159</f>
        <v>0</v>
      </c>
      <c r="Q159" s="222">
        <f>ROUND(I159*H159,2)</f>
        <v>0</v>
      </c>
      <c r="R159" s="222">
        <f>ROUND(J159*H159,2)</f>
        <v>0</v>
      </c>
      <c r="S159" s="88"/>
      <c r="T159" s="223">
        <f>S159*H159</f>
        <v>0</v>
      </c>
      <c r="U159" s="223">
        <v>0.00012</v>
      </c>
      <c r="V159" s="223">
        <f>U159*H159</f>
        <v>0.0016800000000000001</v>
      </c>
      <c r="W159" s="223">
        <v>0</v>
      </c>
      <c r="X159" s="224">
        <f>W159*H159</f>
        <v>0</v>
      </c>
      <c r="Y159" s="35"/>
      <c r="Z159" s="35"/>
      <c r="AA159" s="35"/>
      <c r="AB159" s="35"/>
      <c r="AC159" s="35"/>
      <c r="AD159" s="35"/>
      <c r="AE159" s="35"/>
      <c r="AR159" s="225" t="s">
        <v>249</v>
      </c>
      <c r="AT159" s="225" t="s">
        <v>132</v>
      </c>
      <c r="AU159" s="225" t="s">
        <v>84</v>
      </c>
      <c r="AY159" s="14" t="s">
        <v>127</v>
      </c>
      <c r="BE159" s="226">
        <f>IF(O159="základní",K159,0)</f>
        <v>0</v>
      </c>
      <c r="BF159" s="226">
        <f>IF(O159="snížená",K159,0)</f>
        <v>0</v>
      </c>
      <c r="BG159" s="226">
        <f>IF(O159="zákl. přenesená",K159,0)</f>
        <v>0</v>
      </c>
      <c r="BH159" s="226">
        <f>IF(O159="sníž. přenesená",K159,0)</f>
        <v>0</v>
      </c>
      <c r="BI159" s="226">
        <f>IF(O159="nulová",K159,0)</f>
        <v>0</v>
      </c>
      <c r="BJ159" s="14" t="s">
        <v>82</v>
      </c>
      <c r="BK159" s="226">
        <f>ROUND(P159*H159,2)</f>
        <v>0</v>
      </c>
      <c r="BL159" s="14" t="s">
        <v>250</v>
      </c>
      <c r="BM159" s="225" t="s">
        <v>255</v>
      </c>
    </row>
    <row r="160" s="2" customFormat="1" ht="24.15" customHeight="1">
      <c r="A160" s="35"/>
      <c r="B160" s="36"/>
      <c r="C160" s="211" t="s">
        <v>256</v>
      </c>
      <c r="D160" s="211" t="s">
        <v>132</v>
      </c>
      <c r="E160" s="212" t="s">
        <v>257</v>
      </c>
      <c r="F160" s="213" t="s">
        <v>258</v>
      </c>
      <c r="G160" s="214" t="s">
        <v>248</v>
      </c>
      <c r="H160" s="215">
        <v>8</v>
      </c>
      <c r="I160" s="216"/>
      <c r="J160" s="217"/>
      <c r="K160" s="218">
        <f>ROUND(P160*H160,2)</f>
        <v>0</v>
      </c>
      <c r="L160" s="213" t="s">
        <v>136</v>
      </c>
      <c r="M160" s="219"/>
      <c r="N160" s="220" t="s">
        <v>1</v>
      </c>
      <c r="O160" s="221" t="s">
        <v>40</v>
      </c>
      <c r="P160" s="222">
        <f>I160+J160</f>
        <v>0</v>
      </c>
      <c r="Q160" s="222">
        <f>ROUND(I160*H160,2)</f>
        <v>0</v>
      </c>
      <c r="R160" s="222">
        <f>ROUND(J160*H160,2)</f>
        <v>0</v>
      </c>
      <c r="S160" s="88"/>
      <c r="T160" s="223">
        <f>S160*H160</f>
        <v>0</v>
      </c>
      <c r="U160" s="223">
        <v>0.00017000000000000001</v>
      </c>
      <c r="V160" s="223">
        <f>U160*H160</f>
        <v>0.0013600000000000001</v>
      </c>
      <c r="W160" s="223">
        <v>0</v>
      </c>
      <c r="X160" s="224">
        <f>W160*H160</f>
        <v>0</v>
      </c>
      <c r="Y160" s="35"/>
      <c r="Z160" s="35"/>
      <c r="AA160" s="35"/>
      <c r="AB160" s="35"/>
      <c r="AC160" s="35"/>
      <c r="AD160" s="35"/>
      <c r="AE160" s="35"/>
      <c r="AR160" s="225" t="s">
        <v>249</v>
      </c>
      <c r="AT160" s="225" t="s">
        <v>132</v>
      </c>
      <c r="AU160" s="225" t="s">
        <v>84</v>
      </c>
      <c r="AY160" s="14" t="s">
        <v>127</v>
      </c>
      <c r="BE160" s="226">
        <f>IF(O160="základní",K160,0)</f>
        <v>0</v>
      </c>
      <c r="BF160" s="226">
        <f>IF(O160="snížená",K160,0)</f>
        <v>0</v>
      </c>
      <c r="BG160" s="226">
        <f>IF(O160="zákl. přenesená",K160,0)</f>
        <v>0</v>
      </c>
      <c r="BH160" s="226">
        <f>IF(O160="sníž. přenesená",K160,0)</f>
        <v>0</v>
      </c>
      <c r="BI160" s="226">
        <f>IF(O160="nulová",K160,0)</f>
        <v>0</v>
      </c>
      <c r="BJ160" s="14" t="s">
        <v>82</v>
      </c>
      <c r="BK160" s="226">
        <f>ROUND(P160*H160,2)</f>
        <v>0</v>
      </c>
      <c r="BL160" s="14" t="s">
        <v>250</v>
      </c>
      <c r="BM160" s="225" t="s">
        <v>259</v>
      </c>
    </row>
    <row r="161" s="2" customFormat="1" ht="24.15" customHeight="1">
      <c r="A161" s="35"/>
      <c r="B161" s="36"/>
      <c r="C161" s="211" t="s">
        <v>260</v>
      </c>
      <c r="D161" s="211" t="s">
        <v>132</v>
      </c>
      <c r="E161" s="212" t="s">
        <v>261</v>
      </c>
      <c r="F161" s="213" t="s">
        <v>262</v>
      </c>
      <c r="G161" s="214" t="s">
        <v>248</v>
      </c>
      <c r="H161" s="215">
        <v>20</v>
      </c>
      <c r="I161" s="216"/>
      <c r="J161" s="217"/>
      <c r="K161" s="218">
        <f>ROUND(P161*H161,2)</f>
        <v>0</v>
      </c>
      <c r="L161" s="213" t="s">
        <v>136</v>
      </c>
      <c r="M161" s="219"/>
      <c r="N161" s="220" t="s">
        <v>1</v>
      </c>
      <c r="O161" s="221" t="s">
        <v>40</v>
      </c>
      <c r="P161" s="222">
        <f>I161+J161</f>
        <v>0</v>
      </c>
      <c r="Q161" s="222">
        <f>ROUND(I161*H161,2)</f>
        <v>0</v>
      </c>
      <c r="R161" s="222">
        <f>ROUND(J161*H161,2)</f>
        <v>0</v>
      </c>
      <c r="S161" s="88"/>
      <c r="T161" s="223">
        <f>S161*H161</f>
        <v>0</v>
      </c>
      <c r="U161" s="223">
        <v>6.9999999999999994E-05</v>
      </c>
      <c r="V161" s="223">
        <f>U161*H161</f>
        <v>0.0013999999999999998</v>
      </c>
      <c r="W161" s="223">
        <v>0</v>
      </c>
      <c r="X161" s="224">
        <f>W161*H161</f>
        <v>0</v>
      </c>
      <c r="Y161" s="35"/>
      <c r="Z161" s="35"/>
      <c r="AA161" s="35"/>
      <c r="AB161" s="35"/>
      <c r="AC161" s="35"/>
      <c r="AD161" s="35"/>
      <c r="AE161" s="35"/>
      <c r="AR161" s="225" t="s">
        <v>249</v>
      </c>
      <c r="AT161" s="225" t="s">
        <v>132</v>
      </c>
      <c r="AU161" s="225" t="s">
        <v>84</v>
      </c>
      <c r="AY161" s="14" t="s">
        <v>127</v>
      </c>
      <c r="BE161" s="226">
        <f>IF(O161="základní",K161,0)</f>
        <v>0</v>
      </c>
      <c r="BF161" s="226">
        <f>IF(O161="snížená",K161,0)</f>
        <v>0</v>
      </c>
      <c r="BG161" s="226">
        <f>IF(O161="zákl. přenesená",K161,0)</f>
        <v>0</v>
      </c>
      <c r="BH161" s="226">
        <f>IF(O161="sníž. přenesená",K161,0)</f>
        <v>0</v>
      </c>
      <c r="BI161" s="226">
        <f>IF(O161="nulová",K161,0)</f>
        <v>0</v>
      </c>
      <c r="BJ161" s="14" t="s">
        <v>82</v>
      </c>
      <c r="BK161" s="226">
        <f>ROUND(P161*H161,2)</f>
        <v>0</v>
      </c>
      <c r="BL161" s="14" t="s">
        <v>250</v>
      </c>
      <c r="BM161" s="225" t="s">
        <v>263</v>
      </c>
    </row>
    <row r="162" s="2" customFormat="1" ht="24.15" customHeight="1">
      <c r="A162" s="35"/>
      <c r="B162" s="36"/>
      <c r="C162" s="211" t="s">
        <v>264</v>
      </c>
      <c r="D162" s="211" t="s">
        <v>132</v>
      </c>
      <c r="E162" s="212" t="s">
        <v>265</v>
      </c>
      <c r="F162" s="213" t="s">
        <v>266</v>
      </c>
      <c r="G162" s="214" t="s">
        <v>248</v>
      </c>
      <c r="H162" s="215">
        <v>125</v>
      </c>
      <c r="I162" s="216"/>
      <c r="J162" s="217"/>
      <c r="K162" s="218">
        <f>ROUND(P162*H162,2)</f>
        <v>0</v>
      </c>
      <c r="L162" s="213" t="s">
        <v>1</v>
      </c>
      <c r="M162" s="219"/>
      <c r="N162" s="220" t="s">
        <v>1</v>
      </c>
      <c r="O162" s="221" t="s">
        <v>40</v>
      </c>
      <c r="P162" s="222">
        <f>I162+J162</f>
        <v>0</v>
      </c>
      <c r="Q162" s="222">
        <f>ROUND(I162*H162,2)</f>
        <v>0</v>
      </c>
      <c r="R162" s="222">
        <f>ROUND(J162*H162,2)</f>
        <v>0</v>
      </c>
      <c r="S162" s="88"/>
      <c r="T162" s="223">
        <f>S162*H162</f>
        <v>0</v>
      </c>
      <c r="U162" s="223">
        <v>4.0000000000000003E-05</v>
      </c>
      <c r="V162" s="223">
        <f>U162*H162</f>
        <v>0.0050000000000000001</v>
      </c>
      <c r="W162" s="223">
        <v>0</v>
      </c>
      <c r="X162" s="224">
        <f>W162*H162</f>
        <v>0</v>
      </c>
      <c r="Y162" s="35"/>
      <c r="Z162" s="35"/>
      <c r="AA162" s="35"/>
      <c r="AB162" s="35"/>
      <c r="AC162" s="35"/>
      <c r="AD162" s="35"/>
      <c r="AE162" s="35"/>
      <c r="AR162" s="225" t="s">
        <v>249</v>
      </c>
      <c r="AT162" s="225" t="s">
        <v>132</v>
      </c>
      <c r="AU162" s="225" t="s">
        <v>84</v>
      </c>
      <c r="AY162" s="14" t="s">
        <v>127</v>
      </c>
      <c r="BE162" s="226">
        <f>IF(O162="základní",K162,0)</f>
        <v>0</v>
      </c>
      <c r="BF162" s="226">
        <f>IF(O162="snížená",K162,0)</f>
        <v>0</v>
      </c>
      <c r="BG162" s="226">
        <f>IF(O162="zákl. přenesená",K162,0)</f>
        <v>0</v>
      </c>
      <c r="BH162" s="226">
        <f>IF(O162="sníž. přenesená",K162,0)</f>
        <v>0</v>
      </c>
      <c r="BI162" s="226">
        <f>IF(O162="nulová",K162,0)</f>
        <v>0</v>
      </c>
      <c r="BJ162" s="14" t="s">
        <v>82</v>
      </c>
      <c r="BK162" s="226">
        <f>ROUND(P162*H162,2)</f>
        <v>0</v>
      </c>
      <c r="BL162" s="14" t="s">
        <v>250</v>
      </c>
      <c r="BM162" s="225" t="s">
        <v>267</v>
      </c>
    </row>
    <row r="163" s="12" customFormat="1" ht="22.8" customHeight="1">
      <c r="A163" s="12"/>
      <c r="B163" s="194"/>
      <c r="C163" s="195"/>
      <c r="D163" s="196" t="s">
        <v>76</v>
      </c>
      <c r="E163" s="209" t="s">
        <v>268</v>
      </c>
      <c r="F163" s="209" t="s">
        <v>269</v>
      </c>
      <c r="G163" s="195"/>
      <c r="H163" s="195"/>
      <c r="I163" s="198"/>
      <c r="J163" s="198"/>
      <c r="K163" s="210">
        <f>BK163</f>
        <v>0</v>
      </c>
      <c r="L163" s="195"/>
      <c r="M163" s="200"/>
      <c r="N163" s="201"/>
      <c r="O163" s="202"/>
      <c r="P163" s="202"/>
      <c r="Q163" s="203">
        <f>SUM(Q164:Q167)</f>
        <v>0</v>
      </c>
      <c r="R163" s="203">
        <f>SUM(R164:R167)</f>
        <v>0</v>
      </c>
      <c r="S163" s="202"/>
      <c r="T163" s="204">
        <f>SUM(T164:T167)</f>
        <v>0</v>
      </c>
      <c r="U163" s="202"/>
      <c r="V163" s="204">
        <f>SUM(V164:V167)</f>
        <v>0.00164</v>
      </c>
      <c r="W163" s="202"/>
      <c r="X163" s="205">
        <f>SUM(X164:X167)</f>
        <v>0</v>
      </c>
      <c r="Y163" s="12"/>
      <c r="Z163" s="12"/>
      <c r="AA163" s="12"/>
      <c r="AB163" s="12"/>
      <c r="AC163" s="12"/>
      <c r="AD163" s="12"/>
      <c r="AE163" s="12"/>
      <c r="AR163" s="206" t="s">
        <v>84</v>
      </c>
      <c r="AT163" s="207" t="s">
        <v>76</v>
      </c>
      <c r="AU163" s="207" t="s">
        <v>82</v>
      </c>
      <c r="AY163" s="206" t="s">
        <v>127</v>
      </c>
      <c r="BK163" s="208">
        <f>SUM(BK164:BK167)</f>
        <v>0</v>
      </c>
    </row>
    <row r="164" s="2" customFormat="1" ht="16.5" customHeight="1">
      <c r="A164" s="35"/>
      <c r="B164" s="36"/>
      <c r="C164" s="211" t="s">
        <v>270</v>
      </c>
      <c r="D164" s="211" t="s">
        <v>132</v>
      </c>
      <c r="E164" s="212" t="s">
        <v>271</v>
      </c>
      <c r="F164" s="213" t="s">
        <v>272</v>
      </c>
      <c r="G164" s="214" t="s">
        <v>158</v>
      </c>
      <c r="H164" s="215">
        <v>1</v>
      </c>
      <c r="I164" s="216"/>
      <c r="J164" s="217"/>
      <c r="K164" s="218">
        <f>ROUND(P164*H164,2)</f>
        <v>0</v>
      </c>
      <c r="L164" s="213" t="s">
        <v>1</v>
      </c>
      <c r="M164" s="219"/>
      <c r="N164" s="220" t="s">
        <v>1</v>
      </c>
      <c r="O164" s="221" t="s">
        <v>40</v>
      </c>
      <c r="P164" s="222">
        <f>I164+J164</f>
        <v>0</v>
      </c>
      <c r="Q164" s="222">
        <f>ROUND(I164*H164,2)</f>
        <v>0</v>
      </c>
      <c r="R164" s="222">
        <f>ROUND(J164*H164,2)</f>
        <v>0</v>
      </c>
      <c r="S164" s="88"/>
      <c r="T164" s="223">
        <f>S164*H164</f>
        <v>0</v>
      </c>
      <c r="U164" s="223">
        <v>0</v>
      </c>
      <c r="V164" s="223">
        <f>U164*H164</f>
        <v>0</v>
      </c>
      <c r="W164" s="223">
        <v>0</v>
      </c>
      <c r="X164" s="224">
        <f>W164*H164</f>
        <v>0</v>
      </c>
      <c r="Y164" s="35"/>
      <c r="Z164" s="35"/>
      <c r="AA164" s="35"/>
      <c r="AB164" s="35"/>
      <c r="AC164" s="35"/>
      <c r="AD164" s="35"/>
      <c r="AE164" s="35"/>
      <c r="AR164" s="225" t="s">
        <v>137</v>
      </c>
      <c r="AT164" s="225" t="s">
        <v>132</v>
      </c>
      <c r="AU164" s="225" t="s">
        <v>84</v>
      </c>
      <c r="AY164" s="14" t="s">
        <v>127</v>
      </c>
      <c r="BE164" s="226">
        <f>IF(O164="základní",K164,0)</f>
        <v>0</v>
      </c>
      <c r="BF164" s="226">
        <f>IF(O164="snížená",K164,0)</f>
        <v>0</v>
      </c>
      <c r="BG164" s="226">
        <f>IF(O164="zákl. přenesená",K164,0)</f>
        <v>0</v>
      </c>
      <c r="BH164" s="226">
        <f>IF(O164="sníž. přenesená",K164,0)</f>
        <v>0</v>
      </c>
      <c r="BI164" s="226">
        <f>IF(O164="nulová",K164,0)</f>
        <v>0</v>
      </c>
      <c r="BJ164" s="14" t="s">
        <v>82</v>
      </c>
      <c r="BK164" s="226">
        <f>ROUND(P164*H164,2)</f>
        <v>0</v>
      </c>
      <c r="BL164" s="14" t="s">
        <v>138</v>
      </c>
      <c r="BM164" s="225" t="s">
        <v>273</v>
      </c>
    </row>
    <row r="165" s="2" customFormat="1" ht="24.15" customHeight="1">
      <c r="A165" s="35"/>
      <c r="B165" s="36"/>
      <c r="C165" s="211" t="s">
        <v>274</v>
      </c>
      <c r="D165" s="211" t="s">
        <v>132</v>
      </c>
      <c r="E165" s="212" t="s">
        <v>275</v>
      </c>
      <c r="F165" s="213" t="s">
        <v>276</v>
      </c>
      <c r="G165" s="214" t="s">
        <v>147</v>
      </c>
      <c r="H165" s="215">
        <v>7</v>
      </c>
      <c r="I165" s="216"/>
      <c r="J165" s="217"/>
      <c r="K165" s="218">
        <f>ROUND(P165*H165,2)</f>
        <v>0</v>
      </c>
      <c r="L165" s="213" t="s">
        <v>1</v>
      </c>
      <c r="M165" s="219"/>
      <c r="N165" s="220" t="s">
        <v>1</v>
      </c>
      <c r="O165" s="221" t="s">
        <v>40</v>
      </c>
      <c r="P165" s="222">
        <f>I165+J165</f>
        <v>0</v>
      </c>
      <c r="Q165" s="222">
        <f>ROUND(I165*H165,2)</f>
        <v>0</v>
      </c>
      <c r="R165" s="222">
        <f>ROUND(J165*H165,2)</f>
        <v>0</v>
      </c>
      <c r="S165" s="88"/>
      <c r="T165" s="223">
        <f>S165*H165</f>
        <v>0</v>
      </c>
      <c r="U165" s="223">
        <v>0.00012</v>
      </c>
      <c r="V165" s="223">
        <f>U165*H165</f>
        <v>0.00084000000000000003</v>
      </c>
      <c r="W165" s="223">
        <v>0</v>
      </c>
      <c r="X165" s="224">
        <f>W165*H165</f>
        <v>0</v>
      </c>
      <c r="Y165" s="35"/>
      <c r="Z165" s="35"/>
      <c r="AA165" s="35"/>
      <c r="AB165" s="35"/>
      <c r="AC165" s="35"/>
      <c r="AD165" s="35"/>
      <c r="AE165" s="35"/>
      <c r="AR165" s="225" t="s">
        <v>137</v>
      </c>
      <c r="AT165" s="225" t="s">
        <v>132</v>
      </c>
      <c r="AU165" s="225" t="s">
        <v>84</v>
      </c>
      <c r="AY165" s="14" t="s">
        <v>127</v>
      </c>
      <c r="BE165" s="226">
        <f>IF(O165="základní",K165,0)</f>
        <v>0</v>
      </c>
      <c r="BF165" s="226">
        <f>IF(O165="snížená",K165,0)</f>
        <v>0</v>
      </c>
      <c r="BG165" s="226">
        <f>IF(O165="zákl. přenesená",K165,0)</f>
        <v>0</v>
      </c>
      <c r="BH165" s="226">
        <f>IF(O165="sníž. přenesená",K165,0)</f>
        <v>0</v>
      </c>
      <c r="BI165" s="226">
        <f>IF(O165="nulová",K165,0)</f>
        <v>0</v>
      </c>
      <c r="BJ165" s="14" t="s">
        <v>82</v>
      </c>
      <c r="BK165" s="226">
        <f>ROUND(P165*H165,2)</f>
        <v>0</v>
      </c>
      <c r="BL165" s="14" t="s">
        <v>138</v>
      </c>
      <c r="BM165" s="225" t="s">
        <v>277</v>
      </c>
    </row>
    <row r="166" s="2" customFormat="1" ht="16.5" customHeight="1">
      <c r="A166" s="35"/>
      <c r="B166" s="36"/>
      <c r="C166" s="211" t="s">
        <v>278</v>
      </c>
      <c r="D166" s="211" t="s">
        <v>132</v>
      </c>
      <c r="E166" s="212" t="s">
        <v>279</v>
      </c>
      <c r="F166" s="213" t="s">
        <v>280</v>
      </c>
      <c r="G166" s="214" t="s">
        <v>158</v>
      </c>
      <c r="H166" s="215">
        <v>7</v>
      </c>
      <c r="I166" s="216"/>
      <c r="J166" s="217"/>
      <c r="K166" s="218">
        <f>ROUND(P166*H166,2)</f>
        <v>0</v>
      </c>
      <c r="L166" s="213" t="s">
        <v>1</v>
      </c>
      <c r="M166" s="219"/>
      <c r="N166" s="220" t="s">
        <v>1</v>
      </c>
      <c r="O166" s="221" t="s">
        <v>40</v>
      </c>
      <c r="P166" s="222">
        <f>I166+J166</f>
        <v>0</v>
      </c>
      <c r="Q166" s="222">
        <f>ROUND(I166*H166,2)</f>
        <v>0</v>
      </c>
      <c r="R166" s="222">
        <f>ROUND(J166*H166,2)</f>
        <v>0</v>
      </c>
      <c r="S166" s="88"/>
      <c r="T166" s="223">
        <f>S166*H166</f>
        <v>0</v>
      </c>
      <c r="U166" s="223">
        <v>0</v>
      </c>
      <c r="V166" s="223">
        <f>U166*H166</f>
        <v>0</v>
      </c>
      <c r="W166" s="223">
        <v>0</v>
      </c>
      <c r="X166" s="224">
        <f>W166*H166</f>
        <v>0</v>
      </c>
      <c r="Y166" s="35"/>
      <c r="Z166" s="35"/>
      <c r="AA166" s="35"/>
      <c r="AB166" s="35"/>
      <c r="AC166" s="35"/>
      <c r="AD166" s="35"/>
      <c r="AE166" s="35"/>
      <c r="AR166" s="225" t="s">
        <v>137</v>
      </c>
      <c r="AT166" s="225" t="s">
        <v>132</v>
      </c>
      <c r="AU166" s="225" t="s">
        <v>84</v>
      </c>
      <c r="AY166" s="14" t="s">
        <v>127</v>
      </c>
      <c r="BE166" s="226">
        <f>IF(O166="základní",K166,0)</f>
        <v>0</v>
      </c>
      <c r="BF166" s="226">
        <f>IF(O166="snížená",K166,0)</f>
        <v>0</v>
      </c>
      <c r="BG166" s="226">
        <f>IF(O166="zákl. přenesená",K166,0)</f>
        <v>0</v>
      </c>
      <c r="BH166" s="226">
        <f>IF(O166="sníž. přenesená",K166,0)</f>
        <v>0</v>
      </c>
      <c r="BI166" s="226">
        <f>IF(O166="nulová",K166,0)</f>
        <v>0</v>
      </c>
      <c r="BJ166" s="14" t="s">
        <v>82</v>
      </c>
      <c r="BK166" s="226">
        <f>ROUND(P166*H166,2)</f>
        <v>0</v>
      </c>
      <c r="BL166" s="14" t="s">
        <v>138</v>
      </c>
      <c r="BM166" s="225" t="s">
        <v>281</v>
      </c>
    </row>
    <row r="167" s="2" customFormat="1" ht="24.15" customHeight="1">
      <c r="A167" s="35"/>
      <c r="B167" s="36"/>
      <c r="C167" s="211" t="s">
        <v>282</v>
      </c>
      <c r="D167" s="211" t="s">
        <v>132</v>
      </c>
      <c r="E167" s="212" t="s">
        <v>283</v>
      </c>
      <c r="F167" s="213" t="s">
        <v>284</v>
      </c>
      <c r="G167" s="214" t="s">
        <v>147</v>
      </c>
      <c r="H167" s="215">
        <v>16</v>
      </c>
      <c r="I167" s="216"/>
      <c r="J167" s="217"/>
      <c r="K167" s="218">
        <f>ROUND(P167*H167,2)</f>
        <v>0</v>
      </c>
      <c r="L167" s="213" t="s">
        <v>136</v>
      </c>
      <c r="M167" s="219"/>
      <c r="N167" s="220" t="s">
        <v>1</v>
      </c>
      <c r="O167" s="221" t="s">
        <v>40</v>
      </c>
      <c r="P167" s="222">
        <f>I167+J167</f>
        <v>0</v>
      </c>
      <c r="Q167" s="222">
        <f>ROUND(I167*H167,2)</f>
        <v>0</v>
      </c>
      <c r="R167" s="222">
        <f>ROUND(J167*H167,2)</f>
        <v>0</v>
      </c>
      <c r="S167" s="88"/>
      <c r="T167" s="223">
        <f>S167*H167</f>
        <v>0</v>
      </c>
      <c r="U167" s="223">
        <v>5.0000000000000002E-05</v>
      </c>
      <c r="V167" s="223">
        <f>U167*H167</f>
        <v>0.00080000000000000004</v>
      </c>
      <c r="W167" s="223">
        <v>0</v>
      </c>
      <c r="X167" s="224">
        <f>W167*H167</f>
        <v>0</v>
      </c>
      <c r="Y167" s="35"/>
      <c r="Z167" s="35"/>
      <c r="AA167" s="35"/>
      <c r="AB167" s="35"/>
      <c r="AC167" s="35"/>
      <c r="AD167" s="35"/>
      <c r="AE167" s="35"/>
      <c r="AR167" s="225" t="s">
        <v>249</v>
      </c>
      <c r="AT167" s="225" t="s">
        <v>132</v>
      </c>
      <c r="AU167" s="225" t="s">
        <v>84</v>
      </c>
      <c r="AY167" s="14" t="s">
        <v>127</v>
      </c>
      <c r="BE167" s="226">
        <f>IF(O167="základní",K167,0)</f>
        <v>0</v>
      </c>
      <c r="BF167" s="226">
        <f>IF(O167="snížená",K167,0)</f>
        <v>0</v>
      </c>
      <c r="BG167" s="226">
        <f>IF(O167="zákl. přenesená",K167,0)</f>
        <v>0</v>
      </c>
      <c r="BH167" s="226">
        <f>IF(O167="sníž. přenesená",K167,0)</f>
        <v>0</v>
      </c>
      <c r="BI167" s="226">
        <f>IF(O167="nulová",K167,0)</f>
        <v>0</v>
      </c>
      <c r="BJ167" s="14" t="s">
        <v>82</v>
      </c>
      <c r="BK167" s="226">
        <f>ROUND(P167*H167,2)</f>
        <v>0</v>
      </c>
      <c r="BL167" s="14" t="s">
        <v>250</v>
      </c>
      <c r="BM167" s="225" t="s">
        <v>285</v>
      </c>
    </row>
    <row r="168" s="12" customFormat="1" ht="22.8" customHeight="1">
      <c r="A168" s="12"/>
      <c r="B168" s="194"/>
      <c r="C168" s="195"/>
      <c r="D168" s="196" t="s">
        <v>76</v>
      </c>
      <c r="E168" s="209" t="s">
        <v>286</v>
      </c>
      <c r="F168" s="209" t="s">
        <v>287</v>
      </c>
      <c r="G168" s="195"/>
      <c r="H168" s="195"/>
      <c r="I168" s="198"/>
      <c r="J168" s="198"/>
      <c r="K168" s="210">
        <f>BK168</f>
        <v>0</v>
      </c>
      <c r="L168" s="195"/>
      <c r="M168" s="200"/>
      <c r="N168" s="201"/>
      <c r="O168" s="202"/>
      <c r="P168" s="202"/>
      <c r="Q168" s="203">
        <f>SUM(Q169:Q182)</f>
        <v>0</v>
      </c>
      <c r="R168" s="203">
        <f>SUM(R169:R182)</f>
        <v>0</v>
      </c>
      <c r="S168" s="202"/>
      <c r="T168" s="204">
        <f>SUM(T169:T182)</f>
        <v>0</v>
      </c>
      <c r="U168" s="202"/>
      <c r="V168" s="204">
        <f>SUM(V169:V182)</f>
        <v>0.024489999999999998</v>
      </c>
      <c r="W168" s="202"/>
      <c r="X168" s="205">
        <f>SUM(X169:X182)</f>
        <v>0</v>
      </c>
      <c r="Y168" s="12"/>
      <c r="Z168" s="12"/>
      <c r="AA168" s="12"/>
      <c r="AB168" s="12"/>
      <c r="AC168" s="12"/>
      <c r="AD168" s="12"/>
      <c r="AE168" s="12"/>
      <c r="AR168" s="206" t="s">
        <v>84</v>
      </c>
      <c r="AT168" s="207" t="s">
        <v>76</v>
      </c>
      <c r="AU168" s="207" t="s">
        <v>82</v>
      </c>
      <c r="AY168" s="206" t="s">
        <v>127</v>
      </c>
      <c r="BK168" s="208">
        <f>SUM(BK169:BK182)</f>
        <v>0</v>
      </c>
    </row>
    <row r="169" s="2" customFormat="1" ht="24.15" customHeight="1">
      <c r="A169" s="35"/>
      <c r="B169" s="36"/>
      <c r="C169" s="211" t="s">
        <v>288</v>
      </c>
      <c r="D169" s="211" t="s">
        <v>132</v>
      </c>
      <c r="E169" s="212" t="s">
        <v>289</v>
      </c>
      <c r="F169" s="213" t="s">
        <v>290</v>
      </c>
      <c r="G169" s="214" t="s">
        <v>147</v>
      </c>
      <c r="H169" s="215">
        <v>12</v>
      </c>
      <c r="I169" s="216"/>
      <c r="J169" s="217"/>
      <c r="K169" s="218">
        <f>ROUND(P169*H169,2)</f>
        <v>0</v>
      </c>
      <c r="L169" s="213" t="s">
        <v>136</v>
      </c>
      <c r="M169" s="219"/>
      <c r="N169" s="220" t="s">
        <v>1</v>
      </c>
      <c r="O169" s="221" t="s">
        <v>40</v>
      </c>
      <c r="P169" s="222">
        <f>I169+J169</f>
        <v>0</v>
      </c>
      <c r="Q169" s="222">
        <f>ROUND(I169*H169,2)</f>
        <v>0</v>
      </c>
      <c r="R169" s="222">
        <f>ROUND(J169*H169,2)</f>
        <v>0</v>
      </c>
      <c r="S169" s="88"/>
      <c r="T169" s="223">
        <f>S169*H169</f>
        <v>0</v>
      </c>
      <c r="U169" s="223">
        <v>9.0000000000000006E-05</v>
      </c>
      <c r="V169" s="223">
        <f>U169*H169</f>
        <v>0.00108</v>
      </c>
      <c r="W169" s="223">
        <v>0</v>
      </c>
      <c r="X169" s="224">
        <f>W169*H169</f>
        <v>0</v>
      </c>
      <c r="Y169" s="35"/>
      <c r="Z169" s="35"/>
      <c r="AA169" s="35"/>
      <c r="AB169" s="35"/>
      <c r="AC169" s="35"/>
      <c r="AD169" s="35"/>
      <c r="AE169" s="35"/>
      <c r="AR169" s="225" t="s">
        <v>249</v>
      </c>
      <c r="AT169" s="225" t="s">
        <v>132</v>
      </c>
      <c r="AU169" s="225" t="s">
        <v>84</v>
      </c>
      <c r="AY169" s="14" t="s">
        <v>127</v>
      </c>
      <c r="BE169" s="226">
        <f>IF(O169="základní",K169,0)</f>
        <v>0</v>
      </c>
      <c r="BF169" s="226">
        <f>IF(O169="snížená",K169,0)</f>
        <v>0</v>
      </c>
      <c r="BG169" s="226">
        <f>IF(O169="zákl. přenesená",K169,0)</f>
        <v>0</v>
      </c>
      <c r="BH169" s="226">
        <f>IF(O169="sníž. přenesená",K169,0)</f>
        <v>0</v>
      </c>
      <c r="BI169" s="226">
        <f>IF(O169="nulová",K169,0)</f>
        <v>0</v>
      </c>
      <c r="BJ169" s="14" t="s">
        <v>82</v>
      </c>
      <c r="BK169" s="226">
        <f>ROUND(P169*H169,2)</f>
        <v>0</v>
      </c>
      <c r="BL169" s="14" t="s">
        <v>250</v>
      </c>
      <c r="BM169" s="225" t="s">
        <v>291</v>
      </c>
    </row>
    <row r="170" s="2" customFormat="1" ht="24.15" customHeight="1">
      <c r="A170" s="35"/>
      <c r="B170" s="36"/>
      <c r="C170" s="211" t="s">
        <v>292</v>
      </c>
      <c r="D170" s="211" t="s">
        <v>132</v>
      </c>
      <c r="E170" s="212" t="s">
        <v>293</v>
      </c>
      <c r="F170" s="213" t="s">
        <v>294</v>
      </c>
      <c r="G170" s="214" t="s">
        <v>248</v>
      </c>
      <c r="H170" s="215">
        <v>4</v>
      </c>
      <c r="I170" s="216"/>
      <c r="J170" s="217"/>
      <c r="K170" s="218">
        <f>ROUND(P170*H170,2)</f>
        <v>0</v>
      </c>
      <c r="L170" s="213" t="s">
        <v>136</v>
      </c>
      <c r="M170" s="219"/>
      <c r="N170" s="220" t="s">
        <v>1</v>
      </c>
      <c r="O170" s="221" t="s">
        <v>40</v>
      </c>
      <c r="P170" s="222">
        <f>I170+J170</f>
        <v>0</v>
      </c>
      <c r="Q170" s="222">
        <f>ROUND(I170*H170,2)</f>
        <v>0</v>
      </c>
      <c r="R170" s="222">
        <f>ROUND(J170*H170,2)</f>
        <v>0</v>
      </c>
      <c r="S170" s="88"/>
      <c r="T170" s="223">
        <f>S170*H170</f>
        <v>0</v>
      </c>
      <c r="U170" s="223">
        <v>4.0000000000000003E-05</v>
      </c>
      <c r="V170" s="223">
        <f>U170*H170</f>
        <v>0.00016000000000000001</v>
      </c>
      <c r="W170" s="223">
        <v>0</v>
      </c>
      <c r="X170" s="224">
        <f>W170*H170</f>
        <v>0</v>
      </c>
      <c r="Y170" s="35"/>
      <c r="Z170" s="35"/>
      <c r="AA170" s="35"/>
      <c r="AB170" s="35"/>
      <c r="AC170" s="35"/>
      <c r="AD170" s="35"/>
      <c r="AE170" s="35"/>
      <c r="AR170" s="225" t="s">
        <v>249</v>
      </c>
      <c r="AT170" s="225" t="s">
        <v>132</v>
      </c>
      <c r="AU170" s="225" t="s">
        <v>84</v>
      </c>
      <c r="AY170" s="14" t="s">
        <v>127</v>
      </c>
      <c r="BE170" s="226">
        <f>IF(O170="základní",K170,0)</f>
        <v>0</v>
      </c>
      <c r="BF170" s="226">
        <f>IF(O170="snížená",K170,0)</f>
        <v>0</v>
      </c>
      <c r="BG170" s="226">
        <f>IF(O170="zákl. přenesená",K170,0)</f>
        <v>0</v>
      </c>
      <c r="BH170" s="226">
        <f>IF(O170="sníž. přenesená",K170,0)</f>
        <v>0</v>
      </c>
      <c r="BI170" s="226">
        <f>IF(O170="nulová",K170,0)</f>
        <v>0</v>
      </c>
      <c r="BJ170" s="14" t="s">
        <v>82</v>
      </c>
      <c r="BK170" s="226">
        <f>ROUND(P170*H170,2)</f>
        <v>0</v>
      </c>
      <c r="BL170" s="14" t="s">
        <v>250</v>
      </c>
      <c r="BM170" s="225" t="s">
        <v>295</v>
      </c>
    </row>
    <row r="171" s="2" customFormat="1" ht="24.15" customHeight="1">
      <c r="A171" s="35"/>
      <c r="B171" s="36"/>
      <c r="C171" s="211" t="s">
        <v>296</v>
      </c>
      <c r="D171" s="211" t="s">
        <v>132</v>
      </c>
      <c r="E171" s="212" t="s">
        <v>297</v>
      </c>
      <c r="F171" s="213" t="s">
        <v>298</v>
      </c>
      <c r="G171" s="214" t="s">
        <v>248</v>
      </c>
      <c r="H171" s="215">
        <v>4</v>
      </c>
      <c r="I171" s="216"/>
      <c r="J171" s="217"/>
      <c r="K171" s="218">
        <f>ROUND(P171*H171,2)</f>
        <v>0</v>
      </c>
      <c r="L171" s="213" t="s">
        <v>136</v>
      </c>
      <c r="M171" s="219"/>
      <c r="N171" s="220" t="s">
        <v>1</v>
      </c>
      <c r="O171" s="221" t="s">
        <v>40</v>
      </c>
      <c r="P171" s="222">
        <f>I171+J171</f>
        <v>0</v>
      </c>
      <c r="Q171" s="222">
        <f>ROUND(I171*H171,2)</f>
        <v>0</v>
      </c>
      <c r="R171" s="222">
        <f>ROUND(J171*H171,2)</f>
        <v>0</v>
      </c>
      <c r="S171" s="88"/>
      <c r="T171" s="223">
        <f>S171*H171</f>
        <v>0</v>
      </c>
      <c r="U171" s="223">
        <v>6.9999999999999994E-05</v>
      </c>
      <c r="V171" s="223">
        <f>U171*H171</f>
        <v>0.00027999999999999998</v>
      </c>
      <c r="W171" s="223">
        <v>0</v>
      </c>
      <c r="X171" s="224">
        <f>W171*H171</f>
        <v>0</v>
      </c>
      <c r="Y171" s="35"/>
      <c r="Z171" s="35"/>
      <c r="AA171" s="35"/>
      <c r="AB171" s="35"/>
      <c r="AC171" s="35"/>
      <c r="AD171" s="35"/>
      <c r="AE171" s="35"/>
      <c r="AR171" s="225" t="s">
        <v>249</v>
      </c>
      <c r="AT171" s="225" t="s">
        <v>132</v>
      </c>
      <c r="AU171" s="225" t="s">
        <v>84</v>
      </c>
      <c r="AY171" s="14" t="s">
        <v>127</v>
      </c>
      <c r="BE171" s="226">
        <f>IF(O171="základní",K171,0)</f>
        <v>0</v>
      </c>
      <c r="BF171" s="226">
        <f>IF(O171="snížená",K171,0)</f>
        <v>0</v>
      </c>
      <c r="BG171" s="226">
        <f>IF(O171="zákl. přenesená",K171,0)</f>
        <v>0</v>
      </c>
      <c r="BH171" s="226">
        <f>IF(O171="sníž. přenesená",K171,0)</f>
        <v>0</v>
      </c>
      <c r="BI171" s="226">
        <f>IF(O171="nulová",K171,0)</f>
        <v>0</v>
      </c>
      <c r="BJ171" s="14" t="s">
        <v>82</v>
      </c>
      <c r="BK171" s="226">
        <f>ROUND(P171*H171,2)</f>
        <v>0</v>
      </c>
      <c r="BL171" s="14" t="s">
        <v>250</v>
      </c>
      <c r="BM171" s="225" t="s">
        <v>299</v>
      </c>
    </row>
    <row r="172" s="2" customFormat="1" ht="24.15" customHeight="1">
      <c r="A172" s="35"/>
      <c r="B172" s="36"/>
      <c r="C172" s="211" t="s">
        <v>300</v>
      </c>
      <c r="D172" s="211" t="s">
        <v>132</v>
      </c>
      <c r="E172" s="212" t="s">
        <v>301</v>
      </c>
      <c r="F172" s="213" t="s">
        <v>302</v>
      </c>
      <c r="G172" s="214" t="s">
        <v>248</v>
      </c>
      <c r="H172" s="215">
        <v>20</v>
      </c>
      <c r="I172" s="216"/>
      <c r="J172" s="217"/>
      <c r="K172" s="218">
        <f>ROUND(P172*H172,2)</f>
        <v>0</v>
      </c>
      <c r="L172" s="213" t="s">
        <v>136</v>
      </c>
      <c r="M172" s="219"/>
      <c r="N172" s="220" t="s">
        <v>1</v>
      </c>
      <c r="O172" s="221" t="s">
        <v>40</v>
      </c>
      <c r="P172" s="222">
        <f>I172+J172</f>
        <v>0</v>
      </c>
      <c r="Q172" s="222">
        <f>ROUND(I172*H172,2)</f>
        <v>0</v>
      </c>
      <c r="R172" s="222">
        <f>ROUND(J172*H172,2)</f>
        <v>0</v>
      </c>
      <c r="S172" s="88"/>
      <c r="T172" s="223">
        <f>S172*H172</f>
        <v>0</v>
      </c>
      <c r="U172" s="223">
        <v>0.00010000000000000001</v>
      </c>
      <c r="V172" s="223">
        <f>U172*H172</f>
        <v>0.002</v>
      </c>
      <c r="W172" s="223">
        <v>0</v>
      </c>
      <c r="X172" s="224">
        <f>W172*H172</f>
        <v>0</v>
      </c>
      <c r="Y172" s="35"/>
      <c r="Z172" s="35"/>
      <c r="AA172" s="35"/>
      <c r="AB172" s="35"/>
      <c r="AC172" s="35"/>
      <c r="AD172" s="35"/>
      <c r="AE172" s="35"/>
      <c r="AR172" s="225" t="s">
        <v>249</v>
      </c>
      <c r="AT172" s="225" t="s">
        <v>132</v>
      </c>
      <c r="AU172" s="225" t="s">
        <v>84</v>
      </c>
      <c r="AY172" s="14" t="s">
        <v>127</v>
      </c>
      <c r="BE172" s="226">
        <f>IF(O172="základní",K172,0)</f>
        <v>0</v>
      </c>
      <c r="BF172" s="226">
        <f>IF(O172="snížená",K172,0)</f>
        <v>0</v>
      </c>
      <c r="BG172" s="226">
        <f>IF(O172="zákl. přenesená",K172,0)</f>
        <v>0</v>
      </c>
      <c r="BH172" s="226">
        <f>IF(O172="sníž. přenesená",K172,0)</f>
        <v>0</v>
      </c>
      <c r="BI172" s="226">
        <f>IF(O172="nulová",K172,0)</f>
        <v>0</v>
      </c>
      <c r="BJ172" s="14" t="s">
        <v>82</v>
      </c>
      <c r="BK172" s="226">
        <f>ROUND(P172*H172,2)</f>
        <v>0</v>
      </c>
      <c r="BL172" s="14" t="s">
        <v>250</v>
      </c>
      <c r="BM172" s="225" t="s">
        <v>303</v>
      </c>
    </row>
    <row r="173" s="2" customFormat="1" ht="24.15" customHeight="1">
      <c r="A173" s="35"/>
      <c r="B173" s="36"/>
      <c r="C173" s="211" t="s">
        <v>304</v>
      </c>
      <c r="D173" s="211" t="s">
        <v>132</v>
      </c>
      <c r="E173" s="212" t="s">
        <v>305</v>
      </c>
      <c r="F173" s="213" t="s">
        <v>306</v>
      </c>
      <c r="G173" s="214" t="s">
        <v>248</v>
      </c>
      <c r="H173" s="215">
        <v>10</v>
      </c>
      <c r="I173" s="216"/>
      <c r="J173" s="217"/>
      <c r="K173" s="218">
        <f>ROUND(P173*H173,2)</f>
        <v>0</v>
      </c>
      <c r="L173" s="213" t="s">
        <v>136</v>
      </c>
      <c r="M173" s="219"/>
      <c r="N173" s="220" t="s">
        <v>1</v>
      </c>
      <c r="O173" s="221" t="s">
        <v>40</v>
      </c>
      <c r="P173" s="222">
        <f>I173+J173</f>
        <v>0</v>
      </c>
      <c r="Q173" s="222">
        <f>ROUND(I173*H173,2)</f>
        <v>0</v>
      </c>
      <c r="R173" s="222">
        <f>ROUND(J173*H173,2)</f>
        <v>0</v>
      </c>
      <c r="S173" s="88"/>
      <c r="T173" s="223">
        <f>S173*H173</f>
        <v>0</v>
      </c>
      <c r="U173" s="223">
        <v>0.00013999999999999999</v>
      </c>
      <c r="V173" s="223">
        <f>U173*H173</f>
        <v>0.0013999999999999998</v>
      </c>
      <c r="W173" s="223">
        <v>0</v>
      </c>
      <c r="X173" s="224">
        <f>W173*H173</f>
        <v>0</v>
      </c>
      <c r="Y173" s="35"/>
      <c r="Z173" s="35"/>
      <c r="AA173" s="35"/>
      <c r="AB173" s="35"/>
      <c r="AC173" s="35"/>
      <c r="AD173" s="35"/>
      <c r="AE173" s="35"/>
      <c r="AR173" s="225" t="s">
        <v>249</v>
      </c>
      <c r="AT173" s="225" t="s">
        <v>132</v>
      </c>
      <c r="AU173" s="225" t="s">
        <v>84</v>
      </c>
      <c r="AY173" s="14" t="s">
        <v>127</v>
      </c>
      <c r="BE173" s="226">
        <f>IF(O173="základní",K173,0)</f>
        <v>0</v>
      </c>
      <c r="BF173" s="226">
        <f>IF(O173="snížená",K173,0)</f>
        <v>0</v>
      </c>
      <c r="BG173" s="226">
        <f>IF(O173="zákl. přenesená",K173,0)</f>
        <v>0</v>
      </c>
      <c r="BH173" s="226">
        <f>IF(O173="sníž. přenesená",K173,0)</f>
        <v>0</v>
      </c>
      <c r="BI173" s="226">
        <f>IF(O173="nulová",K173,0)</f>
        <v>0</v>
      </c>
      <c r="BJ173" s="14" t="s">
        <v>82</v>
      </c>
      <c r="BK173" s="226">
        <f>ROUND(P173*H173,2)</f>
        <v>0</v>
      </c>
      <c r="BL173" s="14" t="s">
        <v>250</v>
      </c>
      <c r="BM173" s="225" t="s">
        <v>307</v>
      </c>
    </row>
    <row r="174" s="2" customFormat="1" ht="24.15" customHeight="1">
      <c r="A174" s="35"/>
      <c r="B174" s="36"/>
      <c r="C174" s="211" t="s">
        <v>308</v>
      </c>
      <c r="D174" s="211" t="s">
        <v>132</v>
      </c>
      <c r="E174" s="212" t="s">
        <v>309</v>
      </c>
      <c r="F174" s="213" t="s">
        <v>310</v>
      </c>
      <c r="G174" s="214" t="s">
        <v>248</v>
      </c>
      <c r="H174" s="215">
        <v>15</v>
      </c>
      <c r="I174" s="216"/>
      <c r="J174" s="217"/>
      <c r="K174" s="218">
        <f>ROUND(P174*H174,2)</f>
        <v>0</v>
      </c>
      <c r="L174" s="213" t="s">
        <v>136</v>
      </c>
      <c r="M174" s="219"/>
      <c r="N174" s="220" t="s">
        <v>1</v>
      </c>
      <c r="O174" s="221" t="s">
        <v>40</v>
      </c>
      <c r="P174" s="222">
        <f>I174+J174</f>
        <v>0</v>
      </c>
      <c r="Q174" s="222">
        <f>ROUND(I174*H174,2)</f>
        <v>0</v>
      </c>
      <c r="R174" s="222">
        <f>ROUND(J174*H174,2)</f>
        <v>0</v>
      </c>
      <c r="S174" s="88"/>
      <c r="T174" s="223">
        <f>S174*H174</f>
        <v>0</v>
      </c>
      <c r="U174" s="223">
        <v>0.00012999999999999999</v>
      </c>
      <c r="V174" s="223">
        <f>U174*H174</f>
        <v>0.0019499999999999999</v>
      </c>
      <c r="W174" s="223">
        <v>0</v>
      </c>
      <c r="X174" s="224">
        <f>W174*H174</f>
        <v>0</v>
      </c>
      <c r="Y174" s="35"/>
      <c r="Z174" s="35"/>
      <c r="AA174" s="35"/>
      <c r="AB174" s="35"/>
      <c r="AC174" s="35"/>
      <c r="AD174" s="35"/>
      <c r="AE174" s="35"/>
      <c r="AR174" s="225" t="s">
        <v>249</v>
      </c>
      <c r="AT174" s="225" t="s">
        <v>132</v>
      </c>
      <c r="AU174" s="225" t="s">
        <v>84</v>
      </c>
      <c r="AY174" s="14" t="s">
        <v>127</v>
      </c>
      <c r="BE174" s="226">
        <f>IF(O174="základní",K174,0)</f>
        <v>0</v>
      </c>
      <c r="BF174" s="226">
        <f>IF(O174="snížená",K174,0)</f>
        <v>0</v>
      </c>
      <c r="BG174" s="226">
        <f>IF(O174="zákl. přenesená",K174,0)</f>
        <v>0</v>
      </c>
      <c r="BH174" s="226">
        <f>IF(O174="sníž. přenesená",K174,0)</f>
        <v>0</v>
      </c>
      <c r="BI174" s="226">
        <f>IF(O174="nulová",K174,0)</f>
        <v>0</v>
      </c>
      <c r="BJ174" s="14" t="s">
        <v>82</v>
      </c>
      <c r="BK174" s="226">
        <f>ROUND(P174*H174,2)</f>
        <v>0</v>
      </c>
      <c r="BL174" s="14" t="s">
        <v>250</v>
      </c>
      <c r="BM174" s="225" t="s">
        <v>311</v>
      </c>
    </row>
    <row r="175" s="2" customFormat="1" ht="24.15" customHeight="1">
      <c r="A175" s="35"/>
      <c r="B175" s="36"/>
      <c r="C175" s="211" t="s">
        <v>312</v>
      </c>
      <c r="D175" s="211" t="s">
        <v>132</v>
      </c>
      <c r="E175" s="212" t="s">
        <v>313</v>
      </c>
      <c r="F175" s="213" t="s">
        <v>314</v>
      </c>
      <c r="G175" s="214" t="s">
        <v>248</v>
      </c>
      <c r="H175" s="215">
        <v>12</v>
      </c>
      <c r="I175" s="216"/>
      <c r="J175" s="217"/>
      <c r="K175" s="218">
        <f>ROUND(P175*H175,2)</f>
        <v>0</v>
      </c>
      <c r="L175" s="213" t="s">
        <v>136</v>
      </c>
      <c r="M175" s="219"/>
      <c r="N175" s="220" t="s">
        <v>1</v>
      </c>
      <c r="O175" s="221" t="s">
        <v>40</v>
      </c>
      <c r="P175" s="222">
        <f>I175+J175</f>
        <v>0</v>
      </c>
      <c r="Q175" s="222">
        <f>ROUND(I175*H175,2)</f>
        <v>0</v>
      </c>
      <c r="R175" s="222">
        <f>ROUND(J175*H175,2)</f>
        <v>0</v>
      </c>
      <c r="S175" s="88"/>
      <c r="T175" s="223">
        <f>S175*H175</f>
        <v>0</v>
      </c>
      <c r="U175" s="223">
        <v>0.00038999999999999999</v>
      </c>
      <c r="V175" s="223">
        <f>U175*H175</f>
        <v>0.0046800000000000001</v>
      </c>
      <c r="W175" s="223">
        <v>0</v>
      </c>
      <c r="X175" s="224">
        <f>W175*H175</f>
        <v>0</v>
      </c>
      <c r="Y175" s="35"/>
      <c r="Z175" s="35"/>
      <c r="AA175" s="35"/>
      <c r="AB175" s="35"/>
      <c r="AC175" s="35"/>
      <c r="AD175" s="35"/>
      <c r="AE175" s="35"/>
      <c r="AR175" s="225" t="s">
        <v>249</v>
      </c>
      <c r="AT175" s="225" t="s">
        <v>132</v>
      </c>
      <c r="AU175" s="225" t="s">
        <v>84</v>
      </c>
      <c r="AY175" s="14" t="s">
        <v>127</v>
      </c>
      <c r="BE175" s="226">
        <f>IF(O175="základní",K175,0)</f>
        <v>0</v>
      </c>
      <c r="BF175" s="226">
        <f>IF(O175="snížená",K175,0)</f>
        <v>0</v>
      </c>
      <c r="BG175" s="226">
        <f>IF(O175="zákl. přenesená",K175,0)</f>
        <v>0</v>
      </c>
      <c r="BH175" s="226">
        <f>IF(O175="sníž. přenesená",K175,0)</f>
        <v>0</v>
      </c>
      <c r="BI175" s="226">
        <f>IF(O175="nulová",K175,0)</f>
        <v>0</v>
      </c>
      <c r="BJ175" s="14" t="s">
        <v>82</v>
      </c>
      <c r="BK175" s="226">
        <f>ROUND(P175*H175,2)</f>
        <v>0</v>
      </c>
      <c r="BL175" s="14" t="s">
        <v>250</v>
      </c>
      <c r="BM175" s="225" t="s">
        <v>315</v>
      </c>
    </row>
    <row r="176" s="2" customFormat="1" ht="24.15" customHeight="1">
      <c r="A176" s="35"/>
      <c r="B176" s="36"/>
      <c r="C176" s="211" t="s">
        <v>316</v>
      </c>
      <c r="D176" s="211" t="s">
        <v>132</v>
      </c>
      <c r="E176" s="212" t="s">
        <v>317</v>
      </c>
      <c r="F176" s="213" t="s">
        <v>318</v>
      </c>
      <c r="G176" s="214" t="s">
        <v>248</v>
      </c>
      <c r="H176" s="215">
        <v>1</v>
      </c>
      <c r="I176" s="216"/>
      <c r="J176" s="217"/>
      <c r="K176" s="218">
        <f>ROUND(P176*H176,2)</f>
        <v>0</v>
      </c>
      <c r="L176" s="213" t="s">
        <v>136</v>
      </c>
      <c r="M176" s="219"/>
      <c r="N176" s="220" t="s">
        <v>1</v>
      </c>
      <c r="O176" s="221" t="s">
        <v>40</v>
      </c>
      <c r="P176" s="222">
        <f>I176+J176</f>
        <v>0</v>
      </c>
      <c r="Q176" s="222">
        <f>ROUND(I176*H176,2)</f>
        <v>0</v>
      </c>
      <c r="R176" s="222">
        <f>ROUND(J176*H176,2)</f>
        <v>0</v>
      </c>
      <c r="S176" s="88"/>
      <c r="T176" s="223">
        <f>S176*H176</f>
        <v>0</v>
      </c>
      <c r="U176" s="223">
        <v>0.0010399999999999999</v>
      </c>
      <c r="V176" s="223">
        <f>U176*H176</f>
        <v>0.0010399999999999999</v>
      </c>
      <c r="W176" s="223">
        <v>0</v>
      </c>
      <c r="X176" s="224">
        <f>W176*H176</f>
        <v>0</v>
      </c>
      <c r="Y176" s="35"/>
      <c r="Z176" s="35"/>
      <c r="AA176" s="35"/>
      <c r="AB176" s="35"/>
      <c r="AC176" s="35"/>
      <c r="AD176" s="35"/>
      <c r="AE176" s="35"/>
      <c r="AR176" s="225" t="s">
        <v>249</v>
      </c>
      <c r="AT176" s="225" t="s">
        <v>132</v>
      </c>
      <c r="AU176" s="225" t="s">
        <v>84</v>
      </c>
      <c r="AY176" s="14" t="s">
        <v>127</v>
      </c>
      <c r="BE176" s="226">
        <f>IF(O176="základní",K176,0)</f>
        <v>0</v>
      </c>
      <c r="BF176" s="226">
        <f>IF(O176="snížená",K176,0)</f>
        <v>0</v>
      </c>
      <c r="BG176" s="226">
        <f>IF(O176="zákl. přenesená",K176,0)</f>
        <v>0</v>
      </c>
      <c r="BH176" s="226">
        <f>IF(O176="sníž. přenesená",K176,0)</f>
        <v>0</v>
      </c>
      <c r="BI176" s="226">
        <f>IF(O176="nulová",K176,0)</f>
        <v>0</v>
      </c>
      <c r="BJ176" s="14" t="s">
        <v>82</v>
      </c>
      <c r="BK176" s="226">
        <f>ROUND(P176*H176,2)</f>
        <v>0</v>
      </c>
      <c r="BL176" s="14" t="s">
        <v>250</v>
      </c>
      <c r="BM176" s="225" t="s">
        <v>319</v>
      </c>
    </row>
    <row r="177" s="2" customFormat="1" ht="24.15" customHeight="1">
      <c r="A177" s="35"/>
      <c r="B177" s="36"/>
      <c r="C177" s="211" t="s">
        <v>320</v>
      </c>
      <c r="D177" s="211" t="s">
        <v>132</v>
      </c>
      <c r="E177" s="212" t="s">
        <v>321</v>
      </c>
      <c r="F177" s="213" t="s">
        <v>322</v>
      </c>
      <c r="G177" s="214" t="s">
        <v>248</v>
      </c>
      <c r="H177" s="215">
        <v>16</v>
      </c>
      <c r="I177" s="216"/>
      <c r="J177" s="217"/>
      <c r="K177" s="218">
        <f>ROUND(P177*H177,2)</f>
        <v>0</v>
      </c>
      <c r="L177" s="213" t="s">
        <v>1</v>
      </c>
      <c r="M177" s="219"/>
      <c r="N177" s="220" t="s">
        <v>1</v>
      </c>
      <c r="O177" s="221" t="s">
        <v>40</v>
      </c>
      <c r="P177" s="222">
        <f>I177+J177</f>
        <v>0</v>
      </c>
      <c r="Q177" s="222">
        <f>ROUND(I177*H177,2)</f>
        <v>0</v>
      </c>
      <c r="R177" s="222">
        <f>ROUND(J177*H177,2)</f>
        <v>0</v>
      </c>
      <c r="S177" s="88"/>
      <c r="T177" s="223">
        <f>S177*H177</f>
        <v>0</v>
      </c>
      <c r="U177" s="223">
        <v>0</v>
      </c>
      <c r="V177" s="223">
        <f>U177*H177</f>
        <v>0</v>
      </c>
      <c r="W177" s="223">
        <v>0</v>
      </c>
      <c r="X177" s="224">
        <f>W177*H177</f>
        <v>0</v>
      </c>
      <c r="Y177" s="35"/>
      <c r="Z177" s="35"/>
      <c r="AA177" s="35"/>
      <c r="AB177" s="35"/>
      <c r="AC177" s="35"/>
      <c r="AD177" s="35"/>
      <c r="AE177" s="35"/>
      <c r="AR177" s="225" t="s">
        <v>137</v>
      </c>
      <c r="AT177" s="225" t="s">
        <v>132</v>
      </c>
      <c r="AU177" s="225" t="s">
        <v>84</v>
      </c>
      <c r="AY177" s="14" t="s">
        <v>127</v>
      </c>
      <c r="BE177" s="226">
        <f>IF(O177="základní",K177,0)</f>
        <v>0</v>
      </c>
      <c r="BF177" s="226">
        <f>IF(O177="snížená",K177,0)</f>
        <v>0</v>
      </c>
      <c r="BG177" s="226">
        <f>IF(O177="zákl. přenesená",K177,0)</f>
        <v>0</v>
      </c>
      <c r="BH177" s="226">
        <f>IF(O177="sníž. přenesená",K177,0)</f>
        <v>0</v>
      </c>
      <c r="BI177" s="226">
        <f>IF(O177="nulová",K177,0)</f>
        <v>0</v>
      </c>
      <c r="BJ177" s="14" t="s">
        <v>82</v>
      </c>
      <c r="BK177" s="226">
        <f>ROUND(P177*H177,2)</f>
        <v>0</v>
      </c>
      <c r="BL177" s="14" t="s">
        <v>138</v>
      </c>
      <c r="BM177" s="225" t="s">
        <v>323</v>
      </c>
    </row>
    <row r="178" s="2" customFormat="1" ht="24.15" customHeight="1">
      <c r="A178" s="35"/>
      <c r="B178" s="36"/>
      <c r="C178" s="211" t="s">
        <v>324</v>
      </c>
      <c r="D178" s="211" t="s">
        <v>132</v>
      </c>
      <c r="E178" s="212" t="s">
        <v>325</v>
      </c>
      <c r="F178" s="213" t="s">
        <v>326</v>
      </c>
      <c r="G178" s="214" t="s">
        <v>248</v>
      </c>
      <c r="H178" s="215">
        <v>85</v>
      </c>
      <c r="I178" s="216"/>
      <c r="J178" s="217"/>
      <c r="K178" s="218">
        <f>ROUND(P178*H178,2)</f>
        <v>0</v>
      </c>
      <c r="L178" s="213" t="s">
        <v>136</v>
      </c>
      <c r="M178" s="219"/>
      <c r="N178" s="220" t="s">
        <v>1</v>
      </c>
      <c r="O178" s="221" t="s">
        <v>40</v>
      </c>
      <c r="P178" s="222">
        <f>I178+J178</f>
        <v>0</v>
      </c>
      <c r="Q178" s="222">
        <f>ROUND(I178*H178,2)</f>
        <v>0</v>
      </c>
      <c r="R178" s="222">
        <f>ROUND(J178*H178,2)</f>
        <v>0</v>
      </c>
      <c r="S178" s="88"/>
      <c r="T178" s="223">
        <f>S178*H178</f>
        <v>0</v>
      </c>
      <c r="U178" s="223">
        <v>0.00010000000000000001</v>
      </c>
      <c r="V178" s="223">
        <f>U178*H178</f>
        <v>0.0085000000000000006</v>
      </c>
      <c r="W178" s="223">
        <v>0</v>
      </c>
      <c r="X178" s="224">
        <f>W178*H178</f>
        <v>0</v>
      </c>
      <c r="Y178" s="35"/>
      <c r="Z178" s="35"/>
      <c r="AA178" s="35"/>
      <c r="AB178" s="35"/>
      <c r="AC178" s="35"/>
      <c r="AD178" s="35"/>
      <c r="AE178" s="35"/>
      <c r="AR178" s="225" t="s">
        <v>137</v>
      </c>
      <c r="AT178" s="225" t="s">
        <v>132</v>
      </c>
      <c r="AU178" s="225" t="s">
        <v>84</v>
      </c>
      <c r="AY178" s="14" t="s">
        <v>127</v>
      </c>
      <c r="BE178" s="226">
        <f>IF(O178="základní",K178,0)</f>
        <v>0</v>
      </c>
      <c r="BF178" s="226">
        <f>IF(O178="snížená",K178,0)</f>
        <v>0</v>
      </c>
      <c r="BG178" s="226">
        <f>IF(O178="zákl. přenesená",K178,0)</f>
        <v>0</v>
      </c>
      <c r="BH178" s="226">
        <f>IF(O178="sníž. přenesená",K178,0)</f>
        <v>0</v>
      </c>
      <c r="BI178" s="226">
        <f>IF(O178="nulová",K178,0)</f>
        <v>0</v>
      </c>
      <c r="BJ178" s="14" t="s">
        <v>82</v>
      </c>
      <c r="BK178" s="226">
        <f>ROUND(P178*H178,2)</f>
        <v>0</v>
      </c>
      <c r="BL178" s="14" t="s">
        <v>138</v>
      </c>
      <c r="BM178" s="225" t="s">
        <v>327</v>
      </c>
    </row>
    <row r="179" s="2" customFormat="1" ht="37.8" customHeight="1">
      <c r="A179" s="35"/>
      <c r="B179" s="36"/>
      <c r="C179" s="211" t="s">
        <v>328</v>
      </c>
      <c r="D179" s="211" t="s">
        <v>132</v>
      </c>
      <c r="E179" s="212" t="s">
        <v>329</v>
      </c>
      <c r="F179" s="213" t="s">
        <v>330</v>
      </c>
      <c r="G179" s="214" t="s">
        <v>147</v>
      </c>
      <c r="H179" s="215">
        <v>2</v>
      </c>
      <c r="I179" s="216"/>
      <c r="J179" s="217"/>
      <c r="K179" s="218">
        <f>ROUND(P179*H179,2)</f>
        <v>0</v>
      </c>
      <c r="L179" s="213" t="s">
        <v>136</v>
      </c>
      <c r="M179" s="219"/>
      <c r="N179" s="220" t="s">
        <v>1</v>
      </c>
      <c r="O179" s="221" t="s">
        <v>40</v>
      </c>
      <c r="P179" s="222">
        <f>I179+J179</f>
        <v>0</v>
      </c>
      <c r="Q179" s="222">
        <f>ROUND(I179*H179,2)</f>
        <v>0</v>
      </c>
      <c r="R179" s="222">
        <f>ROUND(J179*H179,2)</f>
        <v>0</v>
      </c>
      <c r="S179" s="88"/>
      <c r="T179" s="223">
        <f>S179*H179</f>
        <v>0</v>
      </c>
      <c r="U179" s="223">
        <v>0.00010000000000000001</v>
      </c>
      <c r="V179" s="223">
        <f>U179*H179</f>
        <v>0.00020000000000000001</v>
      </c>
      <c r="W179" s="223">
        <v>0</v>
      </c>
      <c r="X179" s="224">
        <f>W179*H179</f>
        <v>0</v>
      </c>
      <c r="Y179" s="35"/>
      <c r="Z179" s="35"/>
      <c r="AA179" s="35"/>
      <c r="AB179" s="35"/>
      <c r="AC179" s="35"/>
      <c r="AD179" s="35"/>
      <c r="AE179" s="35"/>
      <c r="AR179" s="225" t="s">
        <v>137</v>
      </c>
      <c r="AT179" s="225" t="s">
        <v>132</v>
      </c>
      <c r="AU179" s="225" t="s">
        <v>84</v>
      </c>
      <c r="AY179" s="14" t="s">
        <v>127</v>
      </c>
      <c r="BE179" s="226">
        <f>IF(O179="základní",K179,0)</f>
        <v>0</v>
      </c>
      <c r="BF179" s="226">
        <f>IF(O179="snížená",K179,0)</f>
        <v>0</v>
      </c>
      <c r="BG179" s="226">
        <f>IF(O179="zákl. přenesená",K179,0)</f>
        <v>0</v>
      </c>
      <c r="BH179" s="226">
        <f>IF(O179="sníž. přenesená",K179,0)</f>
        <v>0</v>
      </c>
      <c r="BI179" s="226">
        <f>IF(O179="nulová",K179,0)</f>
        <v>0</v>
      </c>
      <c r="BJ179" s="14" t="s">
        <v>82</v>
      </c>
      <c r="BK179" s="226">
        <f>ROUND(P179*H179,2)</f>
        <v>0</v>
      </c>
      <c r="BL179" s="14" t="s">
        <v>138</v>
      </c>
      <c r="BM179" s="225" t="s">
        <v>331</v>
      </c>
    </row>
    <row r="180" s="2" customFormat="1" ht="21.75" customHeight="1">
      <c r="A180" s="35"/>
      <c r="B180" s="36"/>
      <c r="C180" s="211" t="s">
        <v>332</v>
      </c>
      <c r="D180" s="211" t="s">
        <v>132</v>
      </c>
      <c r="E180" s="212" t="s">
        <v>333</v>
      </c>
      <c r="F180" s="213" t="s">
        <v>334</v>
      </c>
      <c r="G180" s="214" t="s">
        <v>147</v>
      </c>
      <c r="H180" s="215">
        <v>20</v>
      </c>
      <c r="I180" s="216"/>
      <c r="J180" s="217"/>
      <c r="K180" s="218">
        <f>ROUND(P180*H180,2)</f>
        <v>0</v>
      </c>
      <c r="L180" s="213" t="s">
        <v>1</v>
      </c>
      <c r="M180" s="219"/>
      <c r="N180" s="220" t="s">
        <v>1</v>
      </c>
      <c r="O180" s="221" t="s">
        <v>40</v>
      </c>
      <c r="P180" s="222">
        <f>I180+J180</f>
        <v>0</v>
      </c>
      <c r="Q180" s="222">
        <f>ROUND(I180*H180,2)</f>
        <v>0</v>
      </c>
      <c r="R180" s="222">
        <f>ROUND(J180*H180,2)</f>
        <v>0</v>
      </c>
      <c r="S180" s="88"/>
      <c r="T180" s="223">
        <f>S180*H180</f>
        <v>0</v>
      </c>
      <c r="U180" s="223">
        <v>0</v>
      </c>
      <c r="V180" s="223">
        <f>U180*H180</f>
        <v>0</v>
      </c>
      <c r="W180" s="223">
        <v>0</v>
      </c>
      <c r="X180" s="224">
        <f>W180*H180</f>
        <v>0</v>
      </c>
      <c r="Y180" s="35"/>
      <c r="Z180" s="35"/>
      <c r="AA180" s="35"/>
      <c r="AB180" s="35"/>
      <c r="AC180" s="35"/>
      <c r="AD180" s="35"/>
      <c r="AE180" s="35"/>
      <c r="AR180" s="225" t="s">
        <v>249</v>
      </c>
      <c r="AT180" s="225" t="s">
        <v>132</v>
      </c>
      <c r="AU180" s="225" t="s">
        <v>84</v>
      </c>
      <c r="AY180" s="14" t="s">
        <v>127</v>
      </c>
      <c r="BE180" s="226">
        <f>IF(O180="základní",K180,0)</f>
        <v>0</v>
      </c>
      <c r="BF180" s="226">
        <f>IF(O180="snížená",K180,0)</f>
        <v>0</v>
      </c>
      <c r="BG180" s="226">
        <f>IF(O180="zákl. přenesená",K180,0)</f>
        <v>0</v>
      </c>
      <c r="BH180" s="226">
        <f>IF(O180="sníž. přenesená",K180,0)</f>
        <v>0</v>
      </c>
      <c r="BI180" s="226">
        <f>IF(O180="nulová",K180,0)</f>
        <v>0</v>
      </c>
      <c r="BJ180" s="14" t="s">
        <v>82</v>
      </c>
      <c r="BK180" s="226">
        <f>ROUND(P180*H180,2)</f>
        <v>0</v>
      </c>
      <c r="BL180" s="14" t="s">
        <v>250</v>
      </c>
      <c r="BM180" s="225" t="s">
        <v>335</v>
      </c>
    </row>
    <row r="181" s="2" customFormat="1" ht="24.15" customHeight="1">
      <c r="A181" s="35"/>
      <c r="B181" s="36"/>
      <c r="C181" s="211" t="s">
        <v>130</v>
      </c>
      <c r="D181" s="211" t="s">
        <v>132</v>
      </c>
      <c r="E181" s="212" t="s">
        <v>336</v>
      </c>
      <c r="F181" s="213" t="s">
        <v>337</v>
      </c>
      <c r="G181" s="214" t="s">
        <v>338</v>
      </c>
      <c r="H181" s="215">
        <v>2</v>
      </c>
      <c r="I181" s="216"/>
      <c r="J181" s="217"/>
      <c r="K181" s="218">
        <f>ROUND(P181*H181,2)</f>
        <v>0</v>
      </c>
      <c r="L181" s="213" t="s">
        <v>136</v>
      </c>
      <c r="M181" s="219"/>
      <c r="N181" s="220" t="s">
        <v>1</v>
      </c>
      <c r="O181" s="221" t="s">
        <v>40</v>
      </c>
      <c r="P181" s="222">
        <f>I181+J181</f>
        <v>0</v>
      </c>
      <c r="Q181" s="222">
        <f>ROUND(I181*H181,2)</f>
        <v>0</v>
      </c>
      <c r="R181" s="222">
        <f>ROUND(J181*H181,2)</f>
        <v>0</v>
      </c>
      <c r="S181" s="88"/>
      <c r="T181" s="223">
        <f>S181*H181</f>
        <v>0</v>
      </c>
      <c r="U181" s="223">
        <v>0.0016000000000000001</v>
      </c>
      <c r="V181" s="223">
        <f>U181*H181</f>
        <v>0.0032000000000000002</v>
      </c>
      <c r="W181" s="223">
        <v>0</v>
      </c>
      <c r="X181" s="224">
        <f>W181*H181</f>
        <v>0</v>
      </c>
      <c r="Y181" s="35"/>
      <c r="Z181" s="35"/>
      <c r="AA181" s="35"/>
      <c r="AB181" s="35"/>
      <c r="AC181" s="35"/>
      <c r="AD181" s="35"/>
      <c r="AE181" s="35"/>
      <c r="AR181" s="225" t="s">
        <v>249</v>
      </c>
      <c r="AT181" s="225" t="s">
        <v>132</v>
      </c>
      <c r="AU181" s="225" t="s">
        <v>84</v>
      </c>
      <c r="AY181" s="14" t="s">
        <v>127</v>
      </c>
      <c r="BE181" s="226">
        <f>IF(O181="základní",K181,0)</f>
        <v>0</v>
      </c>
      <c r="BF181" s="226">
        <f>IF(O181="snížená",K181,0)</f>
        <v>0</v>
      </c>
      <c r="BG181" s="226">
        <f>IF(O181="zákl. přenesená",K181,0)</f>
        <v>0</v>
      </c>
      <c r="BH181" s="226">
        <f>IF(O181="sníž. přenesená",K181,0)</f>
        <v>0</v>
      </c>
      <c r="BI181" s="226">
        <f>IF(O181="nulová",K181,0)</f>
        <v>0</v>
      </c>
      <c r="BJ181" s="14" t="s">
        <v>82</v>
      </c>
      <c r="BK181" s="226">
        <f>ROUND(P181*H181,2)</f>
        <v>0</v>
      </c>
      <c r="BL181" s="14" t="s">
        <v>250</v>
      </c>
      <c r="BM181" s="225" t="s">
        <v>339</v>
      </c>
    </row>
    <row r="182" s="2" customFormat="1" ht="24.15" customHeight="1">
      <c r="A182" s="35"/>
      <c r="B182" s="36"/>
      <c r="C182" s="211" t="s">
        <v>340</v>
      </c>
      <c r="D182" s="211" t="s">
        <v>132</v>
      </c>
      <c r="E182" s="212" t="s">
        <v>341</v>
      </c>
      <c r="F182" s="213" t="s">
        <v>342</v>
      </c>
      <c r="G182" s="214" t="s">
        <v>147</v>
      </c>
      <c r="H182" s="215">
        <v>40</v>
      </c>
      <c r="I182" s="216"/>
      <c r="J182" s="217"/>
      <c r="K182" s="218">
        <f>ROUND(P182*H182,2)</f>
        <v>0</v>
      </c>
      <c r="L182" s="213" t="s">
        <v>136</v>
      </c>
      <c r="M182" s="219"/>
      <c r="N182" s="220" t="s">
        <v>1</v>
      </c>
      <c r="O182" s="221" t="s">
        <v>40</v>
      </c>
      <c r="P182" s="222">
        <f>I182+J182</f>
        <v>0</v>
      </c>
      <c r="Q182" s="222">
        <f>ROUND(I182*H182,2)</f>
        <v>0</v>
      </c>
      <c r="R182" s="222">
        <f>ROUND(J182*H182,2)</f>
        <v>0</v>
      </c>
      <c r="S182" s="88"/>
      <c r="T182" s="223">
        <f>S182*H182</f>
        <v>0</v>
      </c>
      <c r="U182" s="223">
        <v>0</v>
      </c>
      <c r="V182" s="223">
        <f>U182*H182</f>
        <v>0</v>
      </c>
      <c r="W182" s="223">
        <v>0</v>
      </c>
      <c r="X182" s="224">
        <f>W182*H182</f>
        <v>0</v>
      </c>
      <c r="Y182" s="35"/>
      <c r="Z182" s="35"/>
      <c r="AA182" s="35"/>
      <c r="AB182" s="35"/>
      <c r="AC182" s="35"/>
      <c r="AD182" s="35"/>
      <c r="AE182" s="35"/>
      <c r="AR182" s="225" t="s">
        <v>249</v>
      </c>
      <c r="AT182" s="225" t="s">
        <v>132</v>
      </c>
      <c r="AU182" s="225" t="s">
        <v>84</v>
      </c>
      <c r="AY182" s="14" t="s">
        <v>127</v>
      </c>
      <c r="BE182" s="226">
        <f>IF(O182="základní",K182,0)</f>
        <v>0</v>
      </c>
      <c r="BF182" s="226">
        <f>IF(O182="snížená",K182,0)</f>
        <v>0</v>
      </c>
      <c r="BG182" s="226">
        <f>IF(O182="zákl. přenesená",K182,0)</f>
        <v>0</v>
      </c>
      <c r="BH182" s="226">
        <f>IF(O182="sníž. přenesená",K182,0)</f>
        <v>0</v>
      </c>
      <c r="BI182" s="226">
        <f>IF(O182="nulová",K182,0)</f>
        <v>0</v>
      </c>
      <c r="BJ182" s="14" t="s">
        <v>82</v>
      </c>
      <c r="BK182" s="226">
        <f>ROUND(P182*H182,2)</f>
        <v>0</v>
      </c>
      <c r="BL182" s="14" t="s">
        <v>250</v>
      </c>
      <c r="BM182" s="225" t="s">
        <v>343</v>
      </c>
    </row>
    <row r="183" s="12" customFormat="1" ht="22.8" customHeight="1">
      <c r="A183" s="12"/>
      <c r="B183" s="194"/>
      <c r="C183" s="195"/>
      <c r="D183" s="196" t="s">
        <v>76</v>
      </c>
      <c r="E183" s="209" t="s">
        <v>344</v>
      </c>
      <c r="F183" s="209" t="s">
        <v>345</v>
      </c>
      <c r="G183" s="195"/>
      <c r="H183" s="195"/>
      <c r="I183" s="198"/>
      <c r="J183" s="198"/>
      <c r="K183" s="210">
        <f>BK183</f>
        <v>0</v>
      </c>
      <c r="L183" s="195"/>
      <c r="M183" s="200"/>
      <c r="N183" s="201"/>
      <c r="O183" s="202"/>
      <c r="P183" s="202"/>
      <c r="Q183" s="203">
        <f>SUM(Q184:Q203)</f>
        <v>0</v>
      </c>
      <c r="R183" s="203">
        <f>SUM(R184:R203)</f>
        <v>0</v>
      </c>
      <c r="S183" s="202"/>
      <c r="T183" s="204">
        <f>SUM(T184:T203)</f>
        <v>0</v>
      </c>
      <c r="U183" s="202"/>
      <c r="V183" s="204">
        <f>SUM(V184:V203)</f>
        <v>0</v>
      </c>
      <c r="W183" s="202"/>
      <c r="X183" s="205">
        <f>SUM(X184:X203)</f>
        <v>0</v>
      </c>
      <c r="Y183" s="12"/>
      <c r="Z183" s="12"/>
      <c r="AA183" s="12"/>
      <c r="AB183" s="12"/>
      <c r="AC183" s="12"/>
      <c r="AD183" s="12"/>
      <c r="AE183" s="12"/>
      <c r="AR183" s="206" t="s">
        <v>84</v>
      </c>
      <c r="AT183" s="207" t="s">
        <v>76</v>
      </c>
      <c r="AU183" s="207" t="s">
        <v>82</v>
      </c>
      <c r="AY183" s="206" t="s">
        <v>127</v>
      </c>
      <c r="BK183" s="208">
        <f>SUM(BK184:BK203)</f>
        <v>0</v>
      </c>
    </row>
    <row r="184" s="2" customFormat="1" ht="37.8" customHeight="1">
      <c r="A184" s="35"/>
      <c r="B184" s="36"/>
      <c r="C184" s="227" t="s">
        <v>346</v>
      </c>
      <c r="D184" s="227" t="s">
        <v>144</v>
      </c>
      <c r="E184" s="228" t="s">
        <v>347</v>
      </c>
      <c r="F184" s="229" t="s">
        <v>348</v>
      </c>
      <c r="G184" s="230" t="s">
        <v>147</v>
      </c>
      <c r="H184" s="231">
        <v>192</v>
      </c>
      <c r="I184" s="232"/>
      <c r="J184" s="232"/>
      <c r="K184" s="233">
        <f>ROUND(P184*H184,2)</f>
        <v>0</v>
      </c>
      <c r="L184" s="229" t="s">
        <v>136</v>
      </c>
      <c r="M184" s="41"/>
      <c r="N184" s="234" t="s">
        <v>1</v>
      </c>
      <c r="O184" s="221" t="s">
        <v>40</v>
      </c>
      <c r="P184" s="222">
        <f>I184+J184</f>
        <v>0</v>
      </c>
      <c r="Q184" s="222">
        <f>ROUND(I184*H184,2)</f>
        <v>0</v>
      </c>
      <c r="R184" s="222">
        <f>ROUND(J184*H184,2)</f>
        <v>0</v>
      </c>
      <c r="S184" s="88"/>
      <c r="T184" s="223">
        <f>S184*H184</f>
        <v>0</v>
      </c>
      <c r="U184" s="223">
        <v>0</v>
      </c>
      <c r="V184" s="223">
        <f>U184*H184</f>
        <v>0</v>
      </c>
      <c r="W184" s="223">
        <v>0</v>
      </c>
      <c r="X184" s="224">
        <f>W184*H184</f>
        <v>0</v>
      </c>
      <c r="Y184" s="35"/>
      <c r="Z184" s="35"/>
      <c r="AA184" s="35"/>
      <c r="AB184" s="35"/>
      <c r="AC184" s="35"/>
      <c r="AD184" s="35"/>
      <c r="AE184" s="35"/>
      <c r="AR184" s="225" t="s">
        <v>250</v>
      </c>
      <c r="AT184" s="225" t="s">
        <v>144</v>
      </c>
      <c r="AU184" s="225" t="s">
        <v>84</v>
      </c>
      <c r="AY184" s="14" t="s">
        <v>127</v>
      </c>
      <c r="BE184" s="226">
        <f>IF(O184="základní",K184,0)</f>
        <v>0</v>
      </c>
      <c r="BF184" s="226">
        <f>IF(O184="snížená",K184,0)</f>
        <v>0</v>
      </c>
      <c r="BG184" s="226">
        <f>IF(O184="zákl. přenesená",K184,0)</f>
        <v>0</v>
      </c>
      <c r="BH184" s="226">
        <f>IF(O184="sníž. přenesená",K184,0)</f>
        <v>0</v>
      </c>
      <c r="BI184" s="226">
        <f>IF(O184="nulová",K184,0)</f>
        <v>0</v>
      </c>
      <c r="BJ184" s="14" t="s">
        <v>82</v>
      </c>
      <c r="BK184" s="226">
        <f>ROUND(P184*H184,2)</f>
        <v>0</v>
      </c>
      <c r="BL184" s="14" t="s">
        <v>250</v>
      </c>
      <c r="BM184" s="225" t="s">
        <v>349</v>
      </c>
    </row>
    <row r="185" s="2" customFormat="1" ht="24.15" customHeight="1">
      <c r="A185" s="35"/>
      <c r="B185" s="36"/>
      <c r="C185" s="227" t="s">
        <v>350</v>
      </c>
      <c r="D185" s="227" t="s">
        <v>144</v>
      </c>
      <c r="E185" s="228" t="s">
        <v>351</v>
      </c>
      <c r="F185" s="229" t="s">
        <v>352</v>
      </c>
      <c r="G185" s="230" t="s">
        <v>147</v>
      </c>
      <c r="H185" s="231">
        <v>7</v>
      </c>
      <c r="I185" s="232"/>
      <c r="J185" s="232"/>
      <c r="K185" s="233">
        <f>ROUND(P185*H185,2)</f>
        <v>0</v>
      </c>
      <c r="L185" s="229" t="s">
        <v>136</v>
      </c>
      <c r="M185" s="41"/>
      <c r="N185" s="234" t="s">
        <v>1</v>
      </c>
      <c r="O185" s="221" t="s">
        <v>40</v>
      </c>
      <c r="P185" s="222">
        <f>I185+J185</f>
        <v>0</v>
      </c>
      <c r="Q185" s="222">
        <f>ROUND(I185*H185,2)</f>
        <v>0</v>
      </c>
      <c r="R185" s="222">
        <f>ROUND(J185*H185,2)</f>
        <v>0</v>
      </c>
      <c r="S185" s="88"/>
      <c r="T185" s="223">
        <f>S185*H185</f>
        <v>0</v>
      </c>
      <c r="U185" s="223">
        <v>0</v>
      </c>
      <c r="V185" s="223">
        <f>U185*H185</f>
        <v>0</v>
      </c>
      <c r="W185" s="223">
        <v>0</v>
      </c>
      <c r="X185" s="224">
        <f>W185*H185</f>
        <v>0</v>
      </c>
      <c r="Y185" s="35"/>
      <c r="Z185" s="35"/>
      <c r="AA185" s="35"/>
      <c r="AB185" s="35"/>
      <c r="AC185" s="35"/>
      <c r="AD185" s="35"/>
      <c r="AE185" s="35"/>
      <c r="AR185" s="225" t="s">
        <v>250</v>
      </c>
      <c r="AT185" s="225" t="s">
        <v>144</v>
      </c>
      <c r="AU185" s="225" t="s">
        <v>84</v>
      </c>
      <c r="AY185" s="14" t="s">
        <v>127</v>
      </c>
      <c r="BE185" s="226">
        <f>IF(O185="základní",K185,0)</f>
        <v>0</v>
      </c>
      <c r="BF185" s="226">
        <f>IF(O185="snížená",K185,0)</f>
        <v>0</v>
      </c>
      <c r="BG185" s="226">
        <f>IF(O185="zákl. přenesená",K185,0)</f>
        <v>0</v>
      </c>
      <c r="BH185" s="226">
        <f>IF(O185="sníž. přenesená",K185,0)</f>
        <v>0</v>
      </c>
      <c r="BI185" s="226">
        <f>IF(O185="nulová",K185,0)</f>
        <v>0</v>
      </c>
      <c r="BJ185" s="14" t="s">
        <v>82</v>
      </c>
      <c r="BK185" s="226">
        <f>ROUND(P185*H185,2)</f>
        <v>0</v>
      </c>
      <c r="BL185" s="14" t="s">
        <v>250</v>
      </c>
      <c r="BM185" s="225" t="s">
        <v>353</v>
      </c>
    </row>
    <row r="186" s="2" customFormat="1" ht="24.15" customHeight="1">
      <c r="A186" s="35"/>
      <c r="B186" s="36"/>
      <c r="C186" s="227" t="s">
        <v>354</v>
      </c>
      <c r="D186" s="227" t="s">
        <v>144</v>
      </c>
      <c r="E186" s="228" t="s">
        <v>355</v>
      </c>
      <c r="F186" s="229" t="s">
        <v>356</v>
      </c>
      <c r="G186" s="230" t="s">
        <v>147</v>
      </c>
      <c r="H186" s="231">
        <v>16</v>
      </c>
      <c r="I186" s="232"/>
      <c r="J186" s="232"/>
      <c r="K186" s="233">
        <f>ROUND(P186*H186,2)</f>
        <v>0</v>
      </c>
      <c r="L186" s="229" t="s">
        <v>136</v>
      </c>
      <c r="M186" s="41"/>
      <c r="N186" s="234" t="s">
        <v>1</v>
      </c>
      <c r="O186" s="221" t="s">
        <v>40</v>
      </c>
      <c r="P186" s="222">
        <f>I186+J186</f>
        <v>0</v>
      </c>
      <c r="Q186" s="222">
        <f>ROUND(I186*H186,2)</f>
        <v>0</v>
      </c>
      <c r="R186" s="222">
        <f>ROUND(J186*H186,2)</f>
        <v>0</v>
      </c>
      <c r="S186" s="88"/>
      <c r="T186" s="223">
        <f>S186*H186</f>
        <v>0</v>
      </c>
      <c r="U186" s="223">
        <v>0</v>
      </c>
      <c r="V186" s="223">
        <f>U186*H186</f>
        <v>0</v>
      </c>
      <c r="W186" s="223">
        <v>0</v>
      </c>
      <c r="X186" s="224">
        <f>W186*H186</f>
        <v>0</v>
      </c>
      <c r="Y186" s="35"/>
      <c r="Z186" s="35"/>
      <c r="AA186" s="35"/>
      <c r="AB186" s="35"/>
      <c r="AC186" s="35"/>
      <c r="AD186" s="35"/>
      <c r="AE186" s="35"/>
      <c r="AR186" s="225" t="s">
        <v>250</v>
      </c>
      <c r="AT186" s="225" t="s">
        <v>144</v>
      </c>
      <c r="AU186" s="225" t="s">
        <v>84</v>
      </c>
      <c r="AY186" s="14" t="s">
        <v>127</v>
      </c>
      <c r="BE186" s="226">
        <f>IF(O186="základní",K186,0)</f>
        <v>0</v>
      </c>
      <c r="BF186" s="226">
        <f>IF(O186="snížená",K186,0)</f>
        <v>0</v>
      </c>
      <c r="BG186" s="226">
        <f>IF(O186="zákl. přenesená",K186,0)</f>
        <v>0</v>
      </c>
      <c r="BH186" s="226">
        <f>IF(O186="sníž. přenesená",K186,0)</f>
        <v>0</v>
      </c>
      <c r="BI186" s="226">
        <f>IF(O186="nulová",K186,0)</f>
        <v>0</v>
      </c>
      <c r="BJ186" s="14" t="s">
        <v>82</v>
      </c>
      <c r="BK186" s="226">
        <f>ROUND(P186*H186,2)</f>
        <v>0</v>
      </c>
      <c r="BL186" s="14" t="s">
        <v>250</v>
      </c>
      <c r="BM186" s="225" t="s">
        <v>357</v>
      </c>
    </row>
    <row r="187" s="2" customFormat="1" ht="24.15" customHeight="1">
      <c r="A187" s="35"/>
      <c r="B187" s="36"/>
      <c r="C187" s="227" t="s">
        <v>358</v>
      </c>
      <c r="D187" s="227" t="s">
        <v>144</v>
      </c>
      <c r="E187" s="228" t="s">
        <v>359</v>
      </c>
      <c r="F187" s="229" t="s">
        <v>360</v>
      </c>
      <c r="G187" s="230" t="s">
        <v>147</v>
      </c>
      <c r="H187" s="231">
        <v>10</v>
      </c>
      <c r="I187" s="232"/>
      <c r="J187" s="232"/>
      <c r="K187" s="233">
        <f>ROUND(P187*H187,2)</f>
        <v>0</v>
      </c>
      <c r="L187" s="229" t="s">
        <v>136</v>
      </c>
      <c r="M187" s="41"/>
      <c r="N187" s="234" t="s">
        <v>1</v>
      </c>
      <c r="O187" s="221" t="s">
        <v>40</v>
      </c>
      <c r="P187" s="222">
        <f>I187+J187</f>
        <v>0</v>
      </c>
      <c r="Q187" s="222">
        <f>ROUND(I187*H187,2)</f>
        <v>0</v>
      </c>
      <c r="R187" s="222">
        <f>ROUND(J187*H187,2)</f>
        <v>0</v>
      </c>
      <c r="S187" s="88"/>
      <c r="T187" s="223">
        <f>S187*H187</f>
        <v>0</v>
      </c>
      <c r="U187" s="223">
        <v>0</v>
      </c>
      <c r="V187" s="223">
        <f>U187*H187</f>
        <v>0</v>
      </c>
      <c r="W187" s="223">
        <v>0</v>
      </c>
      <c r="X187" s="224">
        <f>W187*H187</f>
        <v>0</v>
      </c>
      <c r="Y187" s="35"/>
      <c r="Z187" s="35"/>
      <c r="AA187" s="35"/>
      <c r="AB187" s="35"/>
      <c r="AC187" s="35"/>
      <c r="AD187" s="35"/>
      <c r="AE187" s="35"/>
      <c r="AR187" s="225" t="s">
        <v>250</v>
      </c>
      <c r="AT187" s="225" t="s">
        <v>144</v>
      </c>
      <c r="AU187" s="225" t="s">
        <v>84</v>
      </c>
      <c r="AY187" s="14" t="s">
        <v>127</v>
      </c>
      <c r="BE187" s="226">
        <f>IF(O187="základní",K187,0)</f>
        <v>0</v>
      </c>
      <c r="BF187" s="226">
        <f>IF(O187="snížená",K187,0)</f>
        <v>0</v>
      </c>
      <c r="BG187" s="226">
        <f>IF(O187="zákl. přenesená",K187,0)</f>
        <v>0</v>
      </c>
      <c r="BH187" s="226">
        <f>IF(O187="sníž. přenesená",K187,0)</f>
        <v>0</v>
      </c>
      <c r="BI187" s="226">
        <f>IF(O187="nulová",K187,0)</f>
        <v>0</v>
      </c>
      <c r="BJ187" s="14" t="s">
        <v>82</v>
      </c>
      <c r="BK187" s="226">
        <f>ROUND(P187*H187,2)</f>
        <v>0</v>
      </c>
      <c r="BL187" s="14" t="s">
        <v>250</v>
      </c>
      <c r="BM187" s="225" t="s">
        <v>361</v>
      </c>
    </row>
    <row r="188" s="2" customFormat="1" ht="24.15" customHeight="1">
      <c r="A188" s="35"/>
      <c r="B188" s="36"/>
      <c r="C188" s="227" t="s">
        <v>362</v>
      </c>
      <c r="D188" s="227" t="s">
        <v>144</v>
      </c>
      <c r="E188" s="228" t="s">
        <v>363</v>
      </c>
      <c r="F188" s="229" t="s">
        <v>364</v>
      </c>
      <c r="G188" s="230" t="s">
        <v>147</v>
      </c>
      <c r="H188" s="231">
        <v>1</v>
      </c>
      <c r="I188" s="232"/>
      <c r="J188" s="232"/>
      <c r="K188" s="233">
        <f>ROUND(P188*H188,2)</f>
        <v>0</v>
      </c>
      <c r="L188" s="229" t="s">
        <v>136</v>
      </c>
      <c r="M188" s="41"/>
      <c r="N188" s="234" t="s">
        <v>1</v>
      </c>
      <c r="O188" s="221" t="s">
        <v>40</v>
      </c>
      <c r="P188" s="222">
        <f>I188+J188</f>
        <v>0</v>
      </c>
      <c r="Q188" s="222">
        <f>ROUND(I188*H188,2)</f>
        <v>0</v>
      </c>
      <c r="R188" s="222">
        <f>ROUND(J188*H188,2)</f>
        <v>0</v>
      </c>
      <c r="S188" s="88"/>
      <c r="T188" s="223">
        <f>S188*H188</f>
        <v>0</v>
      </c>
      <c r="U188" s="223">
        <v>0</v>
      </c>
      <c r="V188" s="223">
        <f>U188*H188</f>
        <v>0</v>
      </c>
      <c r="W188" s="223">
        <v>0</v>
      </c>
      <c r="X188" s="224">
        <f>W188*H188</f>
        <v>0</v>
      </c>
      <c r="Y188" s="35"/>
      <c r="Z188" s="35"/>
      <c r="AA188" s="35"/>
      <c r="AB188" s="35"/>
      <c r="AC188" s="35"/>
      <c r="AD188" s="35"/>
      <c r="AE188" s="35"/>
      <c r="AR188" s="225" t="s">
        <v>250</v>
      </c>
      <c r="AT188" s="225" t="s">
        <v>144</v>
      </c>
      <c r="AU188" s="225" t="s">
        <v>84</v>
      </c>
      <c r="AY188" s="14" t="s">
        <v>127</v>
      </c>
      <c r="BE188" s="226">
        <f>IF(O188="základní",K188,0)</f>
        <v>0</v>
      </c>
      <c r="BF188" s="226">
        <f>IF(O188="snížená",K188,0)</f>
        <v>0</v>
      </c>
      <c r="BG188" s="226">
        <f>IF(O188="zákl. přenesená",K188,0)</f>
        <v>0</v>
      </c>
      <c r="BH188" s="226">
        <f>IF(O188="sníž. přenesená",K188,0)</f>
        <v>0</v>
      </c>
      <c r="BI188" s="226">
        <f>IF(O188="nulová",K188,0)</f>
        <v>0</v>
      </c>
      <c r="BJ188" s="14" t="s">
        <v>82</v>
      </c>
      <c r="BK188" s="226">
        <f>ROUND(P188*H188,2)</f>
        <v>0</v>
      </c>
      <c r="BL188" s="14" t="s">
        <v>250</v>
      </c>
      <c r="BM188" s="225" t="s">
        <v>365</v>
      </c>
    </row>
    <row r="189" s="2" customFormat="1" ht="24.15" customHeight="1">
      <c r="A189" s="35"/>
      <c r="B189" s="36"/>
      <c r="C189" s="227" t="s">
        <v>366</v>
      </c>
      <c r="D189" s="227" t="s">
        <v>144</v>
      </c>
      <c r="E189" s="228" t="s">
        <v>367</v>
      </c>
      <c r="F189" s="229" t="s">
        <v>368</v>
      </c>
      <c r="G189" s="230" t="s">
        <v>147</v>
      </c>
      <c r="H189" s="231">
        <v>1</v>
      </c>
      <c r="I189" s="232"/>
      <c r="J189" s="232"/>
      <c r="K189" s="233">
        <f>ROUND(P189*H189,2)</f>
        <v>0</v>
      </c>
      <c r="L189" s="229" t="s">
        <v>136</v>
      </c>
      <c r="M189" s="41"/>
      <c r="N189" s="234" t="s">
        <v>1</v>
      </c>
      <c r="O189" s="221" t="s">
        <v>40</v>
      </c>
      <c r="P189" s="222">
        <f>I189+J189</f>
        <v>0</v>
      </c>
      <c r="Q189" s="222">
        <f>ROUND(I189*H189,2)</f>
        <v>0</v>
      </c>
      <c r="R189" s="222">
        <f>ROUND(J189*H189,2)</f>
        <v>0</v>
      </c>
      <c r="S189" s="88"/>
      <c r="T189" s="223">
        <f>S189*H189</f>
        <v>0</v>
      </c>
      <c r="U189" s="223">
        <v>0</v>
      </c>
      <c r="V189" s="223">
        <f>U189*H189</f>
        <v>0</v>
      </c>
      <c r="W189" s="223">
        <v>0</v>
      </c>
      <c r="X189" s="224">
        <f>W189*H189</f>
        <v>0</v>
      </c>
      <c r="Y189" s="35"/>
      <c r="Z189" s="35"/>
      <c r="AA189" s="35"/>
      <c r="AB189" s="35"/>
      <c r="AC189" s="35"/>
      <c r="AD189" s="35"/>
      <c r="AE189" s="35"/>
      <c r="AR189" s="225" t="s">
        <v>250</v>
      </c>
      <c r="AT189" s="225" t="s">
        <v>144</v>
      </c>
      <c r="AU189" s="225" t="s">
        <v>84</v>
      </c>
      <c r="AY189" s="14" t="s">
        <v>127</v>
      </c>
      <c r="BE189" s="226">
        <f>IF(O189="základní",K189,0)</f>
        <v>0</v>
      </c>
      <c r="BF189" s="226">
        <f>IF(O189="snížená",K189,0)</f>
        <v>0</v>
      </c>
      <c r="BG189" s="226">
        <f>IF(O189="zákl. přenesená",K189,0)</f>
        <v>0</v>
      </c>
      <c r="BH189" s="226">
        <f>IF(O189="sníž. přenesená",K189,0)</f>
        <v>0</v>
      </c>
      <c r="BI189" s="226">
        <f>IF(O189="nulová",K189,0)</f>
        <v>0</v>
      </c>
      <c r="BJ189" s="14" t="s">
        <v>82</v>
      </c>
      <c r="BK189" s="226">
        <f>ROUND(P189*H189,2)</f>
        <v>0</v>
      </c>
      <c r="BL189" s="14" t="s">
        <v>250</v>
      </c>
      <c r="BM189" s="225" t="s">
        <v>369</v>
      </c>
    </row>
    <row r="190" s="2" customFormat="1" ht="24.15" customHeight="1">
      <c r="A190" s="35"/>
      <c r="B190" s="36"/>
      <c r="C190" s="227" t="s">
        <v>370</v>
      </c>
      <c r="D190" s="227" t="s">
        <v>144</v>
      </c>
      <c r="E190" s="228" t="s">
        <v>371</v>
      </c>
      <c r="F190" s="229" t="s">
        <v>372</v>
      </c>
      <c r="G190" s="230" t="s">
        <v>248</v>
      </c>
      <c r="H190" s="231">
        <v>89</v>
      </c>
      <c r="I190" s="232"/>
      <c r="J190" s="232"/>
      <c r="K190" s="233">
        <f>ROUND(P190*H190,2)</f>
        <v>0</v>
      </c>
      <c r="L190" s="229" t="s">
        <v>136</v>
      </c>
      <c r="M190" s="41"/>
      <c r="N190" s="234" t="s">
        <v>1</v>
      </c>
      <c r="O190" s="221" t="s">
        <v>40</v>
      </c>
      <c r="P190" s="222">
        <f>I190+J190</f>
        <v>0</v>
      </c>
      <c r="Q190" s="222">
        <f>ROUND(I190*H190,2)</f>
        <v>0</v>
      </c>
      <c r="R190" s="222">
        <f>ROUND(J190*H190,2)</f>
        <v>0</v>
      </c>
      <c r="S190" s="88"/>
      <c r="T190" s="223">
        <f>S190*H190</f>
        <v>0</v>
      </c>
      <c r="U190" s="223">
        <v>0</v>
      </c>
      <c r="V190" s="223">
        <f>U190*H190</f>
        <v>0</v>
      </c>
      <c r="W190" s="223">
        <v>0</v>
      </c>
      <c r="X190" s="224">
        <f>W190*H190</f>
        <v>0</v>
      </c>
      <c r="Y190" s="35"/>
      <c r="Z190" s="35"/>
      <c r="AA190" s="35"/>
      <c r="AB190" s="35"/>
      <c r="AC190" s="35"/>
      <c r="AD190" s="35"/>
      <c r="AE190" s="35"/>
      <c r="AR190" s="225" t="s">
        <v>250</v>
      </c>
      <c r="AT190" s="225" t="s">
        <v>144</v>
      </c>
      <c r="AU190" s="225" t="s">
        <v>84</v>
      </c>
      <c r="AY190" s="14" t="s">
        <v>127</v>
      </c>
      <c r="BE190" s="226">
        <f>IF(O190="základní",K190,0)</f>
        <v>0</v>
      </c>
      <c r="BF190" s="226">
        <f>IF(O190="snížená",K190,0)</f>
        <v>0</v>
      </c>
      <c r="BG190" s="226">
        <f>IF(O190="zákl. přenesená",K190,0)</f>
        <v>0</v>
      </c>
      <c r="BH190" s="226">
        <f>IF(O190="sníž. přenesená",K190,0)</f>
        <v>0</v>
      </c>
      <c r="BI190" s="226">
        <f>IF(O190="nulová",K190,0)</f>
        <v>0</v>
      </c>
      <c r="BJ190" s="14" t="s">
        <v>82</v>
      </c>
      <c r="BK190" s="226">
        <f>ROUND(P190*H190,2)</f>
        <v>0</v>
      </c>
      <c r="BL190" s="14" t="s">
        <v>250</v>
      </c>
      <c r="BM190" s="225" t="s">
        <v>373</v>
      </c>
    </row>
    <row r="191" s="2" customFormat="1" ht="24.15" customHeight="1">
      <c r="A191" s="35"/>
      <c r="B191" s="36"/>
      <c r="C191" s="227" t="s">
        <v>374</v>
      </c>
      <c r="D191" s="227" t="s">
        <v>144</v>
      </c>
      <c r="E191" s="228" t="s">
        <v>375</v>
      </c>
      <c r="F191" s="229" t="s">
        <v>376</v>
      </c>
      <c r="G191" s="230" t="s">
        <v>248</v>
      </c>
      <c r="H191" s="231">
        <v>4</v>
      </c>
      <c r="I191" s="232"/>
      <c r="J191" s="232"/>
      <c r="K191" s="233">
        <f>ROUND(P191*H191,2)</f>
        <v>0</v>
      </c>
      <c r="L191" s="229" t="s">
        <v>136</v>
      </c>
      <c r="M191" s="41"/>
      <c r="N191" s="234" t="s">
        <v>1</v>
      </c>
      <c r="O191" s="221" t="s">
        <v>40</v>
      </c>
      <c r="P191" s="222">
        <f>I191+J191</f>
        <v>0</v>
      </c>
      <c r="Q191" s="222">
        <f>ROUND(I191*H191,2)</f>
        <v>0</v>
      </c>
      <c r="R191" s="222">
        <f>ROUND(J191*H191,2)</f>
        <v>0</v>
      </c>
      <c r="S191" s="88"/>
      <c r="T191" s="223">
        <f>S191*H191</f>
        <v>0</v>
      </c>
      <c r="U191" s="223">
        <v>0</v>
      </c>
      <c r="V191" s="223">
        <f>U191*H191</f>
        <v>0</v>
      </c>
      <c r="W191" s="223">
        <v>0</v>
      </c>
      <c r="X191" s="224">
        <f>W191*H191</f>
        <v>0</v>
      </c>
      <c r="Y191" s="35"/>
      <c r="Z191" s="35"/>
      <c r="AA191" s="35"/>
      <c r="AB191" s="35"/>
      <c r="AC191" s="35"/>
      <c r="AD191" s="35"/>
      <c r="AE191" s="35"/>
      <c r="AR191" s="225" t="s">
        <v>250</v>
      </c>
      <c r="AT191" s="225" t="s">
        <v>144</v>
      </c>
      <c r="AU191" s="225" t="s">
        <v>84</v>
      </c>
      <c r="AY191" s="14" t="s">
        <v>127</v>
      </c>
      <c r="BE191" s="226">
        <f>IF(O191="základní",K191,0)</f>
        <v>0</v>
      </c>
      <c r="BF191" s="226">
        <f>IF(O191="snížená",K191,0)</f>
        <v>0</v>
      </c>
      <c r="BG191" s="226">
        <f>IF(O191="zákl. přenesená",K191,0)</f>
        <v>0</v>
      </c>
      <c r="BH191" s="226">
        <f>IF(O191="sníž. přenesená",K191,0)</f>
        <v>0</v>
      </c>
      <c r="BI191" s="226">
        <f>IF(O191="nulová",K191,0)</f>
        <v>0</v>
      </c>
      <c r="BJ191" s="14" t="s">
        <v>82</v>
      </c>
      <c r="BK191" s="226">
        <f>ROUND(P191*H191,2)</f>
        <v>0</v>
      </c>
      <c r="BL191" s="14" t="s">
        <v>250</v>
      </c>
      <c r="BM191" s="225" t="s">
        <v>377</v>
      </c>
    </row>
    <row r="192" s="2" customFormat="1" ht="24.15" customHeight="1">
      <c r="A192" s="35"/>
      <c r="B192" s="36"/>
      <c r="C192" s="227" t="s">
        <v>378</v>
      </c>
      <c r="D192" s="227" t="s">
        <v>144</v>
      </c>
      <c r="E192" s="228" t="s">
        <v>379</v>
      </c>
      <c r="F192" s="229" t="s">
        <v>380</v>
      </c>
      <c r="G192" s="230" t="s">
        <v>248</v>
      </c>
      <c r="H192" s="231">
        <v>20</v>
      </c>
      <c r="I192" s="232"/>
      <c r="J192" s="232"/>
      <c r="K192" s="233">
        <f>ROUND(P192*H192,2)</f>
        <v>0</v>
      </c>
      <c r="L192" s="229" t="s">
        <v>136</v>
      </c>
      <c r="M192" s="41"/>
      <c r="N192" s="234" t="s">
        <v>1</v>
      </c>
      <c r="O192" s="221" t="s">
        <v>40</v>
      </c>
      <c r="P192" s="222">
        <f>I192+J192</f>
        <v>0</v>
      </c>
      <c r="Q192" s="222">
        <f>ROUND(I192*H192,2)</f>
        <v>0</v>
      </c>
      <c r="R192" s="222">
        <f>ROUND(J192*H192,2)</f>
        <v>0</v>
      </c>
      <c r="S192" s="88"/>
      <c r="T192" s="223">
        <f>S192*H192</f>
        <v>0</v>
      </c>
      <c r="U192" s="223">
        <v>0</v>
      </c>
      <c r="V192" s="223">
        <f>U192*H192</f>
        <v>0</v>
      </c>
      <c r="W192" s="223">
        <v>0</v>
      </c>
      <c r="X192" s="224">
        <f>W192*H192</f>
        <v>0</v>
      </c>
      <c r="Y192" s="35"/>
      <c r="Z192" s="35"/>
      <c r="AA192" s="35"/>
      <c r="AB192" s="35"/>
      <c r="AC192" s="35"/>
      <c r="AD192" s="35"/>
      <c r="AE192" s="35"/>
      <c r="AR192" s="225" t="s">
        <v>250</v>
      </c>
      <c r="AT192" s="225" t="s">
        <v>144</v>
      </c>
      <c r="AU192" s="225" t="s">
        <v>84</v>
      </c>
      <c r="AY192" s="14" t="s">
        <v>127</v>
      </c>
      <c r="BE192" s="226">
        <f>IF(O192="základní",K192,0)</f>
        <v>0</v>
      </c>
      <c r="BF192" s="226">
        <f>IF(O192="snížená",K192,0)</f>
        <v>0</v>
      </c>
      <c r="BG192" s="226">
        <f>IF(O192="zákl. přenesená",K192,0)</f>
        <v>0</v>
      </c>
      <c r="BH192" s="226">
        <f>IF(O192="sníž. přenesená",K192,0)</f>
        <v>0</v>
      </c>
      <c r="BI192" s="226">
        <f>IF(O192="nulová",K192,0)</f>
        <v>0</v>
      </c>
      <c r="BJ192" s="14" t="s">
        <v>82</v>
      </c>
      <c r="BK192" s="226">
        <f>ROUND(P192*H192,2)</f>
        <v>0</v>
      </c>
      <c r="BL192" s="14" t="s">
        <v>250</v>
      </c>
      <c r="BM192" s="225" t="s">
        <v>381</v>
      </c>
    </row>
    <row r="193" s="2" customFormat="1" ht="24.15" customHeight="1">
      <c r="A193" s="35"/>
      <c r="B193" s="36"/>
      <c r="C193" s="227" t="s">
        <v>382</v>
      </c>
      <c r="D193" s="227" t="s">
        <v>144</v>
      </c>
      <c r="E193" s="228" t="s">
        <v>383</v>
      </c>
      <c r="F193" s="229" t="s">
        <v>384</v>
      </c>
      <c r="G193" s="230" t="s">
        <v>248</v>
      </c>
      <c r="H193" s="231">
        <v>10</v>
      </c>
      <c r="I193" s="232"/>
      <c r="J193" s="232"/>
      <c r="K193" s="233">
        <f>ROUND(P193*H193,2)</f>
        <v>0</v>
      </c>
      <c r="L193" s="229" t="s">
        <v>136</v>
      </c>
      <c r="M193" s="41"/>
      <c r="N193" s="234" t="s">
        <v>1</v>
      </c>
      <c r="O193" s="221" t="s">
        <v>40</v>
      </c>
      <c r="P193" s="222">
        <f>I193+J193</f>
        <v>0</v>
      </c>
      <c r="Q193" s="222">
        <f>ROUND(I193*H193,2)</f>
        <v>0</v>
      </c>
      <c r="R193" s="222">
        <f>ROUND(J193*H193,2)</f>
        <v>0</v>
      </c>
      <c r="S193" s="88"/>
      <c r="T193" s="223">
        <f>S193*H193</f>
        <v>0</v>
      </c>
      <c r="U193" s="223">
        <v>0</v>
      </c>
      <c r="V193" s="223">
        <f>U193*H193</f>
        <v>0</v>
      </c>
      <c r="W193" s="223">
        <v>0</v>
      </c>
      <c r="X193" s="224">
        <f>W193*H193</f>
        <v>0</v>
      </c>
      <c r="Y193" s="35"/>
      <c r="Z193" s="35"/>
      <c r="AA193" s="35"/>
      <c r="AB193" s="35"/>
      <c r="AC193" s="35"/>
      <c r="AD193" s="35"/>
      <c r="AE193" s="35"/>
      <c r="AR193" s="225" t="s">
        <v>250</v>
      </c>
      <c r="AT193" s="225" t="s">
        <v>144</v>
      </c>
      <c r="AU193" s="225" t="s">
        <v>84</v>
      </c>
      <c r="AY193" s="14" t="s">
        <v>127</v>
      </c>
      <c r="BE193" s="226">
        <f>IF(O193="základní",K193,0)</f>
        <v>0</v>
      </c>
      <c r="BF193" s="226">
        <f>IF(O193="snížená",K193,0)</f>
        <v>0</v>
      </c>
      <c r="BG193" s="226">
        <f>IF(O193="zákl. přenesená",K193,0)</f>
        <v>0</v>
      </c>
      <c r="BH193" s="226">
        <f>IF(O193="sníž. přenesená",K193,0)</f>
        <v>0</v>
      </c>
      <c r="BI193" s="226">
        <f>IF(O193="nulová",K193,0)</f>
        <v>0</v>
      </c>
      <c r="BJ193" s="14" t="s">
        <v>82</v>
      </c>
      <c r="BK193" s="226">
        <f>ROUND(P193*H193,2)</f>
        <v>0</v>
      </c>
      <c r="BL193" s="14" t="s">
        <v>250</v>
      </c>
      <c r="BM193" s="225" t="s">
        <v>385</v>
      </c>
    </row>
    <row r="194" s="2" customFormat="1">
      <c r="A194" s="35"/>
      <c r="B194" s="36"/>
      <c r="C194" s="227" t="s">
        <v>386</v>
      </c>
      <c r="D194" s="227" t="s">
        <v>144</v>
      </c>
      <c r="E194" s="228" t="s">
        <v>387</v>
      </c>
      <c r="F194" s="229" t="s">
        <v>388</v>
      </c>
      <c r="G194" s="230" t="s">
        <v>248</v>
      </c>
      <c r="H194" s="231">
        <v>27</v>
      </c>
      <c r="I194" s="232"/>
      <c r="J194" s="232"/>
      <c r="K194" s="233">
        <f>ROUND(P194*H194,2)</f>
        <v>0</v>
      </c>
      <c r="L194" s="229" t="s">
        <v>136</v>
      </c>
      <c r="M194" s="41"/>
      <c r="N194" s="234" t="s">
        <v>1</v>
      </c>
      <c r="O194" s="221" t="s">
        <v>40</v>
      </c>
      <c r="P194" s="222">
        <f>I194+J194</f>
        <v>0</v>
      </c>
      <c r="Q194" s="222">
        <f>ROUND(I194*H194,2)</f>
        <v>0</v>
      </c>
      <c r="R194" s="222">
        <f>ROUND(J194*H194,2)</f>
        <v>0</v>
      </c>
      <c r="S194" s="88"/>
      <c r="T194" s="223">
        <f>S194*H194</f>
        <v>0</v>
      </c>
      <c r="U194" s="223">
        <v>0</v>
      </c>
      <c r="V194" s="223">
        <f>U194*H194</f>
        <v>0</v>
      </c>
      <c r="W194" s="223">
        <v>0</v>
      </c>
      <c r="X194" s="224">
        <f>W194*H194</f>
        <v>0</v>
      </c>
      <c r="Y194" s="35"/>
      <c r="Z194" s="35"/>
      <c r="AA194" s="35"/>
      <c r="AB194" s="35"/>
      <c r="AC194" s="35"/>
      <c r="AD194" s="35"/>
      <c r="AE194" s="35"/>
      <c r="AR194" s="225" t="s">
        <v>250</v>
      </c>
      <c r="AT194" s="225" t="s">
        <v>144</v>
      </c>
      <c r="AU194" s="225" t="s">
        <v>84</v>
      </c>
      <c r="AY194" s="14" t="s">
        <v>127</v>
      </c>
      <c r="BE194" s="226">
        <f>IF(O194="základní",K194,0)</f>
        <v>0</v>
      </c>
      <c r="BF194" s="226">
        <f>IF(O194="snížená",K194,0)</f>
        <v>0</v>
      </c>
      <c r="BG194" s="226">
        <f>IF(O194="zákl. přenesená",K194,0)</f>
        <v>0</v>
      </c>
      <c r="BH194" s="226">
        <f>IF(O194="sníž. přenesená",K194,0)</f>
        <v>0</v>
      </c>
      <c r="BI194" s="226">
        <f>IF(O194="nulová",K194,0)</f>
        <v>0</v>
      </c>
      <c r="BJ194" s="14" t="s">
        <v>82</v>
      </c>
      <c r="BK194" s="226">
        <f>ROUND(P194*H194,2)</f>
        <v>0</v>
      </c>
      <c r="BL194" s="14" t="s">
        <v>250</v>
      </c>
      <c r="BM194" s="225" t="s">
        <v>389</v>
      </c>
    </row>
    <row r="195" s="2" customFormat="1" ht="24.15" customHeight="1">
      <c r="A195" s="35"/>
      <c r="B195" s="36"/>
      <c r="C195" s="227" t="s">
        <v>390</v>
      </c>
      <c r="D195" s="227" t="s">
        <v>144</v>
      </c>
      <c r="E195" s="228" t="s">
        <v>391</v>
      </c>
      <c r="F195" s="229" t="s">
        <v>392</v>
      </c>
      <c r="G195" s="230" t="s">
        <v>248</v>
      </c>
      <c r="H195" s="231">
        <v>1</v>
      </c>
      <c r="I195" s="232"/>
      <c r="J195" s="232"/>
      <c r="K195" s="233">
        <f>ROUND(P195*H195,2)</f>
        <v>0</v>
      </c>
      <c r="L195" s="229" t="s">
        <v>136</v>
      </c>
      <c r="M195" s="41"/>
      <c r="N195" s="234" t="s">
        <v>1</v>
      </c>
      <c r="O195" s="221" t="s">
        <v>40</v>
      </c>
      <c r="P195" s="222">
        <f>I195+J195</f>
        <v>0</v>
      </c>
      <c r="Q195" s="222">
        <f>ROUND(I195*H195,2)</f>
        <v>0</v>
      </c>
      <c r="R195" s="222">
        <f>ROUND(J195*H195,2)</f>
        <v>0</v>
      </c>
      <c r="S195" s="88"/>
      <c r="T195" s="223">
        <f>S195*H195</f>
        <v>0</v>
      </c>
      <c r="U195" s="223">
        <v>0</v>
      </c>
      <c r="V195" s="223">
        <f>U195*H195</f>
        <v>0</v>
      </c>
      <c r="W195" s="223">
        <v>0</v>
      </c>
      <c r="X195" s="224">
        <f>W195*H195</f>
        <v>0</v>
      </c>
      <c r="Y195" s="35"/>
      <c r="Z195" s="35"/>
      <c r="AA195" s="35"/>
      <c r="AB195" s="35"/>
      <c r="AC195" s="35"/>
      <c r="AD195" s="35"/>
      <c r="AE195" s="35"/>
      <c r="AR195" s="225" t="s">
        <v>250</v>
      </c>
      <c r="AT195" s="225" t="s">
        <v>144</v>
      </c>
      <c r="AU195" s="225" t="s">
        <v>84</v>
      </c>
      <c r="AY195" s="14" t="s">
        <v>127</v>
      </c>
      <c r="BE195" s="226">
        <f>IF(O195="základní",K195,0)</f>
        <v>0</v>
      </c>
      <c r="BF195" s="226">
        <f>IF(O195="snížená",K195,0)</f>
        <v>0</v>
      </c>
      <c r="BG195" s="226">
        <f>IF(O195="zákl. přenesená",K195,0)</f>
        <v>0</v>
      </c>
      <c r="BH195" s="226">
        <f>IF(O195="sníž. přenesená",K195,0)</f>
        <v>0</v>
      </c>
      <c r="BI195" s="226">
        <f>IF(O195="nulová",K195,0)</f>
        <v>0</v>
      </c>
      <c r="BJ195" s="14" t="s">
        <v>82</v>
      </c>
      <c r="BK195" s="226">
        <f>ROUND(P195*H195,2)</f>
        <v>0</v>
      </c>
      <c r="BL195" s="14" t="s">
        <v>250</v>
      </c>
      <c r="BM195" s="225" t="s">
        <v>393</v>
      </c>
    </row>
    <row r="196" s="2" customFormat="1" ht="24.15" customHeight="1">
      <c r="A196" s="35"/>
      <c r="B196" s="36"/>
      <c r="C196" s="227" t="s">
        <v>394</v>
      </c>
      <c r="D196" s="227" t="s">
        <v>144</v>
      </c>
      <c r="E196" s="228" t="s">
        <v>395</v>
      </c>
      <c r="F196" s="229" t="s">
        <v>396</v>
      </c>
      <c r="G196" s="230" t="s">
        <v>248</v>
      </c>
      <c r="H196" s="231">
        <v>16</v>
      </c>
      <c r="I196" s="232"/>
      <c r="J196" s="232"/>
      <c r="K196" s="233">
        <f>ROUND(P196*H196,2)</f>
        <v>0</v>
      </c>
      <c r="L196" s="229" t="s">
        <v>136</v>
      </c>
      <c r="M196" s="41"/>
      <c r="N196" s="234" t="s">
        <v>1</v>
      </c>
      <c r="O196" s="221" t="s">
        <v>40</v>
      </c>
      <c r="P196" s="222">
        <f>I196+J196</f>
        <v>0</v>
      </c>
      <c r="Q196" s="222">
        <f>ROUND(I196*H196,2)</f>
        <v>0</v>
      </c>
      <c r="R196" s="222">
        <f>ROUND(J196*H196,2)</f>
        <v>0</v>
      </c>
      <c r="S196" s="88"/>
      <c r="T196" s="223">
        <f>S196*H196</f>
        <v>0</v>
      </c>
      <c r="U196" s="223">
        <v>0</v>
      </c>
      <c r="V196" s="223">
        <f>U196*H196</f>
        <v>0</v>
      </c>
      <c r="W196" s="223">
        <v>0</v>
      </c>
      <c r="X196" s="224">
        <f>W196*H196</f>
        <v>0</v>
      </c>
      <c r="Y196" s="35"/>
      <c r="Z196" s="35"/>
      <c r="AA196" s="35"/>
      <c r="AB196" s="35"/>
      <c r="AC196" s="35"/>
      <c r="AD196" s="35"/>
      <c r="AE196" s="35"/>
      <c r="AR196" s="225" t="s">
        <v>250</v>
      </c>
      <c r="AT196" s="225" t="s">
        <v>144</v>
      </c>
      <c r="AU196" s="225" t="s">
        <v>84</v>
      </c>
      <c r="AY196" s="14" t="s">
        <v>127</v>
      </c>
      <c r="BE196" s="226">
        <f>IF(O196="základní",K196,0)</f>
        <v>0</v>
      </c>
      <c r="BF196" s="226">
        <f>IF(O196="snížená",K196,0)</f>
        <v>0</v>
      </c>
      <c r="BG196" s="226">
        <f>IF(O196="zákl. přenesená",K196,0)</f>
        <v>0</v>
      </c>
      <c r="BH196" s="226">
        <f>IF(O196="sníž. přenesená",K196,0)</f>
        <v>0</v>
      </c>
      <c r="BI196" s="226">
        <f>IF(O196="nulová",K196,0)</f>
        <v>0</v>
      </c>
      <c r="BJ196" s="14" t="s">
        <v>82</v>
      </c>
      <c r="BK196" s="226">
        <f>ROUND(P196*H196,2)</f>
        <v>0</v>
      </c>
      <c r="BL196" s="14" t="s">
        <v>250</v>
      </c>
      <c r="BM196" s="225" t="s">
        <v>397</v>
      </c>
    </row>
    <row r="197" s="2" customFormat="1" ht="24.15" customHeight="1">
      <c r="A197" s="35"/>
      <c r="B197" s="36"/>
      <c r="C197" s="227" t="s">
        <v>398</v>
      </c>
      <c r="D197" s="227" t="s">
        <v>144</v>
      </c>
      <c r="E197" s="228" t="s">
        <v>399</v>
      </c>
      <c r="F197" s="229" t="s">
        <v>400</v>
      </c>
      <c r="G197" s="230" t="s">
        <v>248</v>
      </c>
      <c r="H197" s="231">
        <v>444</v>
      </c>
      <c r="I197" s="232"/>
      <c r="J197" s="232"/>
      <c r="K197" s="233">
        <f>ROUND(P197*H197,2)</f>
        <v>0</v>
      </c>
      <c r="L197" s="229" t="s">
        <v>136</v>
      </c>
      <c r="M197" s="41"/>
      <c r="N197" s="234" t="s">
        <v>1</v>
      </c>
      <c r="O197" s="221" t="s">
        <v>40</v>
      </c>
      <c r="P197" s="222">
        <f>I197+J197</f>
        <v>0</v>
      </c>
      <c r="Q197" s="222">
        <f>ROUND(I197*H197,2)</f>
        <v>0</v>
      </c>
      <c r="R197" s="222">
        <f>ROUND(J197*H197,2)</f>
        <v>0</v>
      </c>
      <c r="S197" s="88"/>
      <c r="T197" s="223">
        <f>S197*H197</f>
        <v>0</v>
      </c>
      <c r="U197" s="223">
        <v>0</v>
      </c>
      <c r="V197" s="223">
        <f>U197*H197</f>
        <v>0</v>
      </c>
      <c r="W197" s="223">
        <v>0</v>
      </c>
      <c r="X197" s="224">
        <f>W197*H197</f>
        <v>0</v>
      </c>
      <c r="Y197" s="35"/>
      <c r="Z197" s="35"/>
      <c r="AA197" s="35"/>
      <c r="AB197" s="35"/>
      <c r="AC197" s="35"/>
      <c r="AD197" s="35"/>
      <c r="AE197" s="35"/>
      <c r="AR197" s="225" t="s">
        <v>250</v>
      </c>
      <c r="AT197" s="225" t="s">
        <v>144</v>
      </c>
      <c r="AU197" s="225" t="s">
        <v>84</v>
      </c>
      <c r="AY197" s="14" t="s">
        <v>127</v>
      </c>
      <c r="BE197" s="226">
        <f>IF(O197="základní",K197,0)</f>
        <v>0</v>
      </c>
      <c r="BF197" s="226">
        <f>IF(O197="snížená",K197,0)</f>
        <v>0</v>
      </c>
      <c r="BG197" s="226">
        <f>IF(O197="zákl. přenesená",K197,0)</f>
        <v>0</v>
      </c>
      <c r="BH197" s="226">
        <f>IF(O197="sníž. přenesená",K197,0)</f>
        <v>0</v>
      </c>
      <c r="BI197" s="226">
        <f>IF(O197="nulová",K197,0)</f>
        <v>0</v>
      </c>
      <c r="BJ197" s="14" t="s">
        <v>82</v>
      </c>
      <c r="BK197" s="226">
        <f>ROUND(P197*H197,2)</f>
        <v>0</v>
      </c>
      <c r="BL197" s="14" t="s">
        <v>250</v>
      </c>
      <c r="BM197" s="225" t="s">
        <v>401</v>
      </c>
    </row>
    <row r="198" s="2" customFormat="1" ht="24.15" customHeight="1">
      <c r="A198" s="35"/>
      <c r="B198" s="36"/>
      <c r="C198" s="227" t="s">
        <v>402</v>
      </c>
      <c r="D198" s="227" t="s">
        <v>144</v>
      </c>
      <c r="E198" s="228" t="s">
        <v>403</v>
      </c>
      <c r="F198" s="229" t="s">
        <v>404</v>
      </c>
      <c r="G198" s="230" t="s">
        <v>248</v>
      </c>
      <c r="H198" s="231">
        <v>22</v>
      </c>
      <c r="I198" s="232"/>
      <c r="J198" s="232"/>
      <c r="K198" s="233">
        <f>ROUND(P198*H198,2)</f>
        <v>0</v>
      </c>
      <c r="L198" s="229" t="s">
        <v>136</v>
      </c>
      <c r="M198" s="41"/>
      <c r="N198" s="234" t="s">
        <v>1</v>
      </c>
      <c r="O198" s="221" t="s">
        <v>40</v>
      </c>
      <c r="P198" s="222">
        <f>I198+J198</f>
        <v>0</v>
      </c>
      <c r="Q198" s="222">
        <f>ROUND(I198*H198,2)</f>
        <v>0</v>
      </c>
      <c r="R198" s="222">
        <f>ROUND(J198*H198,2)</f>
        <v>0</v>
      </c>
      <c r="S198" s="88"/>
      <c r="T198" s="223">
        <f>S198*H198</f>
        <v>0</v>
      </c>
      <c r="U198" s="223">
        <v>0</v>
      </c>
      <c r="V198" s="223">
        <f>U198*H198</f>
        <v>0</v>
      </c>
      <c r="W198" s="223">
        <v>0</v>
      </c>
      <c r="X198" s="224">
        <f>W198*H198</f>
        <v>0</v>
      </c>
      <c r="Y198" s="35"/>
      <c r="Z198" s="35"/>
      <c r="AA198" s="35"/>
      <c r="AB198" s="35"/>
      <c r="AC198" s="35"/>
      <c r="AD198" s="35"/>
      <c r="AE198" s="35"/>
      <c r="AR198" s="225" t="s">
        <v>250</v>
      </c>
      <c r="AT198" s="225" t="s">
        <v>144</v>
      </c>
      <c r="AU198" s="225" t="s">
        <v>84</v>
      </c>
      <c r="AY198" s="14" t="s">
        <v>127</v>
      </c>
      <c r="BE198" s="226">
        <f>IF(O198="základní",K198,0)</f>
        <v>0</v>
      </c>
      <c r="BF198" s="226">
        <f>IF(O198="snížená",K198,0)</f>
        <v>0</v>
      </c>
      <c r="BG198" s="226">
        <f>IF(O198="zákl. přenesená",K198,0)</f>
        <v>0</v>
      </c>
      <c r="BH198" s="226">
        <f>IF(O198="sníž. přenesená",K198,0)</f>
        <v>0</v>
      </c>
      <c r="BI198" s="226">
        <f>IF(O198="nulová",K198,0)</f>
        <v>0</v>
      </c>
      <c r="BJ198" s="14" t="s">
        <v>82</v>
      </c>
      <c r="BK198" s="226">
        <f>ROUND(P198*H198,2)</f>
        <v>0</v>
      </c>
      <c r="BL198" s="14" t="s">
        <v>250</v>
      </c>
      <c r="BM198" s="225" t="s">
        <v>405</v>
      </c>
    </row>
    <row r="199" s="2" customFormat="1" ht="33" customHeight="1">
      <c r="A199" s="35"/>
      <c r="B199" s="36"/>
      <c r="C199" s="227" t="s">
        <v>406</v>
      </c>
      <c r="D199" s="227" t="s">
        <v>144</v>
      </c>
      <c r="E199" s="228" t="s">
        <v>407</v>
      </c>
      <c r="F199" s="229" t="s">
        <v>408</v>
      </c>
      <c r="G199" s="230" t="s">
        <v>248</v>
      </c>
      <c r="H199" s="231">
        <v>20</v>
      </c>
      <c r="I199" s="232"/>
      <c r="J199" s="232"/>
      <c r="K199" s="233">
        <f>ROUND(P199*H199,2)</f>
        <v>0</v>
      </c>
      <c r="L199" s="229" t="s">
        <v>136</v>
      </c>
      <c r="M199" s="41"/>
      <c r="N199" s="234" t="s">
        <v>1</v>
      </c>
      <c r="O199" s="221" t="s">
        <v>40</v>
      </c>
      <c r="P199" s="222">
        <f>I199+J199</f>
        <v>0</v>
      </c>
      <c r="Q199" s="222">
        <f>ROUND(I199*H199,2)</f>
        <v>0</v>
      </c>
      <c r="R199" s="222">
        <f>ROUND(J199*H199,2)</f>
        <v>0</v>
      </c>
      <c r="S199" s="88"/>
      <c r="T199" s="223">
        <f>S199*H199</f>
        <v>0</v>
      </c>
      <c r="U199" s="223">
        <v>0</v>
      </c>
      <c r="V199" s="223">
        <f>U199*H199</f>
        <v>0</v>
      </c>
      <c r="W199" s="223">
        <v>0</v>
      </c>
      <c r="X199" s="224">
        <f>W199*H199</f>
        <v>0</v>
      </c>
      <c r="Y199" s="35"/>
      <c r="Z199" s="35"/>
      <c r="AA199" s="35"/>
      <c r="AB199" s="35"/>
      <c r="AC199" s="35"/>
      <c r="AD199" s="35"/>
      <c r="AE199" s="35"/>
      <c r="AR199" s="225" t="s">
        <v>250</v>
      </c>
      <c r="AT199" s="225" t="s">
        <v>144</v>
      </c>
      <c r="AU199" s="225" t="s">
        <v>84</v>
      </c>
      <c r="AY199" s="14" t="s">
        <v>127</v>
      </c>
      <c r="BE199" s="226">
        <f>IF(O199="základní",K199,0)</f>
        <v>0</v>
      </c>
      <c r="BF199" s="226">
        <f>IF(O199="snížená",K199,0)</f>
        <v>0</v>
      </c>
      <c r="BG199" s="226">
        <f>IF(O199="zákl. přenesená",K199,0)</f>
        <v>0</v>
      </c>
      <c r="BH199" s="226">
        <f>IF(O199="sníž. přenesená",K199,0)</f>
        <v>0</v>
      </c>
      <c r="BI199" s="226">
        <f>IF(O199="nulová",K199,0)</f>
        <v>0</v>
      </c>
      <c r="BJ199" s="14" t="s">
        <v>82</v>
      </c>
      <c r="BK199" s="226">
        <f>ROUND(P199*H199,2)</f>
        <v>0</v>
      </c>
      <c r="BL199" s="14" t="s">
        <v>250</v>
      </c>
      <c r="BM199" s="225" t="s">
        <v>409</v>
      </c>
    </row>
    <row r="200" s="2" customFormat="1" ht="24.15" customHeight="1">
      <c r="A200" s="35"/>
      <c r="B200" s="36"/>
      <c r="C200" s="227" t="s">
        <v>410</v>
      </c>
      <c r="D200" s="227" t="s">
        <v>144</v>
      </c>
      <c r="E200" s="228" t="s">
        <v>411</v>
      </c>
      <c r="F200" s="229" t="s">
        <v>412</v>
      </c>
      <c r="G200" s="230" t="s">
        <v>147</v>
      </c>
      <c r="H200" s="231">
        <v>50</v>
      </c>
      <c r="I200" s="232"/>
      <c r="J200" s="232"/>
      <c r="K200" s="233">
        <f>ROUND(P200*H200,2)</f>
        <v>0</v>
      </c>
      <c r="L200" s="229" t="s">
        <v>136</v>
      </c>
      <c r="M200" s="41"/>
      <c r="N200" s="234" t="s">
        <v>1</v>
      </c>
      <c r="O200" s="221" t="s">
        <v>40</v>
      </c>
      <c r="P200" s="222">
        <f>I200+J200</f>
        <v>0</v>
      </c>
      <c r="Q200" s="222">
        <f>ROUND(I200*H200,2)</f>
        <v>0</v>
      </c>
      <c r="R200" s="222">
        <f>ROUND(J200*H200,2)</f>
        <v>0</v>
      </c>
      <c r="S200" s="88"/>
      <c r="T200" s="223">
        <f>S200*H200</f>
        <v>0</v>
      </c>
      <c r="U200" s="223">
        <v>0</v>
      </c>
      <c r="V200" s="223">
        <f>U200*H200</f>
        <v>0</v>
      </c>
      <c r="W200" s="223">
        <v>0</v>
      </c>
      <c r="X200" s="224">
        <f>W200*H200</f>
        <v>0</v>
      </c>
      <c r="Y200" s="35"/>
      <c r="Z200" s="35"/>
      <c r="AA200" s="35"/>
      <c r="AB200" s="35"/>
      <c r="AC200" s="35"/>
      <c r="AD200" s="35"/>
      <c r="AE200" s="35"/>
      <c r="AR200" s="225" t="s">
        <v>250</v>
      </c>
      <c r="AT200" s="225" t="s">
        <v>144</v>
      </c>
      <c r="AU200" s="225" t="s">
        <v>84</v>
      </c>
      <c r="AY200" s="14" t="s">
        <v>127</v>
      </c>
      <c r="BE200" s="226">
        <f>IF(O200="základní",K200,0)</f>
        <v>0</v>
      </c>
      <c r="BF200" s="226">
        <f>IF(O200="snížená",K200,0)</f>
        <v>0</v>
      </c>
      <c r="BG200" s="226">
        <f>IF(O200="zákl. přenesená",K200,0)</f>
        <v>0</v>
      </c>
      <c r="BH200" s="226">
        <f>IF(O200="sníž. přenesená",K200,0)</f>
        <v>0</v>
      </c>
      <c r="BI200" s="226">
        <f>IF(O200="nulová",K200,0)</f>
        <v>0</v>
      </c>
      <c r="BJ200" s="14" t="s">
        <v>82</v>
      </c>
      <c r="BK200" s="226">
        <f>ROUND(P200*H200,2)</f>
        <v>0</v>
      </c>
      <c r="BL200" s="14" t="s">
        <v>250</v>
      </c>
      <c r="BM200" s="225" t="s">
        <v>413</v>
      </c>
    </row>
    <row r="201" s="2" customFormat="1" ht="24.15" customHeight="1">
      <c r="A201" s="35"/>
      <c r="B201" s="36"/>
      <c r="C201" s="227" t="s">
        <v>414</v>
      </c>
      <c r="D201" s="227" t="s">
        <v>144</v>
      </c>
      <c r="E201" s="228" t="s">
        <v>415</v>
      </c>
      <c r="F201" s="229" t="s">
        <v>416</v>
      </c>
      <c r="G201" s="230" t="s">
        <v>248</v>
      </c>
      <c r="H201" s="231">
        <v>8</v>
      </c>
      <c r="I201" s="232"/>
      <c r="J201" s="232"/>
      <c r="K201" s="233">
        <f>ROUND(P201*H201,2)</f>
        <v>0</v>
      </c>
      <c r="L201" s="229" t="s">
        <v>136</v>
      </c>
      <c r="M201" s="41"/>
      <c r="N201" s="234" t="s">
        <v>1</v>
      </c>
      <c r="O201" s="221" t="s">
        <v>40</v>
      </c>
      <c r="P201" s="222">
        <f>I201+J201</f>
        <v>0</v>
      </c>
      <c r="Q201" s="222">
        <f>ROUND(I201*H201,2)</f>
        <v>0</v>
      </c>
      <c r="R201" s="222">
        <f>ROUND(J201*H201,2)</f>
        <v>0</v>
      </c>
      <c r="S201" s="88"/>
      <c r="T201" s="223">
        <f>S201*H201</f>
        <v>0</v>
      </c>
      <c r="U201" s="223">
        <v>0</v>
      </c>
      <c r="V201" s="223">
        <f>U201*H201</f>
        <v>0</v>
      </c>
      <c r="W201" s="223">
        <v>0</v>
      </c>
      <c r="X201" s="224">
        <f>W201*H201</f>
        <v>0</v>
      </c>
      <c r="Y201" s="35"/>
      <c r="Z201" s="35"/>
      <c r="AA201" s="35"/>
      <c r="AB201" s="35"/>
      <c r="AC201" s="35"/>
      <c r="AD201" s="35"/>
      <c r="AE201" s="35"/>
      <c r="AR201" s="225" t="s">
        <v>250</v>
      </c>
      <c r="AT201" s="225" t="s">
        <v>144</v>
      </c>
      <c r="AU201" s="225" t="s">
        <v>84</v>
      </c>
      <c r="AY201" s="14" t="s">
        <v>127</v>
      </c>
      <c r="BE201" s="226">
        <f>IF(O201="základní",K201,0)</f>
        <v>0</v>
      </c>
      <c r="BF201" s="226">
        <f>IF(O201="snížená",K201,0)</f>
        <v>0</v>
      </c>
      <c r="BG201" s="226">
        <f>IF(O201="zákl. přenesená",K201,0)</f>
        <v>0</v>
      </c>
      <c r="BH201" s="226">
        <f>IF(O201="sníž. přenesená",K201,0)</f>
        <v>0</v>
      </c>
      <c r="BI201" s="226">
        <f>IF(O201="nulová",K201,0)</f>
        <v>0</v>
      </c>
      <c r="BJ201" s="14" t="s">
        <v>82</v>
      </c>
      <c r="BK201" s="226">
        <f>ROUND(P201*H201,2)</f>
        <v>0</v>
      </c>
      <c r="BL201" s="14" t="s">
        <v>250</v>
      </c>
      <c r="BM201" s="225" t="s">
        <v>417</v>
      </c>
    </row>
    <row r="202" s="2" customFormat="1" ht="24.15" customHeight="1">
      <c r="A202" s="35"/>
      <c r="B202" s="36"/>
      <c r="C202" s="227" t="s">
        <v>418</v>
      </c>
      <c r="D202" s="227" t="s">
        <v>144</v>
      </c>
      <c r="E202" s="228" t="s">
        <v>419</v>
      </c>
      <c r="F202" s="229" t="s">
        <v>420</v>
      </c>
      <c r="G202" s="230" t="s">
        <v>147</v>
      </c>
      <c r="H202" s="231">
        <v>40</v>
      </c>
      <c r="I202" s="232"/>
      <c r="J202" s="232"/>
      <c r="K202" s="233">
        <f>ROUND(P202*H202,2)</f>
        <v>0</v>
      </c>
      <c r="L202" s="229" t="s">
        <v>136</v>
      </c>
      <c r="M202" s="41"/>
      <c r="N202" s="234" t="s">
        <v>1</v>
      </c>
      <c r="O202" s="221" t="s">
        <v>40</v>
      </c>
      <c r="P202" s="222">
        <f>I202+J202</f>
        <v>0</v>
      </c>
      <c r="Q202" s="222">
        <f>ROUND(I202*H202,2)</f>
        <v>0</v>
      </c>
      <c r="R202" s="222">
        <f>ROUND(J202*H202,2)</f>
        <v>0</v>
      </c>
      <c r="S202" s="88"/>
      <c r="T202" s="223">
        <f>S202*H202</f>
        <v>0</v>
      </c>
      <c r="U202" s="223">
        <v>0</v>
      </c>
      <c r="V202" s="223">
        <f>U202*H202</f>
        <v>0</v>
      </c>
      <c r="W202" s="223">
        <v>0</v>
      </c>
      <c r="X202" s="224">
        <f>W202*H202</f>
        <v>0</v>
      </c>
      <c r="Y202" s="35"/>
      <c r="Z202" s="35"/>
      <c r="AA202" s="35"/>
      <c r="AB202" s="35"/>
      <c r="AC202" s="35"/>
      <c r="AD202" s="35"/>
      <c r="AE202" s="35"/>
      <c r="AR202" s="225" t="s">
        <v>250</v>
      </c>
      <c r="AT202" s="225" t="s">
        <v>144</v>
      </c>
      <c r="AU202" s="225" t="s">
        <v>84</v>
      </c>
      <c r="AY202" s="14" t="s">
        <v>127</v>
      </c>
      <c r="BE202" s="226">
        <f>IF(O202="základní",K202,0)</f>
        <v>0</v>
      </c>
      <c r="BF202" s="226">
        <f>IF(O202="snížená",K202,0)</f>
        <v>0</v>
      </c>
      <c r="BG202" s="226">
        <f>IF(O202="zákl. přenesená",K202,0)</f>
        <v>0</v>
      </c>
      <c r="BH202" s="226">
        <f>IF(O202="sníž. přenesená",K202,0)</f>
        <v>0</v>
      </c>
      <c r="BI202" s="226">
        <f>IF(O202="nulová",K202,0)</f>
        <v>0</v>
      </c>
      <c r="BJ202" s="14" t="s">
        <v>82</v>
      </c>
      <c r="BK202" s="226">
        <f>ROUND(P202*H202,2)</f>
        <v>0</v>
      </c>
      <c r="BL202" s="14" t="s">
        <v>250</v>
      </c>
      <c r="BM202" s="225" t="s">
        <v>421</v>
      </c>
    </row>
    <row r="203" s="2" customFormat="1" ht="24.15" customHeight="1">
      <c r="A203" s="35"/>
      <c r="B203" s="36"/>
      <c r="C203" s="227" t="s">
        <v>422</v>
      </c>
      <c r="D203" s="227" t="s">
        <v>144</v>
      </c>
      <c r="E203" s="228" t="s">
        <v>423</v>
      </c>
      <c r="F203" s="229" t="s">
        <v>424</v>
      </c>
      <c r="G203" s="230" t="s">
        <v>147</v>
      </c>
      <c r="H203" s="231">
        <v>20</v>
      </c>
      <c r="I203" s="232"/>
      <c r="J203" s="232"/>
      <c r="K203" s="233">
        <f>ROUND(P203*H203,2)</f>
        <v>0</v>
      </c>
      <c r="L203" s="229" t="s">
        <v>136</v>
      </c>
      <c r="M203" s="41"/>
      <c r="N203" s="234" t="s">
        <v>1</v>
      </c>
      <c r="O203" s="221" t="s">
        <v>40</v>
      </c>
      <c r="P203" s="222">
        <f>I203+J203</f>
        <v>0</v>
      </c>
      <c r="Q203" s="222">
        <f>ROUND(I203*H203,2)</f>
        <v>0</v>
      </c>
      <c r="R203" s="222">
        <f>ROUND(J203*H203,2)</f>
        <v>0</v>
      </c>
      <c r="S203" s="88"/>
      <c r="T203" s="223">
        <f>S203*H203</f>
        <v>0</v>
      </c>
      <c r="U203" s="223">
        <v>0</v>
      </c>
      <c r="V203" s="223">
        <f>U203*H203</f>
        <v>0</v>
      </c>
      <c r="W203" s="223">
        <v>0</v>
      </c>
      <c r="X203" s="224">
        <f>W203*H203</f>
        <v>0</v>
      </c>
      <c r="Y203" s="35"/>
      <c r="Z203" s="35"/>
      <c r="AA203" s="35"/>
      <c r="AB203" s="35"/>
      <c r="AC203" s="35"/>
      <c r="AD203" s="35"/>
      <c r="AE203" s="35"/>
      <c r="AR203" s="225" t="s">
        <v>250</v>
      </c>
      <c r="AT203" s="225" t="s">
        <v>144</v>
      </c>
      <c r="AU203" s="225" t="s">
        <v>84</v>
      </c>
      <c r="AY203" s="14" t="s">
        <v>127</v>
      </c>
      <c r="BE203" s="226">
        <f>IF(O203="základní",K203,0)</f>
        <v>0</v>
      </c>
      <c r="BF203" s="226">
        <f>IF(O203="snížená",K203,0)</f>
        <v>0</v>
      </c>
      <c r="BG203" s="226">
        <f>IF(O203="zákl. přenesená",K203,0)</f>
        <v>0</v>
      </c>
      <c r="BH203" s="226">
        <f>IF(O203="sníž. přenesená",K203,0)</f>
        <v>0</v>
      </c>
      <c r="BI203" s="226">
        <f>IF(O203="nulová",K203,0)</f>
        <v>0</v>
      </c>
      <c r="BJ203" s="14" t="s">
        <v>82</v>
      </c>
      <c r="BK203" s="226">
        <f>ROUND(P203*H203,2)</f>
        <v>0</v>
      </c>
      <c r="BL203" s="14" t="s">
        <v>250</v>
      </c>
      <c r="BM203" s="225" t="s">
        <v>425</v>
      </c>
    </row>
    <row r="204" s="12" customFormat="1" ht="22.8" customHeight="1">
      <c r="A204" s="12"/>
      <c r="B204" s="194"/>
      <c r="C204" s="195"/>
      <c r="D204" s="196" t="s">
        <v>76</v>
      </c>
      <c r="E204" s="209" t="s">
        <v>426</v>
      </c>
      <c r="F204" s="209" t="s">
        <v>427</v>
      </c>
      <c r="G204" s="195"/>
      <c r="H204" s="195"/>
      <c r="I204" s="198"/>
      <c r="J204" s="198"/>
      <c r="K204" s="210">
        <f>BK204</f>
        <v>0</v>
      </c>
      <c r="L204" s="195"/>
      <c r="M204" s="200"/>
      <c r="N204" s="201"/>
      <c r="O204" s="202"/>
      <c r="P204" s="202"/>
      <c r="Q204" s="203">
        <f>SUM(Q205:Q208)</f>
        <v>0</v>
      </c>
      <c r="R204" s="203">
        <f>SUM(R205:R208)</f>
        <v>0</v>
      </c>
      <c r="S204" s="202"/>
      <c r="T204" s="204">
        <f>SUM(T205:T208)</f>
        <v>0</v>
      </c>
      <c r="U204" s="202"/>
      <c r="V204" s="204">
        <f>SUM(V205:V208)</f>
        <v>0</v>
      </c>
      <c r="W204" s="202"/>
      <c r="X204" s="205">
        <f>SUM(X205:X208)</f>
        <v>0.86163000000000001</v>
      </c>
      <c r="Y204" s="12"/>
      <c r="Z204" s="12"/>
      <c r="AA204" s="12"/>
      <c r="AB204" s="12"/>
      <c r="AC204" s="12"/>
      <c r="AD204" s="12"/>
      <c r="AE204" s="12"/>
      <c r="AR204" s="206" t="s">
        <v>84</v>
      </c>
      <c r="AT204" s="207" t="s">
        <v>76</v>
      </c>
      <c r="AU204" s="207" t="s">
        <v>82</v>
      </c>
      <c r="AY204" s="206" t="s">
        <v>127</v>
      </c>
      <c r="BK204" s="208">
        <f>SUM(BK205:BK208)</f>
        <v>0</v>
      </c>
    </row>
    <row r="205" s="2" customFormat="1" ht="37.8" customHeight="1">
      <c r="A205" s="35"/>
      <c r="B205" s="36"/>
      <c r="C205" s="227" t="s">
        <v>428</v>
      </c>
      <c r="D205" s="227" t="s">
        <v>144</v>
      </c>
      <c r="E205" s="228" t="s">
        <v>429</v>
      </c>
      <c r="F205" s="229" t="s">
        <v>430</v>
      </c>
      <c r="G205" s="230" t="s">
        <v>147</v>
      </c>
      <c r="H205" s="231">
        <v>245</v>
      </c>
      <c r="I205" s="232"/>
      <c r="J205" s="232"/>
      <c r="K205" s="233">
        <f>ROUND(P205*H205,2)</f>
        <v>0</v>
      </c>
      <c r="L205" s="229" t="s">
        <v>136</v>
      </c>
      <c r="M205" s="41"/>
      <c r="N205" s="234" t="s">
        <v>1</v>
      </c>
      <c r="O205" s="221" t="s">
        <v>40</v>
      </c>
      <c r="P205" s="222">
        <f>I205+J205</f>
        <v>0</v>
      </c>
      <c r="Q205" s="222">
        <f>ROUND(I205*H205,2)</f>
        <v>0</v>
      </c>
      <c r="R205" s="222">
        <f>ROUND(J205*H205,2)</f>
        <v>0</v>
      </c>
      <c r="S205" s="88"/>
      <c r="T205" s="223">
        <f>S205*H205</f>
        <v>0</v>
      </c>
      <c r="U205" s="223">
        <v>0</v>
      </c>
      <c r="V205" s="223">
        <f>U205*H205</f>
        <v>0</v>
      </c>
      <c r="W205" s="223">
        <v>0</v>
      </c>
      <c r="X205" s="224">
        <f>W205*H205</f>
        <v>0</v>
      </c>
      <c r="Y205" s="35"/>
      <c r="Z205" s="35"/>
      <c r="AA205" s="35"/>
      <c r="AB205" s="35"/>
      <c r="AC205" s="35"/>
      <c r="AD205" s="35"/>
      <c r="AE205" s="35"/>
      <c r="AR205" s="225" t="s">
        <v>250</v>
      </c>
      <c r="AT205" s="225" t="s">
        <v>144</v>
      </c>
      <c r="AU205" s="225" t="s">
        <v>84</v>
      </c>
      <c r="AY205" s="14" t="s">
        <v>127</v>
      </c>
      <c r="BE205" s="226">
        <f>IF(O205="základní",K205,0)</f>
        <v>0</v>
      </c>
      <c r="BF205" s="226">
        <f>IF(O205="snížená",K205,0)</f>
        <v>0</v>
      </c>
      <c r="BG205" s="226">
        <f>IF(O205="zákl. přenesená",K205,0)</f>
        <v>0</v>
      </c>
      <c r="BH205" s="226">
        <f>IF(O205="sníž. přenesená",K205,0)</f>
        <v>0</v>
      </c>
      <c r="BI205" s="226">
        <f>IF(O205="nulová",K205,0)</f>
        <v>0</v>
      </c>
      <c r="BJ205" s="14" t="s">
        <v>82</v>
      </c>
      <c r="BK205" s="226">
        <f>ROUND(P205*H205,2)</f>
        <v>0</v>
      </c>
      <c r="BL205" s="14" t="s">
        <v>250</v>
      </c>
      <c r="BM205" s="225" t="s">
        <v>431</v>
      </c>
    </row>
    <row r="206" s="2" customFormat="1" ht="44.25" customHeight="1">
      <c r="A206" s="35"/>
      <c r="B206" s="36"/>
      <c r="C206" s="227" t="s">
        <v>432</v>
      </c>
      <c r="D206" s="227" t="s">
        <v>144</v>
      </c>
      <c r="E206" s="228" t="s">
        <v>433</v>
      </c>
      <c r="F206" s="229" t="s">
        <v>434</v>
      </c>
      <c r="G206" s="230" t="s">
        <v>248</v>
      </c>
      <c r="H206" s="231">
        <v>1795</v>
      </c>
      <c r="I206" s="232"/>
      <c r="J206" s="232"/>
      <c r="K206" s="233">
        <f>ROUND(P206*H206,2)</f>
        <v>0</v>
      </c>
      <c r="L206" s="229" t="s">
        <v>136</v>
      </c>
      <c r="M206" s="41"/>
      <c r="N206" s="234" t="s">
        <v>1</v>
      </c>
      <c r="O206" s="221" t="s">
        <v>40</v>
      </c>
      <c r="P206" s="222">
        <f>I206+J206</f>
        <v>0</v>
      </c>
      <c r="Q206" s="222">
        <f>ROUND(I206*H206,2)</f>
        <v>0</v>
      </c>
      <c r="R206" s="222">
        <f>ROUND(J206*H206,2)</f>
        <v>0</v>
      </c>
      <c r="S206" s="88"/>
      <c r="T206" s="223">
        <f>S206*H206</f>
        <v>0</v>
      </c>
      <c r="U206" s="223">
        <v>0</v>
      </c>
      <c r="V206" s="223">
        <f>U206*H206</f>
        <v>0</v>
      </c>
      <c r="W206" s="223">
        <v>0.00048000000000000001</v>
      </c>
      <c r="X206" s="224">
        <f>W206*H206</f>
        <v>0.86160000000000003</v>
      </c>
      <c r="Y206" s="35"/>
      <c r="Z206" s="35"/>
      <c r="AA206" s="35"/>
      <c r="AB206" s="35"/>
      <c r="AC206" s="35"/>
      <c r="AD206" s="35"/>
      <c r="AE206" s="35"/>
      <c r="AR206" s="225" t="s">
        <v>250</v>
      </c>
      <c r="AT206" s="225" t="s">
        <v>144</v>
      </c>
      <c r="AU206" s="225" t="s">
        <v>84</v>
      </c>
      <c r="AY206" s="14" t="s">
        <v>127</v>
      </c>
      <c r="BE206" s="226">
        <f>IF(O206="základní",K206,0)</f>
        <v>0</v>
      </c>
      <c r="BF206" s="226">
        <f>IF(O206="snížená",K206,0)</f>
        <v>0</v>
      </c>
      <c r="BG206" s="226">
        <f>IF(O206="zákl. přenesená",K206,0)</f>
        <v>0</v>
      </c>
      <c r="BH206" s="226">
        <f>IF(O206="sníž. přenesená",K206,0)</f>
        <v>0</v>
      </c>
      <c r="BI206" s="226">
        <f>IF(O206="nulová",K206,0)</f>
        <v>0</v>
      </c>
      <c r="BJ206" s="14" t="s">
        <v>82</v>
      </c>
      <c r="BK206" s="226">
        <f>ROUND(P206*H206,2)</f>
        <v>0</v>
      </c>
      <c r="BL206" s="14" t="s">
        <v>250</v>
      </c>
      <c r="BM206" s="225" t="s">
        <v>435</v>
      </c>
    </row>
    <row r="207" s="2" customFormat="1" ht="24.15" customHeight="1">
      <c r="A207" s="35"/>
      <c r="B207" s="36"/>
      <c r="C207" s="227" t="s">
        <v>436</v>
      </c>
      <c r="D207" s="227" t="s">
        <v>144</v>
      </c>
      <c r="E207" s="228" t="s">
        <v>437</v>
      </c>
      <c r="F207" s="229" t="s">
        <v>438</v>
      </c>
      <c r="G207" s="230" t="s">
        <v>147</v>
      </c>
      <c r="H207" s="231">
        <v>3</v>
      </c>
      <c r="I207" s="232"/>
      <c r="J207" s="232"/>
      <c r="K207" s="233">
        <f>ROUND(P207*H207,2)</f>
        <v>0</v>
      </c>
      <c r="L207" s="229" t="s">
        <v>136</v>
      </c>
      <c r="M207" s="41"/>
      <c r="N207" s="234" t="s">
        <v>1</v>
      </c>
      <c r="O207" s="221" t="s">
        <v>40</v>
      </c>
      <c r="P207" s="222">
        <f>I207+J207</f>
        <v>0</v>
      </c>
      <c r="Q207" s="222">
        <f>ROUND(I207*H207,2)</f>
        <v>0</v>
      </c>
      <c r="R207" s="222">
        <f>ROUND(J207*H207,2)</f>
        <v>0</v>
      </c>
      <c r="S207" s="88"/>
      <c r="T207" s="223">
        <f>S207*H207</f>
        <v>0</v>
      </c>
      <c r="U207" s="223">
        <v>0</v>
      </c>
      <c r="V207" s="223">
        <f>U207*H207</f>
        <v>0</v>
      </c>
      <c r="W207" s="223">
        <v>1.0000000000000001E-05</v>
      </c>
      <c r="X207" s="224">
        <f>W207*H207</f>
        <v>3.0000000000000004E-05</v>
      </c>
      <c r="Y207" s="35"/>
      <c r="Z207" s="35"/>
      <c r="AA207" s="35"/>
      <c r="AB207" s="35"/>
      <c r="AC207" s="35"/>
      <c r="AD207" s="35"/>
      <c r="AE207" s="35"/>
      <c r="AR207" s="225" t="s">
        <v>250</v>
      </c>
      <c r="AT207" s="225" t="s">
        <v>144</v>
      </c>
      <c r="AU207" s="225" t="s">
        <v>84</v>
      </c>
      <c r="AY207" s="14" t="s">
        <v>127</v>
      </c>
      <c r="BE207" s="226">
        <f>IF(O207="základní",K207,0)</f>
        <v>0</v>
      </c>
      <c r="BF207" s="226">
        <f>IF(O207="snížená",K207,0)</f>
        <v>0</v>
      </c>
      <c r="BG207" s="226">
        <f>IF(O207="zákl. přenesená",K207,0)</f>
        <v>0</v>
      </c>
      <c r="BH207" s="226">
        <f>IF(O207="sníž. přenesená",K207,0)</f>
        <v>0</v>
      </c>
      <c r="BI207" s="226">
        <f>IF(O207="nulová",K207,0)</f>
        <v>0</v>
      </c>
      <c r="BJ207" s="14" t="s">
        <v>82</v>
      </c>
      <c r="BK207" s="226">
        <f>ROUND(P207*H207,2)</f>
        <v>0</v>
      </c>
      <c r="BL207" s="14" t="s">
        <v>250</v>
      </c>
      <c r="BM207" s="225" t="s">
        <v>439</v>
      </c>
    </row>
    <row r="208" s="2" customFormat="1" ht="24.15" customHeight="1">
      <c r="A208" s="35"/>
      <c r="B208" s="36"/>
      <c r="C208" s="227" t="s">
        <v>440</v>
      </c>
      <c r="D208" s="227" t="s">
        <v>144</v>
      </c>
      <c r="E208" s="228" t="s">
        <v>183</v>
      </c>
      <c r="F208" s="229" t="s">
        <v>184</v>
      </c>
      <c r="G208" s="230" t="s">
        <v>185</v>
      </c>
      <c r="H208" s="231">
        <v>8</v>
      </c>
      <c r="I208" s="232"/>
      <c r="J208" s="232"/>
      <c r="K208" s="233">
        <f>ROUND(P208*H208,2)</f>
        <v>0</v>
      </c>
      <c r="L208" s="229" t="s">
        <v>136</v>
      </c>
      <c r="M208" s="41"/>
      <c r="N208" s="234" t="s">
        <v>1</v>
      </c>
      <c r="O208" s="221" t="s">
        <v>40</v>
      </c>
      <c r="P208" s="222">
        <f>I208+J208</f>
        <v>0</v>
      </c>
      <c r="Q208" s="222">
        <f>ROUND(I208*H208,2)</f>
        <v>0</v>
      </c>
      <c r="R208" s="222">
        <f>ROUND(J208*H208,2)</f>
        <v>0</v>
      </c>
      <c r="S208" s="88"/>
      <c r="T208" s="223">
        <f>S208*H208</f>
        <v>0</v>
      </c>
      <c r="U208" s="223">
        <v>0</v>
      </c>
      <c r="V208" s="223">
        <f>U208*H208</f>
        <v>0</v>
      </c>
      <c r="W208" s="223">
        <v>0</v>
      </c>
      <c r="X208" s="224">
        <f>W208*H208</f>
        <v>0</v>
      </c>
      <c r="Y208" s="35"/>
      <c r="Z208" s="35"/>
      <c r="AA208" s="35"/>
      <c r="AB208" s="35"/>
      <c r="AC208" s="35"/>
      <c r="AD208" s="35"/>
      <c r="AE208" s="35"/>
      <c r="AR208" s="225" t="s">
        <v>186</v>
      </c>
      <c r="AT208" s="225" t="s">
        <v>144</v>
      </c>
      <c r="AU208" s="225" t="s">
        <v>84</v>
      </c>
      <c r="AY208" s="14" t="s">
        <v>127</v>
      </c>
      <c r="BE208" s="226">
        <f>IF(O208="základní",K208,0)</f>
        <v>0</v>
      </c>
      <c r="BF208" s="226">
        <f>IF(O208="snížená",K208,0)</f>
        <v>0</v>
      </c>
      <c r="BG208" s="226">
        <f>IF(O208="zákl. přenesená",K208,0)</f>
        <v>0</v>
      </c>
      <c r="BH208" s="226">
        <f>IF(O208="sníž. přenesená",K208,0)</f>
        <v>0</v>
      </c>
      <c r="BI208" s="226">
        <f>IF(O208="nulová",K208,0)</f>
        <v>0</v>
      </c>
      <c r="BJ208" s="14" t="s">
        <v>82</v>
      </c>
      <c r="BK208" s="226">
        <f>ROUND(P208*H208,2)</f>
        <v>0</v>
      </c>
      <c r="BL208" s="14" t="s">
        <v>186</v>
      </c>
      <c r="BM208" s="225" t="s">
        <v>441</v>
      </c>
    </row>
    <row r="209" s="12" customFormat="1" ht="25.92" customHeight="1">
      <c r="A209" s="12"/>
      <c r="B209" s="194"/>
      <c r="C209" s="195"/>
      <c r="D209" s="196" t="s">
        <v>76</v>
      </c>
      <c r="E209" s="197" t="s">
        <v>442</v>
      </c>
      <c r="F209" s="197" t="s">
        <v>443</v>
      </c>
      <c r="G209" s="195"/>
      <c r="H209" s="195"/>
      <c r="I209" s="198"/>
      <c r="J209" s="198"/>
      <c r="K209" s="199">
        <f>BK209</f>
        <v>0</v>
      </c>
      <c r="L209" s="195"/>
      <c r="M209" s="200"/>
      <c r="N209" s="201"/>
      <c r="O209" s="202"/>
      <c r="P209" s="202"/>
      <c r="Q209" s="203">
        <f>SUM(Q210:Q212)</f>
        <v>0</v>
      </c>
      <c r="R209" s="203">
        <f>SUM(R210:R212)</f>
        <v>0</v>
      </c>
      <c r="S209" s="202"/>
      <c r="T209" s="204">
        <f>SUM(T210:T212)</f>
        <v>0</v>
      </c>
      <c r="U209" s="202"/>
      <c r="V209" s="204">
        <f>SUM(V210:V212)</f>
        <v>0</v>
      </c>
      <c r="W209" s="202"/>
      <c r="X209" s="205">
        <f>SUM(X210:X212)</f>
        <v>0</v>
      </c>
      <c r="Y209" s="12"/>
      <c r="Z209" s="12"/>
      <c r="AA209" s="12"/>
      <c r="AB209" s="12"/>
      <c r="AC209" s="12"/>
      <c r="AD209" s="12"/>
      <c r="AE209" s="12"/>
      <c r="AR209" s="206" t="s">
        <v>138</v>
      </c>
      <c r="AT209" s="207" t="s">
        <v>76</v>
      </c>
      <c r="AU209" s="207" t="s">
        <v>77</v>
      </c>
      <c r="AY209" s="206" t="s">
        <v>127</v>
      </c>
      <c r="BK209" s="208">
        <f>SUM(BK210:BK212)</f>
        <v>0</v>
      </c>
    </row>
    <row r="210" s="2" customFormat="1" ht="24.15" customHeight="1">
      <c r="A210" s="35"/>
      <c r="B210" s="36"/>
      <c r="C210" s="227" t="s">
        <v>444</v>
      </c>
      <c r="D210" s="227" t="s">
        <v>144</v>
      </c>
      <c r="E210" s="228" t="s">
        <v>445</v>
      </c>
      <c r="F210" s="229" t="s">
        <v>446</v>
      </c>
      <c r="G210" s="230" t="s">
        <v>185</v>
      </c>
      <c r="H210" s="231">
        <v>24</v>
      </c>
      <c r="I210" s="232"/>
      <c r="J210" s="232"/>
      <c r="K210" s="233">
        <f>ROUND(P210*H210,2)</f>
        <v>0</v>
      </c>
      <c r="L210" s="229" t="s">
        <v>136</v>
      </c>
      <c r="M210" s="41"/>
      <c r="N210" s="234" t="s">
        <v>1</v>
      </c>
      <c r="O210" s="221" t="s">
        <v>40</v>
      </c>
      <c r="P210" s="222">
        <f>I210+J210</f>
        <v>0</v>
      </c>
      <c r="Q210" s="222">
        <f>ROUND(I210*H210,2)</f>
        <v>0</v>
      </c>
      <c r="R210" s="222">
        <f>ROUND(J210*H210,2)</f>
        <v>0</v>
      </c>
      <c r="S210" s="88"/>
      <c r="T210" s="223">
        <f>S210*H210</f>
        <v>0</v>
      </c>
      <c r="U210" s="223">
        <v>0</v>
      </c>
      <c r="V210" s="223">
        <f>U210*H210</f>
        <v>0</v>
      </c>
      <c r="W210" s="223">
        <v>0</v>
      </c>
      <c r="X210" s="224">
        <f>W210*H210</f>
        <v>0</v>
      </c>
      <c r="Y210" s="35"/>
      <c r="Z210" s="35"/>
      <c r="AA210" s="35"/>
      <c r="AB210" s="35"/>
      <c r="AC210" s="35"/>
      <c r="AD210" s="35"/>
      <c r="AE210" s="35"/>
      <c r="AR210" s="225" t="s">
        <v>186</v>
      </c>
      <c r="AT210" s="225" t="s">
        <v>144</v>
      </c>
      <c r="AU210" s="225" t="s">
        <v>82</v>
      </c>
      <c r="AY210" s="14" t="s">
        <v>127</v>
      </c>
      <c r="BE210" s="226">
        <f>IF(O210="základní",K210,0)</f>
        <v>0</v>
      </c>
      <c r="BF210" s="226">
        <f>IF(O210="snížená",K210,0)</f>
        <v>0</v>
      </c>
      <c r="BG210" s="226">
        <f>IF(O210="zákl. přenesená",K210,0)</f>
        <v>0</v>
      </c>
      <c r="BH210" s="226">
        <f>IF(O210="sníž. přenesená",K210,0)</f>
        <v>0</v>
      </c>
      <c r="BI210" s="226">
        <f>IF(O210="nulová",K210,0)</f>
        <v>0</v>
      </c>
      <c r="BJ210" s="14" t="s">
        <v>82</v>
      </c>
      <c r="BK210" s="226">
        <f>ROUND(P210*H210,2)</f>
        <v>0</v>
      </c>
      <c r="BL210" s="14" t="s">
        <v>186</v>
      </c>
      <c r="BM210" s="225" t="s">
        <v>447</v>
      </c>
    </row>
    <row r="211" s="2" customFormat="1" ht="24.15" customHeight="1">
      <c r="A211" s="35"/>
      <c r="B211" s="36"/>
      <c r="C211" s="227" t="s">
        <v>448</v>
      </c>
      <c r="D211" s="227" t="s">
        <v>144</v>
      </c>
      <c r="E211" s="228" t="s">
        <v>449</v>
      </c>
      <c r="F211" s="229" t="s">
        <v>450</v>
      </c>
      <c r="G211" s="230" t="s">
        <v>185</v>
      </c>
      <c r="H211" s="231">
        <v>8</v>
      </c>
      <c r="I211" s="232"/>
      <c r="J211" s="232"/>
      <c r="K211" s="233">
        <f>ROUND(P211*H211,2)</f>
        <v>0</v>
      </c>
      <c r="L211" s="229" t="s">
        <v>136</v>
      </c>
      <c r="M211" s="41"/>
      <c r="N211" s="234" t="s">
        <v>1</v>
      </c>
      <c r="O211" s="221" t="s">
        <v>40</v>
      </c>
      <c r="P211" s="222">
        <f>I211+J211</f>
        <v>0</v>
      </c>
      <c r="Q211" s="222">
        <f>ROUND(I211*H211,2)</f>
        <v>0</v>
      </c>
      <c r="R211" s="222">
        <f>ROUND(J211*H211,2)</f>
        <v>0</v>
      </c>
      <c r="S211" s="88"/>
      <c r="T211" s="223">
        <f>S211*H211</f>
        <v>0</v>
      </c>
      <c r="U211" s="223">
        <v>0</v>
      </c>
      <c r="V211" s="223">
        <f>U211*H211</f>
        <v>0</v>
      </c>
      <c r="W211" s="223">
        <v>0</v>
      </c>
      <c r="X211" s="224">
        <f>W211*H211</f>
        <v>0</v>
      </c>
      <c r="Y211" s="35"/>
      <c r="Z211" s="35"/>
      <c r="AA211" s="35"/>
      <c r="AB211" s="35"/>
      <c r="AC211" s="35"/>
      <c r="AD211" s="35"/>
      <c r="AE211" s="35"/>
      <c r="AR211" s="225" t="s">
        <v>138</v>
      </c>
      <c r="AT211" s="225" t="s">
        <v>144</v>
      </c>
      <c r="AU211" s="225" t="s">
        <v>82</v>
      </c>
      <c r="AY211" s="14" t="s">
        <v>127</v>
      </c>
      <c r="BE211" s="226">
        <f>IF(O211="základní",K211,0)</f>
        <v>0</v>
      </c>
      <c r="BF211" s="226">
        <f>IF(O211="snížená",K211,0)</f>
        <v>0</v>
      </c>
      <c r="BG211" s="226">
        <f>IF(O211="zákl. přenesená",K211,0)</f>
        <v>0</v>
      </c>
      <c r="BH211" s="226">
        <f>IF(O211="sníž. přenesená",K211,0)</f>
        <v>0</v>
      </c>
      <c r="BI211" s="226">
        <f>IF(O211="nulová",K211,0)</f>
        <v>0</v>
      </c>
      <c r="BJ211" s="14" t="s">
        <v>82</v>
      </c>
      <c r="BK211" s="226">
        <f>ROUND(P211*H211,2)</f>
        <v>0</v>
      </c>
      <c r="BL211" s="14" t="s">
        <v>138</v>
      </c>
      <c r="BM211" s="225" t="s">
        <v>451</v>
      </c>
    </row>
    <row r="212" s="2" customFormat="1" ht="24.15" customHeight="1">
      <c r="A212" s="35"/>
      <c r="B212" s="36"/>
      <c r="C212" s="227" t="s">
        <v>452</v>
      </c>
      <c r="D212" s="227" t="s">
        <v>144</v>
      </c>
      <c r="E212" s="228" t="s">
        <v>453</v>
      </c>
      <c r="F212" s="229" t="s">
        <v>454</v>
      </c>
      <c r="G212" s="230" t="s">
        <v>185</v>
      </c>
      <c r="H212" s="231">
        <v>8</v>
      </c>
      <c r="I212" s="232"/>
      <c r="J212" s="232"/>
      <c r="K212" s="233">
        <f>ROUND(P212*H212,2)</f>
        <v>0</v>
      </c>
      <c r="L212" s="229" t="s">
        <v>136</v>
      </c>
      <c r="M212" s="41"/>
      <c r="N212" s="235" t="s">
        <v>1</v>
      </c>
      <c r="O212" s="236" t="s">
        <v>40</v>
      </c>
      <c r="P212" s="237">
        <f>I212+J212</f>
        <v>0</v>
      </c>
      <c r="Q212" s="237">
        <f>ROUND(I212*H212,2)</f>
        <v>0</v>
      </c>
      <c r="R212" s="237">
        <f>ROUND(J212*H212,2)</f>
        <v>0</v>
      </c>
      <c r="S212" s="238"/>
      <c r="T212" s="239">
        <f>S212*H212</f>
        <v>0</v>
      </c>
      <c r="U212" s="239">
        <v>0</v>
      </c>
      <c r="V212" s="239">
        <f>U212*H212</f>
        <v>0</v>
      </c>
      <c r="W212" s="239">
        <v>0</v>
      </c>
      <c r="X212" s="240">
        <f>W212*H212</f>
        <v>0</v>
      </c>
      <c r="Y212" s="35"/>
      <c r="Z212" s="35"/>
      <c r="AA212" s="35"/>
      <c r="AB212" s="35"/>
      <c r="AC212" s="35"/>
      <c r="AD212" s="35"/>
      <c r="AE212" s="35"/>
      <c r="AR212" s="225" t="s">
        <v>138</v>
      </c>
      <c r="AT212" s="225" t="s">
        <v>144</v>
      </c>
      <c r="AU212" s="225" t="s">
        <v>82</v>
      </c>
      <c r="AY212" s="14" t="s">
        <v>127</v>
      </c>
      <c r="BE212" s="226">
        <f>IF(O212="základní",K212,0)</f>
        <v>0</v>
      </c>
      <c r="BF212" s="226">
        <f>IF(O212="snížená",K212,0)</f>
        <v>0</v>
      </c>
      <c r="BG212" s="226">
        <f>IF(O212="zákl. přenesená",K212,0)</f>
        <v>0</v>
      </c>
      <c r="BH212" s="226">
        <f>IF(O212="sníž. přenesená",K212,0)</f>
        <v>0</v>
      </c>
      <c r="BI212" s="226">
        <f>IF(O212="nulová",K212,0)</f>
        <v>0</v>
      </c>
      <c r="BJ212" s="14" t="s">
        <v>82</v>
      </c>
      <c r="BK212" s="226">
        <f>ROUND(P212*H212,2)</f>
        <v>0</v>
      </c>
      <c r="BL212" s="14" t="s">
        <v>138</v>
      </c>
      <c r="BM212" s="225" t="s">
        <v>455</v>
      </c>
    </row>
    <row r="213" s="2" customFormat="1" ht="6.96" customHeight="1">
      <c r="A213" s="35"/>
      <c r="B213" s="63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41"/>
      <c r="N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</row>
  </sheetData>
  <sheetProtection sheet="1" autoFilter="0" formatColumns="0" formatRows="0" objects="1" scenarios="1" spinCount="100000" saltValue="Uii7WjLd7WsagVebAVZJobFGm4gsAgwwRhOT19fisYQV3jdKHqTcHsentWPbMrQkMxJcuzgQJRKpZw24C8hgSw==" hashValue="MxJdxxs4jxK2XannnpO7A/7sKNs3B1WabhqVdJ4ziDGlju14B/E2oI07KDygA+tpyHvezaitQmR+JVUyEGAPlw==" algorithmName="SHA-512" password="CC35"/>
  <autoFilter ref="C124:L212"/>
  <mergeCells count="6">
    <mergeCell ref="E7:H7"/>
    <mergeCell ref="E16:H16"/>
    <mergeCell ref="E25:H25"/>
    <mergeCell ref="E85:H8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DESKTOP-1DP71PC\Gigabyte</dc:creator>
  <cp:lastModifiedBy>DESKTOP-1DP71PC\Gigabyte</cp:lastModifiedBy>
  <dcterms:created xsi:type="dcterms:W3CDTF">2025-03-12T11:16:40Z</dcterms:created>
  <dcterms:modified xsi:type="dcterms:W3CDTF">2025-03-12T11:16:43Z</dcterms:modified>
</cp:coreProperties>
</file>