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Suttner\Různé\Netřebice_Školka_Výzva k opravě\"/>
    </mc:Choice>
  </mc:AlternateContent>
  <xr:revisionPtr revIDLastSave="0" documentId="13_ncr:1_{A92732DF-AB7F-4675-9563-D4B736FBEC3E}" xr6:coauthVersionLast="45" xr6:coauthVersionMax="45" xr10:uidLastSave="{00000000-0000-0000-0000-000000000000}"/>
  <bookViews>
    <workbookView xWindow="-120" yWindow="-120" windowWidth="29040" windowHeight="15840" xr2:uid="{C9479E0E-B5A4-4C60-8887-7F5E45F3894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73" i="1" l="1"/>
  <c r="BD73" i="1"/>
  <c r="AP73" i="1"/>
  <c r="I73" i="1" s="1"/>
  <c r="I72" i="1" s="1"/>
  <c r="AO73" i="1"/>
  <c r="H73" i="1" s="1"/>
  <c r="H72" i="1" s="1"/>
  <c r="AK73" i="1"/>
  <c r="AT72" i="1" s="1"/>
  <c r="AJ73" i="1"/>
  <c r="AS72" i="1" s="1"/>
  <c r="AH73" i="1"/>
  <c r="AG73" i="1"/>
  <c r="AF73" i="1"/>
  <c r="AE73" i="1"/>
  <c r="AD73" i="1"/>
  <c r="AC73" i="1"/>
  <c r="AB73" i="1"/>
  <c r="Z73" i="1"/>
  <c r="L73" i="1"/>
  <c r="BF73" i="1" s="1"/>
  <c r="J73" i="1"/>
  <c r="AL73" i="1" s="1"/>
  <c r="AU72" i="1" s="1"/>
  <c r="BJ71" i="1"/>
  <c r="BI71" i="1"/>
  <c r="AG71" i="1" s="1"/>
  <c r="BH71" i="1"/>
  <c r="BF71" i="1"/>
  <c r="BD71" i="1"/>
  <c r="AP71" i="1"/>
  <c r="AX71" i="1" s="1"/>
  <c r="AO71" i="1"/>
  <c r="AW71" i="1" s="1"/>
  <c r="AK71" i="1"/>
  <c r="AT70" i="1" s="1"/>
  <c r="AJ71" i="1"/>
  <c r="AS70" i="1" s="1"/>
  <c r="AH71" i="1"/>
  <c r="AF71" i="1"/>
  <c r="AE71" i="1"/>
  <c r="AD71" i="1"/>
  <c r="AC71" i="1"/>
  <c r="AB71" i="1"/>
  <c r="Z71" i="1"/>
  <c r="L71" i="1"/>
  <c r="J71" i="1"/>
  <c r="J70" i="1" s="1"/>
  <c r="I71" i="1"/>
  <c r="I70" i="1" s="1"/>
  <c r="H71" i="1"/>
  <c r="H70" i="1" s="1"/>
  <c r="L70" i="1"/>
  <c r="BJ69" i="1"/>
  <c r="BH69" i="1"/>
  <c r="BF69" i="1"/>
  <c r="BD69" i="1"/>
  <c r="AX69" i="1"/>
  <c r="AW69" i="1"/>
  <c r="BC69" i="1" s="1"/>
  <c r="AP69" i="1"/>
  <c r="BI69" i="1" s="1"/>
  <c r="AO69" i="1"/>
  <c r="AK69" i="1"/>
  <c r="AJ69" i="1"/>
  <c r="AH69" i="1"/>
  <c r="AG69" i="1"/>
  <c r="AF69" i="1"/>
  <c r="AE69" i="1"/>
  <c r="AD69" i="1"/>
  <c r="AC69" i="1"/>
  <c r="AB69" i="1"/>
  <c r="Z69" i="1"/>
  <c r="L69" i="1"/>
  <c r="J69" i="1"/>
  <c r="AL69" i="1" s="1"/>
  <c r="AU68" i="1" s="1"/>
  <c r="I69" i="1"/>
  <c r="H69" i="1"/>
  <c r="AT68" i="1"/>
  <c r="AS68" i="1"/>
  <c r="L68" i="1"/>
  <c r="J68" i="1"/>
  <c r="I68" i="1"/>
  <c r="H68" i="1"/>
  <c r="BJ67" i="1"/>
  <c r="BD67" i="1"/>
  <c r="AX67" i="1"/>
  <c r="AW67" i="1"/>
  <c r="AV67" i="1" s="1"/>
  <c r="AP67" i="1"/>
  <c r="I67" i="1" s="1"/>
  <c r="I65" i="1" s="1"/>
  <c r="AO67" i="1"/>
  <c r="H67" i="1" s="1"/>
  <c r="H65" i="1" s="1"/>
  <c r="AK67" i="1"/>
  <c r="AJ67" i="1"/>
  <c r="AH67" i="1"/>
  <c r="AG67" i="1"/>
  <c r="AF67" i="1"/>
  <c r="AE67" i="1"/>
  <c r="AD67" i="1"/>
  <c r="Z67" i="1"/>
  <c r="L67" i="1"/>
  <c r="BF67" i="1" s="1"/>
  <c r="J67" i="1"/>
  <c r="AL67" i="1" s="1"/>
  <c r="BJ66" i="1"/>
  <c r="BI66" i="1"/>
  <c r="BF66" i="1"/>
  <c r="BD66" i="1"/>
  <c r="BC66" i="1"/>
  <c r="AX66" i="1"/>
  <c r="AW66" i="1"/>
  <c r="AV66" i="1" s="1"/>
  <c r="AP66" i="1"/>
  <c r="AO66" i="1"/>
  <c r="BH66" i="1" s="1"/>
  <c r="AB66" i="1" s="1"/>
  <c r="AK66" i="1"/>
  <c r="AT65" i="1" s="1"/>
  <c r="AJ66" i="1"/>
  <c r="AH66" i="1"/>
  <c r="AG66" i="1"/>
  <c r="AF66" i="1"/>
  <c r="AE66" i="1"/>
  <c r="AD66" i="1"/>
  <c r="AC66" i="1"/>
  <c r="Z66" i="1"/>
  <c r="L66" i="1"/>
  <c r="J66" i="1"/>
  <c r="AL66" i="1" s="1"/>
  <c r="AU65" i="1" s="1"/>
  <c r="I66" i="1"/>
  <c r="H66" i="1"/>
  <c r="AS65" i="1"/>
  <c r="L65" i="1"/>
  <c r="J65" i="1"/>
  <c r="BJ64" i="1"/>
  <c r="BD64" i="1"/>
  <c r="AW64" i="1"/>
  <c r="AP64" i="1"/>
  <c r="I64" i="1" s="1"/>
  <c r="AO64" i="1"/>
  <c r="H64" i="1" s="1"/>
  <c r="AK64" i="1"/>
  <c r="AJ64" i="1"/>
  <c r="AH64" i="1"/>
  <c r="AG64" i="1"/>
  <c r="AF64" i="1"/>
  <c r="AE64" i="1"/>
  <c r="AD64" i="1"/>
  <c r="Z64" i="1"/>
  <c r="L64" i="1"/>
  <c r="BF64" i="1" s="1"/>
  <c r="J64" i="1"/>
  <c r="AL64" i="1" s="1"/>
  <c r="BJ63" i="1"/>
  <c r="BH63" i="1"/>
  <c r="BF63" i="1"/>
  <c r="BD63" i="1"/>
  <c r="AX63" i="1"/>
  <c r="AV63" i="1" s="1"/>
  <c r="AW63" i="1"/>
  <c r="AP63" i="1"/>
  <c r="I63" i="1" s="1"/>
  <c r="AO63" i="1"/>
  <c r="AK63" i="1"/>
  <c r="AJ63" i="1"/>
  <c r="AH63" i="1"/>
  <c r="AG63" i="1"/>
  <c r="AF63" i="1"/>
  <c r="AE63" i="1"/>
  <c r="AD63" i="1"/>
  <c r="AB63" i="1"/>
  <c r="Z63" i="1"/>
  <c r="L63" i="1"/>
  <c r="J63" i="1"/>
  <c r="AL63" i="1" s="1"/>
  <c r="H63" i="1"/>
  <c r="BJ62" i="1"/>
  <c r="BI62" i="1"/>
  <c r="BH62" i="1"/>
  <c r="AB62" i="1" s="1"/>
  <c r="BF62" i="1"/>
  <c r="BD62" i="1"/>
  <c r="AX62" i="1"/>
  <c r="AW62" i="1"/>
  <c r="BC62" i="1" s="1"/>
  <c r="AP62" i="1"/>
  <c r="AO62" i="1"/>
  <c r="AK62" i="1"/>
  <c r="AJ62" i="1"/>
  <c r="AH62" i="1"/>
  <c r="AG62" i="1"/>
  <c r="AF62" i="1"/>
  <c r="AE62" i="1"/>
  <c r="AD62" i="1"/>
  <c r="AC62" i="1"/>
  <c r="Z62" i="1"/>
  <c r="L62" i="1"/>
  <c r="J62" i="1"/>
  <c r="AL62" i="1" s="1"/>
  <c r="I62" i="1"/>
  <c r="H62" i="1"/>
  <c r="BJ61" i="1"/>
  <c r="BI61" i="1"/>
  <c r="AC61" i="1" s="1"/>
  <c r="BH61" i="1"/>
  <c r="AB61" i="1" s="1"/>
  <c r="BF61" i="1"/>
  <c r="BD61" i="1"/>
  <c r="AP61" i="1"/>
  <c r="AX61" i="1" s="1"/>
  <c r="AO61" i="1"/>
  <c r="AW61" i="1" s="1"/>
  <c r="AK61" i="1"/>
  <c r="AJ61" i="1"/>
  <c r="AS60" i="1" s="1"/>
  <c r="AH61" i="1"/>
  <c r="AG61" i="1"/>
  <c r="AF61" i="1"/>
  <c r="AE61" i="1"/>
  <c r="AD61" i="1"/>
  <c r="Z61" i="1"/>
  <c r="L61" i="1"/>
  <c r="J61" i="1"/>
  <c r="J60" i="1" s="1"/>
  <c r="H61" i="1"/>
  <c r="H60" i="1" s="1"/>
  <c r="AT60" i="1"/>
  <c r="L60" i="1"/>
  <c r="BJ59" i="1"/>
  <c r="BI59" i="1"/>
  <c r="BH59" i="1"/>
  <c r="BD59" i="1"/>
  <c r="BC59" i="1"/>
  <c r="AX59" i="1"/>
  <c r="AW59" i="1"/>
  <c r="AV59" i="1" s="1"/>
  <c r="AP59" i="1"/>
  <c r="AO59" i="1"/>
  <c r="AK59" i="1"/>
  <c r="AT58" i="1" s="1"/>
  <c r="AJ59" i="1"/>
  <c r="AH59" i="1"/>
  <c r="AG59" i="1"/>
  <c r="AF59" i="1"/>
  <c r="AE59" i="1"/>
  <c r="AD59" i="1"/>
  <c r="AC59" i="1"/>
  <c r="AB59" i="1"/>
  <c r="Z59" i="1"/>
  <c r="L59" i="1"/>
  <c r="BF59" i="1" s="1"/>
  <c r="J59" i="1"/>
  <c r="AL59" i="1" s="1"/>
  <c r="AU58" i="1" s="1"/>
  <c r="I59" i="1"/>
  <c r="H59" i="1"/>
  <c r="AS58" i="1"/>
  <c r="L58" i="1"/>
  <c r="J58" i="1"/>
  <c r="I58" i="1"/>
  <c r="H58" i="1"/>
  <c r="BJ57" i="1"/>
  <c r="BD57" i="1"/>
  <c r="AW57" i="1"/>
  <c r="AP57" i="1"/>
  <c r="I57" i="1" s="1"/>
  <c r="AO57" i="1"/>
  <c r="H57" i="1" s="1"/>
  <c r="AK57" i="1"/>
  <c r="AJ57" i="1"/>
  <c r="AH57" i="1"/>
  <c r="AG57" i="1"/>
  <c r="AF57" i="1"/>
  <c r="AE57" i="1"/>
  <c r="AD57" i="1"/>
  <c r="AC57" i="1"/>
  <c r="AB57" i="1"/>
  <c r="Z57" i="1"/>
  <c r="L57" i="1"/>
  <c r="BF57" i="1" s="1"/>
  <c r="J57" i="1"/>
  <c r="AL57" i="1" s="1"/>
  <c r="BJ56" i="1"/>
  <c r="BH56" i="1"/>
  <c r="BF56" i="1"/>
  <c r="BD56" i="1"/>
  <c r="AX56" i="1"/>
  <c r="AV56" i="1" s="1"/>
  <c r="AW56" i="1"/>
  <c r="AP56" i="1"/>
  <c r="I56" i="1" s="1"/>
  <c r="AO56" i="1"/>
  <c r="AK56" i="1"/>
  <c r="AJ56" i="1"/>
  <c r="AH56" i="1"/>
  <c r="AG56" i="1"/>
  <c r="AF56" i="1"/>
  <c r="AD56" i="1"/>
  <c r="AC56" i="1"/>
  <c r="AB56" i="1"/>
  <c r="Z56" i="1"/>
  <c r="L56" i="1"/>
  <c r="J56" i="1"/>
  <c r="AL56" i="1" s="1"/>
  <c r="H56" i="1"/>
  <c r="BJ55" i="1"/>
  <c r="BI55" i="1"/>
  <c r="BH55" i="1"/>
  <c r="BF55" i="1"/>
  <c r="BD55" i="1"/>
  <c r="AX55" i="1"/>
  <c r="AW55" i="1"/>
  <c r="BC55" i="1" s="1"/>
  <c r="AP55" i="1"/>
  <c r="AO55" i="1"/>
  <c r="AK55" i="1"/>
  <c r="AJ55" i="1"/>
  <c r="AH55" i="1"/>
  <c r="AG55" i="1"/>
  <c r="AF55" i="1"/>
  <c r="AE55" i="1"/>
  <c r="AD55" i="1"/>
  <c r="AC55" i="1"/>
  <c r="AB55" i="1"/>
  <c r="Z55" i="1"/>
  <c r="L55" i="1"/>
  <c r="J55" i="1"/>
  <c r="AL55" i="1" s="1"/>
  <c r="I55" i="1"/>
  <c r="H55" i="1"/>
  <c r="BJ54" i="1"/>
  <c r="BI54" i="1"/>
  <c r="AE54" i="1" s="1"/>
  <c r="BH54" i="1"/>
  <c r="AD54" i="1" s="1"/>
  <c r="BF54" i="1"/>
  <c r="BD54" i="1"/>
  <c r="AP54" i="1"/>
  <c r="AX54" i="1" s="1"/>
  <c r="AO54" i="1"/>
  <c r="AW54" i="1" s="1"/>
  <c r="AK54" i="1"/>
  <c r="AJ54" i="1"/>
  <c r="AH54" i="1"/>
  <c r="AG54" i="1"/>
  <c r="AF54" i="1"/>
  <c r="AC54" i="1"/>
  <c r="AB54" i="1"/>
  <c r="Z54" i="1"/>
  <c r="L54" i="1"/>
  <c r="J54" i="1"/>
  <c r="AL54" i="1" s="1"/>
  <c r="H54" i="1"/>
  <c r="BJ53" i="1"/>
  <c r="BI53" i="1"/>
  <c r="AE53" i="1" s="1"/>
  <c r="BH53" i="1"/>
  <c r="AD53" i="1" s="1"/>
  <c r="BF53" i="1"/>
  <c r="BD53" i="1"/>
  <c r="AW53" i="1"/>
  <c r="AP53" i="1"/>
  <c r="AX53" i="1" s="1"/>
  <c r="AO53" i="1"/>
  <c r="AL53" i="1"/>
  <c r="AK53" i="1"/>
  <c r="AJ53" i="1"/>
  <c r="AH53" i="1"/>
  <c r="AG53" i="1"/>
  <c r="AF53" i="1"/>
  <c r="AC53" i="1"/>
  <c r="AB53" i="1"/>
  <c r="Z53" i="1"/>
  <c r="L53" i="1"/>
  <c r="J53" i="1"/>
  <c r="I53" i="1"/>
  <c r="H53" i="1"/>
  <c r="BJ52" i="1"/>
  <c r="BD52" i="1"/>
  <c r="AP52" i="1"/>
  <c r="I52" i="1" s="1"/>
  <c r="AO52" i="1"/>
  <c r="H52" i="1" s="1"/>
  <c r="AK52" i="1"/>
  <c r="AT47" i="1" s="1"/>
  <c r="AJ52" i="1"/>
  <c r="AH52" i="1"/>
  <c r="AG52" i="1"/>
  <c r="AF52" i="1"/>
  <c r="AC52" i="1"/>
  <c r="AB52" i="1"/>
  <c r="Z52" i="1"/>
  <c r="L52" i="1"/>
  <c r="L47" i="1" s="1"/>
  <c r="J52" i="1"/>
  <c r="AL52" i="1" s="1"/>
  <c r="BJ51" i="1"/>
  <c r="BD51" i="1"/>
  <c r="AW51" i="1"/>
  <c r="AP51" i="1"/>
  <c r="I51" i="1" s="1"/>
  <c r="AO51" i="1"/>
  <c r="H51" i="1" s="1"/>
  <c r="AK51" i="1"/>
  <c r="AJ51" i="1"/>
  <c r="AH51" i="1"/>
  <c r="AG51" i="1"/>
  <c r="AF51" i="1"/>
  <c r="AC51" i="1"/>
  <c r="AB51" i="1"/>
  <c r="Z51" i="1"/>
  <c r="L51" i="1"/>
  <c r="BF51" i="1" s="1"/>
  <c r="J51" i="1"/>
  <c r="AL51" i="1" s="1"/>
  <c r="BJ50" i="1"/>
  <c r="BH50" i="1"/>
  <c r="BF50" i="1"/>
  <c r="BD50" i="1"/>
  <c r="AX50" i="1"/>
  <c r="AV50" i="1" s="1"/>
  <c r="AW50" i="1"/>
  <c r="AP50" i="1"/>
  <c r="I50" i="1" s="1"/>
  <c r="AO50" i="1"/>
  <c r="AK50" i="1"/>
  <c r="AJ50" i="1"/>
  <c r="AH50" i="1"/>
  <c r="AG50" i="1"/>
  <c r="AF50" i="1"/>
  <c r="AD50" i="1"/>
  <c r="AC50" i="1"/>
  <c r="AB50" i="1"/>
  <c r="Z50" i="1"/>
  <c r="L50" i="1"/>
  <c r="J50" i="1"/>
  <c r="AL50" i="1" s="1"/>
  <c r="H50" i="1"/>
  <c r="BJ49" i="1"/>
  <c r="BI49" i="1"/>
  <c r="BH49" i="1"/>
  <c r="BF49" i="1"/>
  <c r="BD49" i="1"/>
  <c r="AX49" i="1"/>
  <c r="AW49" i="1"/>
  <c r="BC49" i="1" s="1"/>
  <c r="AP49" i="1"/>
  <c r="AO49" i="1"/>
  <c r="AK49" i="1"/>
  <c r="AJ49" i="1"/>
  <c r="AH49" i="1"/>
  <c r="AG49" i="1"/>
  <c r="AF49" i="1"/>
  <c r="AE49" i="1"/>
  <c r="AD49" i="1"/>
  <c r="AC49" i="1"/>
  <c r="AB49" i="1"/>
  <c r="Z49" i="1"/>
  <c r="L49" i="1"/>
  <c r="J49" i="1"/>
  <c r="AL49" i="1" s="1"/>
  <c r="I49" i="1"/>
  <c r="H49" i="1"/>
  <c r="BJ48" i="1"/>
  <c r="BI48" i="1"/>
  <c r="AE48" i="1" s="1"/>
  <c r="BH48" i="1"/>
  <c r="AD48" i="1" s="1"/>
  <c r="BF48" i="1"/>
  <c r="BD48" i="1"/>
  <c r="AP48" i="1"/>
  <c r="AX48" i="1" s="1"/>
  <c r="AO48" i="1"/>
  <c r="AW48" i="1" s="1"/>
  <c r="AK48" i="1"/>
  <c r="AJ48" i="1"/>
  <c r="AS47" i="1" s="1"/>
  <c r="AH48" i="1"/>
  <c r="AG48" i="1"/>
  <c r="AF48" i="1"/>
  <c r="AC48" i="1"/>
  <c r="AB48" i="1"/>
  <c r="Z48" i="1"/>
  <c r="L48" i="1"/>
  <c r="J48" i="1"/>
  <c r="J47" i="1" s="1"/>
  <c r="H48" i="1"/>
  <c r="BJ46" i="1"/>
  <c r="BI46" i="1"/>
  <c r="BH46" i="1"/>
  <c r="BD46" i="1"/>
  <c r="BC46" i="1"/>
  <c r="AX46" i="1"/>
  <c r="AW46" i="1"/>
  <c r="AV46" i="1"/>
  <c r="AP46" i="1"/>
  <c r="AO46" i="1"/>
  <c r="AK46" i="1"/>
  <c r="AJ46" i="1"/>
  <c r="AH46" i="1"/>
  <c r="AG46" i="1"/>
  <c r="AF46" i="1"/>
  <c r="AE46" i="1"/>
  <c r="AD46" i="1"/>
  <c r="AC46" i="1"/>
  <c r="AB46" i="1"/>
  <c r="Z46" i="1"/>
  <c r="L46" i="1"/>
  <c r="BF46" i="1" s="1"/>
  <c r="J46" i="1"/>
  <c r="AL46" i="1" s="1"/>
  <c r="I46" i="1"/>
  <c r="H46" i="1"/>
  <c r="BJ45" i="1"/>
  <c r="BI45" i="1"/>
  <c r="BH45" i="1"/>
  <c r="AD45" i="1" s="1"/>
  <c r="BF45" i="1"/>
  <c r="BD45" i="1"/>
  <c r="AX45" i="1"/>
  <c r="AP45" i="1"/>
  <c r="AO45" i="1"/>
  <c r="AW45" i="1" s="1"/>
  <c r="AK45" i="1"/>
  <c r="AJ45" i="1"/>
  <c r="AH45" i="1"/>
  <c r="AG45" i="1"/>
  <c r="AF45" i="1"/>
  <c r="AE45" i="1"/>
  <c r="AC45" i="1"/>
  <c r="AB45" i="1"/>
  <c r="Z45" i="1"/>
  <c r="L45" i="1"/>
  <c r="J45" i="1"/>
  <c r="AL45" i="1" s="1"/>
  <c r="I45" i="1"/>
  <c r="BJ44" i="1"/>
  <c r="BI44" i="1"/>
  <c r="AE44" i="1" s="1"/>
  <c r="BH44" i="1"/>
  <c r="AD44" i="1" s="1"/>
  <c r="BF44" i="1"/>
  <c r="BD44" i="1"/>
  <c r="AP44" i="1"/>
  <c r="AX44" i="1" s="1"/>
  <c r="AO44" i="1"/>
  <c r="AW44" i="1" s="1"/>
  <c r="AK44" i="1"/>
  <c r="AT43" i="1" s="1"/>
  <c r="AJ44" i="1"/>
  <c r="AS43" i="1" s="1"/>
  <c r="AH44" i="1"/>
  <c r="AG44" i="1"/>
  <c r="AF44" i="1"/>
  <c r="AC44" i="1"/>
  <c r="AB44" i="1"/>
  <c r="Z44" i="1"/>
  <c r="L44" i="1"/>
  <c r="L43" i="1" s="1"/>
  <c r="J44" i="1"/>
  <c r="AL44" i="1" s="1"/>
  <c r="I44" i="1"/>
  <c r="I43" i="1" s="1"/>
  <c r="H44" i="1"/>
  <c r="J43" i="1"/>
  <c r="BJ42" i="1"/>
  <c r="BF42" i="1"/>
  <c r="BD42" i="1"/>
  <c r="AX42" i="1"/>
  <c r="AW42" i="1"/>
  <c r="BC42" i="1" s="1"/>
  <c r="AP42" i="1"/>
  <c r="BI42" i="1" s="1"/>
  <c r="AO42" i="1"/>
  <c r="BH42" i="1" s="1"/>
  <c r="AK42" i="1"/>
  <c r="AJ42" i="1"/>
  <c r="AH42" i="1"/>
  <c r="AG42" i="1"/>
  <c r="AF42" i="1"/>
  <c r="AE42" i="1"/>
  <c r="AD42" i="1"/>
  <c r="AC42" i="1"/>
  <c r="AB42" i="1"/>
  <c r="Z42" i="1"/>
  <c r="L42" i="1"/>
  <c r="J42" i="1"/>
  <c r="AL42" i="1" s="1"/>
  <c r="I42" i="1"/>
  <c r="H42" i="1"/>
  <c r="BJ41" i="1"/>
  <c r="BI41" i="1"/>
  <c r="AE41" i="1" s="1"/>
  <c r="BH41" i="1"/>
  <c r="AD41" i="1" s="1"/>
  <c r="BF41" i="1"/>
  <c r="BD41" i="1"/>
  <c r="AP41" i="1"/>
  <c r="AX41" i="1" s="1"/>
  <c r="AO41" i="1"/>
  <c r="AW41" i="1" s="1"/>
  <c r="AK41" i="1"/>
  <c r="AJ41" i="1"/>
  <c r="AH41" i="1"/>
  <c r="AG41" i="1"/>
  <c r="AF41" i="1"/>
  <c r="AC41" i="1"/>
  <c r="AB41" i="1"/>
  <c r="Z41" i="1"/>
  <c r="L41" i="1"/>
  <c r="J41" i="1"/>
  <c r="AL41" i="1" s="1"/>
  <c r="H41" i="1"/>
  <c r="BJ40" i="1"/>
  <c r="BI40" i="1"/>
  <c r="AE40" i="1" s="1"/>
  <c r="BH40" i="1"/>
  <c r="AD40" i="1" s="1"/>
  <c r="BF40" i="1"/>
  <c r="BD40" i="1"/>
  <c r="AW40" i="1"/>
  <c r="BC40" i="1" s="1"/>
  <c r="AP40" i="1"/>
  <c r="AX40" i="1" s="1"/>
  <c r="AO40" i="1"/>
  <c r="AL40" i="1"/>
  <c r="AK40" i="1"/>
  <c r="AJ40" i="1"/>
  <c r="AH40" i="1"/>
  <c r="AG40" i="1"/>
  <c r="AF40" i="1"/>
  <c r="AC40" i="1"/>
  <c r="AB40" i="1"/>
  <c r="Z40" i="1"/>
  <c r="L40" i="1"/>
  <c r="J40" i="1"/>
  <c r="I40" i="1"/>
  <c r="H40" i="1"/>
  <c r="BJ39" i="1"/>
  <c r="BD39" i="1"/>
  <c r="AP39" i="1"/>
  <c r="I39" i="1" s="1"/>
  <c r="AO39" i="1"/>
  <c r="H39" i="1" s="1"/>
  <c r="AK39" i="1"/>
  <c r="AT37" i="1" s="1"/>
  <c r="AJ39" i="1"/>
  <c r="AS37" i="1" s="1"/>
  <c r="AH39" i="1"/>
  <c r="AG39" i="1"/>
  <c r="AF39" i="1"/>
  <c r="AC39" i="1"/>
  <c r="AB39" i="1"/>
  <c r="Z39" i="1"/>
  <c r="L39" i="1"/>
  <c r="BF39" i="1" s="1"/>
  <c r="J39" i="1"/>
  <c r="AL39" i="1" s="1"/>
  <c r="BJ38" i="1"/>
  <c r="BD38" i="1"/>
  <c r="AW38" i="1"/>
  <c r="AP38" i="1"/>
  <c r="I38" i="1" s="1"/>
  <c r="AO38" i="1"/>
  <c r="H38" i="1" s="1"/>
  <c r="AK38" i="1"/>
  <c r="AJ38" i="1"/>
  <c r="AH38" i="1"/>
  <c r="AG38" i="1"/>
  <c r="AF38" i="1"/>
  <c r="AC38" i="1"/>
  <c r="AB38" i="1"/>
  <c r="Z38" i="1"/>
  <c r="L38" i="1"/>
  <c r="BF38" i="1" s="1"/>
  <c r="J38" i="1"/>
  <c r="AL38" i="1" s="1"/>
  <c r="BJ36" i="1"/>
  <c r="BI36" i="1"/>
  <c r="AE36" i="1" s="1"/>
  <c r="BD36" i="1"/>
  <c r="AX36" i="1"/>
  <c r="AP36" i="1"/>
  <c r="AO36" i="1"/>
  <c r="H36" i="1" s="1"/>
  <c r="AK36" i="1"/>
  <c r="AJ36" i="1"/>
  <c r="AS34" i="1" s="1"/>
  <c r="AH36" i="1"/>
  <c r="AG36" i="1"/>
  <c r="AF36" i="1"/>
  <c r="AC36" i="1"/>
  <c r="AB36" i="1"/>
  <c r="Z36" i="1"/>
  <c r="L36" i="1"/>
  <c r="BF36" i="1" s="1"/>
  <c r="J36" i="1"/>
  <c r="AL36" i="1" s="1"/>
  <c r="I36" i="1"/>
  <c r="BJ35" i="1"/>
  <c r="BD35" i="1"/>
  <c r="AP35" i="1"/>
  <c r="I35" i="1" s="1"/>
  <c r="I34" i="1" s="1"/>
  <c r="AO35" i="1"/>
  <c r="H35" i="1" s="1"/>
  <c r="H34" i="1" s="1"/>
  <c r="AK35" i="1"/>
  <c r="AT34" i="1" s="1"/>
  <c r="AJ35" i="1"/>
  <c r="AH35" i="1"/>
  <c r="AG35" i="1"/>
  <c r="AF35" i="1"/>
  <c r="AC35" i="1"/>
  <c r="AB35" i="1"/>
  <c r="Z35" i="1"/>
  <c r="L35" i="1"/>
  <c r="BF35" i="1" s="1"/>
  <c r="J35" i="1"/>
  <c r="AL35" i="1" s="1"/>
  <c r="BJ33" i="1"/>
  <c r="BI33" i="1"/>
  <c r="BH33" i="1"/>
  <c r="AB33" i="1" s="1"/>
  <c r="BF33" i="1"/>
  <c r="BD33" i="1"/>
  <c r="AW33" i="1"/>
  <c r="BC33" i="1" s="1"/>
  <c r="AP33" i="1"/>
  <c r="AX33" i="1" s="1"/>
  <c r="AO33" i="1"/>
  <c r="AK33" i="1"/>
  <c r="AT28" i="1" s="1"/>
  <c r="AJ33" i="1"/>
  <c r="AH33" i="1"/>
  <c r="AG33" i="1"/>
  <c r="AF33" i="1"/>
  <c r="AE33" i="1"/>
  <c r="AD33" i="1"/>
  <c r="AC33" i="1"/>
  <c r="Z33" i="1"/>
  <c r="L33" i="1"/>
  <c r="J33" i="1"/>
  <c r="J28" i="1" s="1"/>
  <c r="I33" i="1"/>
  <c r="H33" i="1"/>
  <c r="BJ32" i="1"/>
  <c r="BD32" i="1"/>
  <c r="AP32" i="1"/>
  <c r="I32" i="1" s="1"/>
  <c r="AO32" i="1"/>
  <c r="H32" i="1" s="1"/>
  <c r="AK32" i="1"/>
  <c r="AJ32" i="1"/>
  <c r="AH32" i="1"/>
  <c r="AG32" i="1"/>
  <c r="AF32" i="1"/>
  <c r="AE32" i="1"/>
  <c r="AD32" i="1"/>
  <c r="Z32" i="1"/>
  <c r="L32" i="1"/>
  <c r="BF32" i="1" s="1"/>
  <c r="J32" i="1"/>
  <c r="AL32" i="1" s="1"/>
  <c r="BJ31" i="1"/>
  <c r="BD31" i="1"/>
  <c r="AW31" i="1"/>
  <c r="AP31" i="1"/>
  <c r="I31" i="1" s="1"/>
  <c r="AO31" i="1"/>
  <c r="H31" i="1" s="1"/>
  <c r="AK31" i="1"/>
  <c r="AJ31" i="1"/>
  <c r="AH31" i="1"/>
  <c r="AG31" i="1"/>
  <c r="AF31" i="1"/>
  <c r="AE31" i="1"/>
  <c r="AD31" i="1"/>
  <c r="Z31" i="1"/>
  <c r="L31" i="1"/>
  <c r="L28" i="1" s="1"/>
  <c r="J31" i="1"/>
  <c r="AL31" i="1" s="1"/>
  <c r="BJ30" i="1"/>
  <c r="BH30" i="1"/>
  <c r="BF30" i="1"/>
  <c r="BD30" i="1"/>
  <c r="AX30" i="1"/>
  <c r="AV30" i="1" s="1"/>
  <c r="AW30" i="1"/>
  <c r="AP30" i="1"/>
  <c r="I30" i="1" s="1"/>
  <c r="AO30" i="1"/>
  <c r="AK30" i="1"/>
  <c r="AJ30" i="1"/>
  <c r="AH30" i="1"/>
  <c r="AG30" i="1"/>
  <c r="AF30" i="1"/>
  <c r="AE30" i="1"/>
  <c r="AD30" i="1"/>
  <c r="AB30" i="1"/>
  <c r="Z30" i="1"/>
  <c r="L30" i="1"/>
  <c r="J30" i="1"/>
  <c r="AL30" i="1" s="1"/>
  <c r="H30" i="1"/>
  <c r="BJ29" i="1"/>
  <c r="BI29" i="1"/>
  <c r="BF29" i="1"/>
  <c r="BD29" i="1"/>
  <c r="AX29" i="1"/>
  <c r="AW29" i="1"/>
  <c r="BC29" i="1" s="1"/>
  <c r="AP29" i="1"/>
  <c r="AO29" i="1"/>
  <c r="BH29" i="1" s="1"/>
  <c r="AB29" i="1" s="1"/>
  <c r="AK29" i="1"/>
  <c r="AJ29" i="1"/>
  <c r="AH29" i="1"/>
  <c r="AG29" i="1"/>
  <c r="AF29" i="1"/>
  <c r="AE29" i="1"/>
  <c r="AD29" i="1"/>
  <c r="AC29" i="1"/>
  <c r="Z29" i="1"/>
  <c r="L29" i="1"/>
  <c r="J29" i="1"/>
  <c r="AL29" i="1" s="1"/>
  <c r="I29" i="1"/>
  <c r="H29" i="1"/>
  <c r="AS28" i="1"/>
  <c r="BJ27" i="1"/>
  <c r="BD27" i="1"/>
  <c r="AX27" i="1"/>
  <c r="AW27" i="1"/>
  <c r="AV27" i="1" s="1"/>
  <c r="AP27" i="1"/>
  <c r="I27" i="1" s="1"/>
  <c r="I25" i="1" s="1"/>
  <c r="AO27" i="1"/>
  <c r="H27" i="1" s="1"/>
  <c r="H25" i="1" s="1"/>
  <c r="AK27" i="1"/>
  <c r="AJ27" i="1"/>
  <c r="AH27" i="1"/>
  <c r="AG27" i="1"/>
  <c r="AF27" i="1"/>
  <c r="AE27" i="1"/>
  <c r="AD27" i="1"/>
  <c r="Z27" i="1"/>
  <c r="L27" i="1"/>
  <c r="BF27" i="1" s="1"/>
  <c r="J27" i="1"/>
  <c r="AL27" i="1" s="1"/>
  <c r="BJ26" i="1"/>
  <c r="BI26" i="1"/>
  <c r="BD26" i="1"/>
  <c r="BC26" i="1"/>
  <c r="AX26" i="1"/>
  <c r="AW26" i="1"/>
  <c r="AV26" i="1"/>
  <c r="AP26" i="1"/>
  <c r="AO26" i="1"/>
  <c r="BH26" i="1" s="1"/>
  <c r="AB26" i="1" s="1"/>
  <c r="AK26" i="1"/>
  <c r="AT25" i="1" s="1"/>
  <c r="AJ26" i="1"/>
  <c r="AH26" i="1"/>
  <c r="AG26" i="1"/>
  <c r="AF26" i="1"/>
  <c r="AE26" i="1"/>
  <c r="AD26" i="1"/>
  <c r="AC26" i="1"/>
  <c r="Z26" i="1"/>
  <c r="L26" i="1"/>
  <c r="BF26" i="1" s="1"/>
  <c r="J26" i="1"/>
  <c r="AL26" i="1" s="1"/>
  <c r="I26" i="1"/>
  <c r="H26" i="1"/>
  <c r="AS25" i="1"/>
  <c r="L25" i="1"/>
  <c r="J25" i="1"/>
  <c r="BJ24" i="1"/>
  <c r="BD24" i="1"/>
  <c r="AW24" i="1"/>
  <c r="AP24" i="1"/>
  <c r="I24" i="1" s="1"/>
  <c r="AO24" i="1"/>
  <c r="H24" i="1" s="1"/>
  <c r="H22" i="1" s="1"/>
  <c r="AK24" i="1"/>
  <c r="AJ24" i="1"/>
  <c r="AH24" i="1"/>
  <c r="AG24" i="1"/>
  <c r="AF24" i="1"/>
  <c r="AE24" i="1"/>
  <c r="AD24" i="1"/>
  <c r="Z24" i="1"/>
  <c r="L24" i="1"/>
  <c r="BF24" i="1" s="1"/>
  <c r="J24" i="1"/>
  <c r="AL24" i="1" s="1"/>
  <c r="BJ23" i="1"/>
  <c r="BH23" i="1"/>
  <c r="BD23" i="1"/>
  <c r="AX23" i="1"/>
  <c r="AV23" i="1" s="1"/>
  <c r="AW23" i="1"/>
  <c r="AP23" i="1"/>
  <c r="I23" i="1" s="1"/>
  <c r="AO23" i="1"/>
  <c r="AK23" i="1"/>
  <c r="AJ23" i="1"/>
  <c r="AS22" i="1" s="1"/>
  <c r="AH23" i="1"/>
  <c r="AG23" i="1"/>
  <c r="AF23" i="1"/>
  <c r="AE23" i="1"/>
  <c r="AD23" i="1"/>
  <c r="AB23" i="1"/>
  <c r="Z23" i="1"/>
  <c r="L23" i="1"/>
  <c r="BF23" i="1" s="1"/>
  <c r="J23" i="1"/>
  <c r="AL23" i="1" s="1"/>
  <c r="H23" i="1"/>
  <c r="AT22" i="1"/>
  <c r="L22" i="1"/>
  <c r="J22" i="1"/>
  <c r="BJ21" i="1"/>
  <c r="BD21" i="1"/>
  <c r="AP21" i="1"/>
  <c r="I21" i="1" s="1"/>
  <c r="AO21" i="1"/>
  <c r="H21" i="1" s="1"/>
  <c r="AK21" i="1"/>
  <c r="AJ21" i="1"/>
  <c r="AH21" i="1"/>
  <c r="AG21" i="1"/>
  <c r="AF21" i="1"/>
  <c r="AE21" i="1"/>
  <c r="AD21" i="1"/>
  <c r="Z21" i="1"/>
  <c r="L21" i="1"/>
  <c r="BF21" i="1" s="1"/>
  <c r="J21" i="1"/>
  <c r="J18" i="1" s="1"/>
  <c r="BJ20" i="1"/>
  <c r="BD20" i="1"/>
  <c r="AX20" i="1"/>
  <c r="AW20" i="1"/>
  <c r="AV20" i="1" s="1"/>
  <c r="AP20" i="1"/>
  <c r="I20" i="1" s="1"/>
  <c r="I18" i="1" s="1"/>
  <c r="AO20" i="1"/>
  <c r="H20" i="1" s="1"/>
  <c r="AK20" i="1"/>
  <c r="AJ20" i="1"/>
  <c r="AH20" i="1"/>
  <c r="AG20" i="1"/>
  <c r="AF20" i="1"/>
  <c r="AE20" i="1"/>
  <c r="AD20" i="1"/>
  <c r="Z20" i="1"/>
  <c r="L20" i="1"/>
  <c r="BF20" i="1" s="1"/>
  <c r="J20" i="1"/>
  <c r="AL20" i="1" s="1"/>
  <c r="BJ19" i="1"/>
  <c r="BI19" i="1"/>
  <c r="BH19" i="1"/>
  <c r="BD19" i="1"/>
  <c r="BC19" i="1"/>
  <c r="AX19" i="1"/>
  <c r="AW19" i="1"/>
  <c r="AV19" i="1"/>
  <c r="AP19" i="1"/>
  <c r="AO19" i="1"/>
  <c r="AK19" i="1"/>
  <c r="AT18" i="1" s="1"/>
  <c r="AJ19" i="1"/>
  <c r="AH19" i="1"/>
  <c r="AG19" i="1"/>
  <c r="AF19" i="1"/>
  <c r="AE19" i="1"/>
  <c r="AD19" i="1"/>
  <c r="AC19" i="1"/>
  <c r="AB19" i="1"/>
  <c r="Z19" i="1"/>
  <c r="L19" i="1"/>
  <c r="BF19" i="1" s="1"/>
  <c r="J19" i="1"/>
  <c r="AL19" i="1" s="1"/>
  <c r="I19" i="1"/>
  <c r="H19" i="1"/>
  <c r="AS18" i="1"/>
  <c r="L18" i="1"/>
  <c r="BJ17" i="1"/>
  <c r="BD17" i="1"/>
  <c r="AW17" i="1"/>
  <c r="AP17" i="1"/>
  <c r="I17" i="1" s="1"/>
  <c r="I16" i="1" s="1"/>
  <c r="AO17" i="1"/>
  <c r="H17" i="1" s="1"/>
  <c r="H16" i="1" s="1"/>
  <c r="AK17" i="1"/>
  <c r="AJ17" i="1"/>
  <c r="AH17" i="1"/>
  <c r="AG17" i="1"/>
  <c r="AF17" i="1"/>
  <c r="AE17" i="1"/>
  <c r="AD17" i="1"/>
  <c r="Z17" i="1"/>
  <c r="L17" i="1"/>
  <c r="BF17" i="1" s="1"/>
  <c r="J17" i="1"/>
  <c r="AL17" i="1" s="1"/>
  <c r="AU16" i="1" s="1"/>
  <c r="AT16" i="1"/>
  <c r="AS16" i="1"/>
  <c r="BJ15" i="1"/>
  <c r="BI15" i="1"/>
  <c r="AC15" i="1" s="1"/>
  <c r="BD15" i="1"/>
  <c r="AX15" i="1"/>
  <c r="AP15" i="1"/>
  <c r="AO15" i="1"/>
  <c r="H15" i="1" s="1"/>
  <c r="AK15" i="1"/>
  <c r="AJ15" i="1"/>
  <c r="AS12" i="1" s="1"/>
  <c r="AH15" i="1"/>
  <c r="AG15" i="1"/>
  <c r="AF15" i="1"/>
  <c r="AE15" i="1"/>
  <c r="AD15" i="1"/>
  <c r="Z15" i="1"/>
  <c r="L15" i="1"/>
  <c r="BF15" i="1" s="1"/>
  <c r="J15" i="1"/>
  <c r="J12" i="1" s="1"/>
  <c r="I15" i="1"/>
  <c r="BJ14" i="1"/>
  <c r="BD14" i="1"/>
  <c r="AP14" i="1"/>
  <c r="I14" i="1" s="1"/>
  <c r="AO14" i="1"/>
  <c r="H14" i="1" s="1"/>
  <c r="AK14" i="1"/>
  <c r="AT12" i="1" s="1"/>
  <c r="AJ14" i="1"/>
  <c r="AH14" i="1"/>
  <c r="AG14" i="1"/>
  <c r="AF14" i="1"/>
  <c r="AE14" i="1"/>
  <c r="AD14" i="1"/>
  <c r="Z14" i="1"/>
  <c r="L14" i="1"/>
  <c r="BF14" i="1" s="1"/>
  <c r="J14" i="1"/>
  <c r="AL14" i="1" s="1"/>
  <c r="BJ13" i="1"/>
  <c r="BD13" i="1"/>
  <c r="AX13" i="1"/>
  <c r="AW13" i="1"/>
  <c r="AV13" i="1" s="1"/>
  <c r="AP13" i="1"/>
  <c r="I13" i="1" s="1"/>
  <c r="I12" i="1" s="1"/>
  <c r="AO13" i="1"/>
  <c r="H13" i="1" s="1"/>
  <c r="H12" i="1" s="1"/>
  <c r="AK13" i="1"/>
  <c r="AJ13" i="1"/>
  <c r="AH13" i="1"/>
  <c r="AG13" i="1"/>
  <c r="AF13" i="1"/>
  <c r="AE13" i="1"/>
  <c r="AD13" i="1"/>
  <c r="Z13" i="1"/>
  <c r="L13" i="1"/>
  <c r="BF13" i="1" s="1"/>
  <c r="J13" i="1"/>
  <c r="AL13" i="1" s="1"/>
  <c r="BC71" i="1" l="1"/>
  <c r="AV71" i="1"/>
  <c r="AU12" i="1"/>
  <c r="BC45" i="1"/>
  <c r="AV45" i="1"/>
  <c r="AU34" i="1"/>
  <c r="H43" i="1"/>
  <c r="BC44" i="1"/>
  <c r="AV44" i="1"/>
  <c r="BC53" i="1"/>
  <c r="H18" i="1"/>
  <c r="AU22" i="1"/>
  <c r="I22" i="1"/>
  <c r="I28" i="1"/>
  <c r="AU43" i="1"/>
  <c r="BC48" i="1"/>
  <c r="AV48" i="1"/>
  <c r="AU25" i="1"/>
  <c r="H47" i="1"/>
  <c r="J74" i="1"/>
  <c r="H28" i="1"/>
  <c r="H37" i="1"/>
  <c r="BC51" i="1"/>
  <c r="BC41" i="1"/>
  <c r="AV41" i="1"/>
  <c r="BC54" i="1"/>
  <c r="AV54" i="1"/>
  <c r="BC61" i="1"/>
  <c r="AV61" i="1"/>
  <c r="I37" i="1"/>
  <c r="AU28" i="1"/>
  <c r="AU37" i="1"/>
  <c r="BC38" i="1"/>
  <c r="BC64" i="1"/>
  <c r="AL15" i="1"/>
  <c r="BC56" i="1"/>
  <c r="L12" i="1"/>
  <c r="BC13" i="1"/>
  <c r="AW14" i="1"/>
  <c r="J16" i="1"/>
  <c r="AX17" i="1"/>
  <c r="AV17" i="1" s="1"/>
  <c r="BC20" i="1"/>
  <c r="AW21" i="1"/>
  <c r="AX24" i="1"/>
  <c r="AV24" i="1" s="1"/>
  <c r="BC27" i="1"/>
  <c r="AX31" i="1"/>
  <c r="AV31" i="1" s="1"/>
  <c r="AW35" i="1"/>
  <c r="J37" i="1"/>
  <c r="AX38" i="1"/>
  <c r="AV38" i="1" s="1"/>
  <c r="I41" i="1"/>
  <c r="H45" i="1"/>
  <c r="I48" i="1"/>
  <c r="AX51" i="1"/>
  <c r="AV51" i="1" s="1"/>
  <c r="I54" i="1"/>
  <c r="AX57" i="1"/>
  <c r="AV57" i="1" s="1"/>
  <c r="I61" i="1"/>
  <c r="I60" i="1" s="1"/>
  <c r="AX64" i="1"/>
  <c r="AV64" i="1" s="1"/>
  <c r="BC67" i="1"/>
  <c r="AL71" i="1"/>
  <c r="AU70" i="1" s="1"/>
  <c r="BC50" i="1"/>
  <c r="AX14" i="1"/>
  <c r="L16" i="1"/>
  <c r="AX21" i="1"/>
  <c r="AW32" i="1"/>
  <c r="J34" i="1"/>
  <c r="AX35" i="1"/>
  <c r="L37" i="1"/>
  <c r="AW39" i="1"/>
  <c r="AL48" i="1"/>
  <c r="AU47" i="1" s="1"/>
  <c r="AW52" i="1"/>
  <c r="AL61" i="1"/>
  <c r="AU60" i="1" s="1"/>
  <c r="AW73" i="1"/>
  <c r="BC23" i="1"/>
  <c r="BC30" i="1"/>
  <c r="BC63" i="1"/>
  <c r="AW15" i="1"/>
  <c r="AX32" i="1"/>
  <c r="AV33" i="1"/>
  <c r="L34" i="1"/>
  <c r="AW36" i="1"/>
  <c r="AX39" i="1"/>
  <c r="AV40" i="1"/>
  <c r="AX52" i="1"/>
  <c r="AV53" i="1"/>
  <c r="J72" i="1"/>
  <c r="AX73" i="1"/>
  <c r="BH13" i="1"/>
  <c r="AB13" i="1" s="1"/>
  <c r="BH20" i="1"/>
  <c r="AB20" i="1" s="1"/>
  <c r="BI23" i="1"/>
  <c r="AC23" i="1" s="1"/>
  <c r="BH27" i="1"/>
  <c r="AB27" i="1" s="1"/>
  <c r="BI30" i="1"/>
  <c r="AC30" i="1" s="1"/>
  <c r="BF31" i="1"/>
  <c r="BI50" i="1"/>
  <c r="AE50" i="1" s="1"/>
  <c r="BI56" i="1"/>
  <c r="AE56" i="1" s="1"/>
  <c r="BI63" i="1"/>
  <c r="AC63" i="1" s="1"/>
  <c r="BH67" i="1"/>
  <c r="AB67" i="1" s="1"/>
  <c r="L72" i="1"/>
  <c r="BI13" i="1"/>
  <c r="AC13" i="1" s="1"/>
  <c r="BH17" i="1"/>
  <c r="AB17" i="1" s="1"/>
  <c r="BI20" i="1"/>
  <c r="AC20" i="1" s="1"/>
  <c r="BH24" i="1"/>
  <c r="AB24" i="1" s="1"/>
  <c r="BI27" i="1"/>
  <c r="AC27" i="1" s="1"/>
  <c r="BH31" i="1"/>
  <c r="AB31" i="1" s="1"/>
  <c r="BH38" i="1"/>
  <c r="AD38" i="1" s="1"/>
  <c r="BH51" i="1"/>
  <c r="AD51" i="1" s="1"/>
  <c r="BH57" i="1"/>
  <c r="BH64" i="1"/>
  <c r="AB64" i="1" s="1"/>
  <c r="BI67" i="1"/>
  <c r="AC67" i="1" s="1"/>
  <c r="BH14" i="1"/>
  <c r="AB14" i="1" s="1"/>
  <c r="BI17" i="1"/>
  <c r="AC17" i="1" s="1"/>
  <c r="BH21" i="1"/>
  <c r="AB21" i="1" s="1"/>
  <c r="BI24" i="1"/>
  <c r="AC24" i="1" s="1"/>
  <c r="BI31" i="1"/>
  <c r="AC31" i="1" s="1"/>
  <c r="BH35" i="1"/>
  <c r="AD35" i="1" s="1"/>
  <c r="BI38" i="1"/>
  <c r="AE38" i="1" s="1"/>
  <c r="BI51" i="1"/>
  <c r="AE51" i="1" s="1"/>
  <c r="BF52" i="1"/>
  <c r="BI57" i="1"/>
  <c r="BI64" i="1"/>
  <c r="AC64" i="1" s="1"/>
  <c r="AL33" i="1"/>
  <c r="BI14" i="1"/>
  <c r="AC14" i="1" s="1"/>
  <c r="BI21" i="1"/>
  <c r="AC21" i="1" s="1"/>
  <c r="AV29" i="1"/>
  <c r="BH32" i="1"/>
  <c r="AB32" i="1" s="1"/>
  <c r="BI35" i="1"/>
  <c r="AE35" i="1" s="1"/>
  <c r="BH39" i="1"/>
  <c r="AD39" i="1" s="1"/>
  <c r="AV42" i="1"/>
  <c r="AV49" i="1"/>
  <c r="BH52" i="1"/>
  <c r="AD52" i="1" s="1"/>
  <c r="AV55" i="1"/>
  <c r="AV62" i="1"/>
  <c r="AV69" i="1"/>
  <c r="BH73" i="1"/>
  <c r="BH15" i="1"/>
  <c r="AB15" i="1" s="1"/>
  <c r="BI32" i="1"/>
  <c r="AC32" i="1" s="1"/>
  <c r="BH36" i="1"/>
  <c r="AD36" i="1" s="1"/>
  <c r="BI39" i="1"/>
  <c r="AE39" i="1" s="1"/>
  <c r="BI52" i="1"/>
  <c r="AE52" i="1" s="1"/>
  <c r="BI73" i="1"/>
  <c r="AL21" i="1"/>
  <c r="AU18" i="1" s="1"/>
  <c r="BC24" i="1" l="1"/>
  <c r="BC15" i="1"/>
  <c r="AV15" i="1"/>
  <c r="BC32" i="1"/>
  <c r="AV32" i="1"/>
  <c r="I47" i="1"/>
  <c r="BC52" i="1"/>
  <c r="AV52" i="1"/>
  <c r="BC39" i="1"/>
  <c r="AV39" i="1"/>
  <c r="BC21" i="1"/>
  <c r="AV21" i="1"/>
  <c r="BC36" i="1"/>
  <c r="AV36" i="1"/>
  <c r="AV14" i="1"/>
  <c r="BC14" i="1"/>
  <c r="BC17" i="1"/>
  <c r="BC73" i="1"/>
  <c r="AV73" i="1"/>
  <c r="BC57" i="1"/>
  <c r="AV35" i="1"/>
  <c r="BC35" i="1"/>
  <c r="BC31" i="1"/>
</calcChain>
</file>

<file path=xl/sharedStrings.xml><?xml version="1.0" encoding="utf-8"?>
<sst xmlns="http://schemas.openxmlformats.org/spreadsheetml/2006/main" count="579" uniqueCount="266">
  <si>
    <t>Stavební rozpočet</t>
  </si>
  <si>
    <t>Název stavby:</t>
  </si>
  <si>
    <t>Netřebice - oprava venkovních omítek MŠ , odvodněnía zateplení krovů s přípravou na SDK</t>
  </si>
  <si>
    <t>Doba výstavby:</t>
  </si>
  <si>
    <t>214 dní</t>
  </si>
  <si>
    <t>Objednatel:</t>
  </si>
  <si>
    <t> </t>
  </si>
  <si>
    <t>Druh stavby:</t>
  </si>
  <si>
    <t>oprava</t>
  </si>
  <si>
    <t>Začátek výstavby:</t>
  </si>
  <si>
    <t>01.05.2020</t>
  </si>
  <si>
    <t>Projektant:</t>
  </si>
  <si>
    <t>Lokalita:</t>
  </si>
  <si>
    <t>Netřebice</t>
  </si>
  <si>
    <t>Konec výstavby:</t>
  </si>
  <si>
    <t>30.11.2020</t>
  </si>
  <si>
    <t>Zhotovitel:</t>
  </si>
  <si>
    <t>JKSO:</t>
  </si>
  <si>
    <t xml:space="preserve"> </t>
  </si>
  <si>
    <t>Zpracováno dne:</t>
  </si>
  <si>
    <t>18.02.2020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</si>
  <si>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</si>
  <si>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</si>
  <si>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</si>
  <si>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</si>
  <si>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</si>
  <si>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</si>
  <si>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</si>
  <si>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</si>
  <si>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</si>
  <si>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</si>
  <si>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</si>
  <si>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</si>
  <si>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</si>
  <si>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</si>
  <si>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</si>
  <si>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</si>
  <si>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</si>
  <si>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</si>
  <si>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</si>
  <si>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</si>
  <si>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</si>
  <si>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</si>
  <si>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</si>
  <si>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</si>
  <si>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</si>
  <si>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</si>
  <si>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</si>
  <si>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</si>
  <si>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</si>
  <si>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</si>
  <si>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13</t>
  </si>
  <si>
    <t>Hloubené vykopávky</t>
  </si>
  <si>
    <t>1</t>
  </si>
  <si>
    <t>139601102R00</t>
  </si>
  <si>
    <t>Ruční výkop jam, rýh a šachet v hornině tř. 3</t>
  </si>
  <si>
    <t>m3</t>
  </si>
  <si>
    <t>RTS II / 2019</t>
  </si>
  <si>
    <t>13_</t>
  </si>
  <si>
    <t>1_</t>
  </si>
  <si>
    <t>_</t>
  </si>
  <si>
    <t>100001</t>
  </si>
  <si>
    <t>2</t>
  </si>
  <si>
    <t>131201110R00</t>
  </si>
  <si>
    <t>Hloubení nezapaž. jam hor.3 do 50 m3, STROJNĚ</t>
  </si>
  <si>
    <t>3</t>
  </si>
  <si>
    <t>131201119R00</t>
  </si>
  <si>
    <t>Příplatek za lepivost - hloubení nezap.jam v hor.3</t>
  </si>
  <si>
    <t>16</t>
  </si>
  <si>
    <t>Přemístění výkopku</t>
  </si>
  <si>
    <t>4</t>
  </si>
  <si>
    <t>162301101R00</t>
  </si>
  <si>
    <t>Vodorovné přemístění výkopku z hor.1-4 do 500 m</t>
  </si>
  <si>
    <t>16_</t>
  </si>
  <si>
    <t>100002</t>
  </si>
  <si>
    <t>17</t>
  </si>
  <si>
    <t>Konstrukce ze zemin</t>
  </si>
  <si>
    <t>5</t>
  </si>
  <si>
    <t>174101102R00</t>
  </si>
  <si>
    <t>Zásyp ruční se zhutněním</t>
  </si>
  <si>
    <t>17_</t>
  </si>
  <si>
    <t>100003</t>
  </si>
  <si>
    <t>6</t>
  </si>
  <si>
    <t>175100020RA0</t>
  </si>
  <si>
    <t>Obsyp potrubí štěrkopískem</t>
  </si>
  <si>
    <t>7</t>
  </si>
  <si>
    <t>174101101R00</t>
  </si>
  <si>
    <t>Zásyp jam, rýh, šachet se zhutněním</t>
  </si>
  <si>
    <t>21</t>
  </si>
  <si>
    <t>Úprava podloží a základové spáry</t>
  </si>
  <si>
    <t>8</t>
  </si>
  <si>
    <t>213151121R99</t>
  </si>
  <si>
    <t>Obalení vsakovacích částí geotextílií</t>
  </si>
  <si>
    <t>m2</t>
  </si>
  <si>
    <t>21_</t>
  </si>
  <si>
    <t>2_</t>
  </si>
  <si>
    <t>9</t>
  </si>
  <si>
    <t>69366203</t>
  </si>
  <si>
    <t>Geotextilie GUTTATEX 400 g/m2 š. 200 cm PES</t>
  </si>
  <si>
    <t>60</t>
  </si>
  <si>
    <t>Omítky ze suchých směsí</t>
  </si>
  <si>
    <t>10</t>
  </si>
  <si>
    <t>602011195R00</t>
  </si>
  <si>
    <t>Kontaktní nátěr stěn pod mozaikové omítky Cemix K</t>
  </si>
  <si>
    <t>60_</t>
  </si>
  <si>
    <t>6_</t>
  </si>
  <si>
    <t>100004</t>
  </si>
  <si>
    <t>11</t>
  </si>
  <si>
    <t>602011184RT6</t>
  </si>
  <si>
    <t>Stěrka na stěnách silikátová barevná Cemix</t>
  </si>
  <si>
    <t>62</t>
  </si>
  <si>
    <t>Úprava povrchů vnější</t>
  </si>
  <si>
    <t>12</t>
  </si>
  <si>
    <t>622481211RT8</t>
  </si>
  <si>
    <t>Montáž výztužné sítě(perlinky)do stěrky-vněj.stěny</t>
  </si>
  <si>
    <t>62_</t>
  </si>
  <si>
    <t>100005</t>
  </si>
  <si>
    <t>622481292R00</t>
  </si>
  <si>
    <t>Montáž výztužné lišty okenní a podparapetní</t>
  </si>
  <si>
    <t>m</t>
  </si>
  <si>
    <t>14</t>
  </si>
  <si>
    <t>622477122R00</t>
  </si>
  <si>
    <t>Oprava vnější omítky hladké stěn,sl.II,do 20 %,SMS</t>
  </si>
  <si>
    <t>15</t>
  </si>
  <si>
    <t>622904115R00</t>
  </si>
  <si>
    <t>Očištění fasád tlakovou vodou složitost 3 - 5</t>
  </si>
  <si>
    <t>622325120RV1</t>
  </si>
  <si>
    <t>Zateplovací systém Cemix, sokl, EPS sokl.tl.60 mm</t>
  </si>
  <si>
    <t>711</t>
  </si>
  <si>
    <t>Izolace proti vodě</t>
  </si>
  <si>
    <t>711132311R00</t>
  </si>
  <si>
    <t>Prov. izolace nopovou fólií svisle, vč.uchyc.prvků</t>
  </si>
  <si>
    <t>711_</t>
  </si>
  <si>
    <t>71_</t>
  </si>
  <si>
    <t>100006</t>
  </si>
  <si>
    <t>18</t>
  </si>
  <si>
    <t>711823129RT4</t>
  </si>
  <si>
    <t>Montáž ukončovací lišty k nopové fólii</t>
  </si>
  <si>
    <t>713</t>
  </si>
  <si>
    <t>Izolace tepelné</t>
  </si>
  <si>
    <t>19</t>
  </si>
  <si>
    <t>713111211RK2</t>
  </si>
  <si>
    <t>Montáž parozábrany krovů spodem s přelepením spojů</t>
  </si>
  <si>
    <t>713_</t>
  </si>
  <si>
    <t>100007</t>
  </si>
  <si>
    <t>20</t>
  </si>
  <si>
    <t>713111130RT2</t>
  </si>
  <si>
    <t>Izolace tepelné stropů, vložená mezi krokve</t>
  </si>
  <si>
    <t>6315085941</t>
  </si>
  <si>
    <t>Pás izolační ISOVER UNIROL PROFI 3300x1200x 140 mm</t>
  </si>
  <si>
    <t>22</t>
  </si>
  <si>
    <t>631508592</t>
  </si>
  <si>
    <t>Pás izolační ISOVER UNIROL PROFI 4500x1200x 100 mm</t>
  </si>
  <si>
    <t>23</t>
  </si>
  <si>
    <t>998713202R00</t>
  </si>
  <si>
    <t>Přesun hmot pro izolace tepelné, výšky do 12 m</t>
  </si>
  <si>
    <t>%</t>
  </si>
  <si>
    <t>721</t>
  </si>
  <si>
    <t>Vnitřní kanalizace</t>
  </si>
  <si>
    <t>24</t>
  </si>
  <si>
    <t>721242111R00</t>
  </si>
  <si>
    <t>Lapač střešních splavenin PP HL660 D 110 mm</t>
  </si>
  <si>
    <t>kus</t>
  </si>
  <si>
    <t>721_</t>
  </si>
  <si>
    <t>72_</t>
  </si>
  <si>
    <t>100009</t>
  </si>
  <si>
    <t>25</t>
  </si>
  <si>
    <t>721176223R00</t>
  </si>
  <si>
    <t>Potrubí KG svodné (ležaté) v zemi D 125 x 3,2 mm doplněné drenáží před vsakem</t>
  </si>
  <si>
    <t>26</t>
  </si>
  <si>
    <t>28651841.A</t>
  </si>
  <si>
    <t>Kus čisticí kanalizační KGRE DN 125 PVC</t>
  </si>
  <si>
    <t>764</t>
  </si>
  <si>
    <t>Konstrukce klempířské</t>
  </si>
  <si>
    <t>27</t>
  </si>
  <si>
    <t>764351836R00</t>
  </si>
  <si>
    <t>Demontáž háků, sklon do 30°</t>
  </si>
  <si>
    <t>764_</t>
  </si>
  <si>
    <t>76_</t>
  </si>
  <si>
    <t>100010</t>
  </si>
  <si>
    <t>28</t>
  </si>
  <si>
    <t>764352010RA0</t>
  </si>
  <si>
    <t>Žlab z Pz plechu podokapní půlkruhový</t>
  </si>
  <si>
    <t>29</t>
  </si>
  <si>
    <t>764359211R00</t>
  </si>
  <si>
    <t>Kotlík z Pz plechu kónický pro trouby D do 100 mm</t>
  </si>
  <si>
    <t>30</t>
  </si>
  <si>
    <t>764352840R00</t>
  </si>
  <si>
    <t>Demontáž žlabů půlkruh. oblouk., rš 330 mm, do 30°</t>
  </si>
  <si>
    <t>31</t>
  </si>
  <si>
    <t>764321831R00</t>
  </si>
  <si>
    <t>Demontáž oplechování říms, rš 660 mm, do 45°</t>
  </si>
  <si>
    <t>32</t>
  </si>
  <si>
    <t>764421291R00</t>
  </si>
  <si>
    <t>Montáž oplechování říms Pz</t>
  </si>
  <si>
    <t>33</t>
  </si>
  <si>
    <t>764456852R00</t>
  </si>
  <si>
    <t>Demontáž kolen výtokových.kruhových,D 100 mm</t>
  </si>
  <si>
    <t>34</t>
  </si>
  <si>
    <t>764352292R00</t>
  </si>
  <si>
    <t>Montáž háků Pz půlkruhových</t>
  </si>
  <si>
    <t>35</t>
  </si>
  <si>
    <t>553523032</t>
  </si>
  <si>
    <t>Hák pro žlab půlkruhový rš 330 pozink-lak</t>
  </si>
  <si>
    <t>36</t>
  </si>
  <si>
    <t>998764203R00</t>
  </si>
  <si>
    <t>Přesun hmot pro klempířské konstr., výšky do 24 m</t>
  </si>
  <si>
    <t>767</t>
  </si>
  <si>
    <t>Konstrukce doplňkové stavební (zámečnické)</t>
  </si>
  <si>
    <t>37</t>
  </si>
  <si>
    <t>767584641R00</t>
  </si>
  <si>
    <t>Montáž podhledů ostatních  -  rošty pro uchycení izolací tepelných a příprava pro SDK</t>
  </si>
  <si>
    <t>767_</t>
  </si>
  <si>
    <t>100012</t>
  </si>
  <si>
    <t>94</t>
  </si>
  <si>
    <t>Lešení a stavební výtahy</t>
  </si>
  <si>
    <t>38</t>
  </si>
  <si>
    <t>941941052R00</t>
  </si>
  <si>
    <t>Montáž lešení leh.řad.s podlahami,š.1,5 m, H 24 m</t>
  </si>
  <si>
    <t>94_</t>
  </si>
  <si>
    <t>9_</t>
  </si>
  <si>
    <t>100013</t>
  </si>
  <si>
    <t>39</t>
  </si>
  <si>
    <t>941941392R00</t>
  </si>
  <si>
    <t>Příplatek za každý měsíc použití lešení k pol.1052</t>
  </si>
  <si>
    <t>40</t>
  </si>
  <si>
    <t>941941852R00</t>
  </si>
  <si>
    <t>Demontáž lešení leh.řad.s podlahami,š.1,5 m,H 24 m</t>
  </si>
  <si>
    <t>41</t>
  </si>
  <si>
    <t>70921010</t>
  </si>
  <si>
    <t>Síť lešenářská - rašlový úplet 55 g/m2</t>
  </si>
  <si>
    <t>97</t>
  </si>
  <si>
    <t>Prorážení otvorů a ostatní bourací práce</t>
  </si>
  <si>
    <t>42</t>
  </si>
  <si>
    <t>978300010RAA</t>
  </si>
  <si>
    <t>Otlučení vnějších omítek stěn vápenocem.100 %</t>
  </si>
  <si>
    <t>97_</t>
  </si>
  <si>
    <t>100014</t>
  </si>
  <si>
    <t>43</t>
  </si>
  <si>
    <t>979100014RA0</t>
  </si>
  <si>
    <t>Odvoz suti a vyb.hmot do 15 km, vnitrost. 25 m</t>
  </si>
  <si>
    <t>t</t>
  </si>
  <si>
    <t>H99</t>
  </si>
  <si>
    <t>Ostatní přesuny hmot</t>
  </si>
  <si>
    <t>44</t>
  </si>
  <si>
    <t>999281111R00</t>
  </si>
  <si>
    <t>Přesun hmot pro opravy a údržbu do výšky 25 m</t>
  </si>
  <si>
    <t>H99_</t>
  </si>
  <si>
    <t>100015</t>
  </si>
  <si>
    <t>M21</t>
  </si>
  <si>
    <t>Elektromontáže</t>
  </si>
  <si>
    <t>45</t>
  </si>
  <si>
    <t>98989898VD</t>
  </si>
  <si>
    <t>Drobné opravy rozvodů elektro v souvislosti s úpravou fasády odborný odhad</t>
  </si>
  <si>
    <t>soubor</t>
  </si>
  <si>
    <t>M21_</t>
  </si>
  <si>
    <t>100018</t>
  </si>
  <si>
    <t>S</t>
  </si>
  <si>
    <t>Přesuny sutí</t>
  </si>
  <si>
    <t>46</t>
  </si>
  <si>
    <t>979990001R00</t>
  </si>
  <si>
    <t>Poplatek za skládku stavební suti</t>
  </si>
  <si>
    <t>S_</t>
  </si>
  <si>
    <t>100016</t>
  </si>
  <si>
    <t>Celkem:</t>
  </si>
  <si>
    <t>Poznámka: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</si>
</sst>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indexed="56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sz val="10"/>
      <color indexed="62"/>
      <name val="Arial"/>
      <charset val="238"/>
    </font>
    <font>
      <i/>
      <sz val="8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5" fillId="2" borderId="25" xfId="0" applyNumberFormat="1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>
      <alignment horizontal="left" vertical="center"/>
    </xf>
    <xf numFmtId="4" fontId="4" fillId="2" borderId="25" xfId="0" applyNumberFormat="1" applyFont="1" applyFill="1" applyBorder="1" applyAlignment="1">
      <alignment horizontal="right" vertical="center"/>
    </xf>
    <xf numFmtId="49" fontId="4" fillId="2" borderId="25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5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C8AA-06FD-4980-A196-3CE27226A2E7}">
  <dimension ref="A1:BJ76"/>
  <sheetViews>
    <sheetView tabSelected="1" topLeftCell="A61" workbookViewId="0">
      <selection activeCell="D85" sqref="D85"/>
    </sheetView>
  </sheetViews>
  <sheetFormatPr defaultColWidth="11.5703125" defaultRowHeight="12.75" x14ac:dyDescent="0.25"/>
  <cols>
    <col min="1" max="1" width="3.7109375" style="1" customWidth="1"/>
    <col min="2" max="2" width="7.5703125" style="1" customWidth="1"/>
    <col min="3" max="3" width="14.28515625" style="1" customWidth="1"/>
    <col min="4" max="4" width="71.7109375" style="1" customWidth="1"/>
    <col min="5" max="5" width="6.42578125" style="1" customWidth="1"/>
    <col min="6" max="6" width="12.85546875" style="1" customWidth="1"/>
    <col min="7" max="7" width="12" style="1" customWidth="1"/>
    <col min="8" max="10" width="14.28515625" style="1" customWidth="1"/>
    <col min="11" max="13" width="11.7109375" style="1" customWidth="1"/>
    <col min="14" max="24" width="11.5703125" style="1"/>
    <col min="25" max="62" width="12.140625" style="1" hidden="1" customWidth="1"/>
    <col min="63" max="256" width="11.5703125" style="1"/>
    <col min="257" max="257" width="3.7109375" style="1" customWidth="1"/>
    <col min="258" max="258" width="7.5703125" style="1" customWidth="1"/>
    <col min="259" max="259" width="14.28515625" style="1" customWidth="1"/>
    <col min="260" max="260" width="71.7109375" style="1" customWidth="1"/>
    <col min="261" max="261" width="6.42578125" style="1" customWidth="1"/>
    <col min="262" max="262" width="12.85546875" style="1" customWidth="1"/>
    <col min="263" max="263" width="12" style="1" customWidth="1"/>
    <col min="264" max="266" width="14.28515625" style="1" customWidth="1"/>
    <col min="267" max="269" width="11.7109375" style="1" customWidth="1"/>
    <col min="270" max="280" width="11.5703125" style="1"/>
    <col min="281" max="318" width="0" style="1" hidden="1" customWidth="1"/>
    <col min="319" max="512" width="11.5703125" style="1"/>
    <col min="513" max="513" width="3.7109375" style="1" customWidth="1"/>
    <col min="514" max="514" width="7.5703125" style="1" customWidth="1"/>
    <col min="515" max="515" width="14.28515625" style="1" customWidth="1"/>
    <col min="516" max="516" width="71.7109375" style="1" customWidth="1"/>
    <col min="517" max="517" width="6.42578125" style="1" customWidth="1"/>
    <col min="518" max="518" width="12.85546875" style="1" customWidth="1"/>
    <col min="519" max="519" width="12" style="1" customWidth="1"/>
    <col min="520" max="522" width="14.28515625" style="1" customWidth="1"/>
    <col min="523" max="525" width="11.7109375" style="1" customWidth="1"/>
    <col min="526" max="536" width="11.5703125" style="1"/>
    <col min="537" max="574" width="0" style="1" hidden="1" customWidth="1"/>
    <col min="575" max="768" width="11.5703125" style="1"/>
    <col min="769" max="769" width="3.7109375" style="1" customWidth="1"/>
    <col min="770" max="770" width="7.5703125" style="1" customWidth="1"/>
    <col min="771" max="771" width="14.28515625" style="1" customWidth="1"/>
    <col min="772" max="772" width="71.7109375" style="1" customWidth="1"/>
    <col min="773" max="773" width="6.42578125" style="1" customWidth="1"/>
    <col min="774" max="774" width="12.85546875" style="1" customWidth="1"/>
    <col min="775" max="775" width="12" style="1" customWidth="1"/>
    <col min="776" max="778" width="14.28515625" style="1" customWidth="1"/>
    <col min="779" max="781" width="11.7109375" style="1" customWidth="1"/>
    <col min="782" max="792" width="11.5703125" style="1"/>
    <col min="793" max="830" width="0" style="1" hidden="1" customWidth="1"/>
    <col min="831" max="1024" width="11.5703125" style="1"/>
    <col min="1025" max="1025" width="3.7109375" style="1" customWidth="1"/>
    <col min="1026" max="1026" width="7.5703125" style="1" customWidth="1"/>
    <col min="1027" max="1027" width="14.28515625" style="1" customWidth="1"/>
    <col min="1028" max="1028" width="71.7109375" style="1" customWidth="1"/>
    <col min="1029" max="1029" width="6.42578125" style="1" customWidth="1"/>
    <col min="1030" max="1030" width="12.85546875" style="1" customWidth="1"/>
    <col min="1031" max="1031" width="12" style="1" customWidth="1"/>
    <col min="1032" max="1034" width="14.28515625" style="1" customWidth="1"/>
    <col min="1035" max="1037" width="11.7109375" style="1" customWidth="1"/>
    <col min="1038" max="1048" width="11.5703125" style="1"/>
    <col min="1049" max="1086" width="0" style="1" hidden="1" customWidth="1"/>
    <col min="1087" max="1280" width="11.5703125" style="1"/>
    <col min="1281" max="1281" width="3.7109375" style="1" customWidth="1"/>
    <col min="1282" max="1282" width="7.5703125" style="1" customWidth="1"/>
    <col min="1283" max="1283" width="14.28515625" style="1" customWidth="1"/>
    <col min="1284" max="1284" width="71.7109375" style="1" customWidth="1"/>
    <col min="1285" max="1285" width="6.42578125" style="1" customWidth="1"/>
    <col min="1286" max="1286" width="12.85546875" style="1" customWidth="1"/>
    <col min="1287" max="1287" width="12" style="1" customWidth="1"/>
    <col min="1288" max="1290" width="14.28515625" style="1" customWidth="1"/>
    <col min="1291" max="1293" width="11.7109375" style="1" customWidth="1"/>
    <col min="1294" max="1304" width="11.5703125" style="1"/>
    <col min="1305" max="1342" width="0" style="1" hidden="1" customWidth="1"/>
    <col min="1343" max="1536" width="11.5703125" style="1"/>
    <col min="1537" max="1537" width="3.7109375" style="1" customWidth="1"/>
    <col min="1538" max="1538" width="7.5703125" style="1" customWidth="1"/>
    <col min="1539" max="1539" width="14.28515625" style="1" customWidth="1"/>
    <col min="1540" max="1540" width="71.7109375" style="1" customWidth="1"/>
    <col min="1541" max="1541" width="6.42578125" style="1" customWidth="1"/>
    <col min="1542" max="1542" width="12.85546875" style="1" customWidth="1"/>
    <col min="1543" max="1543" width="12" style="1" customWidth="1"/>
    <col min="1544" max="1546" width="14.28515625" style="1" customWidth="1"/>
    <col min="1547" max="1549" width="11.7109375" style="1" customWidth="1"/>
    <col min="1550" max="1560" width="11.5703125" style="1"/>
    <col min="1561" max="1598" width="0" style="1" hidden="1" customWidth="1"/>
    <col min="1599" max="1792" width="11.5703125" style="1"/>
    <col min="1793" max="1793" width="3.7109375" style="1" customWidth="1"/>
    <col min="1794" max="1794" width="7.5703125" style="1" customWidth="1"/>
    <col min="1795" max="1795" width="14.28515625" style="1" customWidth="1"/>
    <col min="1796" max="1796" width="71.7109375" style="1" customWidth="1"/>
    <col min="1797" max="1797" width="6.42578125" style="1" customWidth="1"/>
    <col min="1798" max="1798" width="12.85546875" style="1" customWidth="1"/>
    <col min="1799" max="1799" width="12" style="1" customWidth="1"/>
    <col min="1800" max="1802" width="14.28515625" style="1" customWidth="1"/>
    <col min="1803" max="1805" width="11.7109375" style="1" customWidth="1"/>
    <col min="1806" max="1816" width="11.5703125" style="1"/>
    <col min="1817" max="1854" width="0" style="1" hidden="1" customWidth="1"/>
    <col min="1855" max="2048" width="11.5703125" style="1"/>
    <col min="2049" max="2049" width="3.7109375" style="1" customWidth="1"/>
    <col min="2050" max="2050" width="7.5703125" style="1" customWidth="1"/>
    <col min="2051" max="2051" width="14.28515625" style="1" customWidth="1"/>
    <col min="2052" max="2052" width="71.7109375" style="1" customWidth="1"/>
    <col min="2053" max="2053" width="6.42578125" style="1" customWidth="1"/>
    <col min="2054" max="2054" width="12.85546875" style="1" customWidth="1"/>
    <col min="2055" max="2055" width="12" style="1" customWidth="1"/>
    <col min="2056" max="2058" width="14.28515625" style="1" customWidth="1"/>
    <col min="2059" max="2061" width="11.7109375" style="1" customWidth="1"/>
    <col min="2062" max="2072" width="11.5703125" style="1"/>
    <col min="2073" max="2110" width="0" style="1" hidden="1" customWidth="1"/>
    <col min="2111" max="2304" width="11.5703125" style="1"/>
    <col min="2305" max="2305" width="3.7109375" style="1" customWidth="1"/>
    <col min="2306" max="2306" width="7.5703125" style="1" customWidth="1"/>
    <col min="2307" max="2307" width="14.28515625" style="1" customWidth="1"/>
    <col min="2308" max="2308" width="71.7109375" style="1" customWidth="1"/>
    <col min="2309" max="2309" width="6.42578125" style="1" customWidth="1"/>
    <col min="2310" max="2310" width="12.85546875" style="1" customWidth="1"/>
    <col min="2311" max="2311" width="12" style="1" customWidth="1"/>
    <col min="2312" max="2314" width="14.28515625" style="1" customWidth="1"/>
    <col min="2315" max="2317" width="11.7109375" style="1" customWidth="1"/>
    <col min="2318" max="2328" width="11.5703125" style="1"/>
    <col min="2329" max="2366" width="0" style="1" hidden="1" customWidth="1"/>
    <col min="2367" max="2560" width="11.5703125" style="1"/>
    <col min="2561" max="2561" width="3.7109375" style="1" customWidth="1"/>
    <col min="2562" max="2562" width="7.5703125" style="1" customWidth="1"/>
    <col min="2563" max="2563" width="14.28515625" style="1" customWidth="1"/>
    <col min="2564" max="2564" width="71.7109375" style="1" customWidth="1"/>
    <col min="2565" max="2565" width="6.42578125" style="1" customWidth="1"/>
    <col min="2566" max="2566" width="12.85546875" style="1" customWidth="1"/>
    <col min="2567" max="2567" width="12" style="1" customWidth="1"/>
    <col min="2568" max="2570" width="14.28515625" style="1" customWidth="1"/>
    <col min="2571" max="2573" width="11.7109375" style="1" customWidth="1"/>
    <col min="2574" max="2584" width="11.5703125" style="1"/>
    <col min="2585" max="2622" width="0" style="1" hidden="1" customWidth="1"/>
    <col min="2623" max="2816" width="11.5703125" style="1"/>
    <col min="2817" max="2817" width="3.7109375" style="1" customWidth="1"/>
    <col min="2818" max="2818" width="7.5703125" style="1" customWidth="1"/>
    <col min="2819" max="2819" width="14.28515625" style="1" customWidth="1"/>
    <col min="2820" max="2820" width="71.7109375" style="1" customWidth="1"/>
    <col min="2821" max="2821" width="6.42578125" style="1" customWidth="1"/>
    <col min="2822" max="2822" width="12.85546875" style="1" customWidth="1"/>
    <col min="2823" max="2823" width="12" style="1" customWidth="1"/>
    <col min="2824" max="2826" width="14.28515625" style="1" customWidth="1"/>
    <col min="2827" max="2829" width="11.7109375" style="1" customWidth="1"/>
    <col min="2830" max="2840" width="11.5703125" style="1"/>
    <col min="2841" max="2878" width="0" style="1" hidden="1" customWidth="1"/>
    <col min="2879" max="3072" width="11.5703125" style="1"/>
    <col min="3073" max="3073" width="3.7109375" style="1" customWidth="1"/>
    <col min="3074" max="3074" width="7.5703125" style="1" customWidth="1"/>
    <col min="3075" max="3075" width="14.28515625" style="1" customWidth="1"/>
    <col min="3076" max="3076" width="71.7109375" style="1" customWidth="1"/>
    <col min="3077" max="3077" width="6.42578125" style="1" customWidth="1"/>
    <col min="3078" max="3078" width="12.85546875" style="1" customWidth="1"/>
    <col min="3079" max="3079" width="12" style="1" customWidth="1"/>
    <col min="3080" max="3082" width="14.28515625" style="1" customWidth="1"/>
    <col min="3083" max="3085" width="11.7109375" style="1" customWidth="1"/>
    <col min="3086" max="3096" width="11.5703125" style="1"/>
    <col min="3097" max="3134" width="0" style="1" hidden="1" customWidth="1"/>
    <col min="3135" max="3328" width="11.5703125" style="1"/>
    <col min="3329" max="3329" width="3.7109375" style="1" customWidth="1"/>
    <col min="3330" max="3330" width="7.5703125" style="1" customWidth="1"/>
    <col min="3331" max="3331" width="14.28515625" style="1" customWidth="1"/>
    <col min="3332" max="3332" width="71.7109375" style="1" customWidth="1"/>
    <col min="3333" max="3333" width="6.42578125" style="1" customWidth="1"/>
    <col min="3334" max="3334" width="12.85546875" style="1" customWidth="1"/>
    <col min="3335" max="3335" width="12" style="1" customWidth="1"/>
    <col min="3336" max="3338" width="14.28515625" style="1" customWidth="1"/>
    <col min="3339" max="3341" width="11.7109375" style="1" customWidth="1"/>
    <col min="3342" max="3352" width="11.5703125" style="1"/>
    <col min="3353" max="3390" width="0" style="1" hidden="1" customWidth="1"/>
    <col min="3391" max="3584" width="11.5703125" style="1"/>
    <col min="3585" max="3585" width="3.7109375" style="1" customWidth="1"/>
    <col min="3586" max="3586" width="7.5703125" style="1" customWidth="1"/>
    <col min="3587" max="3587" width="14.28515625" style="1" customWidth="1"/>
    <col min="3588" max="3588" width="71.7109375" style="1" customWidth="1"/>
    <col min="3589" max="3589" width="6.42578125" style="1" customWidth="1"/>
    <col min="3590" max="3590" width="12.85546875" style="1" customWidth="1"/>
    <col min="3591" max="3591" width="12" style="1" customWidth="1"/>
    <col min="3592" max="3594" width="14.28515625" style="1" customWidth="1"/>
    <col min="3595" max="3597" width="11.7109375" style="1" customWidth="1"/>
    <col min="3598" max="3608" width="11.5703125" style="1"/>
    <col min="3609" max="3646" width="0" style="1" hidden="1" customWidth="1"/>
    <col min="3647" max="3840" width="11.5703125" style="1"/>
    <col min="3841" max="3841" width="3.7109375" style="1" customWidth="1"/>
    <col min="3842" max="3842" width="7.5703125" style="1" customWidth="1"/>
    <col min="3843" max="3843" width="14.28515625" style="1" customWidth="1"/>
    <col min="3844" max="3844" width="71.7109375" style="1" customWidth="1"/>
    <col min="3845" max="3845" width="6.42578125" style="1" customWidth="1"/>
    <col min="3846" max="3846" width="12.85546875" style="1" customWidth="1"/>
    <col min="3847" max="3847" width="12" style="1" customWidth="1"/>
    <col min="3848" max="3850" width="14.28515625" style="1" customWidth="1"/>
    <col min="3851" max="3853" width="11.7109375" style="1" customWidth="1"/>
    <col min="3854" max="3864" width="11.5703125" style="1"/>
    <col min="3865" max="3902" width="0" style="1" hidden="1" customWidth="1"/>
    <col min="3903" max="4096" width="11.5703125" style="1"/>
    <col min="4097" max="4097" width="3.7109375" style="1" customWidth="1"/>
    <col min="4098" max="4098" width="7.5703125" style="1" customWidth="1"/>
    <col min="4099" max="4099" width="14.28515625" style="1" customWidth="1"/>
    <col min="4100" max="4100" width="71.7109375" style="1" customWidth="1"/>
    <col min="4101" max="4101" width="6.42578125" style="1" customWidth="1"/>
    <col min="4102" max="4102" width="12.85546875" style="1" customWidth="1"/>
    <col min="4103" max="4103" width="12" style="1" customWidth="1"/>
    <col min="4104" max="4106" width="14.28515625" style="1" customWidth="1"/>
    <col min="4107" max="4109" width="11.7109375" style="1" customWidth="1"/>
    <col min="4110" max="4120" width="11.5703125" style="1"/>
    <col min="4121" max="4158" width="0" style="1" hidden="1" customWidth="1"/>
    <col min="4159" max="4352" width="11.5703125" style="1"/>
    <col min="4353" max="4353" width="3.7109375" style="1" customWidth="1"/>
    <col min="4354" max="4354" width="7.5703125" style="1" customWidth="1"/>
    <col min="4355" max="4355" width="14.28515625" style="1" customWidth="1"/>
    <col min="4356" max="4356" width="71.7109375" style="1" customWidth="1"/>
    <col min="4357" max="4357" width="6.42578125" style="1" customWidth="1"/>
    <col min="4358" max="4358" width="12.85546875" style="1" customWidth="1"/>
    <col min="4359" max="4359" width="12" style="1" customWidth="1"/>
    <col min="4360" max="4362" width="14.28515625" style="1" customWidth="1"/>
    <col min="4363" max="4365" width="11.7109375" style="1" customWidth="1"/>
    <col min="4366" max="4376" width="11.5703125" style="1"/>
    <col min="4377" max="4414" width="0" style="1" hidden="1" customWidth="1"/>
    <col min="4415" max="4608" width="11.5703125" style="1"/>
    <col min="4609" max="4609" width="3.7109375" style="1" customWidth="1"/>
    <col min="4610" max="4610" width="7.5703125" style="1" customWidth="1"/>
    <col min="4611" max="4611" width="14.28515625" style="1" customWidth="1"/>
    <col min="4612" max="4612" width="71.7109375" style="1" customWidth="1"/>
    <col min="4613" max="4613" width="6.42578125" style="1" customWidth="1"/>
    <col min="4614" max="4614" width="12.85546875" style="1" customWidth="1"/>
    <col min="4615" max="4615" width="12" style="1" customWidth="1"/>
    <col min="4616" max="4618" width="14.28515625" style="1" customWidth="1"/>
    <col min="4619" max="4621" width="11.7109375" style="1" customWidth="1"/>
    <col min="4622" max="4632" width="11.5703125" style="1"/>
    <col min="4633" max="4670" width="0" style="1" hidden="1" customWidth="1"/>
    <col min="4671" max="4864" width="11.5703125" style="1"/>
    <col min="4865" max="4865" width="3.7109375" style="1" customWidth="1"/>
    <col min="4866" max="4866" width="7.5703125" style="1" customWidth="1"/>
    <col min="4867" max="4867" width="14.28515625" style="1" customWidth="1"/>
    <col min="4868" max="4868" width="71.7109375" style="1" customWidth="1"/>
    <col min="4869" max="4869" width="6.42578125" style="1" customWidth="1"/>
    <col min="4870" max="4870" width="12.85546875" style="1" customWidth="1"/>
    <col min="4871" max="4871" width="12" style="1" customWidth="1"/>
    <col min="4872" max="4874" width="14.28515625" style="1" customWidth="1"/>
    <col min="4875" max="4877" width="11.7109375" style="1" customWidth="1"/>
    <col min="4878" max="4888" width="11.5703125" style="1"/>
    <col min="4889" max="4926" width="0" style="1" hidden="1" customWidth="1"/>
    <col min="4927" max="5120" width="11.5703125" style="1"/>
    <col min="5121" max="5121" width="3.7109375" style="1" customWidth="1"/>
    <col min="5122" max="5122" width="7.5703125" style="1" customWidth="1"/>
    <col min="5123" max="5123" width="14.28515625" style="1" customWidth="1"/>
    <col min="5124" max="5124" width="71.7109375" style="1" customWidth="1"/>
    <col min="5125" max="5125" width="6.42578125" style="1" customWidth="1"/>
    <col min="5126" max="5126" width="12.85546875" style="1" customWidth="1"/>
    <col min="5127" max="5127" width="12" style="1" customWidth="1"/>
    <col min="5128" max="5130" width="14.28515625" style="1" customWidth="1"/>
    <col min="5131" max="5133" width="11.7109375" style="1" customWidth="1"/>
    <col min="5134" max="5144" width="11.5703125" style="1"/>
    <col min="5145" max="5182" width="0" style="1" hidden="1" customWidth="1"/>
    <col min="5183" max="5376" width="11.5703125" style="1"/>
    <col min="5377" max="5377" width="3.7109375" style="1" customWidth="1"/>
    <col min="5378" max="5378" width="7.5703125" style="1" customWidth="1"/>
    <col min="5379" max="5379" width="14.28515625" style="1" customWidth="1"/>
    <col min="5380" max="5380" width="71.7109375" style="1" customWidth="1"/>
    <col min="5381" max="5381" width="6.42578125" style="1" customWidth="1"/>
    <col min="5382" max="5382" width="12.85546875" style="1" customWidth="1"/>
    <col min="5383" max="5383" width="12" style="1" customWidth="1"/>
    <col min="5384" max="5386" width="14.28515625" style="1" customWidth="1"/>
    <col min="5387" max="5389" width="11.7109375" style="1" customWidth="1"/>
    <col min="5390" max="5400" width="11.5703125" style="1"/>
    <col min="5401" max="5438" width="0" style="1" hidden="1" customWidth="1"/>
    <col min="5439" max="5632" width="11.5703125" style="1"/>
    <col min="5633" max="5633" width="3.7109375" style="1" customWidth="1"/>
    <col min="5634" max="5634" width="7.5703125" style="1" customWidth="1"/>
    <col min="5635" max="5635" width="14.28515625" style="1" customWidth="1"/>
    <col min="5636" max="5636" width="71.7109375" style="1" customWidth="1"/>
    <col min="5637" max="5637" width="6.42578125" style="1" customWidth="1"/>
    <col min="5638" max="5638" width="12.85546875" style="1" customWidth="1"/>
    <col min="5639" max="5639" width="12" style="1" customWidth="1"/>
    <col min="5640" max="5642" width="14.28515625" style="1" customWidth="1"/>
    <col min="5643" max="5645" width="11.7109375" style="1" customWidth="1"/>
    <col min="5646" max="5656" width="11.5703125" style="1"/>
    <col min="5657" max="5694" width="0" style="1" hidden="1" customWidth="1"/>
    <col min="5695" max="5888" width="11.5703125" style="1"/>
    <col min="5889" max="5889" width="3.7109375" style="1" customWidth="1"/>
    <col min="5890" max="5890" width="7.5703125" style="1" customWidth="1"/>
    <col min="5891" max="5891" width="14.28515625" style="1" customWidth="1"/>
    <col min="5892" max="5892" width="71.7109375" style="1" customWidth="1"/>
    <col min="5893" max="5893" width="6.42578125" style="1" customWidth="1"/>
    <col min="5894" max="5894" width="12.85546875" style="1" customWidth="1"/>
    <col min="5895" max="5895" width="12" style="1" customWidth="1"/>
    <col min="5896" max="5898" width="14.28515625" style="1" customWidth="1"/>
    <col min="5899" max="5901" width="11.7109375" style="1" customWidth="1"/>
    <col min="5902" max="5912" width="11.5703125" style="1"/>
    <col min="5913" max="5950" width="0" style="1" hidden="1" customWidth="1"/>
    <col min="5951" max="6144" width="11.5703125" style="1"/>
    <col min="6145" max="6145" width="3.7109375" style="1" customWidth="1"/>
    <col min="6146" max="6146" width="7.5703125" style="1" customWidth="1"/>
    <col min="6147" max="6147" width="14.28515625" style="1" customWidth="1"/>
    <col min="6148" max="6148" width="71.7109375" style="1" customWidth="1"/>
    <col min="6149" max="6149" width="6.42578125" style="1" customWidth="1"/>
    <col min="6150" max="6150" width="12.85546875" style="1" customWidth="1"/>
    <col min="6151" max="6151" width="12" style="1" customWidth="1"/>
    <col min="6152" max="6154" width="14.28515625" style="1" customWidth="1"/>
    <col min="6155" max="6157" width="11.7109375" style="1" customWidth="1"/>
    <col min="6158" max="6168" width="11.5703125" style="1"/>
    <col min="6169" max="6206" width="0" style="1" hidden="1" customWidth="1"/>
    <col min="6207" max="6400" width="11.5703125" style="1"/>
    <col min="6401" max="6401" width="3.7109375" style="1" customWidth="1"/>
    <col min="6402" max="6402" width="7.5703125" style="1" customWidth="1"/>
    <col min="6403" max="6403" width="14.28515625" style="1" customWidth="1"/>
    <col min="6404" max="6404" width="71.7109375" style="1" customWidth="1"/>
    <col min="6405" max="6405" width="6.42578125" style="1" customWidth="1"/>
    <col min="6406" max="6406" width="12.85546875" style="1" customWidth="1"/>
    <col min="6407" max="6407" width="12" style="1" customWidth="1"/>
    <col min="6408" max="6410" width="14.28515625" style="1" customWidth="1"/>
    <col min="6411" max="6413" width="11.7109375" style="1" customWidth="1"/>
    <col min="6414" max="6424" width="11.5703125" style="1"/>
    <col min="6425" max="6462" width="0" style="1" hidden="1" customWidth="1"/>
    <col min="6463" max="6656" width="11.5703125" style="1"/>
    <col min="6657" max="6657" width="3.7109375" style="1" customWidth="1"/>
    <col min="6658" max="6658" width="7.5703125" style="1" customWidth="1"/>
    <col min="6659" max="6659" width="14.28515625" style="1" customWidth="1"/>
    <col min="6660" max="6660" width="71.7109375" style="1" customWidth="1"/>
    <col min="6661" max="6661" width="6.42578125" style="1" customWidth="1"/>
    <col min="6662" max="6662" width="12.85546875" style="1" customWidth="1"/>
    <col min="6663" max="6663" width="12" style="1" customWidth="1"/>
    <col min="6664" max="6666" width="14.28515625" style="1" customWidth="1"/>
    <col min="6667" max="6669" width="11.7109375" style="1" customWidth="1"/>
    <col min="6670" max="6680" width="11.5703125" style="1"/>
    <col min="6681" max="6718" width="0" style="1" hidden="1" customWidth="1"/>
    <col min="6719" max="6912" width="11.5703125" style="1"/>
    <col min="6913" max="6913" width="3.7109375" style="1" customWidth="1"/>
    <col min="6914" max="6914" width="7.5703125" style="1" customWidth="1"/>
    <col min="6915" max="6915" width="14.28515625" style="1" customWidth="1"/>
    <col min="6916" max="6916" width="71.7109375" style="1" customWidth="1"/>
    <col min="6917" max="6917" width="6.42578125" style="1" customWidth="1"/>
    <col min="6918" max="6918" width="12.85546875" style="1" customWidth="1"/>
    <col min="6919" max="6919" width="12" style="1" customWidth="1"/>
    <col min="6920" max="6922" width="14.28515625" style="1" customWidth="1"/>
    <col min="6923" max="6925" width="11.7109375" style="1" customWidth="1"/>
    <col min="6926" max="6936" width="11.5703125" style="1"/>
    <col min="6937" max="6974" width="0" style="1" hidden="1" customWidth="1"/>
    <col min="6975" max="7168" width="11.5703125" style="1"/>
    <col min="7169" max="7169" width="3.7109375" style="1" customWidth="1"/>
    <col min="7170" max="7170" width="7.5703125" style="1" customWidth="1"/>
    <col min="7171" max="7171" width="14.28515625" style="1" customWidth="1"/>
    <col min="7172" max="7172" width="71.7109375" style="1" customWidth="1"/>
    <col min="7173" max="7173" width="6.42578125" style="1" customWidth="1"/>
    <col min="7174" max="7174" width="12.85546875" style="1" customWidth="1"/>
    <col min="7175" max="7175" width="12" style="1" customWidth="1"/>
    <col min="7176" max="7178" width="14.28515625" style="1" customWidth="1"/>
    <col min="7179" max="7181" width="11.7109375" style="1" customWidth="1"/>
    <col min="7182" max="7192" width="11.5703125" style="1"/>
    <col min="7193" max="7230" width="0" style="1" hidden="1" customWidth="1"/>
    <col min="7231" max="7424" width="11.5703125" style="1"/>
    <col min="7425" max="7425" width="3.7109375" style="1" customWidth="1"/>
    <col min="7426" max="7426" width="7.5703125" style="1" customWidth="1"/>
    <col min="7427" max="7427" width="14.28515625" style="1" customWidth="1"/>
    <col min="7428" max="7428" width="71.7109375" style="1" customWidth="1"/>
    <col min="7429" max="7429" width="6.42578125" style="1" customWidth="1"/>
    <col min="7430" max="7430" width="12.85546875" style="1" customWidth="1"/>
    <col min="7431" max="7431" width="12" style="1" customWidth="1"/>
    <col min="7432" max="7434" width="14.28515625" style="1" customWidth="1"/>
    <col min="7435" max="7437" width="11.7109375" style="1" customWidth="1"/>
    <col min="7438" max="7448" width="11.5703125" style="1"/>
    <col min="7449" max="7486" width="0" style="1" hidden="1" customWidth="1"/>
    <col min="7487" max="7680" width="11.5703125" style="1"/>
    <col min="7681" max="7681" width="3.7109375" style="1" customWidth="1"/>
    <col min="7682" max="7682" width="7.5703125" style="1" customWidth="1"/>
    <col min="7683" max="7683" width="14.28515625" style="1" customWidth="1"/>
    <col min="7684" max="7684" width="71.7109375" style="1" customWidth="1"/>
    <col min="7685" max="7685" width="6.42578125" style="1" customWidth="1"/>
    <col min="7686" max="7686" width="12.85546875" style="1" customWidth="1"/>
    <col min="7687" max="7687" width="12" style="1" customWidth="1"/>
    <col min="7688" max="7690" width="14.28515625" style="1" customWidth="1"/>
    <col min="7691" max="7693" width="11.7109375" style="1" customWidth="1"/>
    <col min="7694" max="7704" width="11.5703125" style="1"/>
    <col min="7705" max="7742" width="0" style="1" hidden="1" customWidth="1"/>
    <col min="7743" max="7936" width="11.5703125" style="1"/>
    <col min="7937" max="7937" width="3.7109375" style="1" customWidth="1"/>
    <col min="7938" max="7938" width="7.5703125" style="1" customWidth="1"/>
    <col min="7939" max="7939" width="14.28515625" style="1" customWidth="1"/>
    <col min="7940" max="7940" width="71.7109375" style="1" customWidth="1"/>
    <col min="7941" max="7941" width="6.42578125" style="1" customWidth="1"/>
    <col min="7942" max="7942" width="12.85546875" style="1" customWidth="1"/>
    <col min="7943" max="7943" width="12" style="1" customWidth="1"/>
    <col min="7944" max="7946" width="14.28515625" style="1" customWidth="1"/>
    <col min="7947" max="7949" width="11.7109375" style="1" customWidth="1"/>
    <col min="7950" max="7960" width="11.5703125" style="1"/>
    <col min="7961" max="7998" width="0" style="1" hidden="1" customWidth="1"/>
    <col min="7999" max="8192" width="11.5703125" style="1"/>
    <col min="8193" max="8193" width="3.7109375" style="1" customWidth="1"/>
    <col min="8194" max="8194" width="7.5703125" style="1" customWidth="1"/>
    <col min="8195" max="8195" width="14.28515625" style="1" customWidth="1"/>
    <col min="8196" max="8196" width="71.7109375" style="1" customWidth="1"/>
    <col min="8197" max="8197" width="6.42578125" style="1" customWidth="1"/>
    <col min="8198" max="8198" width="12.85546875" style="1" customWidth="1"/>
    <col min="8199" max="8199" width="12" style="1" customWidth="1"/>
    <col min="8200" max="8202" width="14.28515625" style="1" customWidth="1"/>
    <col min="8203" max="8205" width="11.7109375" style="1" customWidth="1"/>
    <col min="8206" max="8216" width="11.5703125" style="1"/>
    <col min="8217" max="8254" width="0" style="1" hidden="1" customWidth="1"/>
    <col min="8255" max="8448" width="11.5703125" style="1"/>
    <col min="8449" max="8449" width="3.7109375" style="1" customWidth="1"/>
    <col min="8450" max="8450" width="7.5703125" style="1" customWidth="1"/>
    <col min="8451" max="8451" width="14.28515625" style="1" customWidth="1"/>
    <col min="8452" max="8452" width="71.7109375" style="1" customWidth="1"/>
    <col min="8453" max="8453" width="6.42578125" style="1" customWidth="1"/>
    <col min="8454" max="8454" width="12.85546875" style="1" customWidth="1"/>
    <col min="8455" max="8455" width="12" style="1" customWidth="1"/>
    <col min="8456" max="8458" width="14.28515625" style="1" customWidth="1"/>
    <col min="8459" max="8461" width="11.7109375" style="1" customWidth="1"/>
    <col min="8462" max="8472" width="11.5703125" style="1"/>
    <col min="8473" max="8510" width="0" style="1" hidden="1" customWidth="1"/>
    <col min="8511" max="8704" width="11.5703125" style="1"/>
    <col min="8705" max="8705" width="3.7109375" style="1" customWidth="1"/>
    <col min="8706" max="8706" width="7.5703125" style="1" customWidth="1"/>
    <col min="8707" max="8707" width="14.28515625" style="1" customWidth="1"/>
    <col min="8708" max="8708" width="71.7109375" style="1" customWidth="1"/>
    <col min="8709" max="8709" width="6.42578125" style="1" customWidth="1"/>
    <col min="8710" max="8710" width="12.85546875" style="1" customWidth="1"/>
    <col min="8711" max="8711" width="12" style="1" customWidth="1"/>
    <col min="8712" max="8714" width="14.28515625" style="1" customWidth="1"/>
    <col min="8715" max="8717" width="11.7109375" style="1" customWidth="1"/>
    <col min="8718" max="8728" width="11.5703125" style="1"/>
    <col min="8729" max="8766" width="0" style="1" hidden="1" customWidth="1"/>
    <col min="8767" max="8960" width="11.5703125" style="1"/>
    <col min="8961" max="8961" width="3.7109375" style="1" customWidth="1"/>
    <col min="8962" max="8962" width="7.5703125" style="1" customWidth="1"/>
    <col min="8963" max="8963" width="14.28515625" style="1" customWidth="1"/>
    <col min="8964" max="8964" width="71.7109375" style="1" customWidth="1"/>
    <col min="8965" max="8965" width="6.42578125" style="1" customWidth="1"/>
    <col min="8966" max="8966" width="12.85546875" style="1" customWidth="1"/>
    <col min="8967" max="8967" width="12" style="1" customWidth="1"/>
    <col min="8968" max="8970" width="14.28515625" style="1" customWidth="1"/>
    <col min="8971" max="8973" width="11.7109375" style="1" customWidth="1"/>
    <col min="8974" max="8984" width="11.5703125" style="1"/>
    <col min="8985" max="9022" width="0" style="1" hidden="1" customWidth="1"/>
    <col min="9023" max="9216" width="11.5703125" style="1"/>
    <col min="9217" max="9217" width="3.7109375" style="1" customWidth="1"/>
    <col min="9218" max="9218" width="7.5703125" style="1" customWidth="1"/>
    <col min="9219" max="9219" width="14.28515625" style="1" customWidth="1"/>
    <col min="9220" max="9220" width="71.7109375" style="1" customWidth="1"/>
    <col min="9221" max="9221" width="6.42578125" style="1" customWidth="1"/>
    <col min="9222" max="9222" width="12.85546875" style="1" customWidth="1"/>
    <col min="9223" max="9223" width="12" style="1" customWidth="1"/>
    <col min="9224" max="9226" width="14.28515625" style="1" customWidth="1"/>
    <col min="9227" max="9229" width="11.7109375" style="1" customWidth="1"/>
    <col min="9230" max="9240" width="11.5703125" style="1"/>
    <col min="9241" max="9278" width="0" style="1" hidden="1" customWidth="1"/>
    <col min="9279" max="9472" width="11.5703125" style="1"/>
    <col min="9473" max="9473" width="3.7109375" style="1" customWidth="1"/>
    <col min="9474" max="9474" width="7.5703125" style="1" customWidth="1"/>
    <col min="9475" max="9475" width="14.28515625" style="1" customWidth="1"/>
    <col min="9476" max="9476" width="71.7109375" style="1" customWidth="1"/>
    <col min="9477" max="9477" width="6.42578125" style="1" customWidth="1"/>
    <col min="9478" max="9478" width="12.85546875" style="1" customWidth="1"/>
    <col min="9479" max="9479" width="12" style="1" customWidth="1"/>
    <col min="9480" max="9482" width="14.28515625" style="1" customWidth="1"/>
    <col min="9483" max="9485" width="11.7109375" style="1" customWidth="1"/>
    <col min="9486" max="9496" width="11.5703125" style="1"/>
    <col min="9497" max="9534" width="0" style="1" hidden="1" customWidth="1"/>
    <col min="9535" max="9728" width="11.5703125" style="1"/>
    <col min="9729" max="9729" width="3.7109375" style="1" customWidth="1"/>
    <col min="9730" max="9730" width="7.5703125" style="1" customWidth="1"/>
    <col min="9731" max="9731" width="14.28515625" style="1" customWidth="1"/>
    <col min="9732" max="9732" width="71.7109375" style="1" customWidth="1"/>
    <col min="9733" max="9733" width="6.42578125" style="1" customWidth="1"/>
    <col min="9734" max="9734" width="12.85546875" style="1" customWidth="1"/>
    <col min="9735" max="9735" width="12" style="1" customWidth="1"/>
    <col min="9736" max="9738" width="14.28515625" style="1" customWidth="1"/>
    <col min="9739" max="9741" width="11.7109375" style="1" customWidth="1"/>
    <col min="9742" max="9752" width="11.5703125" style="1"/>
    <col min="9753" max="9790" width="0" style="1" hidden="1" customWidth="1"/>
    <col min="9791" max="9984" width="11.5703125" style="1"/>
    <col min="9985" max="9985" width="3.7109375" style="1" customWidth="1"/>
    <col min="9986" max="9986" width="7.5703125" style="1" customWidth="1"/>
    <col min="9987" max="9987" width="14.28515625" style="1" customWidth="1"/>
    <col min="9988" max="9988" width="71.7109375" style="1" customWidth="1"/>
    <col min="9989" max="9989" width="6.42578125" style="1" customWidth="1"/>
    <col min="9990" max="9990" width="12.85546875" style="1" customWidth="1"/>
    <col min="9991" max="9991" width="12" style="1" customWidth="1"/>
    <col min="9992" max="9994" width="14.28515625" style="1" customWidth="1"/>
    <col min="9995" max="9997" width="11.7109375" style="1" customWidth="1"/>
    <col min="9998" max="10008" width="11.5703125" style="1"/>
    <col min="10009" max="10046" width="0" style="1" hidden="1" customWidth="1"/>
    <col min="10047" max="10240" width="11.5703125" style="1"/>
    <col min="10241" max="10241" width="3.7109375" style="1" customWidth="1"/>
    <col min="10242" max="10242" width="7.5703125" style="1" customWidth="1"/>
    <col min="10243" max="10243" width="14.28515625" style="1" customWidth="1"/>
    <col min="10244" max="10244" width="71.7109375" style="1" customWidth="1"/>
    <col min="10245" max="10245" width="6.42578125" style="1" customWidth="1"/>
    <col min="10246" max="10246" width="12.85546875" style="1" customWidth="1"/>
    <col min="10247" max="10247" width="12" style="1" customWidth="1"/>
    <col min="10248" max="10250" width="14.28515625" style="1" customWidth="1"/>
    <col min="10251" max="10253" width="11.7109375" style="1" customWidth="1"/>
    <col min="10254" max="10264" width="11.5703125" style="1"/>
    <col min="10265" max="10302" width="0" style="1" hidden="1" customWidth="1"/>
    <col min="10303" max="10496" width="11.5703125" style="1"/>
    <col min="10497" max="10497" width="3.7109375" style="1" customWidth="1"/>
    <col min="10498" max="10498" width="7.5703125" style="1" customWidth="1"/>
    <col min="10499" max="10499" width="14.28515625" style="1" customWidth="1"/>
    <col min="10500" max="10500" width="71.7109375" style="1" customWidth="1"/>
    <col min="10501" max="10501" width="6.42578125" style="1" customWidth="1"/>
    <col min="10502" max="10502" width="12.85546875" style="1" customWidth="1"/>
    <col min="10503" max="10503" width="12" style="1" customWidth="1"/>
    <col min="10504" max="10506" width="14.28515625" style="1" customWidth="1"/>
    <col min="10507" max="10509" width="11.7109375" style="1" customWidth="1"/>
    <col min="10510" max="10520" width="11.5703125" style="1"/>
    <col min="10521" max="10558" width="0" style="1" hidden="1" customWidth="1"/>
    <col min="10559" max="10752" width="11.5703125" style="1"/>
    <col min="10753" max="10753" width="3.7109375" style="1" customWidth="1"/>
    <col min="10754" max="10754" width="7.5703125" style="1" customWidth="1"/>
    <col min="10755" max="10755" width="14.28515625" style="1" customWidth="1"/>
    <col min="10756" max="10756" width="71.7109375" style="1" customWidth="1"/>
    <col min="10757" max="10757" width="6.42578125" style="1" customWidth="1"/>
    <col min="10758" max="10758" width="12.85546875" style="1" customWidth="1"/>
    <col min="10759" max="10759" width="12" style="1" customWidth="1"/>
    <col min="10760" max="10762" width="14.28515625" style="1" customWidth="1"/>
    <col min="10763" max="10765" width="11.7109375" style="1" customWidth="1"/>
    <col min="10766" max="10776" width="11.5703125" style="1"/>
    <col min="10777" max="10814" width="0" style="1" hidden="1" customWidth="1"/>
    <col min="10815" max="11008" width="11.5703125" style="1"/>
    <col min="11009" max="11009" width="3.7109375" style="1" customWidth="1"/>
    <col min="11010" max="11010" width="7.5703125" style="1" customWidth="1"/>
    <col min="11011" max="11011" width="14.28515625" style="1" customWidth="1"/>
    <col min="11012" max="11012" width="71.7109375" style="1" customWidth="1"/>
    <col min="11013" max="11013" width="6.42578125" style="1" customWidth="1"/>
    <col min="11014" max="11014" width="12.85546875" style="1" customWidth="1"/>
    <col min="11015" max="11015" width="12" style="1" customWidth="1"/>
    <col min="11016" max="11018" width="14.28515625" style="1" customWidth="1"/>
    <col min="11019" max="11021" width="11.7109375" style="1" customWidth="1"/>
    <col min="11022" max="11032" width="11.5703125" style="1"/>
    <col min="11033" max="11070" width="0" style="1" hidden="1" customWidth="1"/>
    <col min="11071" max="11264" width="11.5703125" style="1"/>
    <col min="11265" max="11265" width="3.7109375" style="1" customWidth="1"/>
    <col min="11266" max="11266" width="7.5703125" style="1" customWidth="1"/>
    <col min="11267" max="11267" width="14.28515625" style="1" customWidth="1"/>
    <col min="11268" max="11268" width="71.7109375" style="1" customWidth="1"/>
    <col min="11269" max="11269" width="6.42578125" style="1" customWidth="1"/>
    <col min="11270" max="11270" width="12.85546875" style="1" customWidth="1"/>
    <col min="11271" max="11271" width="12" style="1" customWidth="1"/>
    <col min="11272" max="11274" width="14.28515625" style="1" customWidth="1"/>
    <col min="11275" max="11277" width="11.7109375" style="1" customWidth="1"/>
    <col min="11278" max="11288" width="11.5703125" style="1"/>
    <col min="11289" max="11326" width="0" style="1" hidden="1" customWidth="1"/>
    <col min="11327" max="11520" width="11.5703125" style="1"/>
    <col min="11521" max="11521" width="3.7109375" style="1" customWidth="1"/>
    <col min="11522" max="11522" width="7.5703125" style="1" customWidth="1"/>
    <col min="11523" max="11523" width="14.28515625" style="1" customWidth="1"/>
    <col min="11524" max="11524" width="71.7109375" style="1" customWidth="1"/>
    <col min="11525" max="11525" width="6.42578125" style="1" customWidth="1"/>
    <col min="11526" max="11526" width="12.85546875" style="1" customWidth="1"/>
    <col min="11527" max="11527" width="12" style="1" customWidth="1"/>
    <col min="11528" max="11530" width="14.28515625" style="1" customWidth="1"/>
    <col min="11531" max="11533" width="11.7109375" style="1" customWidth="1"/>
    <col min="11534" max="11544" width="11.5703125" style="1"/>
    <col min="11545" max="11582" width="0" style="1" hidden="1" customWidth="1"/>
    <col min="11583" max="11776" width="11.5703125" style="1"/>
    <col min="11777" max="11777" width="3.7109375" style="1" customWidth="1"/>
    <col min="11778" max="11778" width="7.5703125" style="1" customWidth="1"/>
    <col min="11779" max="11779" width="14.28515625" style="1" customWidth="1"/>
    <col min="11780" max="11780" width="71.7109375" style="1" customWidth="1"/>
    <col min="11781" max="11781" width="6.42578125" style="1" customWidth="1"/>
    <col min="11782" max="11782" width="12.85546875" style="1" customWidth="1"/>
    <col min="11783" max="11783" width="12" style="1" customWidth="1"/>
    <col min="11784" max="11786" width="14.28515625" style="1" customWidth="1"/>
    <col min="11787" max="11789" width="11.7109375" style="1" customWidth="1"/>
    <col min="11790" max="11800" width="11.5703125" style="1"/>
    <col min="11801" max="11838" width="0" style="1" hidden="1" customWidth="1"/>
    <col min="11839" max="12032" width="11.5703125" style="1"/>
    <col min="12033" max="12033" width="3.7109375" style="1" customWidth="1"/>
    <col min="12034" max="12034" width="7.5703125" style="1" customWidth="1"/>
    <col min="12035" max="12035" width="14.28515625" style="1" customWidth="1"/>
    <col min="12036" max="12036" width="71.7109375" style="1" customWidth="1"/>
    <col min="12037" max="12037" width="6.42578125" style="1" customWidth="1"/>
    <col min="12038" max="12038" width="12.85546875" style="1" customWidth="1"/>
    <col min="12039" max="12039" width="12" style="1" customWidth="1"/>
    <col min="12040" max="12042" width="14.28515625" style="1" customWidth="1"/>
    <col min="12043" max="12045" width="11.7109375" style="1" customWidth="1"/>
    <col min="12046" max="12056" width="11.5703125" style="1"/>
    <col min="12057" max="12094" width="0" style="1" hidden="1" customWidth="1"/>
    <col min="12095" max="12288" width="11.5703125" style="1"/>
    <col min="12289" max="12289" width="3.7109375" style="1" customWidth="1"/>
    <col min="12290" max="12290" width="7.5703125" style="1" customWidth="1"/>
    <col min="12291" max="12291" width="14.28515625" style="1" customWidth="1"/>
    <col min="12292" max="12292" width="71.7109375" style="1" customWidth="1"/>
    <col min="12293" max="12293" width="6.42578125" style="1" customWidth="1"/>
    <col min="12294" max="12294" width="12.85546875" style="1" customWidth="1"/>
    <col min="12295" max="12295" width="12" style="1" customWidth="1"/>
    <col min="12296" max="12298" width="14.28515625" style="1" customWidth="1"/>
    <col min="12299" max="12301" width="11.7109375" style="1" customWidth="1"/>
    <col min="12302" max="12312" width="11.5703125" style="1"/>
    <col min="12313" max="12350" width="0" style="1" hidden="1" customWidth="1"/>
    <col min="12351" max="12544" width="11.5703125" style="1"/>
    <col min="12545" max="12545" width="3.7109375" style="1" customWidth="1"/>
    <col min="12546" max="12546" width="7.5703125" style="1" customWidth="1"/>
    <col min="12547" max="12547" width="14.28515625" style="1" customWidth="1"/>
    <col min="12548" max="12548" width="71.7109375" style="1" customWidth="1"/>
    <col min="12549" max="12549" width="6.42578125" style="1" customWidth="1"/>
    <col min="12550" max="12550" width="12.85546875" style="1" customWidth="1"/>
    <col min="12551" max="12551" width="12" style="1" customWidth="1"/>
    <col min="12552" max="12554" width="14.28515625" style="1" customWidth="1"/>
    <col min="12555" max="12557" width="11.7109375" style="1" customWidth="1"/>
    <col min="12558" max="12568" width="11.5703125" style="1"/>
    <col min="12569" max="12606" width="0" style="1" hidden="1" customWidth="1"/>
    <col min="12607" max="12800" width="11.5703125" style="1"/>
    <col min="12801" max="12801" width="3.7109375" style="1" customWidth="1"/>
    <col min="12802" max="12802" width="7.5703125" style="1" customWidth="1"/>
    <col min="12803" max="12803" width="14.28515625" style="1" customWidth="1"/>
    <col min="12804" max="12804" width="71.7109375" style="1" customWidth="1"/>
    <col min="12805" max="12805" width="6.42578125" style="1" customWidth="1"/>
    <col min="12806" max="12806" width="12.85546875" style="1" customWidth="1"/>
    <col min="12807" max="12807" width="12" style="1" customWidth="1"/>
    <col min="12808" max="12810" width="14.28515625" style="1" customWidth="1"/>
    <col min="12811" max="12813" width="11.7109375" style="1" customWidth="1"/>
    <col min="12814" max="12824" width="11.5703125" style="1"/>
    <col min="12825" max="12862" width="0" style="1" hidden="1" customWidth="1"/>
    <col min="12863" max="13056" width="11.5703125" style="1"/>
    <col min="13057" max="13057" width="3.7109375" style="1" customWidth="1"/>
    <col min="13058" max="13058" width="7.5703125" style="1" customWidth="1"/>
    <col min="13059" max="13059" width="14.28515625" style="1" customWidth="1"/>
    <col min="13060" max="13060" width="71.7109375" style="1" customWidth="1"/>
    <col min="13061" max="13061" width="6.42578125" style="1" customWidth="1"/>
    <col min="13062" max="13062" width="12.85546875" style="1" customWidth="1"/>
    <col min="13063" max="13063" width="12" style="1" customWidth="1"/>
    <col min="13064" max="13066" width="14.28515625" style="1" customWidth="1"/>
    <col min="13067" max="13069" width="11.7109375" style="1" customWidth="1"/>
    <col min="13070" max="13080" width="11.5703125" style="1"/>
    <col min="13081" max="13118" width="0" style="1" hidden="1" customWidth="1"/>
    <col min="13119" max="13312" width="11.5703125" style="1"/>
    <col min="13313" max="13313" width="3.7109375" style="1" customWidth="1"/>
    <col min="13314" max="13314" width="7.5703125" style="1" customWidth="1"/>
    <col min="13315" max="13315" width="14.28515625" style="1" customWidth="1"/>
    <col min="13316" max="13316" width="71.7109375" style="1" customWidth="1"/>
    <col min="13317" max="13317" width="6.42578125" style="1" customWidth="1"/>
    <col min="13318" max="13318" width="12.85546875" style="1" customWidth="1"/>
    <col min="13319" max="13319" width="12" style="1" customWidth="1"/>
    <col min="13320" max="13322" width="14.28515625" style="1" customWidth="1"/>
    <col min="13323" max="13325" width="11.7109375" style="1" customWidth="1"/>
    <col min="13326" max="13336" width="11.5703125" style="1"/>
    <col min="13337" max="13374" width="0" style="1" hidden="1" customWidth="1"/>
    <col min="13375" max="13568" width="11.5703125" style="1"/>
    <col min="13569" max="13569" width="3.7109375" style="1" customWidth="1"/>
    <col min="13570" max="13570" width="7.5703125" style="1" customWidth="1"/>
    <col min="13571" max="13571" width="14.28515625" style="1" customWidth="1"/>
    <col min="13572" max="13572" width="71.7109375" style="1" customWidth="1"/>
    <col min="13573" max="13573" width="6.42578125" style="1" customWidth="1"/>
    <col min="13574" max="13574" width="12.85546875" style="1" customWidth="1"/>
    <col min="13575" max="13575" width="12" style="1" customWidth="1"/>
    <col min="13576" max="13578" width="14.28515625" style="1" customWidth="1"/>
    <col min="13579" max="13581" width="11.7109375" style="1" customWidth="1"/>
    <col min="13582" max="13592" width="11.5703125" style="1"/>
    <col min="13593" max="13630" width="0" style="1" hidden="1" customWidth="1"/>
    <col min="13631" max="13824" width="11.5703125" style="1"/>
    <col min="13825" max="13825" width="3.7109375" style="1" customWidth="1"/>
    <col min="13826" max="13826" width="7.5703125" style="1" customWidth="1"/>
    <col min="13827" max="13827" width="14.28515625" style="1" customWidth="1"/>
    <col min="13828" max="13828" width="71.7109375" style="1" customWidth="1"/>
    <col min="13829" max="13829" width="6.42578125" style="1" customWidth="1"/>
    <col min="13830" max="13830" width="12.85546875" style="1" customWidth="1"/>
    <col min="13831" max="13831" width="12" style="1" customWidth="1"/>
    <col min="13832" max="13834" width="14.28515625" style="1" customWidth="1"/>
    <col min="13835" max="13837" width="11.7109375" style="1" customWidth="1"/>
    <col min="13838" max="13848" width="11.5703125" style="1"/>
    <col min="13849" max="13886" width="0" style="1" hidden="1" customWidth="1"/>
    <col min="13887" max="14080" width="11.5703125" style="1"/>
    <col min="14081" max="14081" width="3.7109375" style="1" customWidth="1"/>
    <col min="14082" max="14082" width="7.5703125" style="1" customWidth="1"/>
    <col min="14083" max="14083" width="14.28515625" style="1" customWidth="1"/>
    <col min="14084" max="14084" width="71.7109375" style="1" customWidth="1"/>
    <col min="14085" max="14085" width="6.42578125" style="1" customWidth="1"/>
    <col min="14086" max="14086" width="12.85546875" style="1" customWidth="1"/>
    <col min="14087" max="14087" width="12" style="1" customWidth="1"/>
    <col min="14088" max="14090" width="14.28515625" style="1" customWidth="1"/>
    <col min="14091" max="14093" width="11.7109375" style="1" customWidth="1"/>
    <col min="14094" max="14104" width="11.5703125" style="1"/>
    <col min="14105" max="14142" width="0" style="1" hidden="1" customWidth="1"/>
    <col min="14143" max="14336" width="11.5703125" style="1"/>
    <col min="14337" max="14337" width="3.7109375" style="1" customWidth="1"/>
    <col min="14338" max="14338" width="7.5703125" style="1" customWidth="1"/>
    <col min="14339" max="14339" width="14.28515625" style="1" customWidth="1"/>
    <col min="14340" max="14340" width="71.7109375" style="1" customWidth="1"/>
    <col min="14341" max="14341" width="6.42578125" style="1" customWidth="1"/>
    <col min="14342" max="14342" width="12.85546875" style="1" customWidth="1"/>
    <col min="14343" max="14343" width="12" style="1" customWidth="1"/>
    <col min="14344" max="14346" width="14.28515625" style="1" customWidth="1"/>
    <col min="14347" max="14349" width="11.7109375" style="1" customWidth="1"/>
    <col min="14350" max="14360" width="11.5703125" style="1"/>
    <col min="14361" max="14398" width="0" style="1" hidden="1" customWidth="1"/>
    <col min="14399" max="14592" width="11.5703125" style="1"/>
    <col min="14593" max="14593" width="3.7109375" style="1" customWidth="1"/>
    <col min="14594" max="14594" width="7.5703125" style="1" customWidth="1"/>
    <col min="14595" max="14595" width="14.28515625" style="1" customWidth="1"/>
    <col min="14596" max="14596" width="71.7109375" style="1" customWidth="1"/>
    <col min="14597" max="14597" width="6.42578125" style="1" customWidth="1"/>
    <col min="14598" max="14598" width="12.85546875" style="1" customWidth="1"/>
    <col min="14599" max="14599" width="12" style="1" customWidth="1"/>
    <col min="14600" max="14602" width="14.28515625" style="1" customWidth="1"/>
    <col min="14603" max="14605" width="11.7109375" style="1" customWidth="1"/>
    <col min="14606" max="14616" width="11.5703125" style="1"/>
    <col min="14617" max="14654" width="0" style="1" hidden="1" customWidth="1"/>
    <col min="14655" max="14848" width="11.5703125" style="1"/>
    <col min="14849" max="14849" width="3.7109375" style="1" customWidth="1"/>
    <col min="14850" max="14850" width="7.5703125" style="1" customWidth="1"/>
    <col min="14851" max="14851" width="14.28515625" style="1" customWidth="1"/>
    <col min="14852" max="14852" width="71.7109375" style="1" customWidth="1"/>
    <col min="14853" max="14853" width="6.42578125" style="1" customWidth="1"/>
    <col min="14854" max="14854" width="12.85546875" style="1" customWidth="1"/>
    <col min="14855" max="14855" width="12" style="1" customWidth="1"/>
    <col min="14856" max="14858" width="14.28515625" style="1" customWidth="1"/>
    <col min="14859" max="14861" width="11.7109375" style="1" customWidth="1"/>
    <col min="14862" max="14872" width="11.5703125" style="1"/>
    <col min="14873" max="14910" width="0" style="1" hidden="1" customWidth="1"/>
    <col min="14911" max="15104" width="11.5703125" style="1"/>
    <col min="15105" max="15105" width="3.7109375" style="1" customWidth="1"/>
    <col min="15106" max="15106" width="7.5703125" style="1" customWidth="1"/>
    <col min="15107" max="15107" width="14.28515625" style="1" customWidth="1"/>
    <col min="15108" max="15108" width="71.7109375" style="1" customWidth="1"/>
    <col min="15109" max="15109" width="6.42578125" style="1" customWidth="1"/>
    <col min="15110" max="15110" width="12.85546875" style="1" customWidth="1"/>
    <col min="15111" max="15111" width="12" style="1" customWidth="1"/>
    <col min="15112" max="15114" width="14.28515625" style="1" customWidth="1"/>
    <col min="15115" max="15117" width="11.7109375" style="1" customWidth="1"/>
    <col min="15118" max="15128" width="11.5703125" style="1"/>
    <col min="15129" max="15166" width="0" style="1" hidden="1" customWidth="1"/>
    <col min="15167" max="15360" width="11.5703125" style="1"/>
    <col min="15361" max="15361" width="3.7109375" style="1" customWidth="1"/>
    <col min="15362" max="15362" width="7.5703125" style="1" customWidth="1"/>
    <col min="15363" max="15363" width="14.28515625" style="1" customWidth="1"/>
    <col min="15364" max="15364" width="71.7109375" style="1" customWidth="1"/>
    <col min="15365" max="15365" width="6.42578125" style="1" customWidth="1"/>
    <col min="15366" max="15366" width="12.85546875" style="1" customWidth="1"/>
    <col min="15367" max="15367" width="12" style="1" customWidth="1"/>
    <col min="15368" max="15370" width="14.28515625" style="1" customWidth="1"/>
    <col min="15371" max="15373" width="11.7109375" style="1" customWidth="1"/>
    <col min="15374" max="15384" width="11.5703125" style="1"/>
    <col min="15385" max="15422" width="0" style="1" hidden="1" customWidth="1"/>
    <col min="15423" max="15616" width="11.5703125" style="1"/>
    <col min="15617" max="15617" width="3.7109375" style="1" customWidth="1"/>
    <col min="15618" max="15618" width="7.5703125" style="1" customWidth="1"/>
    <col min="15619" max="15619" width="14.28515625" style="1" customWidth="1"/>
    <col min="15620" max="15620" width="71.7109375" style="1" customWidth="1"/>
    <col min="15621" max="15621" width="6.42578125" style="1" customWidth="1"/>
    <col min="15622" max="15622" width="12.85546875" style="1" customWidth="1"/>
    <col min="15623" max="15623" width="12" style="1" customWidth="1"/>
    <col min="15624" max="15626" width="14.28515625" style="1" customWidth="1"/>
    <col min="15627" max="15629" width="11.7109375" style="1" customWidth="1"/>
    <col min="15630" max="15640" width="11.5703125" style="1"/>
    <col min="15641" max="15678" width="0" style="1" hidden="1" customWidth="1"/>
    <col min="15679" max="15872" width="11.5703125" style="1"/>
    <col min="15873" max="15873" width="3.7109375" style="1" customWidth="1"/>
    <col min="15874" max="15874" width="7.5703125" style="1" customWidth="1"/>
    <col min="15875" max="15875" width="14.28515625" style="1" customWidth="1"/>
    <col min="15876" max="15876" width="71.7109375" style="1" customWidth="1"/>
    <col min="15877" max="15877" width="6.42578125" style="1" customWidth="1"/>
    <col min="15878" max="15878" width="12.85546875" style="1" customWidth="1"/>
    <col min="15879" max="15879" width="12" style="1" customWidth="1"/>
    <col min="15880" max="15882" width="14.28515625" style="1" customWidth="1"/>
    <col min="15883" max="15885" width="11.7109375" style="1" customWidth="1"/>
    <col min="15886" max="15896" width="11.5703125" style="1"/>
    <col min="15897" max="15934" width="0" style="1" hidden="1" customWidth="1"/>
    <col min="15935" max="16128" width="11.5703125" style="1"/>
    <col min="16129" max="16129" width="3.7109375" style="1" customWidth="1"/>
    <col min="16130" max="16130" width="7.5703125" style="1" customWidth="1"/>
    <col min="16131" max="16131" width="14.28515625" style="1" customWidth="1"/>
    <col min="16132" max="16132" width="71.7109375" style="1" customWidth="1"/>
    <col min="16133" max="16133" width="6.42578125" style="1" customWidth="1"/>
    <col min="16134" max="16134" width="12.85546875" style="1" customWidth="1"/>
    <col min="16135" max="16135" width="12" style="1" customWidth="1"/>
    <col min="16136" max="16138" width="14.28515625" style="1" customWidth="1"/>
    <col min="16139" max="16141" width="11.7109375" style="1" customWidth="1"/>
    <col min="16142" max="16152" width="11.5703125" style="1"/>
    <col min="16153" max="16190" width="0" style="1" hidden="1" customWidth="1"/>
    <col min="16191" max="16384" width="11.5703125" style="1"/>
  </cols>
  <sheetData>
    <row r="1" spans="1:62" ht="72.95" customHeight="1" x14ac:dyDescent="0.3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62" x14ac:dyDescent="0.25">
      <c r="A2" s="55" t="s">
        <v>1</v>
      </c>
      <c r="B2" s="56"/>
      <c r="C2" s="56"/>
      <c r="D2" s="57" t="s">
        <v>2</v>
      </c>
      <c r="E2" s="59" t="s">
        <v>3</v>
      </c>
      <c r="F2" s="56"/>
      <c r="G2" s="59" t="s">
        <v>4</v>
      </c>
      <c r="H2" s="60" t="s">
        <v>5</v>
      </c>
      <c r="I2" s="59" t="s">
        <v>6</v>
      </c>
      <c r="J2" s="56"/>
      <c r="K2" s="56"/>
      <c r="L2" s="56"/>
      <c r="M2" s="61"/>
      <c r="N2" s="2"/>
    </row>
    <row r="3" spans="1:62" x14ac:dyDescent="0.25">
      <c r="A3" s="52"/>
      <c r="B3" s="45"/>
      <c r="C3" s="45"/>
      <c r="D3" s="58"/>
      <c r="E3" s="45"/>
      <c r="F3" s="45"/>
      <c r="G3" s="45"/>
      <c r="H3" s="45"/>
      <c r="I3" s="45"/>
      <c r="J3" s="45"/>
      <c r="K3" s="45"/>
      <c r="L3" s="45"/>
      <c r="M3" s="50"/>
      <c r="N3" s="2"/>
    </row>
    <row r="4" spans="1:62" x14ac:dyDescent="0.25">
      <c r="A4" s="46" t="s">
        <v>7</v>
      </c>
      <c r="B4" s="45"/>
      <c r="C4" s="45"/>
      <c r="D4" s="44" t="s">
        <v>8</v>
      </c>
      <c r="E4" s="49" t="s">
        <v>9</v>
      </c>
      <c r="F4" s="45"/>
      <c r="G4" s="49" t="s">
        <v>10</v>
      </c>
      <c r="H4" s="44" t="s">
        <v>11</v>
      </c>
      <c r="I4" s="49" t="s">
        <v>6</v>
      </c>
      <c r="J4" s="45"/>
      <c r="K4" s="45"/>
      <c r="L4" s="45"/>
      <c r="M4" s="50"/>
      <c r="N4" s="2"/>
    </row>
    <row r="5" spans="1:62" x14ac:dyDescent="0.25">
      <c r="A5" s="5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0"/>
      <c r="N5" s="2"/>
    </row>
    <row r="6" spans="1:62" x14ac:dyDescent="0.25">
      <c r="A6" s="46" t="s">
        <v>12</v>
      </c>
      <c r="B6" s="45"/>
      <c r="C6" s="45"/>
      <c r="D6" s="44" t="s">
        <v>13</v>
      </c>
      <c r="E6" s="49" t="s">
        <v>14</v>
      </c>
      <c r="F6" s="45"/>
      <c r="G6" s="49" t="s">
        <v>15</v>
      </c>
      <c r="H6" s="44" t="s">
        <v>16</v>
      </c>
      <c r="I6" s="49" t="s">
        <v>6</v>
      </c>
      <c r="J6" s="45"/>
      <c r="K6" s="45"/>
      <c r="L6" s="45"/>
      <c r="M6" s="50"/>
      <c r="N6" s="2"/>
    </row>
    <row r="7" spans="1:62" x14ac:dyDescent="0.25">
      <c r="A7" s="5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50"/>
      <c r="N7" s="2"/>
    </row>
    <row r="8" spans="1:62" x14ac:dyDescent="0.25">
      <c r="A8" s="46" t="s">
        <v>17</v>
      </c>
      <c r="B8" s="45"/>
      <c r="C8" s="45"/>
      <c r="D8" s="44" t="s">
        <v>18</v>
      </c>
      <c r="E8" s="49" t="s">
        <v>19</v>
      </c>
      <c r="F8" s="45"/>
      <c r="G8" s="49" t="s">
        <v>20</v>
      </c>
      <c r="H8" s="44" t="s">
        <v>21</v>
      </c>
      <c r="I8" s="49" t="s">
        <v>6</v>
      </c>
      <c r="J8" s="45"/>
      <c r="K8" s="45"/>
      <c r="L8" s="45"/>
      <c r="M8" s="50"/>
      <c r="N8" s="2"/>
    </row>
    <row r="9" spans="1:62" ht="13.5" thickBot="1" x14ac:dyDescent="0.3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51"/>
      <c r="N9" s="2"/>
    </row>
    <row r="10" spans="1:62" x14ac:dyDescent="0.25">
      <c r="A10" s="3" t="s">
        <v>22</v>
      </c>
      <c r="B10" s="4" t="s">
        <v>23</v>
      </c>
      <c r="C10" s="4" t="s">
        <v>24</v>
      </c>
      <c r="D10" s="4" t="s">
        <v>25</v>
      </c>
      <c r="E10" s="4" t="s">
        <v>26</v>
      </c>
      <c r="F10" s="5" t="s">
        <v>27</v>
      </c>
      <c r="G10" s="6" t="s">
        <v>28</v>
      </c>
      <c r="H10" s="39" t="s">
        <v>29</v>
      </c>
      <c r="I10" s="40"/>
      <c r="J10" s="41"/>
      <c r="K10" s="39" t="s">
        <v>30</v>
      </c>
      <c r="L10" s="41"/>
      <c r="M10" s="7" t="s">
        <v>31</v>
      </c>
      <c r="N10" s="8"/>
    </row>
    <row r="11" spans="1:62" ht="13.5" thickBot="1" x14ac:dyDescent="0.3">
      <c r="A11" s="9" t="s">
        <v>18</v>
      </c>
      <c r="B11" s="10" t="s">
        <v>18</v>
      </c>
      <c r="C11" s="10" t="s">
        <v>18</v>
      </c>
      <c r="D11" s="11" t="s">
        <v>32</v>
      </c>
      <c r="E11" s="10" t="s">
        <v>18</v>
      </c>
      <c r="F11" s="10" t="s">
        <v>18</v>
      </c>
      <c r="G11" s="12" t="s">
        <v>33</v>
      </c>
      <c r="H11" s="13" t="s">
        <v>34</v>
      </c>
      <c r="I11" s="14" t="s">
        <v>35</v>
      </c>
      <c r="J11" s="15" t="s">
        <v>36</v>
      </c>
      <c r="K11" s="13" t="s">
        <v>37</v>
      </c>
      <c r="L11" s="15" t="s">
        <v>36</v>
      </c>
      <c r="M11" s="16" t="s">
        <v>38</v>
      </c>
      <c r="N11" s="8"/>
      <c r="Z11" s="17" t="s">
        <v>39</v>
      </c>
      <c r="AA11" s="17" t="s">
        <v>40</v>
      </c>
      <c r="AB11" s="17" t="s">
        <v>41</v>
      </c>
      <c r="AC11" s="17" t="s">
        <v>42</v>
      </c>
      <c r="AD11" s="17" t="s">
        <v>43</v>
      </c>
      <c r="AE11" s="17" t="s">
        <v>44</v>
      </c>
      <c r="AF11" s="17" t="s">
        <v>45</v>
      </c>
      <c r="AG11" s="17" t="s">
        <v>46</v>
      </c>
      <c r="AH11" s="17" t="s">
        <v>47</v>
      </c>
      <c r="BH11" s="17" t="s">
        <v>48</v>
      </c>
      <c r="BI11" s="17" t="s">
        <v>49</v>
      </c>
      <c r="BJ11" s="17" t="s">
        <v>50</v>
      </c>
    </row>
    <row r="12" spans="1:62" x14ac:dyDescent="0.25">
      <c r="A12" s="18"/>
      <c r="B12" s="19"/>
      <c r="C12" s="19" t="s">
        <v>51</v>
      </c>
      <c r="D12" s="19" t="s">
        <v>52</v>
      </c>
      <c r="E12" s="18" t="s">
        <v>18</v>
      </c>
      <c r="F12" s="18" t="s">
        <v>18</v>
      </c>
      <c r="G12" s="18" t="s">
        <v>18</v>
      </c>
      <c r="H12" s="20">
        <f>SUM(H13:H15)</f>
        <v>0</v>
      </c>
      <c r="I12" s="20">
        <f>SUM(I13:I15)</f>
        <v>0</v>
      </c>
      <c r="J12" s="20">
        <f>SUM(J13:J15)</f>
        <v>0</v>
      </c>
      <c r="K12" s="21"/>
      <c r="L12" s="20">
        <f>SUM(L13:L15)</f>
        <v>0</v>
      </c>
      <c r="M12" s="21"/>
      <c r="AI12" s="17"/>
      <c r="AS12" s="22">
        <f>SUM(AJ13:AJ15)</f>
        <v>0</v>
      </c>
      <c r="AT12" s="22">
        <f>SUM(AK13:AK15)</f>
        <v>0</v>
      </c>
      <c r="AU12" s="22">
        <f>SUM(AL13:AL15)</f>
        <v>0</v>
      </c>
    </row>
    <row r="13" spans="1:62" x14ac:dyDescent="0.25">
      <c r="A13" s="23" t="s">
        <v>53</v>
      </c>
      <c r="B13" s="23"/>
      <c r="C13" s="23" t="s">
        <v>54</v>
      </c>
      <c r="D13" s="23" t="s">
        <v>55</v>
      </c>
      <c r="E13" s="23" t="s">
        <v>56</v>
      </c>
      <c r="F13" s="24">
        <v>25.2</v>
      </c>
      <c r="G13" s="24"/>
      <c r="H13" s="24">
        <f>F13*AO13</f>
        <v>0</v>
      </c>
      <c r="I13" s="24">
        <f>F13*AP13</f>
        <v>0</v>
      </c>
      <c r="J13" s="24">
        <f>F13*G13</f>
        <v>0</v>
      </c>
      <c r="K13" s="24">
        <v>0</v>
      </c>
      <c r="L13" s="24">
        <f>F13*K13</f>
        <v>0</v>
      </c>
      <c r="M13" s="25" t="s">
        <v>57</v>
      </c>
      <c r="Z13" s="26">
        <f>IF(AQ13="5",BJ13,0)</f>
        <v>0</v>
      </c>
      <c r="AB13" s="26">
        <f>IF(AQ13="1",BH13,0)</f>
        <v>0</v>
      </c>
      <c r="AC13" s="26">
        <f>IF(AQ13="1",BI13,0)</f>
        <v>0</v>
      </c>
      <c r="AD13" s="26">
        <f>IF(AQ13="7",BH13,0)</f>
        <v>0</v>
      </c>
      <c r="AE13" s="26">
        <f>IF(AQ13="7",BI13,0)</f>
        <v>0</v>
      </c>
      <c r="AF13" s="26">
        <f>IF(AQ13="2",BH13,0)</f>
        <v>0</v>
      </c>
      <c r="AG13" s="26">
        <f>IF(AQ13="2",BI13,0)</f>
        <v>0</v>
      </c>
      <c r="AH13" s="26">
        <f>IF(AQ13="0",BJ13,0)</f>
        <v>0</v>
      </c>
      <c r="AI13" s="17"/>
      <c r="AJ13" s="24">
        <f>IF(AN13=0,J13,0)</f>
        <v>0</v>
      </c>
      <c r="AK13" s="24">
        <f>IF(AN13=15,J13,0)</f>
        <v>0</v>
      </c>
      <c r="AL13" s="24">
        <f>IF(AN13=21,J13,0)</f>
        <v>0</v>
      </c>
      <c r="AN13" s="26">
        <v>21</v>
      </c>
      <c r="AO13" s="26">
        <f>G13*0</f>
        <v>0</v>
      </c>
      <c r="AP13" s="26">
        <f>G13*(1-0)</f>
        <v>0</v>
      </c>
      <c r="AQ13" s="25" t="s">
        <v>53</v>
      </c>
      <c r="AV13" s="26">
        <f>AW13+AX13</f>
        <v>0</v>
      </c>
      <c r="AW13" s="26">
        <f>F13*AO13</f>
        <v>0</v>
      </c>
      <c r="AX13" s="26">
        <f>F13*AP13</f>
        <v>0</v>
      </c>
      <c r="AY13" s="27" t="s">
        <v>58</v>
      </c>
      <c r="AZ13" s="27" t="s">
        <v>59</v>
      </c>
      <c r="BA13" s="17" t="s">
        <v>60</v>
      </c>
      <c r="BB13" s="17" t="s">
        <v>61</v>
      </c>
      <c r="BC13" s="26">
        <f>AW13+AX13</f>
        <v>0</v>
      </c>
      <c r="BD13" s="26">
        <f>G13/(100-BE13)*100</f>
        <v>0</v>
      </c>
      <c r="BE13" s="26">
        <v>0</v>
      </c>
      <c r="BF13" s="26">
        <f>L13</f>
        <v>0</v>
      </c>
      <c r="BH13" s="24">
        <f>F13*AO13</f>
        <v>0</v>
      </c>
      <c r="BI13" s="24">
        <f>F13*AP13</f>
        <v>0</v>
      </c>
      <c r="BJ13" s="24">
        <f>F13*G13</f>
        <v>0</v>
      </c>
    </row>
    <row r="14" spans="1:62" x14ac:dyDescent="0.25">
      <c r="A14" s="23" t="s">
        <v>62</v>
      </c>
      <c r="B14" s="23"/>
      <c r="C14" s="23" t="s">
        <v>63</v>
      </c>
      <c r="D14" s="23" t="s">
        <v>64</v>
      </c>
      <c r="E14" s="23" t="s">
        <v>56</v>
      </c>
      <c r="F14" s="24">
        <v>14.82</v>
      </c>
      <c r="G14" s="24"/>
      <c r="H14" s="24">
        <f>F14*AO14</f>
        <v>0</v>
      </c>
      <c r="I14" s="24">
        <f>F14*AP14</f>
        <v>0</v>
      </c>
      <c r="J14" s="24">
        <f>F14*G14</f>
        <v>0</v>
      </c>
      <c r="K14" s="24">
        <v>0</v>
      </c>
      <c r="L14" s="24">
        <f>F14*K14</f>
        <v>0</v>
      </c>
      <c r="M14" s="25" t="s">
        <v>57</v>
      </c>
      <c r="Z14" s="26">
        <f>IF(AQ14="5",BJ14,0)</f>
        <v>0</v>
      </c>
      <c r="AB14" s="26">
        <f>IF(AQ14="1",BH14,0)</f>
        <v>0</v>
      </c>
      <c r="AC14" s="26">
        <f>IF(AQ14="1",BI14,0)</f>
        <v>0</v>
      </c>
      <c r="AD14" s="26">
        <f>IF(AQ14="7",BH14,0)</f>
        <v>0</v>
      </c>
      <c r="AE14" s="26">
        <f>IF(AQ14="7",BI14,0)</f>
        <v>0</v>
      </c>
      <c r="AF14" s="26">
        <f>IF(AQ14="2",BH14,0)</f>
        <v>0</v>
      </c>
      <c r="AG14" s="26">
        <f>IF(AQ14="2",BI14,0)</f>
        <v>0</v>
      </c>
      <c r="AH14" s="26">
        <f>IF(AQ14="0",BJ14,0)</f>
        <v>0</v>
      </c>
      <c r="AI14" s="17"/>
      <c r="AJ14" s="24">
        <f>IF(AN14=0,J14,0)</f>
        <v>0</v>
      </c>
      <c r="AK14" s="24">
        <f>IF(AN14=15,J14,0)</f>
        <v>0</v>
      </c>
      <c r="AL14" s="24">
        <f>IF(AN14=21,J14,0)</f>
        <v>0</v>
      </c>
      <c r="AN14" s="26">
        <v>21</v>
      </c>
      <c r="AO14" s="26">
        <f>G14*0</f>
        <v>0</v>
      </c>
      <c r="AP14" s="26">
        <f>G14*(1-0)</f>
        <v>0</v>
      </c>
      <c r="AQ14" s="25" t="s">
        <v>53</v>
      </c>
      <c r="AV14" s="26">
        <f>AW14+AX14</f>
        <v>0</v>
      </c>
      <c r="AW14" s="26">
        <f>F14*AO14</f>
        <v>0</v>
      </c>
      <c r="AX14" s="26">
        <f>F14*AP14</f>
        <v>0</v>
      </c>
      <c r="AY14" s="27" t="s">
        <v>58</v>
      </c>
      <c r="AZ14" s="27" t="s">
        <v>59</v>
      </c>
      <c r="BA14" s="17" t="s">
        <v>60</v>
      </c>
      <c r="BB14" s="17" t="s">
        <v>61</v>
      </c>
      <c r="BC14" s="26">
        <f>AW14+AX14</f>
        <v>0</v>
      </c>
      <c r="BD14" s="26">
        <f>G14/(100-BE14)*100</f>
        <v>0</v>
      </c>
      <c r="BE14" s="26">
        <v>0</v>
      </c>
      <c r="BF14" s="26">
        <f>L14</f>
        <v>0</v>
      </c>
      <c r="BH14" s="24">
        <f>F14*AO14</f>
        <v>0</v>
      </c>
      <c r="BI14" s="24">
        <f>F14*AP14</f>
        <v>0</v>
      </c>
      <c r="BJ14" s="24">
        <f>F14*G14</f>
        <v>0</v>
      </c>
    </row>
    <row r="15" spans="1:62" x14ac:dyDescent="0.25">
      <c r="A15" s="23" t="s">
        <v>65</v>
      </c>
      <c r="B15" s="23"/>
      <c r="C15" s="23" t="s">
        <v>66</v>
      </c>
      <c r="D15" s="23" t="s">
        <v>67</v>
      </c>
      <c r="E15" s="23" t="s">
        <v>56</v>
      </c>
      <c r="F15" s="24">
        <v>14.2</v>
      </c>
      <c r="G15" s="24"/>
      <c r="H15" s="24">
        <f>F15*AO15</f>
        <v>0</v>
      </c>
      <c r="I15" s="24">
        <f>F15*AP15</f>
        <v>0</v>
      </c>
      <c r="J15" s="24">
        <f>F15*G15</f>
        <v>0</v>
      </c>
      <c r="K15" s="24">
        <v>0</v>
      </c>
      <c r="L15" s="24">
        <f>F15*K15</f>
        <v>0</v>
      </c>
      <c r="M15" s="25" t="s">
        <v>57</v>
      </c>
      <c r="Z15" s="26">
        <f>IF(AQ15="5",BJ15,0)</f>
        <v>0</v>
      </c>
      <c r="AB15" s="26">
        <f>IF(AQ15="1",BH15,0)</f>
        <v>0</v>
      </c>
      <c r="AC15" s="26">
        <f>IF(AQ15="1",BI15,0)</f>
        <v>0</v>
      </c>
      <c r="AD15" s="26">
        <f>IF(AQ15="7",BH15,0)</f>
        <v>0</v>
      </c>
      <c r="AE15" s="26">
        <f>IF(AQ15="7",BI15,0)</f>
        <v>0</v>
      </c>
      <c r="AF15" s="26">
        <f>IF(AQ15="2",BH15,0)</f>
        <v>0</v>
      </c>
      <c r="AG15" s="26">
        <f>IF(AQ15="2",BI15,0)</f>
        <v>0</v>
      </c>
      <c r="AH15" s="26">
        <f>IF(AQ15="0",BJ15,0)</f>
        <v>0</v>
      </c>
      <c r="AI15" s="17"/>
      <c r="AJ15" s="24">
        <f>IF(AN15=0,J15,0)</f>
        <v>0</v>
      </c>
      <c r="AK15" s="24">
        <f>IF(AN15=15,J15,0)</f>
        <v>0</v>
      </c>
      <c r="AL15" s="24">
        <f>IF(AN15=21,J15,0)</f>
        <v>0</v>
      </c>
      <c r="AN15" s="26">
        <v>21</v>
      </c>
      <c r="AO15" s="26">
        <f>G15*0</f>
        <v>0</v>
      </c>
      <c r="AP15" s="26">
        <f>G15*(1-0)</f>
        <v>0</v>
      </c>
      <c r="AQ15" s="25" t="s">
        <v>53</v>
      </c>
      <c r="AV15" s="26">
        <f>AW15+AX15</f>
        <v>0</v>
      </c>
      <c r="AW15" s="26">
        <f>F15*AO15</f>
        <v>0</v>
      </c>
      <c r="AX15" s="26">
        <f>F15*AP15</f>
        <v>0</v>
      </c>
      <c r="AY15" s="27" t="s">
        <v>58</v>
      </c>
      <c r="AZ15" s="27" t="s">
        <v>59</v>
      </c>
      <c r="BA15" s="17" t="s">
        <v>60</v>
      </c>
      <c r="BB15" s="17" t="s">
        <v>61</v>
      </c>
      <c r="BC15" s="26">
        <f>AW15+AX15</f>
        <v>0</v>
      </c>
      <c r="BD15" s="26">
        <f>G15/(100-BE15)*100</f>
        <v>0</v>
      </c>
      <c r="BE15" s="26">
        <v>0</v>
      </c>
      <c r="BF15" s="26">
        <f>L15</f>
        <v>0</v>
      </c>
      <c r="BH15" s="24">
        <f>F15*AO15</f>
        <v>0</v>
      </c>
      <c r="BI15" s="24">
        <f>F15*AP15</f>
        <v>0</v>
      </c>
      <c r="BJ15" s="24">
        <f>F15*G15</f>
        <v>0</v>
      </c>
    </row>
    <row r="16" spans="1:62" x14ac:dyDescent="0.25">
      <c r="A16" s="28"/>
      <c r="B16" s="29"/>
      <c r="C16" s="29" t="s">
        <v>68</v>
      </c>
      <c r="D16" s="29" t="s">
        <v>69</v>
      </c>
      <c r="E16" s="28" t="s">
        <v>18</v>
      </c>
      <c r="F16" s="28" t="s">
        <v>18</v>
      </c>
      <c r="G16" s="28"/>
      <c r="H16" s="22">
        <f>SUM(H17:H17)</f>
        <v>0</v>
      </c>
      <c r="I16" s="22">
        <f>SUM(I17:I17)</f>
        <v>0</v>
      </c>
      <c r="J16" s="22">
        <f>SUM(J17:J17)</f>
        <v>0</v>
      </c>
      <c r="K16" s="17"/>
      <c r="L16" s="22">
        <f>SUM(L17:L17)</f>
        <v>0</v>
      </c>
      <c r="M16" s="17"/>
      <c r="AI16" s="17"/>
      <c r="AS16" s="22">
        <f>SUM(AJ17:AJ17)</f>
        <v>0</v>
      </c>
      <c r="AT16" s="22">
        <f>SUM(AK17:AK17)</f>
        <v>0</v>
      </c>
      <c r="AU16" s="22">
        <f>SUM(AL17:AL17)</f>
        <v>0</v>
      </c>
    </row>
    <row r="17" spans="1:62" x14ac:dyDescent="0.25">
      <c r="A17" s="23" t="s">
        <v>70</v>
      </c>
      <c r="B17" s="23"/>
      <c r="C17" s="23" t="s">
        <v>71</v>
      </c>
      <c r="D17" s="23" t="s">
        <v>72</v>
      </c>
      <c r="E17" s="23" t="s">
        <v>56</v>
      </c>
      <c r="F17" s="24">
        <v>9.6</v>
      </c>
      <c r="G17" s="24"/>
      <c r="H17" s="24">
        <f>F17*AO17</f>
        <v>0</v>
      </c>
      <c r="I17" s="24">
        <f>F17*AP17</f>
        <v>0</v>
      </c>
      <c r="J17" s="24">
        <f>F17*G17</f>
        <v>0</v>
      </c>
      <c r="K17" s="24">
        <v>0</v>
      </c>
      <c r="L17" s="24">
        <f>F17*K17</f>
        <v>0</v>
      </c>
      <c r="M17" s="25" t="s">
        <v>57</v>
      </c>
      <c r="Z17" s="26">
        <f>IF(AQ17="5",BJ17,0)</f>
        <v>0</v>
      </c>
      <c r="AB17" s="26">
        <f>IF(AQ17="1",BH17,0)</f>
        <v>0</v>
      </c>
      <c r="AC17" s="26">
        <f>IF(AQ17="1",BI17,0)</f>
        <v>0</v>
      </c>
      <c r="AD17" s="26">
        <f>IF(AQ17="7",BH17,0)</f>
        <v>0</v>
      </c>
      <c r="AE17" s="26">
        <f>IF(AQ17="7",BI17,0)</f>
        <v>0</v>
      </c>
      <c r="AF17" s="26">
        <f>IF(AQ17="2",BH17,0)</f>
        <v>0</v>
      </c>
      <c r="AG17" s="26">
        <f>IF(AQ17="2",BI17,0)</f>
        <v>0</v>
      </c>
      <c r="AH17" s="26">
        <f>IF(AQ17="0",BJ17,0)</f>
        <v>0</v>
      </c>
      <c r="AI17" s="17"/>
      <c r="AJ17" s="24">
        <f>IF(AN17=0,J17,0)</f>
        <v>0</v>
      </c>
      <c r="AK17" s="24">
        <f>IF(AN17=15,J17,0)</f>
        <v>0</v>
      </c>
      <c r="AL17" s="24">
        <f>IF(AN17=21,J17,0)</f>
        <v>0</v>
      </c>
      <c r="AN17" s="26">
        <v>21</v>
      </c>
      <c r="AO17" s="26">
        <f>G17*0</f>
        <v>0</v>
      </c>
      <c r="AP17" s="26">
        <f>G17*(1-0)</f>
        <v>0</v>
      </c>
      <c r="AQ17" s="25" t="s">
        <v>53</v>
      </c>
      <c r="AV17" s="26">
        <f>AW17+AX17</f>
        <v>0</v>
      </c>
      <c r="AW17" s="26">
        <f>F17*AO17</f>
        <v>0</v>
      </c>
      <c r="AX17" s="26">
        <f>F17*AP17</f>
        <v>0</v>
      </c>
      <c r="AY17" s="27" t="s">
        <v>73</v>
      </c>
      <c r="AZ17" s="27" t="s">
        <v>59</v>
      </c>
      <c r="BA17" s="17" t="s">
        <v>60</v>
      </c>
      <c r="BB17" s="17" t="s">
        <v>74</v>
      </c>
      <c r="BC17" s="26">
        <f>AW17+AX17</f>
        <v>0</v>
      </c>
      <c r="BD17" s="26">
        <f>G17/(100-BE17)*100</f>
        <v>0</v>
      </c>
      <c r="BE17" s="26">
        <v>0</v>
      </c>
      <c r="BF17" s="26">
        <f>L17</f>
        <v>0</v>
      </c>
      <c r="BH17" s="24">
        <f>F17*AO17</f>
        <v>0</v>
      </c>
      <c r="BI17" s="24">
        <f>F17*AP17</f>
        <v>0</v>
      </c>
      <c r="BJ17" s="24">
        <f>F17*G17</f>
        <v>0</v>
      </c>
    </row>
    <row r="18" spans="1:62" x14ac:dyDescent="0.25">
      <c r="A18" s="28"/>
      <c r="B18" s="29"/>
      <c r="C18" s="29" t="s">
        <v>75</v>
      </c>
      <c r="D18" s="29" t="s">
        <v>76</v>
      </c>
      <c r="E18" s="28" t="s">
        <v>18</v>
      </c>
      <c r="F18" s="28" t="s">
        <v>18</v>
      </c>
      <c r="G18" s="28"/>
      <c r="H18" s="22">
        <f>SUM(H19:H21)</f>
        <v>0</v>
      </c>
      <c r="I18" s="22">
        <f>SUM(I19:I21)</f>
        <v>0</v>
      </c>
      <c r="J18" s="22">
        <f>SUM(J19:J21)</f>
        <v>0</v>
      </c>
      <c r="K18" s="17"/>
      <c r="L18" s="22">
        <f>SUM(L19:L21)</f>
        <v>13.026</v>
      </c>
      <c r="M18" s="17"/>
      <c r="AI18" s="17"/>
      <c r="AS18" s="22">
        <f>SUM(AJ19:AJ21)</f>
        <v>0</v>
      </c>
      <c r="AT18" s="22">
        <f>SUM(AK19:AK21)</f>
        <v>0</v>
      </c>
      <c r="AU18" s="22">
        <f>SUM(AL19:AL21)</f>
        <v>0</v>
      </c>
    </row>
    <row r="19" spans="1:62" x14ac:dyDescent="0.25">
      <c r="A19" s="23" t="s">
        <v>77</v>
      </c>
      <c r="B19" s="23"/>
      <c r="C19" s="23" t="s">
        <v>78</v>
      </c>
      <c r="D19" s="23" t="s">
        <v>79</v>
      </c>
      <c r="E19" s="23" t="s">
        <v>56</v>
      </c>
      <c r="F19" s="24">
        <v>25.2</v>
      </c>
      <c r="G19" s="24"/>
      <c r="H19" s="24">
        <f>F19*AO19</f>
        <v>0</v>
      </c>
      <c r="I19" s="24">
        <f>F19*AP19</f>
        <v>0</v>
      </c>
      <c r="J19" s="24">
        <f>F19*G19</f>
        <v>0</v>
      </c>
      <c r="K19" s="24">
        <v>0</v>
      </c>
      <c r="L19" s="24">
        <f>F19*K19</f>
        <v>0</v>
      </c>
      <c r="M19" s="25" t="s">
        <v>57</v>
      </c>
      <c r="Z19" s="26">
        <f>IF(AQ19="5",BJ19,0)</f>
        <v>0</v>
      </c>
      <c r="AB19" s="26">
        <f>IF(AQ19="1",BH19,0)</f>
        <v>0</v>
      </c>
      <c r="AC19" s="26">
        <f>IF(AQ19="1",BI19,0)</f>
        <v>0</v>
      </c>
      <c r="AD19" s="26">
        <f>IF(AQ19="7",BH19,0)</f>
        <v>0</v>
      </c>
      <c r="AE19" s="26">
        <f>IF(AQ19="7",BI19,0)</f>
        <v>0</v>
      </c>
      <c r="AF19" s="26">
        <f>IF(AQ19="2",BH19,0)</f>
        <v>0</v>
      </c>
      <c r="AG19" s="26">
        <f>IF(AQ19="2",BI19,0)</f>
        <v>0</v>
      </c>
      <c r="AH19" s="26">
        <f>IF(AQ19="0",BJ19,0)</f>
        <v>0</v>
      </c>
      <c r="AI19" s="17"/>
      <c r="AJ19" s="24">
        <f>IF(AN19=0,J19,0)</f>
        <v>0</v>
      </c>
      <c r="AK19" s="24">
        <f>IF(AN19=15,J19,0)</f>
        <v>0</v>
      </c>
      <c r="AL19" s="24">
        <f>IF(AN19=21,J19,0)</f>
        <v>0</v>
      </c>
      <c r="AN19" s="26">
        <v>21</v>
      </c>
      <c r="AO19" s="26">
        <f>G19*0</f>
        <v>0</v>
      </c>
      <c r="AP19" s="26">
        <f>G19*(1-0)</f>
        <v>0</v>
      </c>
      <c r="AQ19" s="25" t="s">
        <v>53</v>
      </c>
      <c r="AV19" s="26">
        <f>AW19+AX19</f>
        <v>0</v>
      </c>
      <c r="AW19" s="26">
        <f>F19*AO19</f>
        <v>0</v>
      </c>
      <c r="AX19" s="26">
        <f>F19*AP19</f>
        <v>0</v>
      </c>
      <c r="AY19" s="27" t="s">
        <v>80</v>
      </c>
      <c r="AZ19" s="27" t="s">
        <v>59</v>
      </c>
      <c r="BA19" s="17" t="s">
        <v>60</v>
      </c>
      <c r="BB19" s="17" t="s">
        <v>81</v>
      </c>
      <c r="BC19" s="26">
        <f>AW19+AX19</f>
        <v>0</v>
      </c>
      <c r="BD19" s="26">
        <f>G19/(100-BE19)*100</f>
        <v>0</v>
      </c>
      <c r="BE19" s="26">
        <v>0</v>
      </c>
      <c r="BF19" s="26">
        <f>L19</f>
        <v>0</v>
      </c>
      <c r="BH19" s="24">
        <f>F19*AO19</f>
        <v>0</v>
      </c>
      <c r="BI19" s="24">
        <f>F19*AP19</f>
        <v>0</v>
      </c>
      <c r="BJ19" s="24">
        <f>F19*G19</f>
        <v>0</v>
      </c>
    </row>
    <row r="20" spans="1:62" x14ac:dyDescent="0.25">
      <c r="A20" s="23" t="s">
        <v>82</v>
      </c>
      <c r="B20" s="23"/>
      <c r="C20" s="23" t="s">
        <v>83</v>
      </c>
      <c r="D20" s="23" t="s">
        <v>84</v>
      </c>
      <c r="E20" s="23" t="s">
        <v>56</v>
      </c>
      <c r="F20" s="24">
        <v>7.8</v>
      </c>
      <c r="G20" s="24"/>
      <c r="H20" s="24">
        <f>F20*AO20</f>
        <v>0</v>
      </c>
      <c r="I20" s="24">
        <f>F20*AP20</f>
        <v>0</v>
      </c>
      <c r="J20" s="24">
        <f>F20*G20</f>
        <v>0</v>
      </c>
      <c r="K20" s="24">
        <v>1.67</v>
      </c>
      <c r="L20" s="24">
        <f>F20*K20</f>
        <v>13.026</v>
      </c>
      <c r="M20" s="25" t="s">
        <v>57</v>
      </c>
      <c r="Z20" s="26">
        <f>IF(AQ20="5",BJ20,0)</f>
        <v>0</v>
      </c>
      <c r="AB20" s="26">
        <f>IF(AQ20="1",BH20,0)</f>
        <v>0</v>
      </c>
      <c r="AC20" s="26">
        <f>IF(AQ20="1",BI20,0)</f>
        <v>0</v>
      </c>
      <c r="AD20" s="26">
        <f>IF(AQ20="7",BH20,0)</f>
        <v>0</v>
      </c>
      <c r="AE20" s="26">
        <f>IF(AQ20="7",BI20,0)</f>
        <v>0</v>
      </c>
      <c r="AF20" s="26">
        <f>IF(AQ20="2",BH20,0)</f>
        <v>0</v>
      </c>
      <c r="AG20" s="26">
        <f>IF(AQ20="2",BI20,0)</f>
        <v>0</v>
      </c>
      <c r="AH20" s="26">
        <f>IF(AQ20="0",BJ20,0)</f>
        <v>0</v>
      </c>
      <c r="AI20" s="17"/>
      <c r="AJ20" s="24">
        <f>IF(AN20=0,J20,0)</f>
        <v>0</v>
      </c>
      <c r="AK20" s="24">
        <f>IF(AN20=15,J20,0)</f>
        <v>0</v>
      </c>
      <c r="AL20" s="24">
        <f>IF(AN20=21,J20,0)</f>
        <v>0</v>
      </c>
      <c r="AN20" s="26">
        <v>21</v>
      </c>
      <c r="AO20" s="26">
        <f>G20*0.414347826086957</f>
        <v>0</v>
      </c>
      <c r="AP20" s="26">
        <f>G20*(1-0.414347826086957)</f>
        <v>0</v>
      </c>
      <c r="AQ20" s="25" t="s">
        <v>53</v>
      </c>
      <c r="AV20" s="26">
        <f>AW20+AX20</f>
        <v>0</v>
      </c>
      <c r="AW20" s="26">
        <f>F20*AO20</f>
        <v>0</v>
      </c>
      <c r="AX20" s="26">
        <f>F20*AP20</f>
        <v>0</v>
      </c>
      <c r="AY20" s="27" t="s">
        <v>80</v>
      </c>
      <c r="AZ20" s="27" t="s">
        <v>59</v>
      </c>
      <c r="BA20" s="17" t="s">
        <v>60</v>
      </c>
      <c r="BB20" s="17" t="s">
        <v>81</v>
      </c>
      <c r="BC20" s="26">
        <f>AW20+AX20</f>
        <v>0</v>
      </c>
      <c r="BD20" s="26">
        <f>G20/(100-BE20)*100</f>
        <v>0</v>
      </c>
      <c r="BE20" s="26">
        <v>0</v>
      </c>
      <c r="BF20" s="26">
        <f>L20</f>
        <v>13.026</v>
      </c>
      <c r="BH20" s="24">
        <f>F20*AO20</f>
        <v>0</v>
      </c>
      <c r="BI20" s="24">
        <f>F20*AP20</f>
        <v>0</v>
      </c>
      <c r="BJ20" s="24">
        <f>F20*G20</f>
        <v>0</v>
      </c>
    </row>
    <row r="21" spans="1:62" x14ac:dyDescent="0.25">
      <c r="A21" s="23" t="s">
        <v>85</v>
      </c>
      <c r="B21" s="23"/>
      <c r="C21" s="23" t="s">
        <v>86</v>
      </c>
      <c r="D21" s="23" t="s">
        <v>87</v>
      </c>
      <c r="E21" s="23" t="s">
        <v>56</v>
      </c>
      <c r="F21" s="24">
        <v>7.2</v>
      </c>
      <c r="G21" s="24"/>
      <c r="H21" s="24">
        <f>F21*AO21</f>
        <v>0</v>
      </c>
      <c r="I21" s="24">
        <f>F21*AP21</f>
        <v>0</v>
      </c>
      <c r="J21" s="24">
        <f>F21*G21</f>
        <v>0</v>
      </c>
      <c r="K21" s="24">
        <v>0</v>
      </c>
      <c r="L21" s="24">
        <f>F21*K21</f>
        <v>0</v>
      </c>
      <c r="M21" s="25" t="s">
        <v>57</v>
      </c>
      <c r="Z21" s="26">
        <f>IF(AQ21="5",BJ21,0)</f>
        <v>0</v>
      </c>
      <c r="AB21" s="26">
        <f>IF(AQ21="1",BH21,0)</f>
        <v>0</v>
      </c>
      <c r="AC21" s="26">
        <f>IF(AQ21="1",BI21,0)</f>
        <v>0</v>
      </c>
      <c r="AD21" s="26">
        <f>IF(AQ21="7",BH21,0)</f>
        <v>0</v>
      </c>
      <c r="AE21" s="26">
        <f>IF(AQ21="7",BI21,0)</f>
        <v>0</v>
      </c>
      <c r="AF21" s="26">
        <f>IF(AQ21="2",BH21,0)</f>
        <v>0</v>
      </c>
      <c r="AG21" s="26">
        <f>IF(AQ21="2",BI21,0)</f>
        <v>0</v>
      </c>
      <c r="AH21" s="26">
        <f>IF(AQ21="0",BJ21,0)</f>
        <v>0</v>
      </c>
      <c r="AI21" s="17"/>
      <c r="AJ21" s="24">
        <f>IF(AN21=0,J21,0)</f>
        <v>0</v>
      </c>
      <c r="AK21" s="24">
        <f>IF(AN21=15,J21,0)</f>
        <v>0</v>
      </c>
      <c r="AL21" s="24">
        <f>IF(AN21=21,J21,0)</f>
        <v>0</v>
      </c>
      <c r="AN21" s="26">
        <v>21</v>
      </c>
      <c r="AO21" s="26">
        <f>G21*0</f>
        <v>0</v>
      </c>
      <c r="AP21" s="26">
        <f>G21*(1-0)</f>
        <v>0</v>
      </c>
      <c r="AQ21" s="25" t="s">
        <v>53</v>
      </c>
      <c r="AV21" s="26">
        <f>AW21+AX21</f>
        <v>0</v>
      </c>
      <c r="AW21" s="26">
        <f>F21*AO21</f>
        <v>0</v>
      </c>
      <c r="AX21" s="26">
        <f>F21*AP21</f>
        <v>0</v>
      </c>
      <c r="AY21" s="27" t="s">
        <v>80</v>
      </c>
      <c r="AZ21" s="27" t="s">
        <v>59</v>
      </c>
      <c r="BA21" s="17" t="s">
        <v>60</v>
      </c>
      <c r="BB21" s="17" t="s">
        <v>81</v>
      </c>
      <c r="BC21" s="26">
        <f>AW21+AX21</f>
        <v>0</v>
      </c>
      <c r="BD21" s="26">
        <f>G21/(100-BE21)*100</f>
        <v>0</v>
      </c>
      <c r="BE21" s="26">
        <v>0</v>
      </c>
      <c r="BF21" s="26">
        <f>L21</f>
        <v>0</v>
      </c>
      <c r="BH21" s="24">
        <f>F21*AO21</f>
        <v>0</v>
      </c>
      <c r="BI21" s="24">
        <f>F21*AP21</f>
        <v>0</v>
      </c>
      <c r="BJ21" s="24">
        <f>F21*G21</f>
        <v>0</v>
      </c>
    </row>
    <row r="22" spans="1:62" x14ac:dyDescent="0.25">
      <c r="A22" s="28"/>
      <c r="B22" s="29"/>
      <c r="C22" s="29" t="s">
        <v>88</v>
      </c>
      <c r="D22" s="29" t="s">
        <v>89</v>
      </c>
      <c r="E22" s="28" t="s">
        <v>18</v>
      </c>
      <c r="F22" s="28" t="s">
        <v>18</v>
      </c>
      <c r="G22" s="28"/>
      <c r="H22" s="22">
        <f>SUM(H23:H24)</f>
        <v>0</v>
      </c>
      <c r="I22" s="22">
        <f>SUM(I23:I24)</f>
        <v>0</v>
      </c>
      <c r="J22" s="22">
        <f>SUM(J23:J24)</f>
        <v>0</v>
      </c>
      <c r="K22" s="17"/>
      <c r="L22" s="22">
        <f>SUM(L23:L24)</f>
        <v>2.6079999999999999E-2</v>
      </c>
      <c r="M22" s="17"/>
      <c r="AI22" s="17"/>
      <c r="AS22" s="22">
        <f>SUM(AJ23:AJ24)</f>
        <v>0</v>
      </c>
      <c r="AT22" s="22">
        <f>SUM(AK23:AK24)</f>
        <v>0</v>
      </c>
      <c r="AU22" s="22">
        <f>SUM(AL23:AL24)</f>
        <v>0</v>
      </c>
    </row>
    <row r="23" spans="1:62" x14ac:dyDescent="0.25">
      <c r="A23" s="23" t="s">
        <v>90</v>
      </c>
      <c r="B23" s="23"/>
      <c r="C23" s="23" t="s">
        <v>91</v>
      </c>
      <c r="D23" s="23" t="s">
        <v>92</v>
      </c>
      <c r="E23" s="23" t="s">
        <v>93</v>
      </c>
      <c r="F23" s="24">
        <v>52</v>
      </c>
      <c r="G23" s="24"/>
      <c r="H23" s="24">
        <f>F23*AO23</f>
        <v>0</v>
      </c>
      <c r="I23" s="24">
        <f>F23*AP23</f>
        <v>0</v>
      </c>
      <c r="J23" s="24">
        <f>F23*G23</f>
        <v>0</v>
      </c>
      <c r="K23" s="24">
        <v>4.0000000000000003E-5</v>
      </c>
      <c r="L23" s="24">
        <f>F23*K23</f>
        <v>2.0800000000000003E-3</v>
      </c>
      <c r="M23" s="25" t="s">
        <v>57</v>
      </c>
      <c r="Z23" s="26">
        <f>IF(AQ23="5",BJ23,0)</f>
        <v>0</v>
      </c>
      <c r="AB23" s="26">
        <f>IF(AQ23="1",BH23,0)</f>
        <v>0</v>
      </c>
      <c r="AC23" s="26">
        <f>IF(AQ23="1",BI23,0)</f>
        <v>0</v>
      </c>
      <c r="AD23" s="26">
        <f>IF(AQ23="7",BH23,0)</f>
        <v>0</v>
      </c>
      <c r="AE23" s="26">
        <f>IF(AQ23="7",BI23,0)</f>
        <v>0</v>
      </c>
      <c r="AF23" s="26">
        <f>IF(AQ23="2",BH23,0)</f>
        <v>0</v>
      </c>
      <c r="AG23" s="26">
        <f>IF(AQ23="2",BI23,0)</f>
        <v>0</v>
      </c>
      <c r="AH23" s="26">
        <f>IF(AQ23="0",BJ23,0)</f>
        <v>0</v>
      </c>
      <c r="AI23" s="17"/>
      <c r="AJ23" s="24">
        <f>IF(AN23=0,J23,0)</f>
        <v>0</v>
      </c>
      <c r="AK23" s="24">
        <f>IF(AN23=15,J23,0)</f>
        <v>0</v>
      </c>
      <c r="AL23" s="24">
        <f>IF(AN23=21,J23,0)</f>
        <v>0</v>
      </c>
      <c r="AN23" s="26">
        <v>21</v>
      </c>
      <c r="AO23" s="26">
        <f>G23*0.0212244897959184</f>
        <v>0</v>
      </c>
      <c r="AP23" s="26">
        <f>G23*(1-0.0212244897959184)</f>
        <v>0</v>
      </c>
      <c r="AQ23" s="25" t="s">
        <v>53</v>
      </c>
      <c r="AV23" s="26">
        <f>AW23+AX23</f>
        <v>0</v>
      </c>
      <c r="AW23" s="26">
        <f>F23*AO23</f>
        <v>0</v>
      </c>
      <c r="AX23" s="26">
        <f>F23*AP23</f>
        <v>0</v>
      </c>
      <c r="AY23" s="27" t="s">
        <v>94</v>
      </c>
      <c r="AZ23" s="27" t="s">
        <v>95</v>
      </c>
      <c r="BA23" s="17" t="s">
        <v>60</v>
      </c>
      <c r="BC23" s="26">
        <f>AW23+AX23</f>
        <v>0</v>
      </c>
      <c r="BD23" s="26">
        <f>G23/(100-BE23)*100</f>
        <v>0</v>
      </c>
      <c r="BE23" s="26">
        <v>0</v>
      </c>
      <c r="BF23" s="26">
        <f>L23</f>
        <v>2.0800000000000003E-3</v>
      </c>
      <c r="BH23" s="24">
        <f>F23*AO23</f>
        <v>0</v>
      </c>
      <c r="BI23" s="24">
        <f>F23*AP23</f>
        <v>0</v>
      </c>
      <c r="BJ23" s="24">
        <f>F23*G23</f>
        <v>0</v>
      </c>
    </row>
    <row r="24" spans="1:62" x14ac:dyDescent="0.25">
      <c r="A24" s="30" t="s">
        <v>96</v>
      </c>
      <c r="B24" s="30"/>
      <c r="C24" s="30" t="s">
        <v>97</v>
      </c>
      <c r="D24" s="30" t="s">
        <v>98</v>
      </c>
      <c r="E24" s="30" t="s">
        <v>93</v>
      </c>
      <c r="F24" s="31">
        <v>60</v>
      </c>
      <c r="G24" s="31"/>
      <c r="H24" s="31">
        <f>F24*AO24</f>
        <v>0</v>
      </c>
      <c r="I24" s="31">
        <f>F24*AP24</f>
        <v>0</v>
      </c>
      <c r="J24" s="31">
        <f>F24*G24</f>
        <v>0</v>
      </c>
      <c r="K24" s="31">
        <v>4.0000000000000002E-4</v>
      </c>
      <c r="L24" s="31">
        <f>F24*K24</f>
        <v>2.4E-2</v>
      </c>
      <c r="M24" s="32" t="s">
        <v>57</v>
      </c>
      <c r="Z24" s="26">
        <f>IF(AQ24="5",BJ24,0)</f>
        <v>0</v>
      </c>
      <c r="AB24" s="26">
        <f>IF(AQ24="1",BH24,0)</f>
        <v>0</v>
      </c>
      <c r="AC24" s="26">
        <f>IF(AQ24="1",BI24,0)</f>
        <v>0</v>
      </c>
      <c r="AD24" s="26">
        <f>IF(AQ24="7",BH24,0)</f>
        <v>0</v>
      </c>
      <c r="AE24" s="26">
        <f>IF(AQ24="7",BI24,0)</f>
        <v>0</v>
      </c>
      <c r="AF24" s="26">
        <f>IF(AQ24="2",BH24,0)</f>
        <v>0</v>
      </c>
      <c r="AG24" s="26">
        <f>IF(AQ24="2",BI24,0)</f>
        <v>0</v>
      </c>
      <c r="AH24" s="26">
        <f>IF(AQ24="0",BJ24,0)</f>
        <v>0</v>
      </c>
      <c r="AI24" s="17"/>
      <c r="AJ24" s="31">
        <f>IF(AN24=0,J24,0)</f>
        <v>0</v>
      </c>
      <c r="AK24" s="31">
        <f>IF(AN24=15,J24,0)</f>
        <v>0</v>
      </c>
      <c r="AL24" s="31">
        <f>IF(AN24=21,J24,0)</f>
        <v>0</v>
      </c>
      <c r="AN24" s="26">
        <v>21</v>
      </c>
      <c r="AO24" s="26">
        <f>G24*1</f>
        <v>0</v>
      </c>
      <c r="AP24" s="26">
        <f>G24*(1-1)</f>
        <v>0</v>
      </c>
      <c r="AQ24" s="32" t="s">
        <v>53</v>
      </c>
      <c r="AV24" s="26">
        <f>AW24+AX24</f>
        <v>0</v>
      </c>
      <c r="AW24" s="26">
        <f>F24*AO24</f>
        <v>0</v>
      </c>
      <c r="AX24" s="26">
        <f>F24*AP24</f>
        <v>0</v>
      </c>
      <c r="AY24" s="27" t="s">
        <v>94</v>
      </c>
      <c r="AZ24" s="27" t="s">
        <v>95</v>
      </c>
      <c r="BA24" s="17" t="s">
        <v>60</v>
      </c>
      <c r="BC24" s="26">
        <f>AW24+AX24</f>
        <v>0</v>
      </c>
      <c r="BD24" s="26">
        <f>G24/(100-BE24)*100</f>
        <v>0</v>
      </c>
      <c r="BE24" s="26">
        <v>0</v>
      </c>
      <c r="BF24" s="26">
        <f>L24</f>
        <v>2.4E-2</v>
      </c>
      <c r="BH24" s="31">
        <f>F24*AO24</f>
        <v>0</v>
      </c>
      <c r="BI24" s="31">
        <f>F24*AP24</f>
        <v>0</v>
      </c>
      <c r="BJ24" s="31">
        <f>F24*G24</f>
        <v>0</v>
      </c>
    </row>
    <row r="25" spans="1:62" x14ac:dyDescent="0.25">
      <c r="A25" s="28"/>
      <c r="B25" s="29"/>
      <c r="C25" s="29" t="s">
        <v>99</v>
      </c>
      <c r="D25" s="29" t="s">
        <v>100</v>
      </c>
      <c r="E25" s="28" t="s">
        <v>18</v>
      </c>
      <c r="F25" s="28" t="s">
        <v>18</v>
      </c>
      <c r="G25" s="28"/>
      <c r="H25" s="22">
        <f>SUM(H26:H27)</f>
        <v>0</v>
      </c>
      <c r="I25" s="22">
        <f>SUM(I26:I27)</f>
        <v>0</v>
      </c>
      <c r="J25" s="22">
        <f>SUM(J26:J27)</f>
        <v>0</v>
      </c>
      <c r="K25" s="17"/>
      <c r="L25" s="22">
        <f>SUM(L26:L27)</f>
        <v>1.881</v>
      </c>
      <c r="M25" s="17"/>
      <c r="AI25" s="17"/>
      <c r="AS25" s="22">
        <f>SUM(AJ26:AJ27)</f>
        <v>0</v>
      </c>
      <c r="AT25" s="22">
        <f>SUM(AK26:AK27)</f>
        <v>0</v>
      </c>
      <c r="AU25" s="22">
        <f>SUM(AL26:AL27)</f>
        <v>0</v>
      </c>
    </row>
    <row r="26" spans="1:62" x14ac:dyDescent="0.25">
      <c r="A26" s="23" t="s">
        <v>101</v>
      </c>
      <c r="B26" s="23"/>
      <c r="C26" s="23" t="s">
        <v>102</v>
      </c>
      <c r="D26" s="23" t="s">
        <v>103</v>
      </c>
      <c r="E26" s="23" t="s">
        <v>93</v>
      </c>
      <c r="F26" s="24">
        <v>660</v>
      </c>
      <c r="G26" s="24"/>
      <c r="H26" s="24">
        <f>F26*AO26</f>
        <v>0</v>
      </c>
      <c r="I26" s="24">
        <f>F26*AP26</f>
        <v>0</v>
      </c>
      <c r="J26" s="24">
        <f>F26*G26</f>
        <v>0</v>
      </c>
      <c r="K26" s="24">
        <v>4.2999999999999999E-4</v>
      </c>
      <c r="L26" s="24">
        <f>F26*K26</f>
        <v>0.2838</v>
      </c>
      <c r="M26" s="25" t="s">
        <v>57</v>
      </c>
      <c r="Z26" s="26">
        <f>IF(AQ26="5",BJ26,0)</f>
        <v>0</v>
      </c>
      <c r="AB26" s="26">
        <f>IF(AQ26="1",BH26,0)</f>
        <v>0</v>
      </c>
      <c r="AC26" s="26">
        <f>IF(AQ26="1",BI26,0)</f>
        <v>0</v>
      </c>
      <c r="AD26" s="26">
        <f>IF(AQ26="7",BH26,0)</f>
        <v>0</v>
      </c>
      <c r="AE26" s="26">
        <f>IF(AQ26="7",BI26,0)</f>
        <v>0</v>
      </c>
      <c r="AF26" s="26">
        <f>IF(AQ26="2",BH26,0)</f>
        <v>0</v>
      </c>
      <c r="AG26" s="26">
        <f>IF(AQ26="2",BI26,0)</f>
        <v>0</v>
      </c>
      <c r="AH26" s="26">
        <f>IF(AQ26="0",BJ26,0)</f>
        <v>0</v>
      </c>
      <c r="AI26" s="17"/>
      <c r="AJ26" s="24">
        <f>IF(AN26=0,J26,0)</f>
        <v>0</v>
      </c>
      <c r="AK26" s="24">
        <f>IF(AN26=15,J26,0)</f>
        <v>0</v>
      </c>
      <c r="AL26" s="24">
        <f>IF(AN26=21,J26,0)</f>
        <v>0</v>
      </c>
      <c r="AN26" s="26">
        <v>21</v>
      </c>
      <c r="AO26" s="26">
        <f>G26*0.575579809004093</f>
        <v>0</v>
      </c>
      <c r="AP26" s="26">
        <f>G26*(1-0.575579809004093)</f>
        <v>0</v>
      </c>
      <c r="AQ26" s="25" t="s">
        <v>53</v>
      </c>
      <c r="AV26" s="26">
        <f>AW26+AX26</f>
        <v>0</v>
      </c>
      <c r="AW26" s="26">
        <f>F26*AO26</f>
        <v>0</v>
      </c>
      <c r="AX26" s="26">
        <f>F26*AP26</f>
        <v>0</v>
      </c>
      <c r="AY26" s="27" t="s">
        <v>104</v>
      </c>
      <c r="AZ26" s="27" t="s">
        <v>105</v>
      </c>
      <c r="BA26" s="17" t="s">
        <v>60</v>
      </c>
      <c r="BB26" s="17" t="s">
        <v>106</v>
      </c>
      <c r="BC26" s="26">
        <f>AW26+AX26</f>
        <v>0</v>
      </c>
      <c r="BD26" s="26">
        <f>G26/(100-BE26)*100</f>
        <v>0</v>
      </c>
      <c r="BE26" s="26">
        <v>0</v>
      </c>
      <c r="BF26" s="26">
        <f>L26</f>
        <v>0.2838</v>
      </c>
      <c r="BH26" s="24">
        <f>F26*AO26</f>
        <v>0</v>
      </c>
      <c r="BI26" s="24">
        <f>F26*AP26</f>
        <v>0</v>
      </c>
      <c r="BJ26" s="24">
        <f>F26*G26</f>
        <v>0</v>
      </c>
    </row>
    <row r="27" spans="1:62" x14ac:dyDescent="0.25">
      <c r="A27" s="23" t="s">
        <v>107</v>
      </c>
      <c r="B27" s="23"/>
      <c r="C27" s="23" t="s">
        <v>108</v>
      </c>
      <c r="D27" s="23" t="s">
        <v>109</v>
      </c>
      <c r="E27" s="23" t="s">
        <v>93</v>
      </c>
      <c r="F27" s="24">
        <v>660</v>
      </c>
      <c r="G27" s="24"/>
      <c r="H27" s="24">
        <f>F27*AO27</f>
        <v>0</v>
      </c>
      <c r="I27" s="24">
        <f>F27*AP27</f>
        <v>0</v>
      </c>
      <c r="J27" s="24">
        <f>F27*G27</f>
        <v>0</v>
      </c>
      <c r="K27" s="24">
        <v>2.4199999999999998E-3</v>
      </c>
      <c r="L27" s="24">
        <f>F27*K27</f>
        <v>1.5972</v>
      </c>
      <c r="M27" s="25" t="s">
        <v>57</v>
      </c>
      <c r="Z27" s="26">
        <f>IF(AQ27="5",BJ27,0)</f>
        <v>0</v>
      </c>
      <c r="AB27" s="26">
        <f>IF(AQ27="1",BH27,0)</f>
        <v>0</v>
      </c>
      <c r="AC27" s="26">
        <f>IF(AQ27="1",BI27,0)</f>
        <v>0</v>
      </c>
      <c r="AD27" s="26">
        <f>IF(AQ27="7",BH27,0)</f>
        <v>0</v>
      </c>
      <c r="AE27" s="26">
        <f>IF(AQ27="7",BI27,0)</f>
        <v>0</v>
      </c>
      <c r="AF27" s="26">
        <f>IF(AQ27="2",BH27,0)</f>
        <v>0</v>
      </c>
      <c r="AG27" s="26">
        <f>IF(AQ27="2",BI27,0)</f>
        <v>0</v>
      </c>
      <c r="AH27" s="26">
        <f>IF(AQ27="0",BJ27,0)</f>
        <v>0</v>
      </c>
      <c r="AI27" s="17"/>
      <c r="AJ27" s="24">
        <f>IF(AN27=0,J27,0)</f>
        <v>0</v>
      </c>
      <c r="AK27" s="24">
        <f>IF(AN27=15,J27,0)</f>
        <v>0</v>
      </c>
      <c r="AL27" s="24">
        <f>IF(AN27=21,J27,0)</f>
        <v>0</v>
      </c>
      <c r="AN27" s="26">
        <v>21</v>
      </c>
      <c r="AO27" s="26">
        <f>G27*0.596606498194946</f>
        <v>0</v>
      </c>
      <c r="AP27" s="26">
        <f>G27*(1-0.596606498194946)</f>
        <v>0</v>
      </c>
      <c r="AQ27" s="25" t="s">
        <v>53</v>
      </c>
      <c r="AV27" s="26">
        <f>AW27+AX27</f>
        <v>0</v>
      </c>
      <c r="AW27" s="26">
        <f>F27*AO27</f>
        <v>0</v>
      </c>
      <c r="AX27" s="26">
        <f>F27*AP27</f>
        <v>0</v>
      </c>
      <c r="AY27" s="27" t="s">
        <v>104</v>
      </c>
      <c r="AZ27" s="27" t="s">
        <v>105</v>
      </c>
      <c r="BA27" s="17" t="s">
        <v>60</v>
      </c>
      <c r="BB27" s="17" t="s">
        <v>106</v>
      </c>
      <c r="BC27" s="26">
        <f>AW27+AX27</f>
        <v>0</v>
      </c>
      <c r="BD27" s="26">
        <f>G27/(100-BE27)*100</f>
        <v>0</v>
      </c>
      <c r="BE27" s="26">
        <v>0</v>
      </c>
      <c r="BF27" s="26">
        <f>L27</f>
        <v>1.5972</v>
      </c>
      <c r="BH27" s="24">
        <f>F27*AO27</f>
        <v>0</v>
      </c>
      <c r="BI27" s="24">
        <f>F27*AP27</f>
        <v>0</v>
      </c>
      <c r="BJ27" s="24">
        <f>F27*G27</f>
        <v>0</v>
      </c>
    </row>
    <row r="28" spans="1:62" x14ac:dyDescent="0.25">
      <c r="A28" s="28"/>
      <c r="B28" s="29"/>
      <c r="C28" s="29" t="s">
        <v>110</v>
      </c>
      <c r="D28" s="29" t="s">
        <v>111</v>
      </c>
      <c r="E28" s="28" t="s">
        <v>18</v>
      </c>
      <c r="F28" s="28" t="s">
        <v>18</v>
      </c>
      <c r="G28" s="28"/>
      <c r="H28" s="22">
        <f>SUM(H29:H33)</f>
        <v>0</v>
      </c>
      <c r="I28" s="22">
        <f>SUM(I29:I33)</f>
        <v>0</v>
      </c>
      <c r="J28" s="22">
        <f>SUM(J29:J33)</f>
        <v>0</v>
      </c>
      <c r="K28" s="17"/>
      <c r="L28" s="22">
        <f>SUM(L29:L33)</f>
        <v>5.9893200000000002</v>
      </c>
      <c r="M28" s="17"/>
      <c r="AI28" s="17"/>
      <c r="AS28" s="22">
        <f>SUM(AJ29:AJ33)</f>
        <v>0</v>
      </c>
      <c r="AT28" s="22">
        <f>SUM(AK29:AK33)</f>
        <v>0</v>
      </c>
      <c r="AU28" s="22">
        <f>SUM(AL29:AL33)</f>
        <v>0</v>
      </c>
    </row>
    <row r="29" spans="1:62" x14ac:dyDescent="0.25">
      <c r="A29" s="23" t="s">
        <v>112</v>
      </c>
      <c r="B29" s="23"/>
      <c r="C29" s="23" t="s">
        <v>113</v>
      </c>
      <c r="D29" s="23" t="s">
        <v>114</v>
      </c>
      <c r="E29" s="23" t="s">
        <v>93</v>
      </c>
      <c r="F29" s="24">
        <v>660</v>
      </c>
      <c r="G29" s="24"/>
      <c r="H29" s="24">
        <f>F29*AO29</f>
        <v>0</v>
      </c>
      <c r="I29" s="24">
        <f>F29*AP29</f>
        <v>0</v>
      </c>
      <c r="J29" s="24">
        <f>F29*G29</f>
        <v>0</v>
      </c>
      <c r="K29" s="24">
        <v>3.6099999999999999E-3</v>
      </c>
      <c r="L29" s="24">
        <f>F29*K29</f>
        <v>2.3826000000000001</v>
      </c>
      <c r="M29" s="25" t="s">
        <v>57</v>
      </c>
      <c r="Z29" s="26">
        <f>IF(AQ29="5",BJ29,0)</f>
        <v>0</v>
      </c>
      <c r="AB29" s="26">
        <f>IF(AQ29="1",BH29,0)</f>
        <v>0</v>
      </c>
      <c r="AC29" s="26">
        <f>IF(AQ29="1",BI29,0)</f>
        <v>0</v>
      </c>
      <c r="AD29" s="26">
        <f>IF(AQ29="7",BH29,0)</f>
        <v>0</v>
      </c>
      <c r="AE29" s="26">
        <f>IF(AQ29="7",BI29,0)</f>
        <v>0</v>
      </c>
      <c r="AF29" s="26">
        <f>IF(AQ29="2",BH29,0)</f>
        <v>0</v>
      </c>
      <c r="AG29" s="26">
        <f>IF(AQ29="2",BI29,0)</f>
        <v>0</v>
      </c>
      <c r="AH29" s="26">
        <f>IF(AQ29="0",BJ29,0)</f>
        <v>0</v>
      </c>
      <c r="AI29" s="17"/>
      <c r="AJ29" s="24">
        <f>IF(AN29=0,J29,0)</f>
        <v>0</v>
      </c>
      <c r="AK29" s="24">
        <f>IF(AN29=15,J29,0)</f>
        <v>0</v>
      </c>
      <c r="AL29" s="24">
        <f>IF(AN29=21,J29,0)</f>
        <v>0</v>
      </c>
      <c r="AN29" s="26">
        <v>21</v>
      </c>
      <c r="AO29" s="26">
        <f>G29*0.316147859922179</f>
        <v>0</v>
      </c>
      <c r="AP29" s="26">
        <f>G29*(1-0.316147859922179)</f>
        <v>0</v>
      </c>
      <c r="AQ29" s="25" t="s">
        <v>53</v>
      </c>
      <c r="AV29" s="26">
        <f>AW29+AX29</f>
        <v>0</v>
      </c>
      <c r="AW29" s="26">
        <f>F29*AO29</f>
        <v>0</v>
      </c>
      <c r="AX29" s="26">
        <f>F29*AP29</f>
        <v>0</v>
      </c>
      <c r="AY29" s="27" t="s">
        <v>115</v>
      </c>
      <c r="AZ29" s="27" t="s">
        <v>105</v>
      </c>
      <c r="BA29" s="17" t="s">
        <v>60</v>
      </c>
      <c r="BB29" s="17" t="s">
        <v>116</v>
      </c>
      <c r="BC29" s="26">
        <f>AW29+AX29</f>
        <v>0</v>
      </c>
      <c r="BD29" s="26">
        <f>G29/(100-BE29)*100</f>
        <v>0</v>
      </c>
      <c r="BE29" s="26">
        <v>0</v>
      </c>
      <c r="BF29" s="26">
        <f>L29</f>
        <v>2.3826000000000001</v>
      </c>
      <c r="BH29" s="24">
        <f>F29*AO29</f>
        <v>0</v>
      </c>
      <c r="BI29" s="24">
        <f>F29*AP29</f>
        <v>0</v>
      </c>
      <c r="BJ29" s="24">
        <f>F29*G29</f>
        <v>0</v>
      </c>
    </row>
    <row r="30" spans="1:62" x14ac:dyDescent="0.25">
      <c r="A30" s="23" t="s">
        <v>51</v>
      </c>
      <c r="B30" s="23"/>
      <c r="C30" s="23" t="s">
        <v>117</v>
      </c>
      <c r="D30" s="23" t="s">
        <v>118</v>
      </c>
      <c r="E30" s="23" t="s">
        <v>119</v>
      </c>
      <c r="F30" s="24">
        <v>420</v>
      </c>
      <c r="G30" s="24"/>
      <c r="H30" s="24">
        <f>F30*AO30</f>
        <v>0</v>
      </c>
      <c r="I30" s="24">
        <f>F30*AP30</f>
        <v>0</v>
      </c>
      <c r="J30" s="24">
        <f>F30*G30</f>
        <v>0</v>
      </c>
      <c r="K30" s="24">
        <v>0</v>
      </c>
      <c r="L30" s="24">
        <f>F30*K30</f>
        <v>0</v>
      </c>
      <c r="M30" s="25" t="s">
        <v>57</v>
      </c>
      <c r="Z30" s="26">
        <f>IF(AQ30="5",BJ30,0)</f>
        <v>0</v>
      </c>
      <c r="AB30" s="26">
        <f>IF(AQ30="1",BH30,0)</f>
        <v>0</v>
      </c>
      <c r="AC30" s="26">
        <f>IF(AQ30="1",BI30,0)</f>
        <v>0</v>
      </c>
      <c r="AD30" s="26">
        <f>IF(AQ30="7",BH30,0)</f>
        <v>0</v>
      </c>
      <c r="AE30" s="26">
        <f>IF(AQ30="7",BI30,0)</f>
        <v>0</v>
      </c>
      <c r="AF30" s="26">
        <f>IF(AQ30="2",BH30,0)</f>
        <v>0</v>
      </c>
      <c r="AG30" s="26">
        <f>IF(AQ30="2",BI30,0)</f>
        <v>0</v>
      </c>
      <c r="AH30" s="26">
        <f>IF(AQ30="0",BJ30,0)</f>
        <v>0</v>
      </c>
      <c r="AI30" s="17"/>
      <c r="AJ30" s="24">
        <f>IF(AN30=0,J30,0)</f>
        <v>0</v>
      </c>
      <c r="AK30" s="24">
        <f>IF(AN30=15,J30,0)</f>
        <v>0</v>
      </c>
      <c r="AL30" s="24">
        <f>IF(AN30=21,J30,0)</f>
        <v>0</v>
      </c>
      <c r="AN30" s="26">
        <v>21</v>
      </c>
      <c r="AO30" s="26">
        <f>G30*0</f>
        <v>0</v>
      </c>
      <c r="AP30" s="26">
        <f>G30*(1-0)</f>
        <v>0</v>
      </c>
      <c r="AQ30" s="25" t="s">
        <v>53</v>
      </c>
      <c r="AV30" s="26">
        <f>AW30+AX30</f>
        <v>0</v>
      </c>
      <c r="AW30" s="26">
        <f>F30*AO30</f>
        <v>0</v>
      </c>
      <c r="AX30" s="26">
        <f>F30*AP30</f>
        <v>0</v>
      </c>
      <c r="AY30" s="27" t="s">
        <v>115</v>
      </c>
      <c r="AZ30" s="27" t="s">
        <v>105</v>
      </c>
      <c r="BA30" s="17" t="s">
        <v>60</v>
      </c>
      <c r="BB30" s="17" t="s">
        <v>116</v>
      </c>
      <c r="BC30" s="26">
        <f>AW30+AX30</f>
        <v>0</v>
      </c>
      <c r="BD30" s="26">
        <f>G30/(100-BE30)*100</f>
        <v>0</v>
      </c>
      <c r="BE30" s="26">
        <v>0</v>
      </c>
      <c r="BF30" s="26">
        <f>L30</f>
        <v>0</v>
      </c>
      <c r="BH30" s="24">
        <f>F30*AO30</f>
        <v>0</v>
      </c>
      <c r="BI30" s="24">
        <f>F30*AP30</f>
        <v>0</v>
      </c>
      <c r="BJ30" s="24">
        <f>F30*G30</f>
        <v>0</v>
      </c>
    </row>
    <row r="31" spans="1:62" x14ac:dyDescent="0.25">
      <c r="A31" s="23" t="s">
        <v>120</v>
      </c>
      <c r="B31" s="23"/>
      <c r="C31" s="23" t="s">
        <v>121</v>
      </c>
      <c r="D31" s="23" t="s">
        <v>122</v>
      </c>
      <c r="E31" s="23" t="s">
        <v>93</v>
      </c>
      <c r="F31" s="24">
        <v>660</v>
      </c>
      <c r="G31" s="24"/>
      <c r="H31" s="24">
        <f>F31*AO31</f>
        <v>0</v>
      </c>
      <c r="I31" s="24">
        <f>F31*AP31</f>
        <v>0</v>
      </c>
      <c r="J31" s="24">
        <f>F31*G31</f>
        <v>0</v>
      </c>
      <c r="K31" s="24">
        <v>4.8300000000000001E-3</v>
      </c>
      <c r="L31" s="24">
        <f>F31*K31</f>
        <v>3.1878000000000002</v>
      </c>
      <c r="M31" s="25" t="s">
        <v>57</v>
      </c>
      <c r="Z31" s="26">
        <f>IF(AQ31="5",BJ31,0)</f>
        <v>0</v>
      </c>
      <c r="AB31" s="26">
        <f>IF(AQ31="1",BH31,0)</f>
        <v>0</v>
      </c>
      <c r="AC31" s="26">
        <f>IF(AQ31="1",BI31,0)</f>
        <v>0</v>
      </c>
      <c r="AD31" s="26">
        <f>IF(AQ31="7",BH31,0)</f>
        <v>0</v>
      </c>
      <c r="AE31" s="26">
        <f>IF(AQ31="7",BI31,0)</f>
        <v>0</v>
      </c>
      <c r="AF31" s="26">
        <f>IF(AQ31="2",BH31,0)</f>
        <v>0</v>
      </c>
      <c r="AG31" s="26">
        <f>IF(AQ31="2",BI31,0)</f>
        <v>0</v>
      </c>
      <c r="AH31" s="26">
        <f>IF(AQ31="0",BJ31,0)</f>
        <v>0</v>
      </c>
      <c r="AI31" s="17"/>
      <c r="AJ31" s="24">
        <f>IF(AN31=0,J31,0)</f>
        <v>0</v>
      </c>
      <c r="AK31" s="24">
        <f>IF(AN31=15,J31,0)</f>
        <v>0</v>
      </c>
      <c r="AL31" s="24">
        <f>IF(AN31=21,J31,0)</f>
        <v>0</v>
      </c>
      <c r="AN31" s="26">
        <v>21</v>
      </c>
      <c r="AO31" s="26">
        <f>G31*0.191164383561644</f>
        <v>0</v>
      </c>
      <c r="AP31" s="26">
        <f>G31*(1-0.191164383561644)</f>
        <v>0</v>
      </c>
      <c r="AQ31" s="25" t="s">
        <v>53</v>
      </c>
      <c r="AV31" s="26">
        <f>AW31+AX31</f>
        <v>0</v>
      </c>
      <c r="AW31" s="26">
        <f>F31*AO31</f>
        <v>0</v>
      </c>
      <c r="AX31" s="26">
        <f>F31*AP31</f>
        <v>0</v>
      </c>
      <c r="AY31" s="27" t="s">
        <v>115</v>
      </c>
      <c r="AZ31" s="27" t="s">
        <v>105</v>
      </c>
      <c r="BA31" s="17" t="s">
        <v>60</v>
      </c>
      <c r="BB31" s="17" t="s">
        <v>116</v>
      </c>
      <c r="BC31" s="26">
        <f>AW31+AX31</f>
        <v>0</v>
      </c>
      <c r="BD31" s="26">
        <f>G31/(100-BE31)*100</f>
        <v>0</v>
      </c>
      <c r="BE31" s="26">
        <v>0</v>
      </c>
      <c r="BF31" s="26">
        <f>L31</f>
        <v>3.1878000000000002</v>
      </c>
      <c r="BH31" s="24">
        <f>F31*AO31</f>
        <v>0</v>
      </c>
      <c r="BI31" s="24">
        <f>F31*AP31</f>
        <v>0</v>
      </c>
      <c r="BJ31" s="24">
        <f>F31*G31</f>
        <v>0</v>
      </c>
    </row>
    <row r="32" spans="1:62" x14ac:dyDescent="0.25">
      <c r="A32" s="23" t="s">
        <v>123</v>
      </c>
      <c r="B32" s="23"/>
      <c r="C32" s="23" t="s">
        <v>124</v>
      </c>
      <c r="D32" s="23" t="s">
        <v>125</v>
      </c>
      <c r="E32" s="23" t="s">
        <v>93</v>
      </c>
      <c r="F32" s="24">
        <v>660</v>
      </c>
      <c r="G32" s="24"/>
      <c r="H32" s="24">
        <f>F32*AO32</f>
        <v>0</v>
      </c>
      <c r="I32" s="24">
        <f>F32*AP32</f>
        <v>0</v>
      </c>
      <c r="J32" s="24">
        <f>F32*G32</f>
        <v>0</v>
      </c>
      <c r="K32" s="24">
        <v>2.0000000000000002E-5</v>
      </c>
      <c r="L32" s="24">
        <f>F32*K32</f>
        <v>1.3200000000000002E-2</v>
      </c>
      <c r="M32" s="25" t="s">
        <v>57</v>
      </c>
      <c r="Z32" s="26">
        <f>IF(AQ32="5",BJ32,0)</f>
        <v>0</v>
      </c>
      <c r="AB32" s="26">
        <f>IF(AQ32="1",BH32,0)</f>
        <v>0</v>
      </c>
      <c r="AC32" s="26">
        <f>IF(AQ32="1",BI32,0)</f>
        <v>0</v>
      </c>
      <c r="AD32" s="26">
        <f>IF(AQ32="7",BH32,0)</f>
        <v>0</v>
      </c>
      <c r="AE32" s="26">
        <f>IF(AQ32="7",BI32,0)</f>
        <v>0</v>
      </c>
      <c r="AF32" s="26">
        <f>IF(AQ32="2",BH32,0)</f>
        <v>0</v>
      </c>
      <c r="AG32" s="26">
        <f>IF(AQ32="2",BI32,0)</f>
        <v>0</v>
      </c>
      <c r="AH32" s="26">
        <f>IF(AQ32="0",BJ32,0)</f>
        <v>0</v>
      </c>
      <c r="AI32" s="17"/>
      <c r="AJ32" s="24">
        <f>IF(AN32=0,J32,0)</f>
        <v>0</v>
      </c>
      <c r="AK32" s="24">
        <f>IF(AN32=15,J32,0)</f>
        <v>0</v>
      </c>
      <c r="AL32" s="24">
        <f>IF(AN32=21,J32,0)</f>
        <v>0</v>
      </c>
      <c r="AN32" s="26">
        <v>21</v>
      </c>
      <c r="AO32" s="26">
        <f>G32*0.0599352051835853</f>
        <v>0</v>
      </c>
      <c r="AP32" s="26">
        <f>G32*(1-0.0599352051835853)</f>
        <v>0</v>
      </c>
      <c r="AQ32" s="25" t="s">
        <v>53</v>
      </c>
      <c r="AV32" s="26">
        <f>AW32+AX32</f>
        <v>0</v>
      </c>
      <c r="AW32" s="26">
        <f>F32*AO32</f>
        <v>0</v>
      </c>
      <c r="AX32" s="26">
        <f>F32*AP32</f>
        <v>0</v>
      </c>
      <c r="AY32" s="27" t="s">
        <v>115</v>
      </c>
      <c r="AZ32" s="27" t="s">
        <v>105</v>
      </c>
      <c r="BA32" s="17" t="s">
        <v>60</v>
      </c>
      <c r="BB32" s="17" t="s">
        <v>116</v>
      </c>
      <c r="BC32" s="26">
        <f>AW32+AX32</f>
        <v>0</v>
      </c>
      <c r="BD32" s="26">
        <f>G32/(100-BE32)*100</f>
        <v>0</v>
      </c>
      <c r="BE32" s="26">
        <v>0</v>
      </c>
      <c r="BF32" s="26">
        <f>L32</f>
        <v>1.3200000000000002E-2</v>
      </c>
      <c r="BH32" s="24">
        <f>F32*AO32</f>
        <v>0</v>
      </c>
      <c r="BI32" s="24">
        <f>F32*AP32</f>
        <v>0</v>
      </c>
      <c r="BJ32" s="24">
        <f>F32*G32</f>
        <v>0</v>
      </c>
    </row>
    <row r="33" spans="1:62" x14ac:dyDescent="0.25">
      <c r="A33" s="23" t="s">
        <v>68</v>
      </c>
      <c r="B33" s="23"/>
      <c r="C33" s="23" t="s">
        <v>126</v>
      </c>
      <c r="D33" s="23" t="s">
        <v>127</v>
      </c>
      <c r="E33" s="23" t="s">
        <v>93</v>
      </c>
      <c r="F33" s="24">
        <v>42</v>
      </c>
      <c r="G33" s="24"/>
      <c r="H33" s="24">
        <f>F33*AO33</f>
        <v>0</v>
      </c>
      <c r="I33" s="24">
        <f>F33*AP33</f>
        <v>0</v>
      </c>
      <c r="J33" s="24">
        <f>F33*G33</f>
        <v>0</v>
      </c>
      <c r="K33" s="24">
        <v>9.6600000000000002E-3</v>
      </c>
      <c r="L33" s="24">
        <f>F33*K33</f>
        <v>0.40572000000000003</v>
      </c>
      <c r="M33" s="25" t="s">
        <v>57</v>
      </c>
      <c r="Z33" s="26">
        <f>IF(AQ33="5",BJ33,0)</f>
        <v>0</v>
      </c>
      <c r="AB33" s="26">
        <f>IF(AQ33="1",BH33,0)</f>
        <v>0</v>
      </c>
      <c r="AC33" s="26">
        <f>IF(AQ33="1",BI33,0)</f>
        <v>0</v>
      </c>
      <c r="AD33" s="26">
        <f>IF(AQ33="7",BH33,0)</f>
        <v>0</v>
      </c>
      <c r="AE33" s="26">
        <f>IF(AQ33="7",BI33,0)</f>
        <v>0</v>
      </c>
      <c r="AF33" s="26">
        <f>IF(AQ33="2",BH33,0)</f>
        <v>0</v>
      </c>
      <c r="AG33" s="26">
        <f>IF(AQ33="2",BI33,0)</f>
        <v>0</v>
      </c>
      <c r="AH33" s="26">
        <f>IF(AQ33="0",BJ33,0)</f>
        <v>0</v>
      </c>
      <c r="AI33" s="17"/>
      <c r="AJ33" s="24">
        <f>IF(AN33=0,J33,0)</f>
        <v>0</v>
      </c>
      <c r="AK33" s="24">
        <f>IF(AN33=15,J33,0)</f>
        <v>0</v>
      </c>
      <c r="AL33" s="24">
        <f>IF(AN33=21,J33,0)</f>
        <v>0</v>
      </c>
      <c r="AN33" s="26">
        <v>21</v>
      </c>
      <c r="AO33" s="26">
        <f>G33*0.508999889571907</f>
        <v>0</v>
      </c>
      <c r="AP33" s="26">
        <f>G33*(1-0.508999889571907)</f>
        <v>0</v>
      </c>
      <c r="AQ33" s="25" t="s">
        <v>53</v>
      </c>
      <c r="AV33" s="26">
        <f>AW33+AX33</f>
        <v>0</v>
      </c>
      <c r="AW33" s="26">
        <f>F33*AO33</f>
        <v>0</v>
      </c>
      <c r="AX33" s="26">
        <f>F33*AP33</f>
        <v>0</v>
      </c>
      <c r="AY33" s="27" t="s">
        <v>115</v>
      </c>
      <c r="AZ33" s="27" t="s">
        <v>105</v>
      </c>
      <c r="BA33" s="17" t="s">
        <v>60</v>
      </c>
      <c r="BB33" s="17" t="s">
        <v>116</v>
      </c>
      <c r="BC33" s="26">
        <f>AW33+AX33</f>
        <v>0</v>
      </c>
      <c r="BD33" s="26">
        <f>G33/(100-BE33)*100</f>
        <v>0</v>
      </c>
      <c r="BE33" s="26">
        <v>0</v>
      </c>
      <c r="BF33" s="26">
        <f>L33</f>
        <v>0.40572000000000003</v>
      </c>
      <c r="BH33" s="24">
        <f>F33*AO33</f>
        <v>0</v>
      </c>
      <c r="BI33" s="24">
        <f>F33*AP33</f>
        <v>0</v>
      </c>
      <c r="BJ33" s="24">
        <f>F33*G33</f>
        <v>0</v>
      </c>
    </row>
    <row r="34" spans="1:62" x14ac:dyDescent="0.25">
      <c r="A34" s="28"/>
      <c r="B34" s="29"/>
      <c r="C34" s="29" t="s">
        <v>128</v>
      </c>
      <c r="D34" s="29" t="s">
        <v>129</v>
      </c>
      <c r="E34" s="28" t="s">
        <v>18</v>
      </c>
      <c r="F34" s="28" t="s">
        <v>18</v>
      </c>
      <c r="G34" s="28"/>
      <c r="H34" s="22">
        <f>SUM(H35:H36)</f>
        <v>0</v>
      </c>
      <c r="I34" s="22">
        <f>SUM(I35:I36)</f>
        <v>0</v>
      </c>
      <c r="J34" s="22">
        <f>SUM(J35:J36)</f>
        <v>0</v>
      </c>
      <c r="K34" s="17"/>
      <c r="L34" s="22">
        <f>SUM(L35:L36)</f>
        <v>4.0460000000000003E-2</v>
      </c>
      <c r="M34" s="17"/>
      <c r="AI34" s="17"/>
      <c r="AS34" s="22">
        <f>SUM(AJ35:AJ36)</f>
        <v>0</v>
      </c>
      <c r="AT34" s="22">
        <f>SUM(AK35:AK36)</f>
        <v>0</v>
      </c>
      <c r="AU34" s="22">
        <f>SUM(AL35:AL36)</f>
        <v>0</v>
      </c>
    </row>
    <row r="35" spans="1:62" x14ac:dyDescent="0.25">
      <c r="A35" s="23" t="s">
        <v>75</v>
      </c>
      <c r="B35" s="23"/>
      <c r="C35" s="23" t="s">
        <v>130</v>
      </c>
      <c r="D35" s="23" t="s">
        <v>131</v>
      </c>
      <c r="E35" s="23" t="s">
        <v>93</v>
      </c>
      <c r="F35" s="24">
        <v>42</v>
      </c>
      <c r="G35" s="24"/>
      <c r="H35" s="24">
        <f>F35*AO35</f>
        <v>0</v>
      </c>
      <c r="I35" s="24">
        <f>F35*AP35</f>
        <v>0</v>
      </c>
      <c r="J35" s="24">
        <f>F35*G35</f>
        <v>0</v>
      </c>
      <c r="K35" s="24">
        <v>8.0000000000000007E-5</v>
      </c>
      <c r="L35" s="24">
        <f>F35*K35</f>
        <v>3.3600000000000001E-3</v>
      </c>
      <c r="M35" s="25" t="s">
        <v>57</v>
      </c>
      <c r="Z35" s="26">
        <f>IF(AQ35="5",BJ35,0)</f>
        <v>0</v>
      </c>
      <c r="AB35" s="26">
        <f>IF(AQ35="1",BH35,0)</f>
        <v>0</v>
      </c>
      <c r="AC35" s="26">
        <f>IF(AQ35="1",BI35,0)</f>
        <v>0</v>
      </c>
      <c r="AD35" s="26">
        <f>IF(AQ35="7",BH35,0)</f>
        <v>0</v>
      </c>
      <c r="AE35" s="26">
        <f>IF(AQ35="7",BI35,0)</f>
        <v>0</v>
      </c>
      <c r="AF35" s="26">
        <f>IF(AQ35="2",BH35,0)</f>
        <v>0</v>
      </c>
      <c r="AG35" s="26">
        <f>IF(AQ35="2",BI35,0)</f>
        <v>0</v>
      </c>
      <c r="AH35" s="26">
        <f>IF(AQ35="0",BJ35,0)</f>
        <v>0</v>
      </c>
      <c r="AI35" s="17"/>
      <c r="AJ35" s="24">
        <f>IF(AN35=0,J35,0)</f>
        <v>0</v>
      </c>
      <c r="AK35" s="24">
        <f>IF(AN35=15,J35,0)</f>
        <v>0</v>
      </c>
      <c r="AL35" s="24">
        <f>IF(AN35=21,J35,0)</f>
        <v>0</v>
      </c>
      <c r="AN35" s="26">
        <v>21</v>
      </c>
      <c r="AO35" s="26">
        <f>G35*0.227089172882322</f>
        <v>0</v>
      </c>
      <c r="AP35" s="26">
        <f>G35*(1-0.227089172882322)</f>
        <v>0</v>
      </c>
      <c r="AQ35" s="25" t="s">
        <v>85</v>
      </c>
      <c r="AV35" s="26">
        <f>AW35+AX35</f>
        <v>0</v>
      </c>
      <c r="AW35" s="26">
        <f>F35*AO35</f>
        <v>0</v>
      </c>
      <c r="AX35" s="26">
        <f>F35*AP35</f>
        <v>0</v>
      </c>
      <c r="AY35" s="27" t="s">
        <v>132</v>
      </c>
      <c r="AZ35" s="27" t="s">
        <v>133</v>
      </c>
      <c r="BA35" s="17" t="s">
        <v>60</v>
      </c>
      <c r="BB35" s="17" t="s">
        <v>134</v>
      </c>
      <c r="BC35" s="26">
        <f>AW35+AX35</f>
        <v>0</v>
      </c>
      <c r="BD35" s="26">
        <f>G35/(100-BE35)*100</f>
        <v>0</v>
      </c>
      <c r="BE35" s="26">
        <v>0</v>
      </c>
      <c r="BF35" s="26">
        <f>L35</f>
        <v>3.3600000000000001E-3</v>
      </c>
      <c r="BH35" s="24">
        <f>F35*AO35</f>
        <v>0</v>
      </c>
      <c r="BI35" s="24">
        <f>F35*AP35</f>
        <v>0</v>
      </c>
      <c r="BJ35" s="24">
        <f>F35*G35</f>
        <v>0</v>
      </c>
    </row>
    <row r="36" spans="1:62" x14ac:dyDescent="0.25">
      <c r="A36" s="23" t="s">
        <v>135</v>
      </c>
      <c r="B36" s="23"/>
      <c r="C36" s="23" t="s">
        <v>136</v>
      </c>
      <c r="D36" s="23" t="s">
        <v>137</v>
      </c>
      <c r="E36" s="23" t="s">
        <v>119</v>
      </c>
      <c r="F36" s="24">
        <v>70</v>
      </c>
      <c r="G36" s="24"/>
      <c r="H36" s="24">
        <f>F36*AO36</f>
        <v>0</v>
      </c>
      <c r="I36" s="24">
        <f>F36*AP36</f>
        <v>0</v>
      </c>
      <c r="J36" s="24">
        <f>F36*G36</f>
        <v>0</v>
      </c>
      <c r="K36" s="24">
        <v>5.2999999999999998E-4</v>
      </c>
      <c r="L36" s="24">
        <f>F36*K36</f>
        <v>3.7100000000000001E-2</v>
      </c>
      <c r="M36" s="25" t="s">
        <v>57</v>
      </c>
      <c r="Z36" s="26">
        <f>IF(AQ36="5",BJ36,0)</f>
        <v>0</v>
      </c>
      <c r="AB36" s="26">
        <f>IF(AQ36="1",BH36,0)</f>
        <v>0</v>
      </c>
      <c r="AC36" s="26">
        <f>IF(AQ36="1",BI36,0)</f>
        <v>0</v>
      </c>
      <c r="AD36" s="26">
        <f>IF(AQ36="7",BH36,0)</f>
        <v>0</v>
      </c>
      <c r="AE36" s="26">
        <f>IF(AQ36="7",BI36,0)</f>
        <v>0</v>
      </c>
      <c r="AF36" s="26">
        <f>IF(AQ36="2",BH36,0)</f>
        <v>0</v>
      </c>
      <c r="AG36" s="26">
        <f>IF(AQ36="2",BI36,0)</f>
        <v>0</v>
      </c>
      <c r="AH36" s="26">
        <f>IF(AQ36="0",BJ36,0)</f>
        <v>0</v>
      </c>
      <c r="AI36" s="17"/>
      <c r="AJ36" s="24">
        <f>IF(AN36=0,J36,0)</f>
        <v>0</v>
      </c>
      <c r="AK36" s="24">
        <f>IF(AN36=15,J36,0)</f>
        <v>0</v>
      </c>
      <c r="AL36" s="24">
        <f>IF(AN36=21,J36,0)</f>
        <v>0</v>
      </c>
      <c r="AN36" s="26">
        <v>21</v>
      </c>
      <c r="AO36" s="26">
        <f>G36*0.578325991189427</f>
        <v>0</v>
      </c>
      <c r="AP36" s="26">
        <f>G36*(1-0.578325991189427)</f>
        <v>0</v>
      </c>
      <c r="AQ36" s="25" t="s">
        <v>85</v>
      </c>
      <c r="AV36" s="26">
        <f>AW36+AX36</f>
        <v>0</v>
      </c>
      <c r="AW36" s="26">
        <f>F36*AO36</f>
        <v>0</v>
      </c>
      <c r="AX36" s="26">
        <f>F36*AP36</f>
        <v>0</v>
      </c>
      <c r="AY36" s="27" t="s">
        <v>132</v>
      </c>
      <c r="AZ36" s="27" t="s">
        <v>133</v>
      </c>
      <c r="BA36" s="17" t="s">
        <v>60</v>
      </c>
      <c r="BB36" s="17" t="s">
        <v>134</v>
      </c>
      <c r="BC36" s="26">
        <f>AW36+AX36</f>
        <v>0</v>
      </c>
      <c r="BD36" s="26">
        <f>G36/(100-BE36)*100</f>
        <v>0</v>
      </c>
      <c r="BE36" s="26">
        <v>0</v>
      </c>
      <c r="BF36" s="26">
        <f>L36</f>
        <v>3.7100000000000001E-2</v>
      </c>
      <c r="BH36" s="24">
        <f>F36*AO36</f>
        <v>0</v>
      </c>
      <c r="BI36" s="24">
        <f>F36*AP36</f>
        <v>0</v>
      </c>
      <c r="BJ36" s="24">
        <f>F36*G36</f>
        <v>0</v>
      </c>
    </row>
    <row r="37" spans="1:62" x14ac:dyDescent="0.25">
      <c r="A37" s="28"/>
      <c r="B37" s="29"/>
      <c r="C37" s="29" t="s">
        <v>138</v>
      </c>
      <c r="D37" s="29" t="s">
        <v>139</v>
      </c>
      <c r="E37" s="28" t="s">
        <v>18</v>
      </c>
      <c r="F37" s="28" t="s">
        <v>18</v>
      </c>
      <c r="G37" s="28"/>
      <c r="H37" s="22">
        <f>SUM(H38:H42)</f>
        <v>0</v>
      </c>
      <c r="I37" s="22">
        <f>SUM(I38:I42)</f>
        <v>0</v>
      </c>
      <c r="J37" s="22">
        <f>SUM(J38:J42)</f>
        <v>0</v>
      </c>
      <c r="K37" s="17"/>
      <c r="L37" s="22">
        <f>SUM(L38:L42)</f>
        <v>1.3002</v>
      </c>
      <c r="M37" s="17"/>
      <c r="AI37" s="17"/>
      <c r="AS37" s="22">
        <f>SUM(AJ38:AJ42)</f>
        <v>0</v>
      </c>
      <c r="AT37" s="22">
        <f>SUM(AK38:AK42)</f>
        <v>0</v>
      </c>
      <c r="AU37" s="22">
        <f>SUM(AL38:AL42)</f>
        <v>0</v>
      </c>
    </row>
    <row r="38" spans="1:62" x14ac:dyDescent="0.25">
      <c r="A38" s="23" t="s">
        <v>140</v>
      </c>
      <c r="B38" s="23"/>
      <c r="C38" s="23" t="s">
        <v>141</v>
      </c>
      <c r="D38" s="23" t="s">
        <v>142</v>
      </c>
      <c r="E38" s="23" t="s">
        <v>93</v>
      </c>
      <c r="F38" s="24">
        <v>380</v>
      </c>
      <c r="G38" s="24"/>
      <c r="H38" s="24">
        <f>F38*AO38</f>
        <v>0</v>
      </c>
      <c r="I38" s="24">
        <f>F38*AP38</f>
        <v>0</v>
      </c>
      <c r="J38" s="24">
        <f>F38*G38</f>
        <v>0</v>
      </c>
      <c r="K38" s="24">
        <v>1.6000000000000001E-4</v>
      </c>
      <c r="L38" s="24">
        <f>F38*K38</f>
        <v>6.0800000000000007E-2</v>
      </c>
      <c r="M38" s="25" t="s">
        <v>57</v>
      </c>
      <c r="Z38" s="26">
        <f>IF(AQ38="5",BJ38,0)</f>
        <v>0</v>
      </c>
      <c r="AB38" s="26">
        <f>IF(AQ38="1",BH38,0)</f>
        <v>0</v>
      </c>
      <c r="AC38" s="26">
        <f>IF(AQ38="1",BI38,0)</f>
        <v>0</v>
      </c>
      <c r="AD38" s="26">
        <f>IF(AQ38="7",BH38,0)</f>
        <v>0</v>
      </c>
      <c r="AE38" s="26">
        <f>IF(AQ38="7",BI38,0)</f>
        <v>0</v>
      </c>
      <c r="AF38" s="26">
        <f>IF(AQ38="2",BH38,0)</f>
        <v>0</v>
      </c>
      <c r="AG38" s="26">
        <f>IF(AQ38="2",BI38,0)</f>
        <v>0</v>
      </c>
      <c r="AH38" s="26">
        <f>IF(AQ38="0",BJ38,0)</f>
        <v>0</v>
      </c>
      <c r="AI38" s="17"/>
      <c r="AJ38" s="24">
        <f>IF(AN38=0,J38,0)</f>
        <v>0</v>
      </c>
      <c r="AK38" s="24">
        <f>IF(AN38=15,J38,0)</f>
        <v>0</v>
      </c>
      <c r="AL38" s="24">
        <f>IF(AN38=21,J38,0)</f>
        <v>0</v>
      </c>
      <c r="AN38" s="26">
        <v>21</v>
      </c>
      <c r="AO38" s="26">
        <f>G38*0.268474576271186</f>
        <v>0</v>
      </c>
      <c r="AP38" s="26">
        <f>G38*(1-0.268474576271186)</f>
        <v>0</v>
      </c>
      <c r="AQ38" s="25" t="s">
        <v>85</v>
      </c>
      <c r="AV38" s="26">
        <f>AW38+AX38</f>
        <v>0</v>
      </c>
      <c r="AW38" s="26">
        <f>F38*AO38</f>
        <v>0</v>
      </c>
      <c r="AX38" s="26">
        <f>F38*AP38</f>
        <v>0</v>
      </c>
      <c r="AY38" s="27" t="s">
        <v>143</v>
      </c>
      <c r="AZ38" s="27" t="s">
        <v>133</v>
      </c>
      <c r="BA38" s="17" t="s">
        <v>60</v>
      </c>
      <c r="BB38" s="17" t="s">
        <v>144</v>
      </c>
      <c r="BC38" s="26">
        <f>AW38+AX38</f>
        <v>0</v>
      </c>
      <c r="BD38" s="26">
        <f>G38/(100-BE38)*100</f>
        <v>0</v>
      </c>
      <c r="BE38" s="26">
        <v>0</v>
      </c>
      <c r="BF38" s="26">
        <f>L38</f>
        <v>6.0800000000000007E-2</v>
      </c>
      <c r="BH38" s="24">
        <f>F38*AO38</f>
        <v>0</v>
      </c>
      <c r="BI38" s="24">
        <f>F38*AP38</f>
        <v>0</v>
      </c>
      <c r="BJ38" s="24">
        <f>F38*G38</f>
        <v>0</v>
      </c>
    </row>
    <row r="39" spans="1:62" x14ac:dyDescent="0.25">
      <c r="A39" s="23" t="s">
        <v>145</v>
      </c>
      <c r="B39" s="23"/>
      <c r="C39" s="23" t="s">
        <v>146</v>
      </c>
      <c r="D39" s="23" t="s">
        <v>147</v>
      </c>
      <c r="E39" s="23" t="s">
        <v>93</v>
      </c>
      <c r="F39" s="24">
        <v>380</v>
      </c>
      <c r="G39" s="24"/>
      <c r="H39" s="24">
        <f>F39*AO39</f>
        <v>0</v>
      </c>
      <c r="I39" s="24">
        <f>F39*AP39</f>
        <v>0</v>
      </c>
      <c r="J39" s="24">
        <f>F39*G39</f>
        <v>0</v>
      </c>
      <c r="K39" s="24">
        <v>2.3000000000000001E-4</v>
      </c>
      <c r="L39" s="24">
        <f>F39*K39</f>
        <v>8.7400000000000005E-2</v>
      </c>
      <c r="M39" s="25" t="s">
        <v>57</v>
      </c>
      <c r="Z39" s="26">
        <f>IF(AQ39="5",BJ39,0)</f>
        <v>0</v>
      </c>
      <c r="AB39" s="26">
        <f>IF(AQ39="1",BH39,0)</f>
        <v>0</v>
      </c>
      <c r="AC39" s="26">
        <f>IF(AQ39="1",BI39,0)</f>
        <v>0</v>
      </c>
      <c r="AD39" s="26">
        <f>IF(AQ39="7",BH39,0)</f>
        <v>0</v>
      </c>
      <c r="AE39" s="26">
        <f>IF(AQ39="7",BI39,0)</f>
        <v>0</v>
      </c>
      <c r="AF39" s="26">
        <f>IF(AQ39="2",BH39,0)</f>
        <v>0</v>
      </c>
      <c r="AG39" s="26">
        <f>IF(AQ39="2",BI39,0)</f>
        <v>0</v>
      </c>
      <c r="AH39" s="26">
        <f>IF(AQ39="0",BJ39,0)</f>
        <v>0</v>
      </c>
      <c r="AI39" s="17"/>
      <c r="AJ39" s="24">
        <f>IF(AN39=0,J39,0)</f>
        <v>0</v>
      </c>
      <c r="AK39" s="24">
        <f>IF(AN39=15,J39,0)</f>
        <v>0</v>
      </c>
      <c r="AL39" s="24">
        <f>IF(AN39=21,J39,0)</f>
        <v>0</v>
      </c>
      <c r="AN39" s="26">
        <v>21</v>
      </c>
      <c r="AO39" s="26">
        <f>G39*0.0297744190010796</f>
        <v>0</v>
      </c>
      <c r="AP39" s="26">
        <f>G39*(1-0.0297744190010796)</f>
        <v>0</v>
      </c>
      <c r="AQ39" s="25" t="s">
        <v>85</v>
      </c>
      <c r="AV39" s="26">
        <f>AW39+AX39</f>
        <v>0</v>
      </c>
      <c r="AW39" s="26">
        <f>F39*AO39</f>
        <v>0</v>
      </c>
      <c r="AX39" s="26">
        <f>F39*AP39</f>
        <v>0</v>
      </c>
      <c r="AY39" s="27" t="s">
        <v>143</v>
      </c>
      <c r="AZ39" s="27" t="s">
        <v>133</v>
      </c>
      <c r="BA39" s="17" t="s">
        <v>60</v>
      </c>
      <c r="BB39" s="17" t="s">
        <v>144</v>
      </c>
      <c r="BC39" s="26">
        <f>AW39+AX39</f>
        <v>0</v>
      </c>
      <c r="BD39" s="26">
        <f>G39/(100-BE39)*100</f>
        <v>0</v>
      </c>
      <c r="BE39" s="26">
        <v>0</v>
      </c>
      <c r="BF39" s="26">
        <f>L39</f>
        <v>8.7400000000000005E-2</v>
      </c>
      <c r="BH39" s="24">
        <f>F39*AO39</f>
        <v>0</v>
      </c>
      <c r="BI39" s="24">
        <f>F39*AP39</f>
        <v>0</v>
      </c>
      <c r="BJ39" s="24">
        <f>F39*G39</f>
        <v>0</v>
      </c>
    </row>
    <row r="40" spans="1:62" x14ac:dyDescent="0.25">
      <c r="A40" s="30" t="s">
        <v>88</v>
      </c>
      <c r="B40" s="30"/>
      <c r="C40" s="30" t="s">
        <v>148</v>
      </c>
      <c r="D40" s="30" t="s">
        <v>149</v>
      </c>
      <c r="E40" s="30" t="s">
        <v>93</v>
      </c>
      <c r="F40" s="31">
        <v>400</v>
      </c>
      <c r="G40" s="31"/>
      <c r="H40" s="31">
        <f>F40*AO40</f>
        <v>0</v>
      </c>
      <c r="I40" s="31">
        <f>F40*AP40</f>
        <v>0</v>
      </c>
      <c r="J40" s="31">
        <f>F40*G40</f>
        <v>0</v>
      </c>
      <c r="K40" s="31">
        <v>1.6800000000000001E-3</v>
      </c>
      <c r="L40" s="31">
        <f>F40*K40</f>
        <v>0.67200000000000004</v>
      </c>
      <c r="M40" s="32" t="s">
        <v>57</v>
      </c>
      <c r="Z40" s="26">
        <f>IF(AQ40="5",BJ40,0)</f>
        <v>0</v>
      </c>
      <c r="AB40" s="26">
        <f>IF(AQ40="1",BH40,0)</f>
        <v>0</v>
      </c>
      <c r="AC40" s="26">
        <f>IF(AQ40="1",BI40,0)</f>
        <v>0</v>
      </c>
      <c r="AD40" s="26">
        <f>IF(AQ40="7",BH40,0)</f>
        <v>0</v>
      </c>
      <c r="AE40" s="26">
        <f>IF(AQ40="7",BI40,0)</f>
        <v>0</v>
      </c>
      <c r="AF40" s="26">
        <f>IF(AQ40="2",BH40,0)</f>
        <v>0</v>
      </c>
      <c r="AG40" s="26">
        <f>IF(AQ40="2",BI40,0)</f>
        <v>0</v>
      </c>
      <c r="AH40" s="26">
        <f>IF(AQ40="0",BJ40,0)</f>
        <v>0</v>
      </c>
      <c r="AI40" s="17"/>
      <c r="AJ40" s="31">
        <f>IF(AN40=0,J40,0)</f>
        <v>0</v>
      </c>
      <c r="AK40" s="31">
        <f>IF(AN40=15,J40,0)</f>
        <v>0</v>
      </c>
      <c r="AL40" s="31">
        <f>IF(AN40=21,J40,0)</f>
        <v>0</v>
      </c>
      <c r="AN40" s="26">
        <v>21</v>
      </c>
      <c r="AO40" s="26">
        <f>G40*1</f>
        <v>0</v>
      </c>
      <c r="AP40" s="26">
        <f>G40*(1-1)</f>
        <v>0</v>
      </c>
      <c r="AQ40" s="32" t="s">
        <v>85</v>
      </c>
      <c r="AV40" s="26">
        <f>AW40+AX40</f>
        <v>0</v>
      </c>
      <c r="AW40" s="26">
        <f>F40*AO40</f>
        <v>0</v>
      </c>
      <c r="AX40" s="26">
        <f>F40*AP40</f>
        <v>0</v>
      </c>
      <c r="AY40" s="27" t="s">
        <v>143</v>
      </c>
      <c r="AZ40" s="27" t="s">
        <v>133</v>
      </c>
      <c r="BA40" s="17" t="s">
        <v>60</v>
      </c>
      <c r="BC40" s="26">
        <f>AW40+AX40</f>
        <v>0</v>
      </c>
      <c r="BD40" s="26">
        <f>G40/(100-BE40)*100</f>
        <v>0</v>
      </c>
      <c r="BE40" s="26">
        <v>0</v>
      </c>
      <c r="BF40" s="26">
        <f>L40</f>
        <v>0.67200000000000004</v>
      </c>
      <c r="BH40" s="31">
        <f>F40*AO40</f>
        <v>0</v>
      </c>
      <c r="BI40" s="31">
        <f>F40*AP40</f>
        <v>0</v>
      </c>
      <c r="BJ40" s="31">
        <f>F40*G40</f>
        <v>0</v>
      </c>
    </row>
    <row r="41" spans="1:62" x14ac:dyDescent="0.25">
      <c r="A41" s="30" t="s">
        <v>150</v>
      </c>
      <c r="B41" s="30"/>
      <c r="C41" s="30" t="s">
        <v>151</v>
      </c>
      <c r="D41" s="30" t="s">
        <v>152</v>
      </c>
      <c r="E41" s="30" t="s">
        <v>93</v>
      </c>
      <c r="F41" s="31">
        <v>400</v>
      </c>
      <c r="G41" s="31"/>
      <c r="H41" s="31">
        <f>F41*AO41</f>
        <v>0</v>
      </c>
      <c r="I41" s="31">
        <f>F41*AP41</f>
        <v>0</v>
      </c>
      <c r="J41" s="31">
        <f>F41*G41</f>
        <v>0</v>
      </c>
      <c r="K41" s="31">
        <v>1.1999999999999999E-3</v>
      </c>
      <c r="L41" s="31">
        <f>F41*K41</f>
        <v>0.48</v>
      </c>
      <c r="M41" s="32" t="s">
        <v>57</v>
      </c>
      <c r="Z41" s="26">
        <f>IF(AQ41="5",BJ41,0)</f>
        <v>0</v>
      </c>
      <c r="AB41" s="26">
        <f>IF(AQ41="1",BH41,0)</f>
        <v>0</v>
      </c>
      <c r="AC41" s="26">
        <f>IF(AQ41="1",BI41,0)</f>
        <v>0</v>
      </c>
      <c r="AD41" s="26">
        <f>IF(AQ41="7",BH41,0)</f>
        <v>0</v>
      </c>
      <c r="AE41" s="26">
        <f>IF(AQ41="7",BI41,0)</f>
        <v>0</v>
      </c>
      <c r="AF41" s="26">
        <f>IF(AQ41="2",BH41,0)</f>
        <v>0</v>
      </c>
      <c r="AG41" s="26">
        <f>IF(AQ41="2",BI41,0)</f>
        <v>0</v>
      </c>
      <c r="AH41" s="26">
        <f>IF(AQ41="0",BJ41,0)</f>
        <v>0</v>
      </c>
      <c r="AI41" s="17"/>
      <c r="AJ41" s="31">
        <f>IF(AN41=0,J41,0)</f>
        <v>0</v>
      </c>
      <c r="AK41" s="31">
        <f>IF(AN41=15,J41,0)</f>
        <v>0</v>
      </c>
      <c r="AL41" s="31">
        <f>IF(AN41=21,J41,0)</f>
        <v>0</v>
      </c>
      <c r="AN41" s="26">
        <v>21</v>
      </c>
      <c r="AO41" s="26">
        <f>G41*1</f>
        <v>0</v>
      </c>
      <c r="AP41" s="26">
        <f>G41*(1-1)</f>
        <v>0</v>
      </c>
      <c r="AQ41" s="32" t="s">
        <v>85</v>
      </c>
      <c r="AV41" s="26">
        <f>AW41+AX41</f>
        <v>0</v>
      </c>
      <c r="AW41" s="26">
        <f>F41*AO41</f>
        <v>0</v>
      </c>
      <c r="AX41" s="26">
        <f>F41*AP41</f>
        <v>0</v>
      </c>
      <c r="AY41" s="27" t="s">
        <v>143</v>
      </c>
      <c r="AZ41" s="27" t="s">
        <v>133</v>
      </c>
      <c r="BA41" s="17" t="s">
        <v>60</v>
      </c>
      <c r="BC41" s="26">
        <f>AW41+AX41</f>
        <v>0</v>
      </c>
      <c r="BD41" s="26">
        <f>G41/(100-BE41)*100</f>
        <v>0</v>
      </c>
      <c r="BE41" s="26">
        <v>0</v>
      </c>
      <c r="BF41" s="26">
        <f>L41</f>
        <v>0.48</v>
      </c>
      <c r="BH41" s="31">
        <f>F41*AO41</f>
        <v>0</v>
      </c>
      <c r="BI41" s="31">
        <f>F41*AP41</f>
        <v>0</v>
      </c>
      <c r="BJ41" s="31">
        <f>F41*G41</f>
        <v>0</v>
      </c>
    </row>
    <row r="42" spans="1:62" x14ac:dyDescent="0.25">
      <c r="A42" s="23" t="s">
        <v>153</v>
      </c>
      <c r="B42" s="23"/>
      <c r="C42" s="23" t="s">
        <v>154</v>
      </c>
      <c r="D42" s="23" t="s">
        <v>155</v>
      </c>
      <c r="E42" s="23" t="s">
        <v>156</v>
      </c>
      <c r="F42" s="24">
        <v>2816.3</v>
      </c>
      <c r="G42" s="24"/>
      <c r="H42" s="24">
        <f>F42*AO42</f>
        <v>0</v>
      </c>
      <c r="I42" s="24">
        <f>F42*AP42</f>
        <v>0</v>
      </c>
      <c r="J42" s="24">
        <f>F42*G42</f>
        <v>0</v>
      </c>
      <c r="K42" s="24">
        <v>0</v>
      </c>
      <c r="L42" s="24">
        <f>F42*K42</f>
        <v>0</v>
      </c>
      <c r="M42" s="25" t="s">
        <v>57</v>
      </c>
      <c r="Z42" s="26">
        <f>IF(AQ42="5",BJ42,0)</f>
        <v>0</v>
      </c>
      <c r="AB42" s="26">
        <f>IF(AQ42="1",BH42,0)</f>
        <v>0</v>
      </c>
      <c r="AC42" s="26">
        <f>IF(AQ42="1",BI42,0)</f>
        <v>0</v>
      </c>
      <c r="AD42" s="26">
        <f>IF(AQ42="7",BH42,0)</f>
        <v>0</v>
      </c>
      <c r="AE42" s="26">
        <f>IF(AQ42="7",BI42,0)</f>
        <v>0</v>
      </c>
      <c r="AF42" s="26">
        <f>IF(AQ42="2",BH42,0)</f>
        <v>0</v>
      </c>
      <c r="AG42" s="26">
        <f>IF(AQ42="2",BI42,0)</f>
        <v>0</v>
      </c>
      <c r="AH42" s="26">
        <f>IF(AQ42="0",BJ42,0)</f>
        <v>0</v>
      </c>
      <c r="AI42" s="17"/>
      <c r="AJ42" s="24">
        <f>IF(AN42=0,J42,0)</f>
        <v>0</v>
      </c>
      <c r="AK42" s="24">
        <f>IF(AN42=15,J42,0)</f>
        <v>0</v>
      </c>
      <c r="AL42" s="24">
        <f>IF(AN42=21,J42,0)</f>
        <v>0</v>
      </c>
      <c r="AN42" s="26">
        <v>21</v>
      </c>
      <c r="AO42" s="26">
        <f>G42*0</f>
        <v>0</v>
      </c>
      <c r="AP42" s="26">
        <f>G42*(1-0)</f>
        <v>0</v>
      </c>
      <c r="AQ42" s="25" t="s">
        <v>77</v>
      </c>
      <c r="AV42" s="26">
        <f>AW42+AX42</f>
        <v>0</v>
      </c>
      <c r="AW42" s="26">
        <f>F42*AO42</f>
        <v>0</v>
      </c>
      <c r="AX42" s="26">
        <f>F42*AP42</f>
        <v>0</v>
      </c>
      <c r="AY42" s="27" t="s">
        <v>143</v>
      </c>
      <c r="AZ42" s="27" t="s">
        <v>133</v>
      </c>
      <c r="BA42" s="17" t="s">
        <v>60</v>
      </c>
      <c r="BB42" s="17" t="s">
        <v>144</v>
      </c>
      <c r="BC42" s="26">
        <f>AW42+AX42</f>
        <v>0</v>
      </c>
      <c r="BD42" s="26">
        <f>G42/(100-BE42)*100</f>
        <v>0</v>
      </c>
      <c r="BE42" s="26">
        <v>0</v>
      </c>
      <c r="BF42" s="26">
        <f>L42</f>
        <v>0</v>
      </c>
      <c r="BH42" s="24">
        <f>F42*AO42</f>
        <v>0</v>
      </c>
      <c r="BI42" s="24">
        <f>F42*AP42</f>
        <v>0</v>
      </c>
      <c r="BJ42" s="24">
        <f>F42*G42</f>
        <v>0</v>
      </c>
    </row>
    <row r="43" spans="1:62" x14ac:dyDescent="0.25">
      <c r="A43" s="28"/>
      <c r="B43" s="29"/>
      <c r="C43" s="29" t="s">
        <v>157</v>
      </c>
      <c r="D43" s="29" t="s">
        <v>158</v>
      </c>
      <c r="E43" s="28" t="s">
        <v>18</v>
      </c>
      <c r="F43" s="28" t="s">
        <v>18</v>
      </c>
      <c r="G43" s="28"/>
      <c r="H43" s="22">
        <f>SUM(H44:H46)</f>
        <v>0</v>
      </c>
      <c r="I43" s="22">
        <f>SUM(I44:I46)</f>
        <v>0</v>
      </c>
      <c r="J43" s="22">
        <f>SUM(J44:J46)</f>
        <v>0</v>
      </c>
      <c r="K43" s="17"/>
      <c r="L43" s="22">
        <f>SUM(L44:L46)</f>
        <v>0.36057000000000006</v>
      </c>
      <c r="M43" s="17"/>
      <c r="AI43" s="17"/>
      <c r="AS43" s="22">
        <f>SUM(AJ44:AJ46)</f>
        <v>0</v>
      </c>
      <c r="AT43" s="22">
        <f>SUM(AK44:AK46)</f>
        <v>0</v>
      </c>
      <c r="AU43" s="22">
        <f>SUM(AL44:AL46)</f>
        <v>0</v>
      </c>
    </row>
    <row r="44" spans="1:62" x14ac:dyDescent="0.25">
      <c r="A44" s="23" t="s">
        <v>159</v>
      </c>
      <c r="B44" s="23"/>
      <c r="C44" s="23" t="s">
        <v>160</v>
      </c>
      <c r="D44" s="23" t="s">
        <v>161</v>
      </c>
      <c r="E44" s="23" t="s">
        <v>162</v>
      </c>
      <c r="F44" s="24">
        <v>3</v>
      </c>
      <c r="G44" s="24"/>
      <c r="H44" s="24">
        <f>F44*AO44</f>
        <v>0</v>
      </c>
      <c r="I44" s="24">
        <f>F44*AP44</f>
        <v>0</v>
      </c>
      <c r="J44" s="24">
        <f>F44*G44</f>
        <v>0</v>
      </c>
      <c r="K44" s="24">
        <v>7.5800000000000006E-2</v>
      </c>
      <c r="L44" s="24">
        <f>F44*K44</f>
        <v>0.22740000000000002</v>
      </c>
      <c r="M44" s="25" t="s">
        <v>57</v>
      </c>
      <c r="Z44" s="26">
        <f>IF(AQ44="5",BJ44,0)</f>
        <v>0</v>
      </c>
      <c r="AB44" s="26">
        <f>IF(AQ44="1",BH44,0)</f>
        <v>0</v>
      </c>
      <c r="AC44" s="26">
        <f>IF(AQ44="1",BI44,0)</f>
        <v>0</v>
      </c>
      <c r="AD44" s="26">
        <f>IF(AQ44="7",BH44,0)</f>
        <v>0</v>
      </c>
      <c r="AE44" s="26">
        <f>IF(AQ44="7",BI44,0)</f>
        <v>0</v>
      </c>
      <c r="AF44" s="26">
        <f>IF(AQ44="2",BH44,0)</f>
        <v>0</v>
      </c>
      <c r="AG44" s="26">
        <f>IF(AQ44="2",BI44,0)</f>
        <v>0</v>
      </c>
      <c r="AH44" s="26">
        <f>IF(AQ44="0",BJ44,0)</f>
        <v>0</v>
      </c>
      <c r="AI44" s="17"/>
      <c r="AJ44" s="24">
        <f>IF(AN44=0,J44,0)</f>
        <v>0</v>
      </c>
      <c r="AK44" s="24">
        <f>IF(AN44=15,J44,0)</f>
        <v>0</v>
      </c>
      <c r="AL44" s="24">
        <f>IF(AN44=21,J44,0)</f>
        <v>0</v>
      </c>
      <c r="AN44" s="26">
        <v>21</v>
      </c>
      <c r="AO44" s="26">
        <f>G44*0.766744639376218</f>
        <v>0</v>
      </c>
      <c r="AP44" s="26">
        <f>G44*(1-0.766744639376218)</f>
        <v>0</v>
      </c>
      <c r="AQ44" s="25" t="s">
        <v>85</v>
      </c>
      <c r="AV44" s="26">
        <f>AW44+AX44</f>
        <v>0</v>
      </c>
      <c r="AW44" s="26">
        <f>F44*AO44</f>
        <v>0</v>
      </c>
      <c r="AX44" s="26">
        <f>F44*AP44</f>
        <v>0</v>
      </c>
      <c r="AY44" s="27" t="s">
        <v>163</v>
      </c>
      <c r="AZ44" s="27" t="s">
        <v>164</v>
      </c>
      <c r="BA44" s="17" t="s">
        <v>60</v>
      </c>
      <c r="BB44" s="17" t="s">
        <v>165</v>
      </c>
      <c r="BC44" s="26">
        <f>AW44+AX44</f>
        <v>0</v>
      </c>
      <c r="BD44" s="26">
        <f>G44/(100-BE44)*100</f>
        <v>0</v>
      </c>
      <c r="BE44" s="26">
        <v>0</v>
      </c>
      <c r="BF44" s="26">
        <f>L44</f>
        <v>0.22740000000000002</v>
      </c>
      <c r="BH44" s="24">
        <f>F44*AO44</f>
        <v>0</v>
      </c>
      <c r="BI44" s="24">
        <f>F44*AP44</f>
        <v>0</v>
      </c>
      <c r="BJ44" s="24">
        <f>F44*G44</f>
        <v>0</v>
      </c>
    </row>
    <row r="45" spans="1:62" x14ac:dyDescent="0.25">
      <c r="A45" s="23" t="s">
        <v>166</v>
      </c>
      <c r="B45" s="23"/>
      <c r="C45" s="23" t="s">
        <v>167</v>
      </c>
      <c r="D45" s="23" t="s">
        <v>168</v>
      </c>
      <c r="E45" s="23" t="s">
        <v>119</v>
      </c>
      <c r="F45" s="24">
        <v>52</v>
      </c>
      <c r="G45" s="24"/>
      <c r="H45" s="24">
        <f>F45*AO45</f>
        <v>0</v>
      </c>
      <c r="I45" s="24">
        <f>F45*AP45</f>
        <v>0</v>
      </c>
      <c r="J45" s="24">
        <f>F45*G45</f>
        <v>0</v>
      </c>
      <c r="K45" s="24">
        <v>2.5200000000000001E-3</v>
      </c>
      <c r="L45" s="24">
        <f>F45*K45</f>
        <v>0.13104000000000002</v>
      </c>
      <c r="M45" s="25" t="s">
        <v>57</v>
      </c>
      <c r="Z45" s="26">
        <f>IF(AQ45="5",BJ45,0)</f>
        <v>0</v>
      </c>
      <c r="AB45" s="26">
        <f>IF(AQ45="1",BH45,0)</f>
        <v>0</v>
      </c>
      <c r="AC45" s="26">
        <f>IF(AQ45="1",BI45,0)</f>
        <v>0</v>
      </c>
      <c r="AD45" s="26">
        <f>IF(AQ45="7",BH45,0)</f>
        <v>0</v>
      </c>
      <c r="AE45" s="26">
        <f>IF(AQ45="7",BI45,0)</f>
        <v>0</v>
      </c>
      <c r="AF45" s="26">
        <f>IF(AQ45="2",BH45,0)</f>
        <v>0</v>
      </c>
      <c r="AG45" s="26">
        <f>IF(AQ45="2",BI45,0)</f>
        <v>0</v>
      </c>
      <c r="AH45" s="26">
        <f>IF(AQ45="0",BJ45,0)</f>
        <v>0</v>
      </c>
      <c r="AI45" s="17"/>
      <c r="AJ45" s="24">
        <f>IF(AN45=0,J45,0)</f>
        <v>0</v>
      </c>
      <c r="AK45" s="24">
        <f>IF(AN45=15,J45,0)</f>
        <v>0</v>
      </c>
      <c r="AL45" s="24">
        <f>IF(AN45=21,J45,0)</f>
        <v>0</v>
      </c>
      <c r="AN45" s="26">
        <v>21</v>
      </c>
      <c r="AO45" s="26">
        <f>G45*0.48464333781965</f>
        <v>0</v>
      </c>
      <c r="AP45" s="26">
        <f>G45*(1-0.48464333781965)</f>
        <v>0</v>
      </c>
      <c r="AQ45" s="25" t="s">
        <v>85</v>
      </c>
      <c r="AV45" s="26">
        <f>AW45+AX45</f>
        <v>0</v>
      </c>
      <c r="AW45" s="26">
        <f>F45*AO45</f>
        <v>0</v>
      </c>
      <c r="AX45" s="26">
        <f>F45*AP45</f>
        <v>0</v>
      </c>
      <c r="AY45" s="27" t="s">
        <v>163</v>
      </c>
      <c r="AZ45" s="27" t="s">
        <v>164</v>
      </c>
      <c r="BA45" s="17" t="s">
        <v>60</v>
      </c>
      <c r="BB45" s="17" t="s">
        <v>165</v>
      </c>
      <c r="BC45" s="26">
        <f>AW45+AX45</f>
        <v>0</v>
      </c>
      <c r="BD45" s="26">
        <f>G45/(100-BE45)*100</f>
        <v>0</v>
      </c>
      <c r="BE45" s="26">
        <v>0</v>
      </c>
      <c r="BF45" s="26">
        <f>L45</f>
        <v>0.13104000000000002</v>
      </c>
      <c r="BH45" s="24">
        <f>F45*AO45</f>
        <v>0</v>
      </c>
      <c r="BI45" s="24">
        <f>F45*AP45</f>
        <v>0</v>
      </c>
      <c r="BJ45" s="24">
        <f>F45*G45</f>
        <v>0</v>
      </c>
    </row>
    <row r="46" spans="1:62" x14ac:dyDescent="0.25">
      <c r="A46" s="30" t="s">
        <v>169</v>
      </c>
      <c r="B46" s="30"/>
      <c r="C46" s="30" t="s">
        <v>170</v>
      </c>
      <c r="D46" s="30" t="s">
        <v>171</v>
      </c>
      <c r="E46" s="30" t="s">
        <v>162</v>
      </c>
      <c r="F46" s="31">
        <v>3</v>
      </c>
      <c r="G46" s="31"/>
      <c r="H46" s="31">
        <f>F46*AO46</f>
        <v>0</v>
      </c>
      <c r="I46" s="31">
        <f>F46*AP46</f>
        <v>0</v>
      </c>
      <c r="J46" s="31">
        <f>F46*G46</f>
        <v>0</v>
      </c>
      <c r="K46" s="31">
        <v>7.1000000000000002E-4</v>
      </c>
      <c r="L46" s="31">
        <f>F46*K46</f>
        <v>2.1299999999999999E-3</v>
      </c>
      <c r="M46" s="32" t="s">
        <v>57</v>
      </c>
      <c r="Z46" s="26">
        <f>IF(AQ46="5",BJ46,0)</f>
        <v>0</v>
      </c>
      <c r="AB46" s="26">
        <f>IF(AQ46="1",BH46,0)</f>
        <v>0</v>
      </c>
      <c r="AC46" s="26">
        <f>IF(AQ46="1",BI46,0)</f>
        <v>0</v>
      </c>
      <c r="AD46" s="26">
        <f>IF(AQ46="7",BH46,0)</f>
        <v>0</v>
      </c>
      <c r="AE46" s="26">
        <f>IF(AQ46="7",BI46,0)</f>
        <v>0</v>
      </c>
      <c r="AF46" s="26">
        <f>IF(AQ46="2",BH46,0)</f>
        <v>0</v>
      </c>
      <c r="AG46" s="26">
        <f>IF(AQ46="2",BI46,0)</f>
        <v>0</v>
      </c>
      <c r="AH46" s="26">
        <f>IF(AQ46="0",BJ46,0)</f>
        <v>0</v>
      </c>
      <c r="AI46" s="17"/>
      <c r="AJ46" s="31">
        <f>IF(AN46=0,J46,0)</f>
        <v>0</v>
      </c>
      <c r="AK46" s="31">
        <f>IF(AN46=15,J46,0)</f>
        <v>0</v>
      </c>
      <c r="AL46" s="31">
        <f>IF(AN46=21,J46,0)</f>
        <v>0</v>
      </c>
      <c r="AN46" s="26">
        <v>21</v>
      </c>
      <c r="AO46" s="26">
        <f>G46*1</f>
        <v>0</v>
      </c>
      <c r="AP46" s="26">
        <f>G46*(1-1)</f>
        <v>0</v>
      </c>
      <c r="AQ46" s="32" t="s">
        <v>85</v>
      </c>
      <c r="AV46" s="26">
        <f>AW46+AX46</f>
        <v>0</v>
      </c>
      <c r="AW46" s="26">
        <f>F46*AO46</f>
        <v>0</v>
      </c>
      <c r="AX46" s="26">
        <f>F46*AP46</f>
        <v>0</v>
      </c>
      <c r="AY46" s="27" t="s">
        <v>163</v>
      </c>
      <c r="AZ46" s="27" t="s">
        <v>164</v>
      </c>
      <c r="BA46" s="17" t="s">
        <v>60</v>
      </c>
      <c r="BC46" s="26">
        <f>AW46+AX46</f>
        <v>0</v>
      </c>
      <c r="BD46" s="26">
        <f>G46/(100-BE46)*100</f>
        <v>0</v>
      </c>
      <c r="BE46" s="26">
        <v>0</v>
      </c>
      <c r="BF46" s="26">
        <f>L46</f>
        <v>2.1299999999999999E-3</v>
      </c>
      <c r="BH46" s="31">
        <f>F46*AO46</f>
        <v>0</v>
      </c>
      <c r="BI46" s="31">
        <f>F46*AP46</f>
        <v>0</v>
      </c>
      <c r="BJ46" s="31">
        <f>F46*G46</f>
        <v>0</v>
      </c>
    </row>
    <row r="47" spans="1:62" x14ac:dyDescent="0.25">
      <c r="A47" s="28"/>
      <c r="B47" s="29"/>
      <c r="C47" s="29" t="s">
        <v>172</v>
      </c>
      <c r="D47" s="29" t="s">
        <v>173</v>
      </c>
      <c r="E47" s="28" t="s">
        <v>18</v>
      </c>
      <c r="F47" s="28" t="s">
        <v>18</v>
      </c>
      <c r="G47" s="28"/>
      <c r="H47" s="22">
        <f>SUM(H48:H57)</f>
        <v>0</v>
      </c>
      <c r="I47" s="22">
        <f>SUM(I48:I57)</f>
        <v>0</v>
      </c>
      <c r="J47" s="22">
        <f>SUM(J48:J57)</f>
        <v>0</v>
      </c>
      <c r="K47" s="17"/>
      <c r="L47" s="22">
        <f>SUM(L48:L57)</f>
        <v>1.0904799999999999</v>
      </c>
      <c r="M47" s="17"/>
      <c r="AI47" s="17"/>
      <c r="AS47" s="22">
        <f>SUM(AJ48:AJ57)</f>
        <v>0</v>
      </c>
      <c r="AT47" s="22">
        <f>SUM(AK48:AK57)</f>
        <v>0</v>
      </c>
      <c r="AU47" s="22">
        <f>SUM(AL48:AL57)</f>
        <v>0</v>
      </c>
    </row>
    <row r="48" spans="1:62" x14ac:dyDescent="0.25">
      <c r="A48" s="23" t="s">
        <v>174</v>
      </c>
      <c r="B48" s="23"/>
      <c r="C48" s="23" t="s">
        <v>175</v>
      </c>
      <c r="D48" s="23" t="s">
        <v>176</v>
      </c>
      <c r="E48" s="23" t="s">
        <v>162</v>
      </c>
      <c r="F48" s="24">
        <v>44</v>
      </c>
      <c r="G48" s="24"/>
      <c r="H48" s="24">
        <f t="shared" ref="H48:H57" si="0">F48*AO48</f>
        <v>0</v>
      </c>
      <c r="I48" s="24">
        <f t="shared" ref="I48:I57" si="1">F48*AP48</f>
        <v>0</v>
      </c>
      <c r="J48" s="24">
        <f t="shared" ref="J48:J57" si="2">F48*G48</f>
        <v>0</v>
      </c>
      <c r="K48" s="24">
        <v>9.6000000000000002E-4</v>
      </c>
      <c r="L48" s="24">
        <f t="shared" ref="L48:L57" si="3">F48*K48</f>
        <v>4.224E-2</v>
      </c>
      <c r="M48" s="25" t="s">
        <v>57</v>
      </c>
      <c r="Z48" s="26">
        <f t="shared" ref="Z48:Z57" si="4">IF(AQ48="5",BJ48,0)</f>
        <v>0</v>
      </c>
      <c r="AB48" s="26">
        <f t="shared" ref="AB48:AB57" si="5">IF(AQ48="1",BH48,0)</f>
        <v>0</v>
      </c>
      <c r="AC48" s="26">
        <f t="shared" ref="AC48:AC57" si="6">IF(AQ48="1",BI48,0)</f>
        <v>0</v>
      </c>
      <c r="AD48" s="26">
        <f t="shared" ref="AD48:AD57" si="7">IF(AQ48="7",BH48,0)</f>
        <v>0</v>
      </c>
      <c r="AE48" s="26">
        <f t="shared" ref="AE48:AE57" si="8">IF(AQ48="7",BI48,0)</f>
        <v>0</v>
      </c>
      <c r="AF48" s="26">
        <f t="shared" ref="AF48:AF57" si="9">IF(AQ48="2",BH48,0)</f>
        <v>0</v>
      </c>
      <c r="AG48" s="26">
        <f t="shared" ref="AG48:AG57" si="10">IF(AQ48="2",BI48,0)</f>
        <v>0</v>
      </c>
      <c r="AH48" s="26">
        <f t="shared" ref="AH48:AH57" si="11">IF(AQ48="0",BJ48,0)</f>
        <v>0</v>
      </c>
      <c r="AI48" s="17"/>
      <c r="AJ48" s="24">
        <f t="shared" ref="AJ48:AJ57" si="12">IF(AN48=0,J48,0)</f>
        <v>0</v>
      </c>
      <c r="AK48" s="24">
        <f t="shared" ref="AK48:AK57" si="13">IF(AN48=15,J48,0)</f>
        <v>0</v>
      </c>
      <c r="AL48" s="24">
        <f t="shared" ref="AL48:AL57" si="14">IF(AN48=21,J48,0)</f>
        <v>0</v>
      </c>
      <c r="AN48" s="26">
        <v>21</v>
      </c>
      <c r="AO48" s="26">
        <f>G48*0</f>
        <v>0</v>
      </c>
      <c r="AP48" s="26">
        <f>G48*(1-0)</f>
        <v>0</v>
      </c>
      <c r="AQ48" s="25" t="s">
        <v>85</v>
      </c>
      <c r="AV48" s="26">
        <f t="shared" ref="AV48:AV57" si="15">AW48+AX48</f>
        <v>0</v>
      </c>
      <c r="AW48" s="26">
        <f t="shared" ref="AW48:AW57" si="16">F48*AO48</f>
        <v>0</v>
      </c>
      <c r="AX48" s="26">
        <f t="shared" ref="AX48:AX57" si="17">F48*AP48</f>
        <v>0</v>
      </c>
      <c r="AY48" s="27" t="s">
        <v>177</v>
      </c>
      <c r="AZ48" s="27" t="s">
        <v>178</v>
      </c>
      <c r="BA48" s="17" t="s">
        <v>60</v>
      </c>
      <c r="BB48" s="17" t="s">
        <v>179</v>
      </c>
      <c r="BC48" s="26">
        <f t="shared" ref="BC48:BC57" si="18">AW48+AX48</f>
        <v>0</v>
      </c>
      <c r="BD48" s="26">
        <f t="shared" ref="BD48:BD57" si="19">G48/(100-BE48)*100</f>
        <v>0</v>
      </c>
      <c r="BE48" s="26">
        <v>0</v>
      </c>
      <c r="BF48" s="26">
        <f t="shared" ref="BF48:BF57" si="20">L48</f>
        <v>4.224E-2</v>
      </c>
      <c r="BH48" s="24">
        <f t="shared" ref="BH48:BH57" si="21">F48*AO48</f>
        <v>0</v>
      </c>
      <c r="BI48" s="24">
        <f t="shared" ref="BI48:BI57" si="22">F48*AP48</f>
        <v>0</v>
      </c>
      <c r="BJ48" s="24">
        <f t="shared" ref="BJ48:BJ57" si="23">F48*G48</f>
        <v>0</v>
      </c>
    </row>
    <row r="49" spans="1:62" x14ac:dyDescent="0.25">
      <c r="A49" s="23" t="s">
        <v>180</v>
      </c>
      <c r="B49" s="23"/>
      <c r="C49" s="23" t="s">
        <v>181</v>
      </c>
      <c r="D49" s="23" t="s">
        <v>182</v>
      </c>
      <c r="E49" s="23" t="s">
        <v>119</v>
      </c>
      <c r="F49" s="24">
        <v>42</v>
      </c>
      <c r="G49" s="24"/>
      <c r="H49" s="24">
        <f t="shared" si="0"/>
        <v>0</v>
      </c>
      <c r="I49" s="24">
        <f t="shared" si="1"/>
        <v>0</v>
      </c>
      <c r="J49" s="24">
        <f t="shared" si="2"/>
        <v>0</v>
      </c>
      <c r="K49" s="24">
        <v>2.66E-3</v>
      </c>
      <c r="L49" s="24">
        <f t="shared" si="3"/>
        <v>0.11172</v>
      </c>
      <c r="M49" s="25" t="s">
        <v>57</v>
      </c>
      <c r="Z49" s="26">
        <f t="shared" si="4"/>
        <v>0</v>
      </c>
      <c r="AB49" s="26">
        <f t="shared" si="5"/>
        <v>0</v>
      </c>
      <c r="AC49" s="26">
        <f t="shared" si="6"/>
        <v>0</v>
      </c>
      <c r="AD49" s="26">
        <f t="shared" si="7"/>
        <v>0</v>
      </c>
      <c r="AE49" s="26">
        <f t="shared" si="8"/>
        <v>0</v>
      </c>
      <c r="AF49" s="26">
        <f t="shared" si="9"/>
        <v>0</v>
      </c>
      <c r="AG49" s="26">
        <f t="shared" si="10"/>
        <v>0</v>
      </c>
      <c r="AH49" s="26">
        <f t="shared" si="11"/>
        <v>0</v>
      </c>
      <c r="AI49" s="17"/>
      <c r="AJ49" s="24">
        <f t="shared" si="12"/>
        <v>0</v>
      </c>
      <c r="AK49" s="24">
        <f t="shared" si="13"/>
        <v>0</v>
      </c>
      <c r="AL49" s="24">
        <f t="shared" si="14"/>
        <v>0</v>
      </c>
      <c r="AN49" s="26">
        <v>21</v>
      </c>
      <c r="AO49" s="26">
        <f>G49*0.225314490536746</f>
        <v>0</v>
      </c>
      <c r="AP49" s="26">
        <f>G49*(1-0.225314490536746)</f>
        <v>0</v>
      </c>
      <c r="AQ49" s="25" t="s">
        <v>85</v>
      </c>
      <c r="AV49" s="26">
        <f t="shared" si="15"/>
        <v>0</v>
      </c>
      <c r="AW49" s="26">
        <f t="shared" si="16"/>
        <v>0</v>
      </c>
      <c r="AX49" s="26">
        <f t="shared" si="17"/>
        <v>0</v>
      </c>
      <c r="AY49" s="27" t="s">
        <v>177</v>
      </c>
      <c r="AZ49" s="27" t="s">
        <v>178</v>
      </c>
      <c r="BA49" s="17" t="s">
        <v>60</v>
      </c>
      <c r="BB49" s="17" t="s">
        <v>179</v>
      </c>
      <c r="BC49" s="26">
        <f t="shared" si="18"/>
        <v>0</v>
      </c>
      <c r="BD49" s="26">
        <f t="shared" si="19"/>
        <v>0</v>
      </c>
      <c r="BE49" s="26">
        <v>0</v>
      </c>
      <c r="BF49" s="26">
        <f t="shared" si="20"/>
        <v>0.11172</v>
      </c>
      <c r="BH49" s="24">
        <f t="shared" si="21"/>
        <v>0</v>
      </c>
      <c r="BI49" s="24">
        <f t="shared" si="22"/>
        <v>0</v>
      </c>
      <c r="BJ49" s="24">
        <f t="shared" si="23"/>
        <v>0</v>
      </c>
    </row>
    <row r="50" spans="1:62" x14ac:dyDescent="0.25">
      <c r="A50" s="23" t="s">
        <v>183</v>
      </c>
      <c r="B50" s="23"/>
      <c r="C50" s="23" t="s">
        <v>184</v>
      </c>
      <c r="D50" s="23" t="s">
        <v>185</v>
      </c>
      <c r="E50" s="23" t="s">
        <v>162</v>
      </c>
      <c r="F50" s="24">
        <v>3</v>
      </c>
      <c r="G50" s="24"/>
      <c r="H50" s="24">
        <f t="shared" si="0"/>
        <v>0</v>
      </c>
      <c r="I50" s="24">
        <f t="shared" si="1"/>
        <v>0</v>
      </c>
      <c r="J50" s="24">
        <f t="shared" si="2"/>
        <v>0</v>
      </c>
      <c r="K50" s="24">
        <v>1.65E-3</v>
      </c>
      <c r="L50" s="24">
        <f t="shared" si="3"/>
        <v>4.9499999999999995E-3</v>
      </c>
      <c r="M50" s="25" t="s">
        <v>57</v>
      </c>
      <c r="Z50" s="26">
        <f t="shared" si="4"/>
        <v>0</v>
      </c>
      <c r="AB50" s="26">
        <f t="shared" si="5"/>
        <v>0</v>
      </c>
      <c r="AC50" s="26">
        <f t="shared" si="6"/>
        <v>0</v>
      </c>
      <c r="AD50" s="26">
        <f t="shared" si="7"/>
        <v>0</v>
      </c>
      <c r="AE50" s="26">
        <f t="shared" si="8"/>
        <v>0</v>
      </c>
      <c r="AF50" s="26">
        <f t="shared" si="9"/>
        <v>0</v>
      </c>
      <c r="AG50" s="26">
        <f t="shared" si="10"/>
        <v>0</v>
      </c>
      <c r="AH50" s="26">
        <f t="shared" si="11"/>
        <v>0</v>
      </c>
      <c r="AI50" s="17"/>
      <c r="AJ50" s="24">
        <f t="shared" si="12"/>
        <v>0</v>
      </c>
      <c r="AK50" s="24">
        <f t="shared" si="13"/>
        <v>0</v>
      </c>
      <c r="AL50" s="24">
        <f t="shared" si="14"/>
        <v>0</v>
      </c>
      <c r="AN50" s="26">
        <v>21</v>
      </c>
      <c r="AO50" s="26">
        <f>G50*0.110893350411259</f>
        <v>0</v>
      </c>
      <c r="AP50" s="26">
        <f>G50*(1-0.110893350411259)</f>
        <v>0</v>
      </c>
      <c r="AQ50" s="25" t="s">
        <v>85</v>
      </c>
      <c r="AV50" s="26">
        <f t="shared" si="15"/>
        <v>0</v>
      </c>
      <c r="AW50" s="26">
        <f t="shared" si="16"/>
        <v>0</v>
      </c>
      <c r="AX50" s="26">
        <f t="shared" si="17"/>
        <v>0</v>
      </c>
      <c r="AY50" s="27" t="s">
        <v>177</v>
      </c>
      <c r="AZ50" s="27" t="s">
        <v>178</v>
      </c>
      <c r="BA50" s="17" t="s">
        <v>60</v>
      </c>
      <c r="BB50" s="17" t="s">
        <v>179</v>
      </c>
      <c r="BC50" s="26">
        <f t="shared" si="18"/>
        <v>0</v>
      </c>
      <c r="BD50" s="26">
        <f t="shared" si="19"/>
        <v>0</v>
      </c>
      <c r="BE50" s="26">
        <v>0</v>
      </c>
      <c r="BF50" s="26">
        <f t="shared" si="20"/>
        <v>4.9499999999999995E-3</v>
      </c>
      <c r="BH50" s="24">
        <f t="shared" si="21"/>
        <v>0</v>
      </c>
      <c r="BI50" s="24">
        <f t="shared" si="22"/>
        <v>0</v>
      </c>
      <c r="BJ50" s="24">
        <f t="shared" si="23"/>
        <v>0</v>
      </c>
    </row>
    <row r="51" spans="1:62" x14ac:dyDescent="0.25">
      <c r="A51" s="23" t="s">
        <v>186</v>
      </c>
      <c r="B51" s="23"/>
      <c r="C51" s="23" t="s">
        <v>187</v>
      </c>
      <c r="D51" s="23" t="s">
        <v>188</v>
      </c>
      <c r="E51" s="23" t="s">
        <v>119</v>
      </c>
      <c r="F51" s="24">
        <v>42</v>
      </c>
      <c r="G51" s="24"/>
      <c r="H51" s="24">
        <f t="shared" si="0"/>
        <v>0</v>
      </c>
      <c r="I51" s="24">
        <f t="shared" si="1"/>
        <v>0</v>
      </c>
      <c r="J51" s="24">
        <f t="shared" si="2"/>
        <v>0</v>
      </c>
      <c r="K51" s="24">
        <v>3.3600000000000001E-3</v>
      </c>
      <c r="L51" s="24">
        <f t="shared" si="3"/>
        <v>0.14112</v>
      </c>
      <c r="M51" s="25" t="s">
        <v>57</v>
      </c>
      <c r="Z51" s="26">
        <f t="shared" si="4"/>
        <v>0</v>
      </c>
      <c r="AB51" s="26">
        <f t="shared" si="5"/>
        <v>0</v>
      </c>
      <c r="AC51" s="26">
        <f t="shared" si="6"/>
        <v>0</v>
      </c>
      <c r="AD51" s="26">
        <f t="shared" si="7"/>
        <v>0</v>
      </c>
      <c r="AE51" s="26">
        <f t="shared" si="8"/>
        <v>0</v>
      </c>
      <c r="AF51" s="26">
        <f t="shared" si="9"/>
        <v>0</v>
      </c>
      <c r="AG51" s="26">
        <f t="shared" si="10"/>
        <v>0</v>
      </c>
      <c r="AH51" s="26">
        <f t="shared" si="11"/>
        <v>0</v>
      </c>
      <c r="AI51" s="17"/>
      <c r="AJ51" s="24">
        <f t="shared" si="12"/>
        <v>0</v>
      </c>
      <c r="AK51" s="24">
        <f t="shared" si="13"/>
        <v>0</v>
      </c>
      <c r="AL51" s="24">
        <f t="shared" si="14"/>
        <v>0</v>
      </c>
      <c r="AN51" s="26">
        <v>21</v>
      </c>
      <c r="AO51" s="26">
        <f>G51*0</f>
        <v>0</v>
      </c>
      <c r="AP51" s="26">
        <f>G51*(1-0)</f>
        <v>0</v>
      </c>
      <c r="AQ51" s="25" t="s">
        <v>85</v>
      </c>
      <c r="AV51" s="26">
        <f t="shared" si="15"/>
        <v>0</v>
      </c>
      <c r="AW51" s="26">
        <f t="shared" si="16"/>
        <v>0</v>
      </c>
      <c r="AX51" s="26">
        <f t="shared" si="17"/>
        <v>0</v>
      </c>
      <c r="AY51" s="27" t="s">
        <v>177</v>
      </c>
      <c r="AZ51" s="27" t="s">
        <v>178</v>
      </c>
      <c r="BA51" s="17" t="s">
        <v>60</v>
      </c>
      <c r="BB51" s="17" t="s">
        <v>179</v>
      </c>
      <c r="BC51" s="26">
        <f t="shared" si="18"/>
        <v>0</v>
      </c>
      <c r="BD51" s="26">
        <f t="shared" si="19"/>
        <v>0</v>
      </c>
      <c r="BE51" s="26">
        <v>0</v>
      </c>
      <c r="BF51" s="26">
        <f t="shared" si="20"/>
        <v>0.14112</v>
      </c>
      <c r="BH51" s="24">
        <f t="shared" si="21"/>
        <v>0</v>
      </c>
      <c r="BI51" s="24">
        <f t="shared" si="22"/>
        <v>0</v>
      </c>
      <c r="BJ51" s="24">
        <f t="shared" si="23"/>
        <v>0</v>
      </c>
    </row>
    <row r="52" spans="1:62" x14ac:dyDescent="0.25">
      <c r="A52" s="23" t="s">
        <v>189</v>
      </c>
      <c r="B52" s="23"/>
      <c r="C52" s="23" t="s">
        <v>190</v>
      </c>
      <c r="D52" s="23" t="s">
        <v>191</v>
      </c>
      <c r="E52" s="23" t="s">
        <v>119</v>
      </c>
      <c r="F52" s="24">
        <v>126</v>
      </c>
      <c r="G52" s="24"/>
      <c r="H52" s="24">
        <f t="shared" si="0"/>
        <v>0</v>
      </c>
      <c r="I52" s="24">
        <f t="shared" si="1"/>
        <v>0</v>
      </c>
      <c r="J52" s="24">
        <f t="shared" si="2"/>
        <v>0</v>
      </c>
      <c r="K52" s="24">
        <v>5.2199999999999998E-3</v>
      </c>
      <c r="L52" s="24">
        <f t="shared" si="3"/>
        <v>0.65771999999999997</v>
      </c>
      <c r="M52" s="25" t="s">
        <v>57</v>
      </c>
      <c r="Z52" s="26">
        <f t="shared" si="4"/>
        <v>0</v>
      </c>
      <c r="AB52" s="26">
        <f t="shared" si="5"/>
        <v>0</v>
      </c>
      <c r="AC52" s="26">
        <f t="shared" si="6"/>
        <v>0</v>
      </c>
      <c r="AD52" s="26">
        <f t="shared" si="7"/>
        <v>0</v>
      </c>
      <c r="AE52" s="26">
        <f t="shared" si="8"/>
        <v>0</v>
      </c>
      <c r="AF52" s="26">
        <f t="shared" si="9"/>
        <v>0</v>
      </c>
      <c r="AG52" s="26">
        <f t="shared" si="10"/>
        <v>0</v>
      </c>
      <c r="AH52" s="26">
        <f t="shared" si="11"/>
        <v>0</v>
      </c>
      <c r="AI52" s="17"/>
      <c r="AJ52" s="24">
        <f t="shared" si="12"/>
        <v>0</v>
      </c>
      <c r="AK52" s="24">
        <f t="shared" si="13"/>
        <v>0</v>
      </c>
      <c r="AL52" s="24">
        <f t="shared" si="14"/>
        <v>0</v>
      </c>
      <c r="AN52" s="26">
        <v>21</v>
      </c>
      <c r="AO52" s="26">
        <f>G52*0</f>
        <v>0</v>
      </c>
      <c r="AP52" s="26">
        <f>G52*(1-0)</f>
        <v>0</v>
      </c>
      <c r="AQ52" s="25" t="s">
        <v>85</v>
      </c>
      <c r="AV52" s="26">
        <f t="shared" si="15"/>
        <v>0</v>
      </c>
      <c r="AW52" s="26">
        <f t="shared" si="16"/>
        <v>0</v>
      </c>
      <c r="AX52" s="26">
        <f t="shared" si="17"/>
        <v>0</v>
      </c>
      <c r="AY52" s="27" t="s">
        <v>177</v>
      </c>
      <c r="AZ52" s="27" t="s">
        <v>178</v>
      </c>
      <c r="BA52" s="17" t="s">
        <v>60</v>
      </c>
      <c r="BB52" s="17" t="s">
        <v>179</v>
      </c>
      <c r="BC52" s="26">
        <f t="shared" si="18"/>
        <v>0</v>
      </c>
      <c r="BD52" s="26">
        <f t="shared" si="19"/>
        <v>0</v>
      </c>
      <c r="BE52" s="26">
        <v>0</v>
      </c>
      <c r="BF52" s="26">
        <f t="shared" si="20"/>
        <v>0.65771999999999997</v>
      </c>
      <c r="BH52" s="24">
        <f t="shared" si="21"/>
        <v>0</v>
      </c>
      <c r="BI52" s="24">
        <f t="shared" si="22"/>
        <v>0</v>
      </c>
      <c r="BJ52" s="24">
        <f t="shared" si="23"/>
        <v>0</v>
      </c>
    </row>
    <row r="53" spans="1:62" x14ac:dyDescent="0.25">
      <c r="A53" s="23" t="s">
        <v>192</v>
      </c>
      <c r="B53" s="23"/>
      <c r="C53" s="23" t="s">
        <v>193</v>
      </c>
      <c r="D53" s="23" t="s">
        <v>194</v>
      </c>
      <c r="E53" s="23" t="s">
        <v>119</v>
      </c>
      <c r="F53" s="24">
        <v>126</v>
      </c>
      <c r="G53" s="24"/>
      <c r="H53" s="24">
        <f t="shared" si="0"/>
        <v>0</v>
      </c>
      <c r="I53" s="24">
        <f t="shared" si="1"/>
        <v>0</v>
      </c>
      <c r="J53" s="24">
        <f t="shared" si="2"/>
        <v>0</v>
      </c>
      <c r="K53" s="24">
        <v>8.0999999999999996E-4</v>
      </c>
      <c r="L53" s="24">
        <f t="shared" si="3"/>
        <v>0.10206</v>
      </c>
      <c r="M53" s="25" t="s">
        <v>57</v>
      </c>
      <c r="Z53" s="26">
        <f t="shared" si="4"/>
        <v>0</v>
      </c>
      <c r="AB53" s="26">
        <f t="shared" si="5"/>
        <v>0</v>
      </c>
      <c r="AC53" s="26">
        <f t="shared" si="6"/>
        <v>0</v>
      </c>
      <c r="AD53" s="26">
        <f t="shared" si="7"/>
        <v>0</v>
      </c>
      <c r="AE53" s="26">
        <f t="shared" si="8"/>
        <v>0</v>
      </c>
      <c r="AF53" s="26">
        <f t="shared" si="9"/>
        <v>0</v>
      </c>
      <c r="AG53" s="26">
        <f t="shared" si="10"/>
        <v>0</v>
      </c>
      <c r="AH53" s="26">
        <f t="shared" si="11"/>
        <v>0</v>
      </c>
      <c r="AI53" s="17"/>
      <c r="AJ53" s="24">
        <f t="shared" si="12"/>
        <v>0</v>
      </c>
      <c r="AK53" s="24">
        <f t="shared" si="13"/>
        <v>0</v>
      </c>
      <c r="AL53" s="24">
        <f t="shared" si="14"/>
        <v>0</v>
      </c>
      <c r="AN53" s="26">
        <v>21</v>
      </c>
      <c r="AO53" s="26">
        <f>G53*0.0305864197530864</f>
        <v>0</v>
      </c>
      <c r="AP53" s="26">
        <f>G53*(1-0.0305864197530864)</f>
        <v>0</v>
      </c>
      <c r="AQ53" s="25" t="s">
        <v>85</v>
      </c>
      <c r="AV53" s="26">
        <f t="shared" si="15"/>
        <v>0</v>
      </c>
      <c r="AW53" s="26">
        <f t="shared" si="16"/>
        <v>0</v>
      </c>
      <c r="AX53" s="26">
        <f t="shared" si="17"/>
        <v>0</v>
      </c>
      <c r="AY53" s="27" t="s">
        <v>177</v>
      </c>
      <c r="AZ53" s="27" t="s">
        <v>178</v>
      </c>
      <c r="BA53" s="17" t="s">
        <v>60</v>
      </c>
      <c r="BB53" s="17" t="s">
        <v>179</v>
      </c>
      <c r="BC53" s="26">
        <f t="shared" si="18"/>
        <v>0</v>
      </c>
      <c r="BD53" s="26">
        <f t="shared" si="19"/>
        <v>0</v>
      </c>
      <c r="BE53" s="26">
        <v>0</v>
      </c>
      <c r="BF53" s="26">
        <f t="shared" si="20"/>
        <v>0.10206</v>
      </c>
      <c r="BH53" s="24">
        <f t="shared" si="21"/>
        <v>0</v>
      </c>
      <c r="BI53" s="24">
        <f t="shared" si="22"/>
        <v>0</v>
      </c>
      <c r="BJ53" s="24">
        <f t="shared" si="23"/>
        <v>0</v>
      </c>
    </row>
    <row r="54" spans="1:62" x14ac:dyDescent="0.25">
      <c r="A54" s="23" t="s">
        <v>195</v>
      </c>
      <c r="B54" s="23"/>
      <c r="C54" s="23" t="s">
        <v>196</v>
      </c>
      <c r="D54" s="23" t="s">
        <v>197</v>
      </c>
      <c r="E54" s="23" t="s">
        <v>162</v>
      </c>
      <c r="F54" s="24">
        <v>3</v>
      </c>
      <c r="G54" s="24"/>
      <c r="H54" s="24">
        <f t="shared" si="0"/>
        <v>0</v>
      </c>
      <c r="I54" s="24">
        <f t="shared" si="1"/>
        <v>0</v>
      </c>
      <c r="J54" s="24">
        <f t="shared" si="2"/>
        <v>0</v>
      </c>
      <c r="K54" s="24">
        <v>6.8999999999999997E-4</v>
      </c>
      <c r="L54" s="24">
        <f t="shared" si="3"/>
        <v>2.0699999999999998E-3</v>
      </c>
      <c r="M54" s="25" t="s">
        <v>57</v>
      </c>
      <c r="Z54" s="26">
        <f t="shared" si="4"/>
        <v>0</v>
      </c>
      <c r="AB54" s="26">
        <f t="shared" si="5"/>
        <v>0</v>
      </c>
      <c r="AC54" s="26">
        <f t="shared" si="6"/>
        <v>0</v>
      </c>
      <c r="AD54" s="26">
        <f t="shared" si="7"/>
        <v>0</v>
      </c>
      <c r="AE54" s="26">
        <f t="shared" si="8"/>
        <v>0</v>
      </c>
      <c r="AF54" s="26">
        <f t="shared" si="9"/>
        <v>0</v>
      </c>
      <c r="AG54" s="26">
        <f t="shared" si="10"/>
        <v>0</v>
      </c>
      <c r="AH54" s="26">
        <f t="shared" si="11"/>
        <v>0</v>
      </c>
      <c r="AI54" s="17"/>
      <c r="AJ54" s="24">
        <f t="shared" si="12"/>
        <v>0</v>
      </c>
      <c r="AK54" s="24">
        <f t="shared" si="13"/>
        <v>0</v>
      </c>
      <c r="AL54" s="24">
        <f t="shared" si="14"/>
        <v>0</v>
      </c>
      <c r="AN54" s="26">
        <v>21</v>
      </c>
      <c r="AO54" s="26">
        <f>G54*0</f>
        <v>0</v>
      </c>
      <c r="AP54" s="26">
        <f>G54*(1-0)</f>
        <v>0</v>
      </c>
      <c r="AQ54" s="25" t="s">
        <v>85</v>
      </c>
      <c r="AV54" s="26">
        <f t="shared" si="15"/>
        <v>0</v>
      </c>
      <c r="AW54" s="26">
        <f t="shared" si="16"/>
        <v>0</v>
      </c>
      <c r="AX54" s="26">
        <f t="shared" si="17"/>
        <v>0</v>
      </c>
      <c r="AY54" s="27" t="s">
        <v>177</v>
      </c>
      <c r="AZ54" s="27" t="s">
        <v>178</v>
      </c>
      <c r="BA54" s="17" t="s">
        <v>60</v>
      </c>
      <c r="BB54" s="17" t="s">
        <v>179</v>
      </c>
      <c r="BC54" s="26">
        <f t="shared" si="18"/>
        <v>0</v>
      </c>
      <c r="BD54" s="26">
        <f t="shared" si="19"/>
        <v>0</v>
      </c>
      <c r="BE54" s="26">
        <v>0</v>
      </c>
      <c r="BF54" s="26">
        <f t="shared" si="20"/>
        <v>2.0699999999999998E-3</v>
      </c>
      <c r="BH54" s="24">
        <f t="shared" si="21"/>
        <v>0</v>
      </c>
      <c r="BI54" s="24">
        <f t="shared" si="22"/>
        <v>0</v>
      </c>
      <c r="BJ54" s="24">
        <f t="shared" si="23"/>
        <v>0</v>
      </c>
    </row>
    <row r="55" spans="1:62" x14ac:dyDescent="0.25">
      <c r="A55" s="23" t="s">
        <v>198</v>
      </c>
      <c r="B55" s="23"/>
      <c r="C55" s="23" t="s">
        <v>199</v>
      </c>
      <c r="D55" s="23" t="s">
        <v>200</v>
      </c>
      <c r="E55" s="23" t="s">
        <v>162</v>
      </c>
      <c r="F55" s="24">
        <v>44</v>
      </c>
      <c r="G55" s="24"/>
      <c r="H55" s="24">
        <f t="shared" si="0"/>
        <v>0</v>
      </c>
      <c r="I55" s="24">
        <f t="shared" si="1"/>
        <v>0</v>
      </c>
      <c r="J55" s="24">
        <f t="shared" si="2"/>
        <v>0</v>
      </c>
      <c r="K55" s="24">
        <v>5.0000000000000002E-5</v>
      </c>
      <c r="L55" s="24">
        <f t="shared" si="3"/>
        <v>2.2000000000000001E-3</v>
      </c>
      <c r="M55" s="25" t="s">
        <v>57</v>
      </c>
      <c r="Z55" s="26">
        <f t="shared" si="4"/>
        <v>0</v>
      </c>
      <c r="AB55" s="26">
        <f t="shared" si="5"/>
        <v>0</v>
      </c>
      <c r="AC55" s="26">
        <f t="shared" si="6"/>
        <v>0</v>
      </c>
      <c r="AD55" s="26">
        <f t="shared" si="7"/>
        <v>0</v>
      </c>
      <c r="AE55" s="26">
        <f t="shared" si="8"/>
        <v>0</v>
      </c>
      <c r="AF55" s="26">
        <f t="shared" si="9"/>
        <v>0</v>
      </c>
      <c r="AG55" s="26">
        <f t="shared" si="10"/>
        <v>0</v>
      </c>
      <c r="AH55" s="26">
        <f t="shared" si="11"/>
        <v>0</v>
      </c>
      <c r="AI55" s="17"/>
      <c r="AJ55" s="24">
        <f t="shared" si="12"/>
        <v>0</v>
      </c>
      <c r="AK55" s="24">
        <f t="shared" si="13"/>
        <v>0</v>
      </c>
      <c r="AL55" s="24">
        <f t="shared" si="14"/>
        <v>0</v>
      </c>
      <c r="AN55" s="26">
        <v>21</v>
      </c>
      <c r="AO55" s="26">
        <f>G55*0.0611832611832612</f>
        <v>0</v>
      </c>
      <c r="AP55" s="26">
        <f>G55*(1-0.0611832611832612)</f>
        <v>0</v>
      </c>
      <c r="AQ55" s="25" t="s">
        <v>85</v>
      </c>
      <c r="AV55" s="26">
        <f t="shared" si="15"/>
        <v>0</v>
      </c>
      <c r="AW55" s="26">
        <f t="shared" si="16"/>
        <v>0</v>
      </c>
      <c r="AX55" s="26">
        <f t="shared" si="17"/>
        <v>0</v>
      </c>
      <c r="AY55" s="27" t="s">
        <v>177</v>
      </c>
      <c r="AZ55" s="27" t="s">
        <v>178</v>
      </c>
      <c r="BA55" s="17" t="s">
        <v>60</v>
      </c>
      <c r="BB55" s="17" t="s">
        <v>179</v>
      </c>
      <c r="BC55" s="26">
        <f t="shared" si="18"/>
        <v>0</v>
      </c>
      <c r="BD55" s="26">
        <f t="shared" si="19"/>
        <v>0</v>
      </c>
      <c r="BE55" s="26">
        <v>0</v>
      </c>
      <c r="BF55" s="26">
        <f t="shared" si="20"/>
        <v>2.2000000000000001E-3</v>
      </c>
      <c r="BH55" s="24">
        <f t="shared" si="21"/>
        <v>0</v>
      </c>
      <c r="BI55" s="24">
        <f t="shared" si="22"/>
        <v>0</v>
      </c>
      <c r="BJ55" s="24">
        <f t="shared" si="23"/>
        <v>0</v>
      </c>
    </row>
    <row r="56" spans="1:62" x14ac:dyDescent="0.25">
      <c r="A56" s="30" t="s">
        <v>201</v>
      </c>
      <c r="B56" s="30"/>
      <c r="C56" s="30" t="s">
        <v>202</v>
      </c>
      <c r="D56" s="30" t="s">
        <v>203</v>
      </c>
      <c r="E56" s="30" t="s">
        <v>162</v>
      </c>
      <c r="F56" s="31">
        <v>44</v>
      </c>
      <c r="G56" s="31"/>
      <c r="H56" s="31">
        <f t="shared" si="0"/>
        <v>0</v>
      </c>
      <c r="I56" s="31">
        <f t="shared" si="1"/>
        <v>0</v>
      </c>
      <c r="J56" s="31">
        <f t="shared" si="2"/>
        <v>0</v>
      </c>
      <c r="K56" s="31">
        <v>5.9999999999999995E-4</v>
      </c>
      <c r="L56" s="31">
        <f t="shared" si="3"/>
        <v>2.6399999999999996E-2</v>
      </c>
      <c r="M56" s="32" t="s">
        <v>57</v>
      </c>
      <c r="Z56" s="26">
        <f t="shared" si="4"/>
        <v>0</v>
      </c>
      <c r="AB56" s="26">
        <f t="shared" si="5"/>
        <v>0</v>
      </c>
      <c r="AC56" s="26">
        <f t="shared" si="6"/>
        <v>0</v>
      </c>
      <c r="AD56" s="26">
        <f t="shared" si="7"/>
        <v>0</v>
      </c>
      <c r="AE56" s="26">
        <f t="shared" si="8"/>
        <v>0</v>
      </c>
      <c r="AF56" s="26">
        <f t="shared" si="9"/>
        <v>0</v>
      </c>
      <c r="AG56" s="26">
        <f t="shared" si="10"/>
        <v>0</v>
      </c>
      <c r="AH56" s="26">
        <f t="shared" si="11"/>
        <v>0</v>
      </c>
      <c r="AI56" s="17"/>
      <c r="AJ56" s="31">
        <f t="shared" si="12"/>
        <v>0</v>
      </c>
      <c r="AK56" s="31">
        <f t="shared" si="13"/>
        <v>0</v>
      </c>
      <c r="AL56" s="31">
        <f t="shared" si="14"/>
        <v>0</v>
      </c>
      <c r="AN56" s="26">
        <v>21</v>
      </c>
      <c r="AO56" s="26">
        <f>G56*1</f>
        <v>0</v>
      </c>
      <c r="AP56" s="26">
        <f>G56*(1-1)</f>
        <v>0</v>
      </c>
      <c r="AQ56" s="32" t="s">
        <v>85</v>
      </c>
      <c r="AV56" s="26">
        <f t="shared" si="15"/>
        <v>0</v>
      </c>
      <c r="AW56" s="26">
        <f t="shared" si="16"/>
        <v>0</v>
      </c>
      <c r="AX56" s="26">
        <f t="shared" si="17"/>
        <v>0</v>
      </c>
      <c r="AY56" s="27" t="s">
        <v>177</v>
      </c>
      <c r="AZ56" s="27" t="s">
        <v>178</v>
      </c>
      <c r="BA56" s="17" t="s">
        <v>60</v>
      </c>
      <c r="BC56" s="26">
        <f t="shared" si="18"/>
        <v>0</v>
      </c>
      <c r="BD56" s="26">
        <f t="shared" si="19"/>
        <v>0</v>
      </c>
      <c r="BE56" s="26">
        <v>0</v>
      </c>
      <c r="BF56" s="26">
        <f t="shared" si="20"/>
        <v>2.6399999999999996E-2</v>
      </c>
      <c r="BH56" s="31">
        <f t="shared" si="21"/>
        <v>0</v>
      </c>
      <c r="BI56" s="31">
        <f t="shared" si="22"/>
        <v>0</v>
      </c>
      <c r="BJ56" s="31">
        <f t="shared" si="23"/>
        <v>0</v>
      </c>
    </row>
    <row r="57" spans="1:62" x14ac:dyDescent="0.25">
      <c r="A57" s="23" t="s">
        <v>204</v>
      </c>
      <c r="B57" s="23"/>
      <c r="C57" s="23" t="s">
        <v>205</v>
      </c>
      <c r="D57" s="23" t="s">
        <v>206</v>
      </c>
      <c r="E57" s="23" t="s">
        <v>156</v>
      </c>
      <c r="F57" s="24">
        <v>750.99</v>
      </c>
      <c r="G57" s="24"/>
      <c r="H57" s="24">
        <f t="shared" si="0"/>
        <v>0</v>
      </c>
      <c r="I57" s="24">
        <f t="shared" si="1"/>
        <v>0</v>
      </c>
      <c r="J57" s="24">
        <f t="shared" si="2"/>
        <v>0</v>
      </c>
      <c r="K57" s="24">
        <v>0</v>
      </c>
      <c r="L57" s="24">
        <f t="shared" si="3"/>
        <v>0</v>
      </c>
      <c r="M57" s="25" t="s">
        <v>57</v>
      </c>
      <c r="Z57" s="26">
        <f t="shared" si="4"/>
        <v>0</v>
      </c>
      <c r="AB57" s="26">
        <f t="shared" si="5"/>
        <v>0</v>
      </c>
      <c r="AC57" s="26">
        <f t="shared" si="6"/>
        <v>0</v>
      </c>
      <c r="AD57" s="26">
        <f t="shared" si="7"/>
        <v>0</v>
      </c>
      <c r="AE57" s="26">
        <f t="shared" si="8"/>
        <v>0</v>
      </c>
      <c r="AF57" s="26">
        <f t="shared" si="9"/>
        <v>0</v>
      </c>
      <c r="AG57" s="26">
        <f t="shared" si="10"/>
        <v>0</v>
      </c>
      <c r="AH57" s="26">
        <f t="shared" si="11"/>
        <v>0</v>
      </c>
      <c r="AI57" s="17"/>
      <c r="AJ57" s="24">
        <f t="shared" si="12"/>
        <v>0</v>
      </c>
      <c r="AK57" s="24">
        <f t="shared" si="13"/>
        <v>0</v>
      </c>
      <c r="AL57" s="24">
        <f t="shared" si="14"/>
        <v>0</v>
      </c>
      <c r="AN57" s="26">
        <v>21</v>
      </c>
      <c r="AO57" s="26">
        <f>G57*0</f>
        <v>0</v>
      </c>
      <c r="AP57" s="26">
        <f>G57*(1-0)</f>
        <v>0</v>
      </c>
      <c r="AQ57" s="25" t="s">
        <v>77</v>
      </c>
      <c r="AV57" s="26">
        <f t="shared" si="15"/>
        <v>0</v>
      </c>
      <c r="AW57" s="26">
        <f t="shared" si="16"/>
        <v>0</v>
      </c>
      <c r="AX57" s="26">
        <f t="shared" si="17"/>
        <v>0</v>
      </c>
      <c r="AY57" s="27" t="s">
        <v>177</v>
      </c>
      <c r="AZ57" s="27" t="s">
        <v>178</v>
      </c>
      <c r="BA57" s="17" t="s">
        <v>60</v>
      </c>
      <c r="BB57" s="17" t="s">
        <v>179</v>
      </c>
      <c r="BC57" s="26">
        <f t="shared" si="18"/>
        <v>0</v>
      </c>
      <c r="BD57" s="26">
        <f t="shared" si="19"/>
        <v>0</v>
      </c>
      <c r="BE57" s="26">
        <v>0</v>
      </c>
      <c r="BF57" s="26">
        <f t="shared" si="20"/>
        <v>0</v>
      </c>
      <c r="BH57" s="24">
        <f t="shared" si="21"/>
        <v>0</v>
      </c>
      <c r="BI57" s="24">
        <f t="shared" si="22"/>
        <v>0</v>
      </c>
      <c r="BJ57" s="24">
        <f t="shared" si="23"/>
        <v>0</v>
      </c>
    </row>
    <row r="58" spans="1:62" x14ac:dyDescent="0.25">
      <c r="A58" s="28"/>
      <c r="B58" s="29"/>
      <c r="C58" s="29" t="s">
        <v>207</v>
      </c>
      <c r="D58" s="29" t="s">
        <v>208</v>
      </c>
      <c r="E58" s="28" t="s">
        <v>18</v>
      </c>
      <c r="F58" s="28" t="s">
        <v>18</v>
      </c>
      <c r="G58" s="28"/>
      <c r="H58" s="22">
        <f>SUM(H59:H59)</f>
        <v>0</v>
      </c>
      <c r="I58" s="22">
        <f>SUM(I59:I59)</f>
        <v>0</v>
      </c>
      <c r="J58" s="22">
        <f>SUM(J59:J59)</f>
        <v>0</v>
      </c>
      <c r="K58" s="17"/>
      <c r="L58" s="22">
        <f>SUM(L59:L59)</f>
        <v>1.14E-2</v>
      </c>
      <c r="M58" s="17"/>
      <c r="AI58" s="17"/>
      <c r="AS58" s="22">
        <f>SUM(AJ59:AJ59)</f>
        <v>0</v>
      </c>
      <c r="AT58" s="22">
        <f>SUM(AK59:AK59)</f>
        <v>0</v>
      </c>
      <c r="AU58" s="22">
        <f>SUM(AL59:AL59)</f>
        <v>0</v>
      </c>
    </row>
    <row r="59" spans="1:62" x14ac:dyDescent="0.25">
      <c r="A59" s="23" t="s">
        <v>209</v>
      </c>
      <c r="B59" s="23"/>
      <c r="C59" s="23" t="s">
        <v>210</v>
      </c>
      <c r="D59" s="23" t="s">
        <v>211</v>
      </c>
      <c r="E59" s="23" t="s">
        <v>93</v>
      </c>
      <c r="F59" s="24">
        <v>380</v>
      </c>
      <c r="G59" s="24"/>
      <c r="H59" s="24">
        <f>F59*AO59</f>
        <v>0</v>
      </c>
      <c r="I59" s="24">
        <f>F59*AP59</f>
        <v>0</v>
      </c>
      <c r="J59" s="24">
        <f>F59*G59</f>
        <v>0</v>
      </c>
      <c r="K59" s="24">
        <v>3.0000000000000001E-5</v>
      </c>
      <c r="L59" s="24">
        <f>F59*K59</f>
        <v>1.14E-2</v>
      </c>
      <c r="M59" s="25" t="s">
        <v>57</v>
      </c>
      <c r="Z59" s="26">
        <f>IF(AQ59="5",BJ59,0)</f>
        <v>0</v>
      </c>
      <c r="AB59" s="26">
        <f>IF(AQ59="1",BH59,0)</f>
        <v>0</v>
      </c>
      <c r="AC59" s="26">
        <f>IF(AQ59="1",BI59,0)</f>
        <v>0</v>
      </c>
      <c r="AD59" s="26">
        <f>IF(AQ59="7",BH59,0)</f>
        <v>0</v>
      </c>
      <c r="AE59" s="26">
        <f>IF(AQ59="7",BI59,0)</f>
        <v>0</v>
      </c>
      <c r="AF59" s="26">
        <f>IF(AQ59="2",BH59,0)</f>
        <v>0</v>
      </c>
      <c r="AG59" s="26">
        <f>IF(AQ59="2",BI59,0)</f>
        <v>0</v>
      </c>
      <c r="AH59" s="26">
        <f>IF(AQ59="0",BJ59,0)</f>
        <v>0</v>
      </c>
      <c r="AI59" s="17"/>
      <c r="AJ59" s="24">
        <f>IF(AN59=0,J59,0)</f>
        <v>0</v>
      </c>
      <c r="AK59" s="24">
        <f>IF(AN59=15,J59,0)</f>
        <v>0</v>
      </c>
      <c r="AL59" s="24">
        <f>IF(AN59=21,J59,0)</f>
        <v>0</v>
      </c>
      <c r="AN59" s="26">
        <v>21</v>
      </c>
      <c r="AO59" s="26">
        <f>G59*0.00824668339906776</f>
        <v>0</v>
      </c>
      <c r="AP59" s="26">
        <f>G59*(1-0.00824668339906776)</f>
        <v>0</v>
      </c>
      <c r="AQ59" s="25" t="s">
        <v>85</v>
      </c>
      <c r="AV59" s="26">
        <f>AW59+AX59</f>
        <v>0</v>
      </c>
      <c r="AW59" s="26">
        <f>F59*AO59</f>
        <v>0</v>
      </c>
      <c r="AX59" s="26">
        <f>F59*AP59</f>
        <v>0</v>
      </c>
      <c r="AY59" s="27" t="s">
        <v>212</v>
      </c>
      <c r="AZ59" s="27" t="s">
        <v>178</v>
      </c>
      <c r="BA59" s="17" t="s">
        <v>60</v>
      </c>
      <c r="BB59" s="17" t="s">
        <v>213</v>
      </c>
      <c r="BC59" s="26">
        <f>AW59+AX59</f>
        <v>0</v>
      </c>
      <c r="BD59" s="26">
        <f>G59/(100-BE59)*100</f>
        <v>0</v>
      </c>
      <c r="BE59" s="26">
        <v>0</v>
      </c>
      <c r="BF59" s="26">
        <f>L59</f>
        <v>1.14E-2</v>
      </c>
      <c r="BH59" s="24">
        <f>F59*AO59</f>
        <v>0</v>
      </c>
      <c r="BI59" s="24">
        <f>F59*AP59</f>
        <v>0</v>
      </c>
      <c r="BJ59" s="24">
        <f>F59*G59</f>
        <v>0</v>
      </c>
    </row>
    <row r="60" spans="1:62" x14ac:dyDescent="0.25">
      <c r="A60" s="28"/>
      <c r="B60" s="29"/>
      <c r="C60" s="29" t="s">
        <v>214</v>
      </c>
      <c r="D60" s="29" t="s">
        <v>215</v>
      </c>
      <c r="E60" s="28" t="s">
        <v>18</v>
      </c>
      <c r="F60" s="28" t="s">
        <v>18</v>
      </c>
      <c r="G60" s="28"/>
      <c r="H60" s="22">
        <f>SUM(H61:H64)</f>
        <v>0</v>
      </c>
      <c r="I60" s="22">
        <f>SUM(I61:I64)</f>
        <v>0</v>
      </c>
      <c r="J60" s="22">
        <f>SUM(J61:J64)</f>
        <v>0</v>
      </c>
      <c r="K60" s="17"/>
      <c r="L60" s="22">
        <f>SUM(L61:L64)</f>
        <v>20.8369</v>
      </c>
      <c r="M60" s="17"/>
      <c r="AI60" s="17"/>
      <c r="AS60" s="22">
        <f>SUM(AJ61:AJ64)</f>
        <v>0</v>
      </c>
      <c r="AT60" s="22">
        <f>SUM(AK61:AK64)</f>
        <v>0</v>
      </c>
      <c r="AU60" s="22">
        <f>SUM(AL61:AL64)</f>
        <v>0</v>
      </c>
    </row>
    <row r="61" spans="1:62" x14ac:dyDescent="0.25">
      <c r="A61" s="23" t="s">
        <v>216</v>
      </c>
      <c r="B61" s="23"/>
      <c r="C61" s="23" t="s">
        <v>217</v>
      </c>
      <c r="D61" s="23" t="s">
        <v>218</v>
      </c>
      <c r="E61" s="23" t="s">
        <v>93</v>
      </c>
      <c r="F61" s="24">
        <v>800</v>
      </c>
      <c r="G61" s="24"/>
      <c r="H61" s="24">
        <f>F61*AO61</f>
        <v>0</v>
      </c>
      <c r="I61" s="24">
        <f>F61*AP61</f>
        <v>0</v>
      </c>
      <c r="J61" s="24">
        <f>F61*G61</f>
        <v>0</v>
      </c>
      <c r="K61" s="24">
        <v>2.426E-2</v>
      </c>
      <c r="L61" s="24">
        <f>F61*K61</f>
        <v>19.408000000000001</v>
      </c>
      <c r="M61" s="25" t="s">
        <v>57</v>
      </c>
      <c r="Z61" s="26">
        <f>IF(AQ61="5",BJ61,0)</f>
        <v>0</v>
      </c>
      <c r="AB61" s="26">
        <f>IF(AQ61="1",BH61,0)</f>
        <v>0</v>
      </c>
      <c r="AC61" s="26">
        <f>IF(AQ61="1",BI61,0)</f>
        <v>0</v>
      </c>
      <c r="AD61" s="26">
        <f>IF(AQ61="7",BH61,0)</f>
        <v>0</v>
      </c>
      <c r="AE61" s="26">
        <f>IF(AQ61="7",BI61,0)</f>
        <v>0</v>
      </c>
      <c r="AF61" s="26">
        <f>IF(AQ61="2",BH61,0)</f>
        <v>0</v>
      </c>
      <c r="AG61" s="26">
        <f>IF(AQ61="2",BI61,0)</f>
        <v>0</v>
      </c>
      <c r="AH61" s="26">
        <f>IF(AQ61="0",BJ61,0)</f>
        <v>0</v>
      </c>
      <c r="AI61" s="17"/>
      <c r="AJ61" s="24">
        <f>IF(AN61=0,J61,0)</f>
        <v>0</v>
      </c>
      <c r="AK61" s="24">
        <f>IF(AN61=15,J61,0)</f>
        <v>0</v>
      </c>
      <c r="AL61" s="24">
        <f>IF(AN61=21,J61,0)</f>
        <v>0</v>
      </c>
      <c r="AN61" s="26">
        <v>21</v>
      </c>
      <c r="AO61" s="26">
        <f>G61*0.000269215237582447</f>
        <v>0</v>
      </c>
      <c r="AP61" s="26">
        <f>G61*(1-0.000269215237582447)</f>
        <v>0</v>
      </c>
      <c r="AQ61" s="25" t="s">
        <v>53</v>
      </c>
      <c r="AV61" s="26">
        <f>AW61+AX61</f>
        <v>0</v>
      </c>
      <c r="AW61" s="26">
        <f>F61*AO61</f>
        <v>0</v>
      </c>
      <c r="AX61" s="26">
        <f>F61*AP61</f>
        <v>0</v>
      </c>
      <c r="AY61" s="27" t="s">
        <v>219</v>
      </c>
      <c r="AZ61" s="27" t="s">
        <v>220</v>
      </c>
      <c r="BA61" s="17" t="s">
        <v>60</v>
      </c>
      <c r="BB61" s="17" t="s">
        <v>221</v>
      </c>
      <c r="BC61" s="26">
        <f>AW61+AX61</f>
        <v>0</v>
      </c>
      <c r="BD61" s="26">
        <f>G61/(100-BE61)*100</f>
        <v>0</v>
      </c>
      <c r="BE61" s="26">
        <v>0</v>
      </c>
      <c r="BF61" s="26">
        <f>L61</f>
        <v>19.408000000000001</v>
      </c>
      <c r="BH61" s="24">
        <f>F61*AO61</f>
        <v>0</v>
      </c>
      <c r="BI61" s="24">
        <f>F61*AP61</f>
        <v>0</v>
      </c>
      <c r="BJ61" s="24">
        <f>F61*G61</f>
        <v>0</v>
      </c>
    </row>
    <row r="62" spans="1:62" x14ac:dyDescent="0.25">
      <c r="A62" s="23" t="s">
        <v>222</v>
      </c>
      <c r="B62" s="23"/>
      <c r="C62" s="23" t="s">
        <v>223</v>
      </c>
      <c r="D62" s="23" t="s">
        <v>224</v>
      </c>
      <c r="E62" s="23" t="s">
        <v>93</v>
      </c>
      <c r="F62" s="24">
        <v>1320</v>
      </c>
      <c r="G62" s="24"/>
      <c r="H62" s="24">
        <f>F62*AO62</f>
        <v>0</v>
      </c>
      <c r="I62" s="24">
        <f>F62*AP62</f>
        <v>0</v>
      </c>
      <c r="J62" s="24">
        <f>F62*G62</f>
        <v>0</v>
      </c>
      <c r="K62" s="24">
        <v>1.0200000000000001E-3</v>
      </c>
      <c r="L62" s="24">
        <f>F62*K62</f>
        <v>1.3464</v>
      </c>
      <c r="M62" s="25" t="s">
        <v>57</v>
      </c>
      <c r="Z62" s="26">
        <f>IF(AQ62="5",BJ62,0)</f>
        <v>0</v>
      </c>
      <c r="AB62" s="26">
        <f>IF(AQ62="1",BH62,0)</f>
        <v>0</v>
      </c>
      <c r="AC62" s="26">
        <f>IF(AQ62="1",BI62,0)</f>
        <v>0</v>
      </c>
      <c r="AD62" s="26">
        <f>IF(AQ62="7",BH62,0)</f>
        <v>0</v>
      </c>
      <c r="AE62" s="26">
        <f>IF(AQ62="7",BI62,0)</f>
        <v>0</v>
      </c>
      <c r="AF62" s="26">
        <f>IF(AQ62="2",BH62,0)</f>
        <v>0</v>
      </c>
      <c r="AG62" s="26">
        <f>IF(AQ62="2",BI62,0)</f>
        <v>0</v>
      </c>
      <c r="AH62" s="26">
        <f>IF(AQ62="0",BJ62,0)</f>
        <v>0</v>
      </c>
      <c r="AI62" s="17"/>
      <c r="AJ62" s="24">
        <f>IF(AN62=0,J62,0)</f>
        <v>0</v>
      </c>
      <c r="AK62" s="24">
        <f>IF(AN62=15,J62,0)</f>
        <v>0</v>
      </c>
      <c r="AL62" s="24">
        <f>IF(AN62=21,J62,0)</f>
        <v>0</v>
      </c>
      <c r="AN62" s="26">
        <v>21</v>
      </c>
      <c r="AO62" s="26">
        <f>G62*0.907761194029851</f>
        <v>0</v>
      </c>
      <c r="AP62" s="26">
        <f>G62*(1-0.907761194029851)</f>
        <v>0</v>
      </c>
      <c r="AQ62" s="25" t="s">
        <v>53</v>
      </c>
      <c r="AV62" s="26">
        <f>AW62+AX62</f>
        <v>0</v>
      </c>
      <c r="AW62" s="26">
        <f>F62*AO62</f>
        <v>0</v>
      </c>
      <c r="AX62" s="26">
        <f>F62*AP62</f>
        <v>0</v>
      </c>
      <c r="AY62" s="27" t="s">
        <v>219</v>
      </c>
      <c r="AZ62" s="27" t="s">
        <v>220</v>
      </c>
      <c r="BA62" s="17" t="s">
        <v>60</v>
      </c>
      <c r="BB62" s="17" t="s">
        <v>221</v>
      </c>
      <c r="BC62" s="26">
        <f>AW62+AX62</f>
        <v>0</v>
      </c>
      <c r="BD62" s="26">
        <f>G62/(100-BE62)*100</f>
        <v>0</v>
      </c>
      <c r="BE62" s="26">
        <v>0</v>
      </c>
      <c r="BF62" s="26">
        <f>L62</f>
        <v>1.3464</v>
      </c>
      <c r="BH62" s="24">
        <f>F62*AO62</f>
        <v>0</v>
      </c>
      <c r="BI62" s="24">
        <f>F62*AP62</f>
        <v>0</v>
      </c>
      <c r="BJ62" s="24">
        <f>F62*G62</f>
        <v>0</v>
      </c>
    </row>
    <row r="63" spans="1:62" x14ac:dyDescent="0.25">
      <c r="A63" s="23" t="s">
        <v>225</v>
      </c>
      <c r="B63" s="23"/>
      <c r="C63" s="23" t="s">
        <v>226</v>
      </c>
      <c r="D63" s="23" t="s">
        <v>227</v>
      </c>
      <c r="E63" s="23" t="s">
        <v>93</v>
      </c>
      <c r="F63" s="24">
        <v>800</v>
      </c>
      <c r="G63" s="24"/>
      <c r="H63" s="24">
        <f>F63*AO63</f>
        <v>0</v>
      </c>
      <c r="I63" s="24">
        <f>F63*AP63</f>
        <v>0</v>
      </c>
      <c r="J63" s="24">
        <f>F63*G63</f>
        <v>0</v>
      </c>
      <c r="K63" s="24">
        <v>0</v>
      </c>
      <c r="L63" s="24">
        <f>F63*K63</f>
        <v>0</v>
      </c>
      <c r="M63" s="25" t="s">
        <v>57</v>
      </c>
      <c r="Z63" s="26">
        <f>IF(AQ63="5",BJ63,0)</f>
        <v>0</v>
      </c>
      <c r="AB63" s="26">
        <f>IF(AQ63="1",BH63,0)</f>
        <v>0</v>
      </c>
      <c r="AC63" s="26">
        <f>IF(AQ63="1",BI63,0)</f>
        <v>0</v>
      </c>
      <c r="AD63" s="26">
        <f>IF(AQ63="7",BH63,0)</f>
        <v>0</v>
      </c>
      <c r="AE63" s="26">
        <f>IF(AQ63="7",BI63,0)</f>
        <v>0</v>
      </c>
      <c r="AF63" s="26">
        <f>IF(AQ63="2",BH63,0)</f>
        <v>0</v>
      </c>
      <c r="AG63" s="26">
        <f>IF(AQ63="2",BI63,0)</f>
        <v>0</v>
      </c>
      <c r="AH63" s="26">
        <f>IF(AQ63="0",BJ63,0)</f>
        <v>0</v>
      </c>
      <c r="AI63" s="17"/>
      <c r="AJ63" s="24">
        <f>IF(AN63=0,J63,0)</f>
        <v>0</v>
      </c>
      <c r="AK63" s="24">
        <f>IF(AN63=15,J63,0)</f>
        <v>0</v>
      </c>
      <c r="AL63" s="24">
        <f>IF(AN63=21,J63,0)</f>
        <v>0</v>
      </c>
      <c r="AN63" s="26">
        <v>21</v>
      </c>
      <c r="AO63" s="26">
        <f>G63*0</f>
        <v>0</v>
      </c>
      <c r="AP63" s="26">
        <f>G63*(1-0)</f>
        <v>0</v>
      </c>
      <c r="AQ63" s="25" t="s">
        <v>53</v>
      </c>
      <c r="AV63" s="26">
        <f>AW63+AX63</f>
        <v>0</v>
      </c>
      <c r="AW63" s="26">
        <f>F63*AO63</f>
        <v>0</v>
      </c>
      <c r="AX63" s="26">
        <f>F63*AP63</f>
        <v>0</v>
      </c>
      <c r="AY63" s="27" t="s">
        <v>219</v>
      </c>
      <c r="AZ63" s="27" t="s">
        <v>220</v>
      </c>
      <c r="BA63" s="17" t="s">
        <v>60</v>
      </c>
      <c r="BB63" s="17" t="s">
        <v>221</v>
      </c>
      <c r="BC63" s="26">
        <f>AW63+AX63</f>
        <v>0</v>
      </c>
      <c r="BD63" s="26">
        <f>G63/(100-BE63)*100</f>
        <v>0</v>
      </c>
      <c r="BE63" s="26">
        <v>0</v>
      </c>
      <c r="BF63" s="26">
        <f>L63</f>
        <v>0</v>
      </c>
      <c r="BH63" s="24">
        <f>F63*AO63</f>
        <v>0</v>
      </c>
      <c r="BI63" s="24">
        <f>F63*AP63</f>
        <v>0</v>
      </c>
      <c r="BJ63" s="24">
        <f>F63*G63</f>
        <v>0</v>
      </c>
    </row>
    <row r="64" spans="1:62" x14ac:dyDescent="0.25">
      <c r="A64" s="30" t="s">
        <v>228</v>
      </c>
      <c r="B64" s="30"/>
      <c r="C64" s="30" t="s">
        <v>229</v>
      </c>
      <c r="D64" s="30" t="s">
        <v>230</v>
      </c>
      <c r="E64" s="30" t="s">
        <v>162</v>
      </c>
      <c r="F64" s="31">
        <v>5</v>
      </c>
      <c r="G64" s="31"/>
      <c r="H64" s="31">
        <f>F64*AO64</f>
        <v>0</v>
      </c>
      <c r="I64" s="31">
        <f>F64*AP64</f>
        <v>0</v>
      </c>
      <c r="J64" s="31">
        <f>F64*G64</f>
        <v>0</v>
      </c>
      <c r="K64" s="31">
        <v>1.6500000000000001E-2</v>
      </c>
      <c r="L64" s="31">
        <f>F64*K64</f>
        <v>8.2500000000000004E-2</v>
      </c>
      <c r="M64" s="32" t="s">
        <v>57</v>
      </c>
      <c r="Z64" s="26">
        <f>IF(AQ64="5",BJ64,0)</f>
        <v>0</v>
      </c>
      <c r="AB64" s="26">
        <f>IF(AQ64="1",BH64,0)</f>
        <v>0</v>
      </c>
      <c r="AC64" s="26">
        <f>IF(AQ64="1",BI64,0)</f>
        <v>0</v>
      </c>
      <c r="AD64" s="26">
        <f>IF(AQ64="7",BH64,0)</f>
        <v>0</v>
      </c>
      <c r="AE64" s="26">
        <f>IF(AQ64="7",BI64,0)</f>
        <v>0</v>
      </c>
      <c r="AF64" s="26">
        <f>IF(AQ64="2",BH64,0)</f>
        <v>0</v>
      </c>
      <c r="AG64" s="26">
        <f>IF(AQ64="2",BI64,0)</f>
        <v>0</v>
      </c>
      <c r="AH64" s="26">
        <f>IF(AQ64="0",BJ64,0)</f>
        <v>0</v>
      </c>
      <c r="AI64" s="17"/>
      <c r="AJ64" s="31">
        <f>IF(AN64=0,J64,0)</f>
        <v>0</v>
      </c>
      <c r="AK64" s="31">
        <f>IF(AN64=15,J64,0)</f>
        <v>0</v>
      </c>
      <c r="AL64" s="31">
        <f>IF(AN64=21,J64,0)</f>
        <v>0</v>
      </c>
      <c r="AN64" s="26">
        <v>21</v>
      </c>
      <c r="AO64" s="26">
        <f>G64*1</f>
        <v>0</v>
      </c>
      <c r="AP64" s="26">
        <f>G64*(1-1)</f>
        <v>0</v>
      </c>
      <c r="AQ64" s="32" t="s">
        <v>53</v>
      </c>
      <c r="AV64" s="26">
        <f>AW64+AX64</f>
        <v>0</v>
      </c>
      <c r="AW64" s="26">
        <f>F64*AO64</f>
        <v>0</v>
      </c>
      <c r="AX64" s="26">
        <f>F64*AP64</f>
        <v>0</v>
      </c>
      <c r="AY64" s="27" t="s">
        <v>219</v>
      </c>
      <c r="AZ64" s="27" t="s">
        <v>220</v>
      </c>
      <c r="BA64" s="17" t="s">
        <v>60</v>
      </c>
      <c r="BC64" s="26">
        <f>AW64+AX64</f>
        <v>0</v>
      </c>
      <c r="BD64" s="26">
        <f>G64/(100-BE64)*100</f>
        <v>0</v>
      </c>
      <c r="BE64" s="26">
        <v>0</v>
      </c>
      <c r="BF64" s="26">
        <f>L64</f>
        <v>8.2500000000000004E-2</v>
      </c>
      <c r="BH64" s="31">
        <f>F64*AO64</f>
        <v>0</v>
      </c>
      <c r="BI64" s="31">
        <f>F64*AP64</f>
        <v>0</v>
      </c>
      <c r="BJ64" s="31">
        <f>F64*G64</f>
        <v>0</v>
      </c>
    </row>
    <row r="65" spans="1:62" x14ac:dyDescent="0.25">
      <c r="A65" s="28"/>
      <c r="B65" s="29"/>
      <c r="C65" s="29" t="s">
        <v>231</v>
      </c>
      <c r="D65" s="29" t="s">
        <v>232</v>
      </c>
      <c r="E65" s="28" t="s">
        <v>18</v>
      </c>
      <c r="F65" s="28" t="s">
        <v>18</v>
      </c>
      <c r="G65" s="28"/>
      <c r="H65" s="22">
        <f>SUM(H66:H67)</f>
        <v>0</v>
      </c>
      <c r="I65" s="22">
        <f>SUM(I66:I67)</f>
        <v>0</v>
      </c>
      <c r="J65" s="22">
        <f>SUM(J66:J67)</f>
        <v>0</v>
      </c>
      <c r="K65" s="17"/>
      <c r="L65" s="22">
        <f>SUM(L66:L67)</f>
        <v>4.484</v>
      </c>
      <c r="M65" s="17"/>
      <c r="AI65" s="17"/>
      <c r="AS65" s="22">
        <f>SUM(AJ66:AJ67)</f>
        <v>0</v>
      </c>
      <c r="AT65" s="22">
        <f>SUM(AK66:AK67)</f>
        <v>0</v>
      </c>
      <c r="AU65" s="22">
        <f>SUM(AL66:AL67)</f>
        <v>0</v>
      </c>
    </row>
    <row r="66" spans="1:62" x14ac:dyDescent="0.25">
      <c r="A66" s="23" t="s">
        <v>233</v>
      </c>
      <c r="B66" s="23"/>
      <c r="C66" s="23" t="s">
        <v>234</v>
      </c>
      <c r="D66" s="23" t="s">
        <v>235</v>
      </c>
      <c r="E66" s="23" t="s">
        <v>93</v>
      </c>
      <c r="F66" s="24">
        <v>76</v>
      </c>
      <c r="G66" s="24"/>
      <c r="H66" s="24">
        <f>F66*AO66</f>
        <v>0</v>
      </c>
      <c r="I66" s="24">
        <f>F66*AP66</f>
        <v>0</v>
      </c>
      <c r="J66" s="24">
        <f>F66*G66</f>
        <v>0</v>
      </c>
      <c r="K66" s="24">
        <v>5.8999999999999997E-2</v>
      </c>
      <c r="L66" s="24">
        <f>F66*K66</f>
        <v>4.484</v>
      </c>
      <c r="M66" s="25" t="s">
        <v>57</v>
      </c>
      <c r="Z66" s="26">
        <f>IF(AQ66="5",BJ66,0)</f>
        <v>0</v>
      </c>
      <c r="AB66" s="26">
        <f>IF(AQ66="1",BH66,0)</f>
        <v>0</v>
      </c>
      <c r="AC66" s="26">
        <f>IF(AQ66="1",BI66,0)</f>
        <v>0</v>
      </c>
      <c r="AD66" s="26">
        <f>IF(AQ66="7",BH66,0)</f>
        <v>0</v>
      </c>
      <c r="AE66" s="26">
        <f>IF(AQ66="7",BI66,0)</f>
        <v>0</v>
      </c>
      <c r="AF66" s="26">
        <f>IF(AQ66="2",BH66,0)</f>
        <v>0</v>
      </c>
      <c r="AG66" s="26">
        <f>IF(AQ66="2",BI66,0)</f>
        <v>0</v>
      </c>
      <c r="AH66" s="26">
        <f>IF(AQ66="0",BJ66,0)</f>
        <v>0</v>
      </c>
      <c r="AI66" s="17"/>
      <c r="AJ66" s="24">
        <f>IF(AN66=0,J66,0)</f>
        <v>0</v>
      </c>
      <c r="AK66" s="24">
        <f>IF(AN66=15,J66,0)</f>
        <v>0</v>
      </c>
      <c r="AL66" s="24">
        <f>IF(AN66=21,J66,0)</f>
        <v>0</v>
      </c>
      <c r="AN66" s="26">
        <v>21</v>
      </c>
      <c r="AO66" s="26">
        <f>G66*0</f>
        <v>0</v>
      </c>
      <c r="AP66" s="26">
        <f>G66*(1-0)</f>
        <v>0</v>
      </c>
      <c r="AQ66" s="25" t="s">
        <v>53</v>
      </c>
      <c r="AV66" s="26">
        <f>AW66+AX66</f>
        <v>0</v>
      </c>
      <c r="AW66" s="26">
        <f>F66*AO66</f>
        <v>0</v>
      </c>
      <c r="AX66" s="26">
        <f>F66*AP66</f>
        <v>0</v>
      </c>
      <c r="AY66" s="27" t="s">
        <v>236</v>
      </c>
      <c r="AZ66" s="27" t="s">
        <v>220</v>
      </c>
      <c r="BA66" s="17" t="s">
        <v>60</v>
      </c>
      <c r="BB66" s="17" t="s">
        <v>237</v>
      </c>
      <c r="BC66" s="26">
        <f>AW66+AX66</f>
        <v>0</v>
      </c>
      <c r="BD66" s="26">
        <f>G66/(100-BE66)*100</f>
        <v>0</v>
      </c>
      <c r="BE66" s="26">
        <v>0</v>
      </c>
      <c r="BF66" s="26">
        <f>L66</f>
        <v>4.484</v>
      </c>
      <c r="BH66" s="24">
        <f>F66*AO66</f>
        <v>0</v>
      </c>
      <c r="BI66" s="24">
        <f>F66*AP66</f>
        <v>0</v>
      </c>
      <c r="BJ66" s="24">
        <f>F66*G66</f>
        <v>0</v>
      </c>
    </row>
    <row r="67" spans="1:62" x14ac:dyDescent="0.25">
      <c r="A67" s="23" t="s">
        <v>238</v>
      </c>
      <c r="B67" s="23"/>
      <c r="C67" s="23" t="s">
        <v>239</v>
      </c>
      <c r="D67" s="23" t="s">
        <v>240</v>
      </c>
      <c r="E67" s="23" t="s">
        <v>241</v>
      </c>
      <c r="F67" s="24">
        <v>4.4800000000000004</v>
      </c>
      <c r="G67" s="24"/>
      <c r="H67" s="24">
        <f>F67*AO67</f>
        <v>0</v>
      </c>
      <c r="I67" s="24">
        <f>F67*AP67</f>
        <v>0</v>
      </c>
      <c r="J67" s="24">
        <f>F67*G67</f>
        <v>0</v>
      </c>
      <c r="K67" s="24">
        <v>0</v>
      </c>
      <c r="L67" s="24">
        <f>F67*K67</f>
        <v>0</v>
      </c>
      <c r="M67" s="25" t="s">
        <v>57</v>
      </c>
      <c r="Z67" s="26">
        <f>IF(AQ67="5",BJ67,0)</f>
        <v>0</v>
      </c>
      <c r="AB67" s="26">
        <f>IF(AQ67="1",BH67,0)</f>
        <v>0</v>
      </c>
      <c r="AC67" s="26">
        <f>IF(AQ67="1",BI67,0)</f>
        <v>0</v>
      </c>
      <c r="AD67" s="26">
        <f>IF(AQ67="7",BH67,0)</f>
        <v>0</v>
      </c>
      <c r="AE67" s="26">
        <f>IF(AQ67="7",BI67,0)</f>
        <v>0</v>
      </c>
      <c r="AF67" s="26">
        <f>IF(AQ67="2",BH67,0)</f>
        <v>0</v>
      </c>
      <c r="AG67" s="26">
        <f>IF(AQ67="2",BI67,0)</f>
        <v>0</v>
      </c>
      <c r="AH67" s="26">
        <f>IF(AQ67="0",BJ67,0)</f>
        <v>0</v>
      </c>
      <c r="AI67" s="17"/>
      <c r="AJ67" s="24">
        <f>IF(AN67=0,J67,0)</f>
        <v>0</v>
      </c>
      <c r="AK67" s="24">
        <f>IF(AN67=15,J67,0)</f>
        <v>0</v>
      </c>
      <c r="AL67" s="24">
        <f>IF(AN67=21,J67,0)</f>
        <v>0</v>
      </c>
      <c r="AN67" s="26">
        <v>21</v>
      </c>
      <c r="AO67" s="26">
        <f>G67*0</f>
        <v>0</v>
      </c>
      <c r="AP67" s="26">
        <f>G67*(1-0)</f>
        <v>0</v>
      </c>
      <c r="AQ67" s="25" t="s">
        <v>53</v>
      </c>
      <c r="AV67" s="26">
        <f>AW67+AX67</f>
        <v>0</v>
      </c>
      <c r="AW67" s="26">
        <f>F67*AO67</f>
        <v>0</v>
      </c>
      <c r="AX67" s="26">
        <f>F67*AP67</f>
        <v>0</v>
      </c>
      <c r="AY67" s="27" t="s">
        <v>236</v>
      </c>
      <c r="AZ67" s="27" t="s">
        <v>220</v>
      </c>
      <c r="BA67" s="17" t="s">
        <v>60</v>
      </c>
      <c r="BB67" s="17" t="s">
        <v>237</v>
      </c>
      <c r="BC67" s="26">
        <f>AW67+AX67</f>
        <v>0</v>
      </c>
      <c r="BD67" s="26">
        <f>G67/(100-BE67)*100</f>
        <v>0</v>
      </c>
      <c r="BE67" s="26">
        <v>0</v>
      </c>
      <c r="BF67" s="26">
        <f>L67</f>
        <v>0</v>
      </c>
      <c r="BH67" s="24">
        <f>F67*AO67</f>
        <v>0</v>
      </c>
      <c r="BI67" s="24">
        <f>F67*AP67</f>
        <v>0</v>
      </c>
      <c r="BJ67" s="24">
        <f>F67*G67</f>
        <v>0</v>
      </c>
    </row>
    <row r="68" spans="1:62" x14ac:dyDescent="0.25">
      <c r="A68" s="28"/>
      <c r="B68" s="29"/>
      <c r="C68" s="29" t="s">
        <v>242</v>
      </c>
      <c r="D68" s="29" t="s">
        <v>243</v>
      </c>
      <c r="E68" s="28" t="s">
        <v>18</v>
      </c>
      <c r="F68" s="28" t="s">
        <v>18</v>
      </c>
      <c r="G68" s="28"/>
      <c r="H68" s="22">
        <f>SUM(H69:H69)</f>
        <v>0</v>
      </c>
      <c r="I68" s="22">
        <f>SUM(I69:I69)</f>
        <v>0</v>
      </c>
      <c r="J68" s="22">
        <f>SUM(J69:J69)</f>
        <v>0</v>
      </c>
      <c r="K68" s="17"/>
      <c r="L68" s="22">
        <f>SUM(L69:L69)</f>
        <v>0</v>
      </c>
      <c r="M68" s="17"/>
      <c r="AI68" s="17"/>
      <c r="AS68" s="22">
        <f>SUM(AJ69:AJ69)</f>
        <v>0</v>
      </c>
      <c r="AT68" s="22">
        <f>SUM(AK69:AK69)</f>
        <v>0</v>
      </c>
      <c r="AU68" s="22">
        <f>SUM(AL69:AL69)</f>
        <v>0</v>
      </c>
    </row>
    <row r="69" spans="1:62" x14ac:dyDescent="0.25">
      <c r="A69" s="23" t="s">
        <v>244</v>
      </c>
      <c r="B69" s="23"/>
      <c r="C69" s="23" t="s">
        <v>245</v>
      </c>
      <c r="D69" s="23" t="s">
        <v>246</v>
      </c>
      <c r="E69" s="23" t="s">
        <v>241</v>
      </c>
      <c r="F69" s="24">
        <v>48.717199999999998</v>
      </c>
      <c r="G69" s="24"/>
      <c r="H69" s="24">
        <f>F69*AO69</f>
        <v>0</v>
      </c>
      <c r="I69" s="24">
        <f>F69*AP69</f>
        <v>0</v>
      </c>
      <c r="J69" s="24">
        <f>F69*G69</f>
        <v>0</v>
      </c>
      <c r="K69" s="24">
        <v>0</v>
      </c>
      <c r="L69" s="24">
        <f>F69*K69</f>
        <v>0</v>
      </c>
      <c r="M69" s="25" t="s">
        <v>57</v>
      </c>
      <c r="Z69" s="26">
        <f>IF(AQ69="5",BJ69,0)</f>
        <v>0</v>
      </c>
      <c r="AB69" s="26">
        <f>IF(AQ69="1",BH69,0)</f>
        <v>0</v>
      </c>
      <c r="AC69" s="26">
        <f>IF(AQ69="1",BI69,0)</f>
        <v>0</v>
      </c>
      <c r="AD69" s="26">
        <f>IF(AQ69="7",BH69,0)</f>
        <v>0</v>
      </c>
      <c r="AE69" s="26">
        <f>IF(AQ69="7",BI69,0)</f>
        <v>0</v>
      </c>
      <c r="AF69" s="26">
        <f>IF(AQ69="2",BH69,0)</f>
        <v>0</v>
      </c>
      <c r="AG69" s="26">
        <f>IF(AQ69="2",BI69,0)</f>
        <v>0</v>
      </c>
      <c r="AH69" s="26">
        <f>IF(AQ69="0",BJ69,0)</f>
        <v>0</v>
      </c>
      <c r="AI69" s="17"/>
      <c r="AJ69" s="24">
        <f>IF(AN69=0,J69,0)</f>
        <v>0</v>
      </c>
      <c r="AK69" s="24">
        <f>IF(AN69=15,J69,0)</f>
        <v>0</v>
      </c>
      <c r="AL69" s="24">
        <f>IF(AN69=21,J69,0)</f>
        <v>0</v>
      </c>
      <c r="AN69" s="26">
        <v>21</v>
      </c>
      <c r="AO69" s="26">
        <f>G69*0</f>
        <v>0</v>
      </c>
      <c r="AP69" s="26">
        <f>G69*(1-0)</f>
        <v>0</v>
      </c>
      <c r="AQ69" s="25" t="s">
        <v>77</v>
      </c>
      <c r="AV69" s="26">
        <f>AW69+AX69</f>
        <v>0</v>
      </c>
      <c r="AW69" s="26">
        <f>F69*AO69</f>
        <v>0</v>
      </c>
      <c r="AX69" s="26">
        <f>F69*AP69</f>
        <v>0</v>
      </c>
      <c r="AY69" s="27" t="s">
        <v>247</v>
      </c>
      <c r="AZ69" s="27" t="s">
        <v>220</v>
      </c>
      <c r="BA69" s="17" t="s">
        <v>60</v>
      </c>
      <c r="BB69" s="17" t="s">
        <v>248</v>
      </c>
      <c r="BC69" s="26">
        <f>AW69+AX69</f>
        <v>0</v>
      </c>
      <c r="BD69" s="26">
        <f>G69/(100-BE69)*100</f>
        <v>0</v>
      </c>
      <c r="BE69" s="26">
        <v>0</v>
      </c>
      <c r="BF69" s="26">
        <f>L69</f>
        <v>0</v>
      </c>
      <c r="BH69" s="24">
        <f>F69*AO69</f>
        <v>0</v>
      </c>
      <c r="BI69" s="24">
        <f>F69*AP69</f>
        <v>0</v>
      </c>
      <c r="BJ69" s="24">
        <f>F69*G69</f>
        <v>0</v>
      </c>
    </row>
    <row r="70" spans="1:62" x14ac:dyDescent="0.25">
      <c r="A70" s="28"/>
      <c r="B70" s="29"/>
      <c r="C70" s="29" t="s">
        <v>249</v>
      </c>
      <c r="D70" s="29" t="s">
        <v>250</v>
      </c>
      <c r="E70" s="28" t="s">
        <v>18</v>
      </c>
      <c r="F70" s="28" t="s">
        <v>18</v>
      </c>
      <c r="G70" s="28"/>
      <c r="H70" s="22">
        <f>SUM(H71:H71)</f>
        <v>0</v>
      </c>
      <c r="I70" s="22">
        <f>SUM(I71:I71)</f>
        <v>0</v>
      </c>
      <c r="J70" s="22">
        <f>SUM(J71:J71)</f>
        <v>0</v>
      </c>
      <c r="K70" s="17"/>
      <c r="L70" s="22">
        <f>SUM(L71:L71)</f>
        <v>0.5</v>
      </c>
      <c r="M70" s="17"/>
      <c r="AI70" s="17"/>
      <c r="AS70" s="22">
        <f>SUM(AJ71:AJ71)</f>
        <v>0</v>
      </c>
      <c r="AT70" s="22">
        <f>SUM(AK71:AK71)</f>
        <v>0</v>
      </c>
      <c r="AU70" s="22">
        <f>SUM(AL71:AL71)</f>
        <v>0</v>
      </c>
    </row>
    <row r="71" spans="1:62" x14ac:dyDescent="0.25">
      <c r="A71" s="23" t="s">
        <v>251</v>
      </c>
      <c r="B71" s="23"/>
      <c r="C71" s="23" t="s">
        <v>252</v>
      </c>
      <c r="D71" s="23" t="s">
        <v>253</v>
      </c>
      <c r="E71" s="23" t="s">
        <v>254</v>
      </c>
      <c r="F71" s="24">
        <v>1</v>
      </c>
      <c r="G71" s="24"/>
      <c r="H71" s="24">
        <f>F71*AO71</f>
        <v>0</v>
      </c>
      <c r="I71" s="24">
        <f>F71*AP71</f>
        <v>0</v>
      </c>
      <c r="J71" s="24">
        <f>F71*G71</f>
        <v>0</v>
      </c>
      <c r="K71" s="24">
        <v>0.5</v>
      </c>
      <c r="L71" s="24">
        <f>F71*K71</f>
        <v>0.5</v>
      </c>
      <c r="M71" s="25"/>
      <c r="Z71" s="26">
        <f>IF(AQ71="5",BJ71,0)</f>
        <v>0</v>
      </c>
      <c r="AB71" s="26">
        <f>IF(AQ71="1",BH71,0)</f>
        <v>0</v>
      </c>
      <c r="AC71" s="26">
        <f>IF(AQ71="1",BI71,0)</f>
        <v>0</v>
      </c>
      <c r="AD71" s="26">
        <f>IF(AQ71="7",BH71,0)</f>
        <v>0</v>
      </c>
      <c r="AE71" s="26">
        <f>IF(AQ71="7",BI71,0)</f>
        <v>0</v>
      </c>
      <c r="AF71" s="26">
        <f>IF(AQ71="2",BH71,0)</f>
        <v>0</v>
      </c>
      <c r="AG71" s="26">
        <f>IF(AQ71="2",BI71,0)</f>
        <v>0</v>
      </c>
      <c r="AH71" s="26">
        <f>IF(AQ71="0",BJ71,0)</f>
        <v>0</v>
      </c>
      <c r="AI71" s="17"/>
      <c r="AJ71" s="24">
        <f>IF(AN71=0,J71,0)</f>
        <v>0</v>
      </c>
      <c r="AK71" s="24">
        <f>IF(AN71=15,J71,0)</f>
        <v>0</v>
      </c>
      <c r="AL71" s="24">
        <f>IF(AN71=21,J71,0)</f>
        <v>0</v>
      </c>
      <c r="AN71" s="26">
        <v>21</v>
      </c>
      <c r="AO71" s="26">
        <f>G71*0.737065007020607</f>
        <v>0</v>
      </c>
      <c r="AP71" s="26">
        <f>G71*(1-0.737065007020607)</f>
        <v>0</v>
      </c>
      <c r="AQ71" s="25" t="s">
        <v>62</v>
      </c>
      <c r="AV71" s="26">
        <f>AW71+AX71</f>
        <v>0</v>
      </c>
      <c r="AW71" s="26">
        <f>F71*AO71</f>
        <v>0</v>
      </c>
      <c r="AX71" s="26">
        <f>F71*AP71</f>
        <v>0</v>
      </c>
      <c r="AY71" s="27" t="s">
        <v>255</v>
      </c>
      <c r="AZ71" s="27" t="s">
        <v>220</v>
      </c>
      <c r="BA71" s="17" t="s">
        <v>60</v>
      </c>
      <c r="BB71" s="17" t="s">
        <v>256</v>
      </c>
      <c r="BC71" s="26">
        <f>AW71+AX71</f>
        <v>0</v>
      </c>
      <c r="BD71" s="26">
        <f>G71/(100-BE71)*100</f>
        <v>0</v>
      </c>
      <c r="BE71" s="26">
        <v>0</v>
      </c>
      <c r="BF71" s="26">
        <f>L71</f>
        <v>0.5</v>
      </c>
      <c r="BH71" s="24">
        <f>F71*AO71</f>
        <v>0</v>
      </c>
      <c r="BI71" s="24">
        <f>F71*AP71</f>
        <v>0</v>
      </c>
      <c r="BJ71" s="24">
        <f>F71*G71</f>
        <v>0</v>
      </c>
    </row>
    <row r="72" spans="1:62" x14ac:dyDescent="0.25">
      <c r="A72" s="28"/>
      <c r="B72" s="29"/>
      <c r="C72" s="29" t="s">
        <v>257</v>
      </c>
      <c r="D72" s="29" t="s">
        <v>258</v>
      </c>
      <c r="E72" s="28" t="s">
        <v>18</v>
      </c>
      <c r="F72" s="28" t="s">
        <v>18</v>
      </c>
      <c r="G72" s="28"/>
      <c r="H72" s="22">
        <f>SUM(H73:H73)</f>
        <v>0</v>
      </c>
      <c r="I72" s="22">
        <f>SUM(I73:I73)</f>
        <v>0</v>
      </c>
      <c r="J72" s="22">
        <f>SUM(J73:J73)</f>
        <v>0</v>
      </c>
      <c r="K72" s="17"/>
      <c r="L72" s="22">
        <f>SUM(L73:L73)</f>
        <v>0</v>
      </c>
      <c r="M72" s="17"/>
      <c r="AI72" s="17"/>
      <c r="AS72" s="22">
        <f>SUM(AJ73:AJ73)</f>
        <v>0</v>
      </c>
      <c r="AT72" s="22">
        <f>SUM(AK73:AK73)</f>
        <v>0</v>
      </c>
      <c r="AU72" s="22">
        <f>SUM(AL73:AL73)</f>
        <v>0</v>
      </c>
    </row>
    <row r="73" spans="1:62" x14ac:dyDescent="0.25">
      <c r="A73" s="33" t="s">
        <v>259</v>
      </c>
      <c r="B73" s="33"/>
      <c r="C73" s="33" t="s">
        <v>260</v>
      </c>
      <c r="D73" s="33" t="s">
        <v>261</v>
      </c>
      <c r="E73" s="33" t="s">
        <v>241</v>
      </c>
      <c r="F73" s="34">
        <v>4.4800000000000004</v>
      </c>
      <c r="G73" s="34"/>
      <c r="H73" s="34">
        <f>F73*AO73</f>
        <v>0</v>
      </c>
      <c r="I73" s="34">
        <f>F73*AP73</f>
        <v>0</v>
      </c>
      <c r="J73" s="34">
        <f>F73*G73</f>
        <v>0</v>
      </c>
      <c r="K73" s="34">
        <v>0</v>
      </c>
      <c r="L73" s="34">
        <f>F73*K73</f>
        <v>0</v>
      </c>
      <c r="M73" s="35" t="s">
        <v>57</v>
      </c>
      <c r="Z73" s="26">
        <f>IF(AQ73="5",BJ73,0)</f>
        <v>0</v>
      </c>
      <c r="AB73" s="26">
        <f>IF(AQ73="1",BH73,0)</f>
        <v>0</v>
      </c>
      <c r="AC73" s="26">
        <f>IF(AQ73="1",BI73,0)</f>
        <v>0</v>
      </c>
      <c r="AD73" s="26">
        <f>IF(AQ73="7",BH73,0)</f>
        <v>0</v>
      </c>
      <c r="AE73" s="26">
        <f>IF(AQ73="7",BI73,0)</f>
        <v>0</v>
      </c>
      <c r="AF73" s="26">
        <f>IF(AQ73="2",BH73,0)</f>
        <v>0</v>
      </c>
      <c r="AG73" s="26">
        <f>IF(AQ73="2",BI73,0)</f>
        <v>0</v>
      </c>
      <c r="AH73" s="26">
        <f>IF(AQ73="0",BJ73,0)</f>
        <v>0</v>
      </c>
      <c r="AI73" s="17"/>
      <c r="AJ73" s="24">
        <f>IF(AN73=0,J73,0)</f>
        <v>0</v>
      </c>
      <c r="AK73" s="24">
        <f>IF(AN73=15,J73,0)</f>
        <v>0</v>
      </c>
      <c r="AL73" s="24">
        <f>IF(AN73=21,J73,0)</f>
        <v>0</v>
      </c>
      <c r="AN73" s="26">
        <v>21</v>
      </c>
      <c r="AO73" s="26">
        <f>G73*0</f>
        <v>0</v>
      </c>
      <c r="AP73" s="26">
        <f>G73*(1-0)</f>
        <v>0</v>
      </c>
      <c r="AQ73" s="25" t="s">
        <v>77</v>
      </c>
      <c r="AV73" s="26">
        <f>AW73+AX73</f>
        <v>0</v>
      </c>
      <c r="AW73" s="26">
        <f>F73*AO73</f>
        <v>0</v>
      </c>
      <c r="AX73" s="26">
        <f>F73*AP73</f>
        <v>0</v>
      </c>
      <c r="AY73" s="27" t="s">
        <v>262</v>
      </c>
      <c r="AZ73" s="27" t="s">
        <v>220</v>
      </c>
      <c r="BA73" s="17" t="s">
        <v>60</v>
      </c>
      <c r="BB73" s="17" t="s">
        <v>263</v>
      </c>
      <c r="BC73" s="26">
        <f>AW73+AX73</f>
        <v>0</v>
      </c>
      <c r="BD73" s="26">
        <f>G73/(100-BE73)*100</f>
        <v>0</v>
      </c>
      <c r="BE73" s="26">
        <v>0</v>
      </c>
      <c r="BF73" s="26">
        <f>L73</f>
        <v>0</v>
      </c>
      <c r="BH73" s="24">
        <f>F73*AO73</f>
        <v>0</v>
      </c>
      <c r="BI73" s="24">
        <f>F73*AP73</f>
        <v>0</v>
      </c>
      <c r="BJ73" s="24">
        <f>F73*G73</f>
        <v>0</v>
      </c>
    </row>
    <row r="74" spans="1:62" x14ac:dyDescent="0.25">
      <c r="A74" s="36"/>
      <c r="B74" s="36"/>
      <c r="C74" s="36"/>
      <c r="D74" s="36"/>
      <c r="E74" s="36"/>
      <c r="F74" s="36"/>
      <c r="G74" s="36"/>
      <c r="H74" s="42" t="s">
        <v>264</v>
      </c>
      <c r="I74" s="43"/>
      <c r="J74" s="37">
        <f>ROUND(J12+J16+J18+J22+J25+J28+J34+J37+J43+J47+J58+J60+J65+J68+J70+J72,0)</f>
        <v>0</v>
      </c>
      <c r="K74" s="36"/>
      <c r="L74" s="36"/>
      <c r="M74" s="36"/>
    </row>
    <row r="75" spans="1:62" ht="11.25" customHeight="1" x14ac:dyDescent="0.25">
      <c r="A75" s="38" t="s">
        <v>265</v>
      </c>
    </row>
    <row r="76" spans="1:62" x14ac:dyDescent="0.25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</sheetData>
  <mergeCells count="29">
    <mergeCell ref="A1:M1"/>
    <mergeCell ref="A2:C3"/>
    <mergeCell ref="D2:D3"/>
    <mergeCell ref="E2:F3"/>
    <mergeCell ref="G2:G3"/>
    <mergeCell ref="H2:H3"/>
    <mergeCell ref="I2:M3"/>
    <mergeCell ref="I6:M7"/>
    <mergeCell ref="A4:C5"/>
    <mergeCell ref="D4:D5"/>
    <mergeCell ref="E4:F5"/>
    <mergeCell ref="G4:G5"/>
    <mergeCell ref="H4:H5"/>
    <mergeCell ref="I4:M5"/>
    <mergeCell ref="A6:C7"/>
    <mergeCell ref="D6:D7"/>
    <mergeCell ref="E6:F7"/>
    <mergeCell ref="G6:G7"/>
    <mergeCell ref="H6:H7"/>
    <mergeCell ref="H10:J10"/>
    <mergeCell ref="K10:L10"/>
    <mergeCell ref="H74:I74"/>
    <mergeCell ref="A76:M76"/>
    <mergeCell ref="A8:C9"/>
    <mergeCell ref="D8:D9"/>
    <mergeCell ref="E8:F9"/>
    <mergeCell ref="G8:G9"/>
    <mergeCell ref="H8:H9"/>
    <mergeCell ref="I8:M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Serbus</dc:creator>
  <cp:lastModifiedBy>Lukáš Serbus</cp:lastModifiedBy>
  <dcterms:created xsi:type="dcterms:W3CDTF">2020-02-25T11:18:45Z</dcterms:created>
  <dcterms:modified xsi:type="dcterms:W3CDTF">2020-02-25T11:35:20Z</dcterms:modified>
</cp:coreProperties>
</file>