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ZAKÁZKY CPA\Zakázky_rok 2022\"/>
    </mc:Choice>
  </mc:AlternateContent>
  <xr:revisionPtr revIDLastSave="0" documentId="13_ncr:1_{8BC0B7DF-85A2-49BB-A41F-96965172BF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kapitulace stavby" sheetId="1" r:id="rId1"/>
    <sheet name="22POC601 - Úštěk - Oprava..." sheetId="2" r:id="rId2"/>
  </sheets>
  <definedNames>
    <definedName name="_xlnm._FilterDatabase" localSheetId="1" hidden="1">'22POC601 - Úštěk - Oprava...'!$C$126:$K$210</definedName>
    <definedName name="_xlnm.Print_Titles" localSheetId="1">'22POC601 - Úštěk - Oprava...'!$126:$126</definedName>
    <definedName name="_xlnm.Print_Titles" localSheetId="0">'Rekapitulace stavby'!$92:$92</definedName>
    <definedName name="_xlnm.Print_Area" localSheetId="1">'22POC601 - Úštěk - Oprava...'!$C$4:$J$76,'22POC601 - Úštěk - Oprava...'!$C$82:$J$110,'22POC601 - Úštěk - Oprava...'!$C$116:$J$210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K185" i="2" l="1"/>
  <c r="BI185" i="2"/>
  <c r="BH185" i="2"/>
  <c r="BG185" i="2"/>
  <c r="BF185" i="2"/>
  <c r="T185" i="2"/>
  <c r="R185" i="2"/>
  <c r="P185" i="2"/>
  <c r="J185" i="2"/>
  <c r="BE185" i="2" s="1"/>
  <c r="BK184" i="2"/>
  <c r="BI184" i="2"/>
  <c r="BH184" i="2"/>
  <c r="BG184" i="2"/>
  <c r="BF184" i="2"/>
  <c r="T184" i="2"/>
  <c r="R184" i="2"/>
  <c r="P184" i="2"/>
  <c r="J184" i="2"/>
  <c r="BE184" i="2" s="1"/>
  <c r="BK183" i="2"/>
  <c r="BI183" i="2"/>
  <c r="BH183" i="2"/>
  <c r="BG183" i="2"/>
  <c r="BF183" i="2"/>
  <c r="T183" i="2"/>
  <c r="R183" i="2"/>
  <c r="P183" i="2"/>
  <c r="J183" i="2"/>
  <c r="BE183" i="2" s="1"/>
  <c r="J35" i="2"/>
  <c r="J34" i="2"/>
  <c r="AY95" i="1" s="1"/>
  <c r="J33" i="2"/>
  <c r="AX95" i="1" s="1"/>
  <c r="BI210" i="2"/>
  <c r="BH210" i="2"/>
  <c r="BG210" i="2"/>
  <c r="BF210" i="2"/>
  <c r="T210" i="2"/>
  <c r="T209" i="2" s="1"/>
  <c r="R210" i="2"/>
  <c r="R209" i="2" s="1"/>
  <c r="P210" i="2"/>
  <c r="P209" i="2" s="1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T192" i="2" s="1"/>
  <c r="R193" i="2"/>
  <c r="R192" i="2" s="1"/>
  <c r="P193" i="2"/>
  <c r="P192" i="2" s="1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T186" i="2" s="1"/>
  <c r="R187" i="2"/>
  <c r="R186" i="2" s="1"/>
  <c r="P187" i="2"/>
  <c r="P186" i="2" s="1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T151" i="2" s="1"/>
  <c r="R152" i="2"/>
  <c r="R151" i="2" s="1"/>
  <c r="P152" i="2"/>
  <c r="P151" i="2" s="1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F121" i="2"/>
  <c r="E119" i="2"/>
  <c r="F87" i="2"/>
  <c r="E85" i="2"/>
  <c r="J22" i="2"/>
  <c r="E22" i="2"/>
  <c r="J124" i="2" s="1"/>
  <c r="J21" i="2"/>
  <c r="J19" i="2"/>
  <c r="E19" i="2"/>
  <c r="J89" i="2" s="1"/>
  <c r="J18" i="2"/>
  <c r="J16" i="2"/>
  <c r="E16" i="2"/>
  <c r="F90" i="2" s="1"/>
  <c r="J15" i="2"/>
  <c r="J13" i="2"/>
  <c r="E13" i="2"/>
  <c r="F123" i="2" s="1"/>
  <c r="J12" i="2"/>
  <c r="J10" i="2"/>
  <c r="J87" i="2" s="1"/>
  <c r="L90" i="1"/>
  <c r="AM90" i="1"/>
  <c r="AM89" i="1"/>
  <c r="L89" i="1"/>
  <c r="AM87" i="1"/>
  <c r="L87" i="1"/>
  <c r="L85" i="1"/>
  <c r="L84" i="1"/>
  <c r="BK210" i="2"/>
  <c r="BK205" i="2"/>
  <c r="J199" i="2"/>
  <c r="BK190" i="2"/>
  <c r="BK179" i="2"/>
  <c r="J175" i="2"/>
  <c r="BK174" i="2"/>
  <c r="J170" i="2"/>
  <c r="BK166" i="2"/>
  <c r="J154" i="2"/>
  <c r="BK149" i="2"/>
  <c r="BK143" i="2"/>
  <c r="BK140" i="2"/>
  <c r="J135" i="2"/>
  <c r="BK203" i="2"/>
  <c r="BK199" i="2"/>
  <c r="BK191" i="2"/>
  <c r="J180" i="2"/>
  <c r="J179" i="2"/>
  <c r="BK172" i="2"/>
  <c r="J168" i="2"/>
  <c r="J157" i="2"/>
  <c r="BK139" i="2"/>
  <c r="J134" i="2"/>
  <c r="J132" i="2"/>
  <c r="J172" i="2"/>
  <c r="J165" i="2"/>
  <c r="BK160" i="2"/>
  <c r="J156" i="2"/>
  <c r="J149" i="2"/>
  <c r="BK145" i="2"/>
  <c r="BK138" i="2"/>
  <c r="BK134" i="2"/>
  <c r="J206" i="2"/>
  <c r="J203" i="2"/>
  <c r="J196" i="2"/>
  <c r="J191" i="2"/>
  <c r="J176" i="2"/>
  <c r="BK165" i="2"/>
  <c r="J160" i="2"/>
  <c r="BK156" i="2"/>
  <c r="BK154" i="2"/>
  <c r="J143" i="2"/>
  <c r="J140" i="2"/>
  <c r="J136" i="2"/>
  <c r="J131" i="2"/>
  <c r="J207" i="2"/>
  <c r="J204" i="2"/>
  <c r="BK196" i="2"/>
  <c r="J187" i="2"/>
  <c r="BK182" i="2"/>
  <c r="J177" i="2"/>
  <c r="J171" i="2"/>
  <c r="BK169" i="2"/>
  <c r="BK157" i="2"/>
  <c r="J150" i="2"/>
  <c r="J144" i="2"/>
  <c r="BK141" i="2"/>
  <c r="J139" i="2"/>
  <c r="BK207" i="2"/>
  <c r="J201" i="2"/>
  <c r="J195" i="2"/>
  <c r="BK181" i="2"/>
  <c r="J174" i="2"/>
  <c r="BK170" i="2"/>
  <c r="BK161" i="2"/>
  <c r="J147" i="2"/>
  <c r="BK135" i="2"/>
  <c r="J133" i="2"/>
  <c r="J173" i="2"/>
  <c r="J162" i="2"/>
  <c r="BK159" i="2"/>
  <c r="BK152" i="2"/>
  <c r="BK147" i="2"/>
  <c r="J130" i="2"/>
  <c r="J210" i="2"/>
  <c r="J205" i="2"/>
  <c r="BK201" i="2"/>
  <c r="BK195" i="2"/>
  <c r="J190" i="2"/>
  <c r="BK180" i="2"/>
  <c r="J169" i="2"/>
  <c r="J159" i="2"/>
  <c r="J155" i="2"/>
  <c r="BK144" i="2"/>
  <c r="J141" i="2"/>
  <c r="BK137" i="2"/>
  <c r="BK132" i="2"/>
  <c r="BK208" i="2"/>
  <c r="BK200" i="2"/>
  <c r="BK193" i="2"/>
  <c r="J189" i="2"/>
  <c r="J181" i="2"/>
  <c r="BK176" i="2"/>
  <c r="BK173" i="2"/>
  <c r="BK168" i="2"/>
  <c r="BK162" i="2"/>
  <c r="J152" i="2"/>
  <c r="J145" i="2"/>
  <c r="J142" i="2"/>
  <c r="J138" i="2"/>
  <c r="BK206" i="2"/>
  <c r="J200" i="2"/>
  <c r="J197" i="2"/>
  <c r="BK187" i="2"/>
  <c r="J182" i="2"/>
  <c r="BK177" i="2"/>
  <c r="BK171" i="2"/>
  <c r="BK164" i="2"/>
  <c r="BK150" i="2"/>
  <c r="BK136" i="2"/>
  <c r="BK130" i="2"/>
  <c r="J166" i="2"/>
  <c r="J161" i="2"/>
  <c r="BK158" i="2"/>
  <c r="BK155" i="2"/>
  <c r="J148" i="2"/>
  <c r="J137" i="2"/>
  <c r="BK131" i="2"/>
  <c r="J208" i="2"/>
  <c r="BK204" i="2"/>
  <c r="BK197" i="2"/>
  <c r="J193" i="2"/>
  <c r="BK189" i="2"/>
  <c r="BK175" i="2"/>
  <c r="J164" i="2"/>
  <c r="J158" i="2"/>
  <c r="BK148" i="2"/>
  <c r="BK142" i="2"/>
  <c r="BK133" i="2"/>
  <c r="AS94" i="1"/>
  <c r="P129" i="2" l="1"/>
  <c r="P146" i="2"/>
  <c r="P153" i="2"/>
  <c r="T163" i="2"/>
  <c r="P167" i="2"/>
  <c r="P178" i="2"/>
  <c r="T194" i="2"/>
  <c r="T198" i="2"/>
  <c r="BK202" i="2"/>
  <c r="J202" i="2" s="1"/>
  <c r="J108" i="2" s="1"/>
  <c r="T129" i="2"/>
  <c r="T146" i="2"/>
  <c r="T153" i="2"/>
  <c r="P163" i="2"/>
  <c r="R167" i="2"/>
  <c r="R178" i="2"/>
  <c r="P194" i="2"/>
  <c r="R198" i="2"/>
  <c r="T202" i="2"/>
  <c r="R129" i="2"/>
  <c r="R146" i="2"/>
  <c r="R153" i="2"/>
  <c r="R163" i="2"/>
  <c r="T167" i="2"/>
  <c r="T178" i="2"/>
  <c r="R194" i="2"/>
  <c r="P198" i="2"/>
  <c r="P202" i="2"/>
  <c r="BK129" i="2"/>
  <c r="J129" i="2" s="1"/>
  <c r="J96" i="2" s="1"/>
  <c r="BK146" i="2"/>
  <c r="J146" i="2" s="1"/>
  <c r="J97" i="2" s="1"/>
  <c r="BK153" i="2"/>
  <c r="J153" i="2" s="1"/>
  <c r="J99" i="2" s="1"/>
  <c r="BK163" i="2"/>
  <c r="J163" i="2" s="1"/>
  <c r="J100" i="2" s="1"/>
  <c r="BK167" i="2"/>
  <c r="J167" i="2" s="1"/>
  <c r="J101" i="2" s="1"/>
  <c r="BK178" i="2"/>
  <c r="J178" i="2" s="1"/>
  <c r="J102" i="2" s="1"/>
  <c r="BK194" i="2"/>
  <c r="J194" i="2" s="1"/>
  <c r="J106" i="2" s="1"/>
  <c r="BK198" i="2"/>
  <c r="J198" i="2" s="1"/>
  <c r="J107" i="2" s="1"/>
  <c r="R202" i="2"/>
  <c r="BK151" i="2"/>
  <c r="J151" i="2" s="1"/>
  <c r="J98" i="2" s="1"/>
  <c r="BK192" i="2"/>
  <c r="J192" i="2" s="1"/>
  <c r="J105" i="2" s="1"/>
  <c r="BK186" i="2"/>
  <c r="J186" i="2" s="1"/>
  <c r="J103" i="2" s="1"/>
  <c r="BK209" i="2"/>
  <c r="J209" i="2" s="1"/>
  <c r="J109" i="2" s="1"/>
  <c r="F89" i="2"/>
  <c r="J121" i="2"/>
  <c r="F124" i="2"/>
  <c r="BE134" i="2"/>
  <c r="BE138" i="2"/>
  <c r="BE140" i="2"/>
  <c r="BE145" i="2"/>
  <c r="BE150" i="2"/>
  <c r="BE161" i="2"/>
  <c r="BE166" i="2"/>
  <c r="BE170" i="2"/>
  <c r="BE171" i="2"/>
  <c r="BE176" i="2"/>
  <c r="BE179" i="2"/>
  <c r="BE181" i="2"/>
  <c r="BE190" i="2"/>
  <c r="BE191" i="2"/>
  <c r="BE196" i="2"/>
  <c r="BE199" i="2"/>
  <c r="BE200" i="2"/>
  <c r="BE203" i="2"/>
  <c r="BE205" i="2"/>
  <c r="BE206" i="2"/>
  <c r="BE207" i="2"/>
  <c r="BE208" i="2"/>
  <c r="BE210" i="2"/>
  <c r="J123" i="2"/>
  <c r="BE135" i="2"/>
  <c r="BE139" i="2"/>
  <c r="BE142" i="2"/>
  <c r="BE149" i="2"/>
  <c r="BE152" i="2"/>
  <c r="BE164" i="2"/>
  <c r="BE168" i="2"/>
  <c r="BE169" i="2"/>
  <c r="BE172" i="2"/>
  <c r="BE174" i="2"/>
  <c r="BE175" i="2"/>
  <c r="J90" i="2"/>
  <c r="BE141" i="2"/>
  <c r="BE143" i="2"/>
  <c r="BE148" i="2"/>
  <c r="BE154" i="2"/>
  <c r="BE155" i="2"/>
  <c r="BE156" i="2"/>
  <c r="BE157" i="2"/>
  <c r="BE159" i="2"/>
  <c r="BE162" i="2"/>
  <c r="BE165" i="2"/>
  <c r="BE173" i="2"/>
  <c r="BE180" i="2"/>
  <c r="BE182" i="2"/>
  <c r="BE189" i="2"/>
  <c r="BE197" i="2"/>
  <c r="BE204" i="2"/>
  <c r="BE130" i="2"/>
  <c r="BE131" i="2"/>
  <c r="BE132" i="2"/>
  <c r="BE133" i="2"/>
  <c r="BE136" i="2"/>
  <c r="BE137" i="2"/>
  <c r="BE144" i="2"/>
  <c r="BE147" i="2"/>
  <c r="BE158" i="2"/>
  <c r="BE160" i="2"/>
  <c r="BE177" i="2"/>
  <c r="BE187" i="2"/>
  <c r="BE193" i="2"/>
  <c r="BE195" i="2"/>
  <c r="BE201" i="2"/>
  <c r="J32" i="2"/>
  <c r="AW95" i="1" s="1"/>
  <c r="F35" i="2"/>
  <c r="BD95" i="1" s="1"/>
  <c r="BD94" i="1" s="1"/>
  <c r="W33" i="1" s="1"/>
  <c r="F32" i="2"/>
  <c r="BA95" i="1" s="1"/>
  <c r="BA94" i="1" s="1"/>
  <c r="W30" i="1" s="1"/>
  <c r="F34" i="2"/>
  <c r="BC95" i="1" s="1"/>
  <c r="BC94" i="1" s="1"/>
  <c r="AY94" i="1" s="1"/>
  <c r="F33" i="2"/>
  <c r="BB95" i="1" s="1"/>
  <c r="BB94" i="1" s="1"/>
  <c r="AX94" i="1" s="1"/>
  <c r="R128" i="2" l="1"/>
  <c r="T188" i="2"/>
  <c r="P188" i="2"/>
  <c r="R188" i="2"/>
  <c r="T128" i="2"/>
  <c r="P128" i="2"/>
  <c r="BK188" i="2"/>
  <c r="BK128" i="2"/>
  <c r="J31" i="2"/>
  <c r="AV95" i="1" s="1"/>
  <c r="AT95" i="1" s="1"/>
  <c r="W31" i="1"/>
  <c r="W32" i="1"/>
  <c r="F31" i="2"/>
  <c r="AZ95" i="1" s="1"/>
  <c r="AZ94" i="1" s="1"/>
  <c r="AV94" i="1" s="1"/>
  <c r="AK29" i="1" s="1"/>
  <c r="AW94" i="1"/>
  <c r="AK30" i="1" s="1"/>
  <c r="R127" i="2" l="1"/>
  <c r="T127" i="2"/>
  <c r="P127" i="2"/>
  <c r="AU95" i="1" s="1"/>
  <c r="AU94" i="1" s="1"/>
  <c r="BK127" i="2"/>
  <c r="J127" i="2" s="1"/>
  <c r="J94" i="2" s="1"/>
  <c r="J188" i="2"/>
  <c r="J104" i="2" s="1"/>
  <c r="J128" i="2"/>
  <c r="J95" i="2" s="1"/>
  <c r="AT94" i="1"/>
  <c r="W29" i="1"/>
  <c r="J28" i="2" l="1"/>
  <c r="AG95" i="1" s="1"/>
  <c r="AG94" i="1" s="1"/>
  <c r="AK26" i="1" s="1"/>
  <c r="AK35" i="1" s="1"/>
  <c r="AN94" i="1" l="1"/>
  <c r="AN95" i="1"/>
  <c r="J37" i="2"/>
</calcChain>
</file>

<file path=xl/sharedStrings.xml><?xml version="1.0" encoding="utf-8"?>
<sst xmlns="http://schemas.openxmlformats.org/spreadsheetml/2006/main" count="1305" uniqueCount="404">
  <si>
    <t>Export Komplet</t>
  </si>
  <si>
    <t/>
  </si>
  <si>
    <t>2.0</t>
  </si>
  <si>
    <t>False</t>
  </si>
  <si>
    <t>{6b84b107-13ae-4a91-96c4-7e917dbe9477}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</si>
  <si>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</si>
  <si>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</si>
  <si>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</si>
  <si>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</si>
  <si>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</si>
  <si>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</si>
  <si>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</si>
  <si>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</si>
  <si>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22POC601</t>
  </si>
  <si>
    <t>Stavba:</t>
  </si>
  <si>
    <t>Úštěk - Oprava asfaltových povrchů v celé šíři Údolní</t>
  </si>
  <si>
    <t>KSO:</t>
  </si>
  <si>
    <t>CC-CZ:</t>
  </si>
  <si>
    <t>Místo:</t>
  </si>
  <si>
    <t xml:space="preserve"> </t>
  </si>
  <si>
    <t>Datum:</t>
  </si>
  <si>
    <t>7. 7. 2022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</si>
  <si>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</si>
  <si>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</si>
  <si>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</si>
  <si>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</si>
  <si>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</si>
  <si>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</si>
  <si>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</si>
  <si>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</si>
  <si>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</si>
  <si>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</si>
  <si>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</si>
  <si>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</si>
  <si>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</si>
  <si>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</si>
  <si>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</si>
  <si>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</si>
  <si>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</si>
  <si>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</si>
  <si>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</si>
  <si>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</si>
  <si>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</si>
  <si>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</si>
  <si>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</si>
  <si>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</si>
  <si>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</si>
  <si>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</si>
  <si>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</si>
  <si>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</si>
  <si>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</si>
  <si>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</si>
  <si>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</si>
  <si>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</si>
  <si>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</si>
  <si>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</si>
  <si>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</si>
  <si>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</si>
  <si>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</si>
  <si>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</si>
  <si>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</si>
  <si>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</si>
  <si>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</si>
  <si>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</si>
  <si>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</si>
  <si>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</si>
  <si>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</si>
  <si>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</si>
  <si>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</si>
  <si>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</si>
  <si>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</si>
  <si>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</si>
  <si>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</si>
  <si>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</si>
  <si>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</si>
  <si>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</si>
  <si>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</si>
  <si>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</si>
  <si>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</si>
  <si>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</si>
  <si>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</si>
  <si>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</si>
  <si>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</si>
  <si>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</si>
  <si>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</si>
  <si>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</si>
  <si>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</si>
  <si>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</si>
  <si>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</si>
  <si>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</si>
  <si>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</si>
  <si>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</si>
  <si>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</si>
  <si>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</si>
  <si>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</si>
  <si>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Vedlejší náklady</t>
  </si>
  <si>
    <t xml:space="preserve">    VRN4 - Inženýrská činnost</t>
  </si>
  <si>
    <t xml:space="preserve">    VRN7 - Ostatní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</si>
  <si>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</si>
  <si>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</si>
  <si>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</si>
  <si>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</si>
  <si>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</si>
  <si>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</si>
  <si>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</si>
  <si>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</si>
  <si>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</si>
  <si>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</si>
  <si>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</si>
  <si>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</si>
  <si>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</si>
  <si>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</si>
  <si>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</si>
  <si>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</si>
  <si>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</si>
  <si>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</si>
  <si>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</si>
  <si>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113107112</t>
  </si>
  <si>
    <t>Odstranění podkladu z kameniva těženého tl přes 100 do 200 mm ručně</t>
  </si>
  <si>
    <t>m2</t>
  </si>
  <si>
    <t>4</t>
  </si>
  <si>
    <t>-953866960</t>
  </si>
  <si>
    <t>113107213</t>
  </si>
  <si>
    <t>Odstranění podkladu z kameniva těženého tl přes 200 do 300 mm strojně pl přes 200 m2</t>
  </si>
  <si>
    <t>-1482254272</t>
  </si>
  <si>
    <t>3</t>
  </si>
  <si>
    <t>113107331</t>
  </si>
  <si>
    <t>Odstranění podkladu z betonu prostého tl přes 100 do 150 mm strojně pl do 50 m2</t>
  </si>
  <si>
    <t>-52272791</t>
  </si>
  <si>
    <t>113154324</t>
  </si>
  <si>
    <t>Frézování živičného krytu tl 100 mm pruh š přes 0,5 do 1 m pl přes 1000 do 10000 m2 bez překážek v trase</t>
  </si>
  <si>
    <t>-1942594601</t>
  </si>
  <si>
    <t>5</t>
  </si>
  <si>
    <t>122452203</t>
  </si>
  <si>
    <t>Odkopávky a prokopávky nezapažené pro silnice a dálnice v hornině třídy těžitelnosti II objem do 100 m3 strojně</t>
  </si>
  <si>
    <t>m3</t>
  </si>
  <si>
    <t>-917538035</t>
  </si>
  <si>
    <t>6</t>
  </si>
  <si>
    <t>122452204</t>
  </si>
  <si>
    <t>Odkopávky a prokopávky nezapažené pro silnice a dálnice v hornině třídy těžitelnosti II objem do 500 m3 strojně</t>
  </si>
  <si>
    <t>-349302908</t>
  </si>
  <si>
    <t>7</t>
  </si>
  <si>
    <t>132251101</t>
  </si>
  <si>
    <t>Hloubení rýh nezapažených š do 800 mm v hornině třídy těžitelnosti I skupiny 3 objem do 20 m3 strojně</t>
  </si>
  <si>
    <t>-1076912684</t>
  </si>
  <si>
    <t>8</t>
  </si>
  <si>
    <t>162751117</t>
  </si>
  <si>
    <t>-662243278</t>
  </si>
  <si>
    <t>9</t>
  </si>
  <si>
    <t>t</t>
  </si>
  <si>
    <t>10</t>
  </si>
  <si>
    <t>171251201</t>
  </si>
  <si>
    <t>Uložení sypaniny na skládky nebo meziskládky</t>
  </si>
  <si>
    <t>-1115688639</t>
  </si>
  <si>
    <t>11</t>
  </si>
  <si>
    <t>174151101</t>
  </si>
  <si>
    <t>Zásyp jam, šachet rýh nebo kolem objektů sypaninou se zhutněním</t>
  </si>
  <si>
    <t>-951598373</t>
  </si>
  <si>
    <t>12</t>
  </si>
  <si>
    <t>M</t>
  </si>
  <si>
    <t>58331200</t>
  </si>
  <si>
    <t>štěrkopísek netříděný</t>
  </si>
  <si>
    <t>-455244526</t>
  </si>
  <si>
    <t>13</t>
  </si>
  <si>
    <t>58343959</t>
  </si>
  <si>
    <t>kamenivo drcené hrubé frakce 32/63</t>
  </si>
  <si>
    <t>157837050</t>
  </si>
  <si>
    <t>14</t>
  </si>
  <si>
    <t>175151101</t>
  </si>
  <si>
    <t>Obsypání potrubí strojně sypaninou bez prohození, uloženou do 3 m</t>
  </si>
  <si>
    <t>166771083</t>
  </si>
  <si>
    <t>244716504</t>
  </si>
  <si>
    <t>16</t>
  </si>
  <si>
    <t>58333651</t>
  </si>
  <si>
    <t>kamenivo těžené hrubé frakce 8/16</t>
  </si>
  <si>
    <t>1290741916</t>
  </si>
  <si>
    <t>17</t>
  </si>
  <si>
    <t>181951112</t>
  </si>
  <si>
    <t>Úprava pláně v hornině třídy těžitelnosti I skupiny 1 až 3 se zhutněním strojně</t>
  </si>
  <si>
    <t>505132099</t>
  </si>
  <si>
    <t>Zakládání</t>
  </si>
  <si>
    <t>18</t>
  </si>
  <si>
    <t>211971110</t>
  </si>
  <si>
    <t>Zřízení opláštění žeber nebo trativodů geotextilií v rýze nebo zářezu sklonu do 1:2</t>
  </si>
  <si>
    <t>-468617060</t>
  </si>
  <si>
    <t>19</t>
  </si>
  <si>
    <t>69311081</t>
  </si>
  <si>
    <t>geotextilie netkaná separační, ochranná, filtrační, drenážní PES 300g/m2</t>
  </si>
  <si>
    <t>-1937879953</t>
  </si>
  <si>
    <t>20</t>
  </si>
  <si>
    <t>69311270</t>
  </si>
  <si>
    <t>geotextilie netkaná separační, ochranná, filtrační, drenážní PES 400g/m2</t>
  </si>
  <si>
    <t>-996214897</t>
  </si>
  <si>
    <t>212752102</t>
  </si>
  <si>
    <t>Trativod z drenážních trubek korugovaných PE-HD SN 4 perforace 360° včetně lože otevřený výkop DN 150 pro liniové stavby</t>
  </si>
  <si>
    <t>m</t>
  </si>
  <si>
    <t>1871917382</t>
  </si>
  <si>
    <t>Vodorovné konstrukce</t>
  </si>
  <si>
    <t>22</t>
  </si>
  <si>
    <t>451573111</t>
  </si>
  <si>
    <t>Lože pod potrubí otevřený výkop ze štěrkopísku</t>
  </si>
  <si>
    <t>-484761791</t>
  </si>
  <si>
    <t>Komunikace pozemní</t>
  </si>
  <si>
    <t>23</t>
  </si>
  <si>
    <t>564861011</t>
  </si>
  <si>
    <t>Podklad ze štěrkodrtě ŠD plochy do 100 m2 tl 200 mm</t>
  </si>
  <si>
    <t>-92058988</t>
  </si>
  <si>
    <t>24</t>
  </si>
  <si>
    <t>564861111</t>
  </si>
  <si>
    <t>Podklad ze štěrkodrtě ŠD plochy přes 100 m2 tl 200 mm</t>
  </si>
  <si>
    <t>701021308</t>
  </si>
  <si>
    <t>25</t>
  </si>
  <si>
    <t>567122114</t>
  </si>
  <si>
    <t>Podklad ze směsi stmelené cementem SC C 8/10 (KSC I) tl 150 mm</t>
  </si>
  <si>
    <t>1199913316</t>
  </si>
  <si>
    <t>26</t>
  </si>
  <si>
    <t>569903311</t>
  </si>
  <si>
    <t>Zřízení zemních krajnic se zhutněním</t>
  </si>
  <si>
    <t>1931330334</t>
  </si>
  <si>
    <t>27</t>
  </si>
  <si>
    <t>573111111</t>
  </si>
  <si>
    <t>Postřik živičný infiltrační s posypem z asfaltu množství 0,60 kg/m2</t>
  </si>
  <si>
    <t>-1346965921</t>
  </si>
  <si>
    <t>28</t>
  </si>
  <si>
    <t>573231108</t>
  </si>
  <si>
    <t>Postřik živičný spojovací ze silniční emulze v množství 0,50 kg/m2</t>
  </si>
  <si>
    <t>-1676579207</t>
  </si>
  <si>
    <t>29</t>
  </si>
  <si>
    <t>577144131</t>
  </si>
  <si>
    <t>Asfaltový beton vrstva obrusná ACO 11 (ABS) tř. I tl 50 mm š do 3 m z modifikovaného asfaltu</t>
  </si>
  <si>
    <t>-661017633</t>
  </si>
  <si>
    <t>30</t>
  </si>
  <si>
    <t>577155112</t>
  </si>
  <si>
    <t>Asfaltový beton vrstva ložní ACL 16 (ABH) tl 60 mm š do 3 m z nemodifikovaného asfaltu</t>
  </si>
  <si>
    <t>-1447090607</t>
  </si>
  <si>
    <t>31</t>
  </si>
  <si>
    <t>581131111</t>
  </si>
  <si>
    <t>Kryt cementobetonový vozovek skupiny CB I tl 160 mm</t>
  </si>
  <si>
    <t>623665486</t>
  </si>
  <si>
    <t>Trubní vedení</t>
  </si>
  <si>
    <t>32</t>
  </si>
  <si>
    <t>87 - 1</t>
  </si>
  <si>
    <t>napojení na stávající odvodnění</t>
  </si>
  <si>
    <t>kpl</t>
  </si>
  <si>
    <t>1183129293</t>
  </si>
  <si>
    <t>33</t>
  </si>
  <si>
    <t>871315221</t>
  </si>
  <si>
    <t>Kanalizační potrubí z tvrdého PVC jednovrstvé tuhost třídy SN8 DN 160</t>
  </si>
  <si>
    <t>-1374401970</t>
  </si>
  <si>
    <t>34</t>
  </si>
  <si>
    <t>899 - x 1</t>
  </si>
  <si>
    <t>Výšková úprava poklopů dešťové a splaškové kanalizace, poklopů šoupátek vodovodu a mříží uličních vpustí.</t>
  </si>
  <si>
    <t>-758972296</t>
  </si>
  <si>
    <t>Ostatní konstrukce a práce, bourání</t>
  </si>
  <si>
    <t>35</t>
  </si>
  <si>
    <t>916131213</t>
  </si>
  <si>
    <t>Osazení silničního obrubníku betonového stojatého s boční opěrou do lože z betonu prostého</t>
  </si>
  <si>
    <t>-1452697330</t>
  </si>
  <si>
    <t>36</t>
  </si>
  <si>
    <t>59217032</t>
  </si>
  <si>
    <t>obrubník betonový silniční 1000x150x150mm</t>
  </si>
  <si>
    <t>1854616998</t>
  </si>
  <si>
    <t>37</t>
  </si>
  <si>
    <t>59217031</t>
  </si>
  <si>
    <t>obrubník betonový silniční 1000x150x250mm</t>
  </si>
  <si>
    <t>-1391641950</t>
  </si>
  <si>
    <t>38</t>
  </si>
  <si>
    <t>59217017</t>
  </si>
  <si>
    <t>obrubník betonový chodníkový 1000x100x250mm</t>
  </si>
  <si>
    <t>-388991370</t>
  </si>
  <si>
    <t>39</t>
  </si>
  <si>
    <t>919726123</t>
  </si>
  <si>
    <t>Geotextilie pro ochranu, separaci a filtraci netkaná měrná hm přes 300 do 500 g/m2</t>
  </si>
  <si>
    <t>-760675104</t>
  </si>
  <si>
    <t>40</t>
  </si>
  <si>
    <t>935932418</t>
  </si>
  <si>
    <t>Odvodňovací plastový žlab pro zatížení D400 vnitřní š 150 mm s roštem můstkovým z litiny</t>
  </si>
  <si>
    <t>-1382614259</t>
  </si>
  <si>
    <t>41</t>
  </si>
  <si>
    <t>935932614</t>
  </si>
  <si>
    <t>Vpusť s kalovým košem pro plastový žlab vnitřní š 150 mm</t>
  </si>
  <si>
    <t>kus</t>
  </si>
  <si>
    <t>-507578632</t>
  </si>
  <si>
    <t>42</t>
  </si>
  <si>
    <t>935932623</t>
  </si>
  <si>
    <t>Mezikus pro kalový koš pro plastový žlab vnitřní š 300 mm</t>
  </si>
  <si>
    <t>-71402731</t>
  </si>
  <si>
    <t>43</t>
  </si>
  <si>
    <t>935932627</t>
  </si>
  <si>
    <t>Svislé odtokové hrdlo pro plastový žlab vnitřní š 150 mm z PP</t>
  </si>
  <si>
    <t>1276833675</t>
  </si>
  <si>
    <t>44</t>
  </si>
  <si>
    <t>935932633</t>
  </si>
  <si>
    <t>Sifon a sítko pro plastový žlab vnitřní š 150 mm z PP a Pz oceli</t>
  </si>
  <si>
    <t>550959833</t>
  </si>
  <si>
    <t>997</t>
  </si>
  <si>
    <t>Přesun sutě</t>
  </si>
  <si>
    <t>45</t>
  </si>
  <si>
    <t>997221551</t>
  </si>
  <si>
    <t>893981397</t>
  </si>
  <si>
    <t>46</t>
  </si>
  <si>
    <t>997221559</t>
  </si>
  <si>
    <t>-1575576799</t>
  </si>
  <si>
    <t>47</t>
  </si>
  <si>
    <t>997221611</t>
  </si>
  <si>
    <t>Nakládání suti na dopravní prostředky pro vodorovnou dopravu</t>
  </si>
  <si>
    <t>-144133390</t>
  </si>
  <si>
    <t>48</t>
  </si>
  <si>
    <t>997221615</t>
  </si>
  <si>
    <t>Poplatek za uložení na skládce (skládkovné) stavebního odpadu betonového kód odpadu 17 01 01</t>
  </si>
  <si>
    <t>-1997611766</t>
  </si>
  <si>
    <t>998</t>
  </si>
  <si>
    <t>Přesun hmot</t>
  </si>
  <si>
    <t>51</t>
  </si>
  <si>
    <t>998225111</t>
  </si>
  <si>
    <t>Přesun hmot pro pozemní komunikace s krytem z kamene, monolitickým betonovým nebo živičným</t>
  </si>
  <si>
    <t>1402136200</t>
  </si>
  <si>
    <t>VRN</t>
  </si>
  <si>
    <t>Vedlejší rozpočtové náklady</t>
  </si>
  <si>
    <t>52</t>
  </si>
  <si>
    <t>3.103</t>
  </si>
  <si>
    <t>Vytyčení podzemních zařízení a stavby, rizika a zvláštní opatření</t>
  </si>
  <si>
    <t>-1439439068</t>
  </si>
  <si>
    <t>53</t>
  </si>
  <si>
    <t>3.111</t>
  </si>
  <si>
    <t>Označení stavby</t>
  </si>
  <si>
    <t>124390128</t>
  </si>
  <si>
    <t>54</t>
  </si>
  <si>
    <t>3.112</t>
  </si>
  <si>
    <t>Fotodokumentace stavby a všech objektů</t>
  </si>
  <si>
    <t>1521227290</t>
  </si>
  <si>
    <t>VRN1</t>
  </si>
  <si>
    <t>Průzkumné, geodetické a projektové práce</t>
  </si>
  <si>
    <t>55</t>
  </si>
  <si>
    <t>013274000</t>
  </si>
  <si>
    <t>Pasportizace objektu před započetím prací</t>
  </si>
  <si>
    <t>1024</t>
  </si>
  <si>
    <t>1096135492</t>
  </si>
  <si>
    <t>VRN3</t>
  </si>
  <si>
    <t>Vedlejší náklady</t>
  </si>
  <si>
    <t>56</t>
  </si>
  <si>
    <t>03000100.1</t>
  </si>
  <si>
    <t>Vybudování zařízení staveniště</t>
  </si>
  <si>
    <t>-1591079138</t>
  </si>
  <si>
    <t>57</t>
  </si>
  <si>
    <t>03000100.2</t>
  </si>
  <si>
    <t>Zařízení staveniště</t>
  </si>
  <si>
    <t>-854370772</t>
  </si>
  <si>
    <t>58</t>
  </si>
  <si>
    <t>03000100.3</t>
  </si>
  <si>
    <t>Odstranění zařízení staveniště</t>
  </si>
  <si>
    <t>-1471652669</t>
  </si>
  <si>
    <t>VRN4</t>
  </si>
  <si>
    <t>Inženýrská činnost</t>
  </si>
  <si>
    <t>59</t>
  </si>
  <si>
    <t>041002000</t>
  </si>
  <si>
    <t>Dozory geotechnika</t>
  </si>
  <si>
    <t>-1290710477</t>
  </si>
  <si>
    <t>60</t>
  </si>
  <si>
    <t>044002000</t>
  </si>
  <si>
    <t>Revize a zkoušky</t>
  </si>
  <si>
    <t>-1047009991</t>
  </si>
  <si>
    <t>61</t>
  </si>
  <si>
    <t>045002000</t>
  </si>
  <si>
    <t>Kompletační a koordinační činnost</t>
  </si>
  <si>
    <t>Kč</t>
  </si>
  <si>
    <t>297218222</t>
  </si>
  <si>
    <t>VRN7</t>
  </si>
  <si>
    <t>Ostatní náklady</t>
  </si>
  <si>
    <t>62</t>
  </si>
  <si>
    <t>070001000.1</t>
  </si>
  <si>
    <t>Dočasná dopravní opatření</t>
  </si>
  <si>
    <t>-1522182510</t>
  </si>
  <si>
    <t>63</t>
  </si>
  <si>
    <t>070001000.10</t>
  </si>
  <si>
    <t>projektové práce skutečného provedení</t>
  </si>
  <si>
    <t>135409403</t>
  </si>
  <si>
    <t>64</t>
  </si>
  <si>
    <t>070001000.6</t>
  </si>
  <si>
    <t>Geodetické práce pro provedení satvby</t>
  </si>
  <si>
    <t>1686136584</t>
  </si>
  <si>
    <t>65</t>
  </si>
  <si>
    <t>070001000.7</t>
  </si>
  <si>
    <t>Podklady pro zajištění kolaudace stavby</t>
  </si>
  <si>
    <t>-829379260</t>
  </si>
  <si>
    <t>66</t>
  </si>
  <si>
    <t>080001000.2</t>
  </si>
  <si>
    <t>hutnící zkoušky</t>
  </si>
  <si>
    <t>675083126</t>
  </si>
  <si>
    <t>67</t>
  </si>
  <si>
    <t>080001000.3</t>
  </si>
  <si>
    <t>Zkouška PAU (polycyklické aromatické uhlovodíky – rozbor kvality asfaltu z vývrtu nového asfal. krytu)</t>
  </si>
  <si>
    <t>2072320560</t>
  </si>
  <si>
    <t>VRN9</t>
  </si>
  <si>
    <t>68</t>
  </si>
  <si>
    <t>090001000</t>
  </si>
  <si>
    <t>zaměření skutečného provedení stavby</t>
  </si>
  <si>
    <t>431232873</t>
  </si>
  <si>
    <t>Město Úštěk</t>
  </si>
  <si>
    <r>
      <t xml:space="preserve">Vodorovné přemístění přes 9 000 do 10000 m výkopku/sypaniny z horniny třídy těžitelnosti I skupiny 1 až 3 </t>
    </r>
    <r>
      <rPr>
        <b/>
        <sz val="9"/>
        <rFont val="Arial CE"/>
        <charset val="238"/>
      </rPr>
      <t>(bude převezeno na deponii města Úštěk)</t>
    </r>
  </si>
  <si>
    <t>Vodorovná doprava suti ze sypkých materiálů do 1 km (stavební betonový odpad)</t>
  </si>
  <si>
    <r>
      <t xml:space="preserve">Příplatek ZKD 1 km u vodorovné dopravy suti ze sypkých materiálů </t>
    </r>
    <r>
      <rPr>
        <sz val="9"/>
        <rFont val="Arial CE"/>
        <charset val="238"/>
      </rPr>
      <t>(skládka do 10 km)</t>
    </r>
  </si>
  <si>
    <r>
      <t xml:space="preserve">Příplatek ZKD 1 km u vodorovné dopravy suti ze sypkých materiálů </t>
    </r>
    <r>
      <rPr>
        <sz val="9"/>
        <rFont val="Arial CE"/>
        <charset val="238"/>
      </rPr>
      <t>(deponie města Úštěk do 5 km)</t>
    </r>
  </si>
  <si>
    <r>
      <t xml:space="preserve">Vodorovná doprava suti ze sypkých materiálů do 1 km </t>
    </r>
    <r>
      <rPr>
        <b/>
        <i/>
        <sz val="9"/>
        <rFont val="Arial CE"/>
        <charset val="238"/>
      </rPr>
      <t>(frézovaná živice a zemina s kamením - bude uloženo na deponii města Úštěk)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</si>
</sst>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9"/>
      <name val="Arial CE"/>
      <charset val="238"/>
    </font>
    <font>
      <b/>
      <i/>
      <sz val="9"/>
      <name val="Arial CE"/>
      <charset val="238"/>
    </font>
    <font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8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6" fillId="0" borderId="12" xfId="0" applyNumberFormat="1" applyFont="1" applyBorder="1"/>
    <xf numFmtId="166" fontId="26" fillId="0" borderId="13" xfId="0" applyNumberFormat="1" applyFont="1" applyBorder="1"/>
    <xf numFmtId="4" fontId="27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8" fillId="0" borderId="22" xfId="0" applyFont="1" applyBorder="1" applyAlignment="1" applyProtection="1">
      <alignment horizontal="center" vertical="center"/>
      <protection locked="0"/>
    </xf>
    <xf numFmtId="49" fontId="28" fillId="0" borderId="22" xfId="0" applyNumberFormat="1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center" vertical="center" wrapText="1"/>
      <protection locked="0"/>
    </xf>
    <xf numFmtId="167" fontId="28" fillId="0" borderId="22" xfId="0" applyNumberFormat="1" applyFont="1" applyBorder="1" applyAlignment="1" applyProtection="1">
      <alignment vertical="center"/>
      <protection locked="0"/>
    </xf>
    <xf numFmtId="4" fontId="28" fillId="0" borderId="22" xfId="0" applyNumberFormat="1" applyFont="1" applyBorder="1" applyAlignment="1" applyProtection="1">
      <alignment vertical="center"/>
      <protection locked="0"/>
    </xf>
    <xf numFmtId="0" fontId="29" fillId="0" borderId="22" xfId="0" applyFont="1" applyBorder="1" applyAlignment="1" applyProtection="1">
      <alignment vertical="center"/>
      <protection locked="0"/>
    </xf>
    <xf numFmtId="0" fontId="29" fillId="0" borderId="3" xfId="0" applyFont="1" applyBorder="1" applyAlignment="1">
      <alignment vertical="center"/>
    </xf>
    <xf numFmtId="0" fontId="28" fillId="0" borderId="14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167" fontId="0" fillId="0" borderId="3" xfId="0" applyNumberFormat="1" applyBorder="1" applyAlignment="1">
      <alignment vertical="center"/>
    </xf>
    <xf numFmtId="4" fontId="8" fillId="0" borderId="0" xfId="0" applyNumberFormat="1" applyFont="1"/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K6" sqref="K6:AO6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>
      <c r="AR2" s="163" t="s">
        <v>5</v>
      </c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148" t="s">
        <v>13</v>
      </c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R5" s="16"/>
      <c r="BS5" s="13" t="s">
        <v>6</v>
      </c>
    </row>
    <row r="6" spans="1:74" ht="36.9" customHeight="1">
      <c r="B6" s="16"/>
      <c r="D6" s="21" t="s">
        <v>14</v>
      </c>
      <c r="K6" s="150" t="s">
        <v>15</v>
      </c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R6" s="16"/>
      <c r="BS6" s="13" t="s">
        <v>6</v>
      </c>
    </row>
    <row r="7" spans="1:74" ht="12" customHeight="1">
      <c r="B7" s="16"/>
      <c r="D7" s="22" t="s">
        <v>16</v>
      </c>
      <c r="K7" s="20" t="s">
        <v>1</v>
      </c>
      <c r="AK7" s="22" t="s">
        <v>17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18</v>
      </c>
      <c r="K8" s="20" t="s">
        <v>19</v>
      </c>
      <c r="AK8" s="22" t="s">
        <v>20</v>
      </c>
      <c r="AN8" s="20" t="s">
        <v>21</v>
      </c>
      <c r="AR8" s="16"/>
      <c r="BS8" s="13" t="s">
        <v>6</v>
      </c>
    </row>
    <row r="9" spans="1:74" ht="14.4" customHeight="1">
      <c r="B9" s="16"/>
      <c r="AR9" s="16"/>
      <c r="BS9" s="13" t="s">
        <v>6</v>
      </c>
    </row>
    <row r="10" spans="1:74" ht="12" customHeight="1">
      <c r="B10" s="16"/>
      <c r="D10" s="22" t="s">
        <v>22</v>
      </c>
      <c r="AK10" s="22" t="s">
        <v>23</v>
      </c>
      <c r="AN10" s="20" t="s">
        <v>1</v>
      </c>
      <c r="AR10" s="16"/>
      <c r="BS10" s="13" t="s">
        <v>6</v>
      </c>
    </row>
    <row r="11" spans="1:74" ht="18.45" customHeight="1">
      <c r="B11" s="16"/>
      <c r="E11" s="20" t="s">
        <v>398</v>
      </c>
      <c r="AK11" s="22" t="s">
        <v>24</v>
      </c>
      <c r="AN11" s="20" t="s">
        <v>1</v>
      </c>
      <c r="AR11" s="16"/>
      <c r="BS11" s="13" t="s">
        <v>6</v>
      </c>
    </row>
    <row r="12" spans="1:74" ht="6.9" customHeight="1">
      <c r="B12" s="16"/>
      <c r="AR12" s="16"/>
      <c r="BS12" s="13" t="s">
        <v>6</v>
      </c>
    </row>
    <row r="13" spans="1:74" ht="12" customHeight="1">
      <c r="B13" s="16"/>
      <c r="D13" s="22" t="s">
        <v>25</v>
      </c>
      <c r="AK13" s="22" t="s">
        <v>23</v>
      </c>
      <c r="AN13" s="20" t="s">
        <v>1</v>
      </c>
      <c r="AR13" s="16"/>
      <c r="BS13" s="13" t="s">
        <v>6</v>
      </c>
    </row>
    <row r="14" spans="1:74" ht="13.2">
      <c r="B14" s="16"/>
      <c r="E14" s="20" t="s">
        <v>19</v>
      </c>
      <c r="AK14" s="22" t="s">
        <v>24</v>
      </c>
      <c r="AN14" s="20" t="s">
        <v>1</v>
      </c>
      <c r="AR14" s="16"/>
      <c r="BS14" s="13" t="s">
        <v>6</v>
      </c>
    </row>
    <row r="15" spans="1:74" ht="6.9" customHeight="1">
      <c r="B15" s="16"/>
      <c r="AR15" s="16"/>
      <c r="BS15" s="13" t="s">
        <v>3</v>
      </c>
    </row>
    <row r="16" spans="1:74" ht="12" customHeight="1">
      <c r="B16" s="16"/>
      <c r="D16" s="22" t="s">
        <v>26</v>
      </c>
      <c r="AK16" s="22" t="s">
        <v>23</v>
      </c>
      <c r="AN16" s="20" t="s">
        <v>1</v>
      </c>
      <c r="AR16" s="16"/>
      <c r="BS16" s="13" t="s">
        <v>3</v>
      </c>
    </row>
    <row r="17" spans="2:71" ht="18.45" customHeight="1">
      <c r="B17" s="16"/>
      <c r="E17" s="20" t="s">
        <v>19</v>
      </c>
      <c r="AK17" s="22" t="s">
        <v>24</v>
      </c>
      <c r="AN17" s="20" t="s">
        <v>1</v>
      </c>
      <c r="AR17" s="16"/>
      <c r="BS17" s="13" t="s">
        <v>27</v>
      </c>
    </row>
    <row r="18" spans="2:71" ht="6.9" customHeight="1">
      <c r="B18" s="16"/>
      <c r="AR18" s="16"/>
      <c r="BS18" s="13" t="s">
        <v>6</v>
      </c>
    </row>
    <row r="19" spans="2:71" ht="12" customHeight="1">
      <c r="B19" s="16"/>
      <c r="D19" s="22" t="s">
        <v>28</v>
      </c>
      <c r="AK19" s="22" t="s">
        <v>23</v>
      </c>
      <c r="AN19" s="20" t="s">
        <v>1</v>
      </c>
      <c r="AR19" s="16"/>
      <c r="BS19" s="13" t="s">
        <v>6</v>
      </c>
    </row>
    <row r="20" spans="2:71" ht="18.45" customHeight="1">
      <c r="B20" s="16"/>
      <c r="E20" s="20" t="s">
        <v>19</v>
      </c>
      <c r="AK20" s="22" t="s">
        <v>24</v>
      </c>
      <c r="AN20" s="20" t="s">
        <v>1</v>
      </c>
      <c r="AR20" s="16"/>
      <c r="BS20" s="13" t="s">
        <v>27</v>
      </c>
    </row>
    <row r="21" spans="2:71" ht="6.9" customHeight="1">
      <c r="B21" s="16"/>
      <c r="AR21" s="16"/>
    </row>
    <row r="22" spans="2:71" ht="12" customHeight="1">
      <c r="B22" s="16"/>
      <c r="D22" s="22" t="s">
        <v>29</v>
      </c>
      <c r="AR22" s="16"/>
    </row>
    <row r="23" spans="2:71" ht="16.5" customHeight="1">
      <c r="B23" s="16"/>
      <c r="E23" s="151" t="s">
        <v>1</v>
      </c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R23" s="16"/>
    </row>
    <row r="24" spans="2:71" ht="6.9" customHeight="1">
      <c r="B24" s="16"/>
      <c r="AR24" s="16"/>
    </row>
    <row r="25" spans="2:71" ht="6.9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5" customHeight="1">
      <c r="B26" s="25"/>
      <c r="D26" s="26" t="s">
        <v>30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52">
        <f>ROUND(AG94,2)</f>
        <v>0</v>
      </c>
      <c r="AL26" s="153"/>
      <c r="AM26" s="153"/>
      <c r="AN26" s="153"/>
      <c r="AO26" s="153"/>
      <c r="AR26" s="25"/>
    </row>
    <row r="27" spans="2:71" s="1" customFormat="1" ht="6.9" customHeight="1">
      <c r="B27" s="25"/>
      <c r="AR27" s="25"/>
    </row>
    <row r="28" spans="2:71" s="1" customFormat="1" ht="13.2">
      <c r="B28" s="25"/>
      <c r="L28" s="154" t="s">
        <v>31</v>
      </c>
      <c r="M28" s="154"/>
      <c r="N28" s="154"/>
      <c r="O28" s="154"/>
      <c r="P28" s="154"/>
      <c r="W28" s="154" t="s">
        <v>32</v>
      </c>
      <c r="X28" s="154"/>
      <c r="Y28" s="154"/>
      <c r="Z28" s="154"/>
      <c r="AA28" s="154"/>
      <c r="AB28" s="154"/>
      <c r="AC28" s="154"/>
      <c r="AD28" s="154"/>
      <c r="AE28" s="154"/>
      <c r="AK28" s="154" t="s">
        <v>33</v>
      </c>
      <c r="AL28" s="154"/>
      <c r="AM28" s="154"/>
      <c r="AN28" s="154"/>
      <c r="AO28" s="154"/>
      <c r="AR28" s="25"/>
    </row>
    <row r="29" spans="2:71" s="2" customFormat="1" ht="14.4" customHeight="1">
      <c r="B29" s="29"/>
      <c r="D29" s="22" t="s">
        <v>34</v>
      </c>
      <c r="F29" s="22" t="s">
        <v>35</v>
      </c>
      <c r="L29" s="157">
        <v>0.21</v>
      </c>
      <c r="M29" s="156"/>
      <c r="N29" s="156"/>
      <c r="O29" s="156"/>
      <c r="P29" s="156"/>
      <c r="W29" s="155">
        <f>ROUND(AZ94, 2)</f>
        <v>0</v>
      </c>
      <c r="X29" s="156"/>
      <c r="Y29" s="156"/>
      <c r="Z29" s="156"/>
      <c r="AA29" s="156"/>
      <c r="AB29" s="156"/>
      <c r="AC29" s="156"/>
      <c r="AD29" s="156"/>
      <c r="AE29" s="156"/>
      <c r="AK29" s="155">
        <f>ROUND(AV94, 2)</f>
        <v>0</v>
      </c>
      <c r="AL29" s="156"/>
      <c r="AM29" s="156"/>
      <c r="AN29" s="156"/>
      <c r="AO29" s="156"/>
      <c r="AR29" s="29"/>
    </row>
    <row r="30" spans="2:71" s="2" customFormat="1" ht="14.4" customHeight="1">
      <c r="B30" s="29"/>
      <c r="F30" s="22" t="s">
        <v>36</v>
      </c>
      <c r="L30" s="157">
        <v>0.15</v>
      </c>
      <c r="M30" s="156"/>
      <c r="N30" s="156"/>
      <c r="O30" s="156"/>
      <c r="P30" s="156"/>
      <c r="W30" s="155">
        <f>ROUND(BA94, 2)</f>
        <v>0</v>
      </c>
      <c r="X30" s="156"/>
      <c r="Y30" s="156"/>
      <c r="Z30" s="156"/>
      <c r="AA30" s="156"/>
      <c r="AB30" s="156"/>
      <c r="AC30" s="156"/>
      <c r="AD30" s="156"/>
      <c r="AE30" s="156"/>
      <c r="AK30" s="155">
        <f>ROUND(AW94, 2)</f>
        <v>0</v>
      </c>
      <c r="AL30" s="156"/>
      <c r="AM30" s="156"/>
      <c r="AN30" s="156"/>
      <c r="AO30" s="156"/>
      <c r="AR30" s="29"/>
    </row>
    <row r="31" spans="2:71" s="2" customFormat="1" ht="14.4" hidden="1" customHeight="1">
      <c r="B31" s="29"/>
      <c r="F31" s="22" t="s">
        <v>37</v>
      </c>
      <c r="L31" s="157">
        <v>0.21</v>
      </c>
      <c r="M31" s="156"/>
      <c r="N31" s="156"/>
      <c r="O31" s="156"/>
      <c r="P31" s="156"/>
      <c r="W31" s="155">
        <f>ROUND(BB94, 2)</f>
        <v>0</v>
      </c>
      <c r="X31" s="156"/>
      <c r="Y31" s="156"/>
      <c r="Z31" s="156"/>
      <c r="AA31" s="156"/>
      <c r="AB31" s="156"/>
      <c r="AC31" s="156"/>
      <c r="AD31" s="156"/>
      <c r="AE31" s="156"/>
      <c r="AK31" s="155">
        <v>0</v>
      </c>
      <c r="AL31" s="156"/>
      <c r="AM31" s="156"/>
      <c r="AN31" s="156"/>
      <c r="AO31" s="156"/>
      <c r="AR31" s="29"/>
    </row>
    <row r="32" spans="2:71" s="2" customFormat="1" ht="14.4" hidden="1" customHeight="1">
      <c r="B32" s="29"/>
      <c r="F32" s="22" t="s">
        <v>38</v>
      </c>
      <c r="L32" s="157">
        <v>0.15</v>
      </c>
      <c r="M32" s="156"/>
      <c r="N32" s="156"/>
      <c r="O32" s="156"/>
      <c r="P32" s="156"/>
      <c r="W32" s="155">
        <f>ROUND(BC94, 2)</f>
        <v>0</v>
      </c>
      <c r="X32" s="156"/>
      <c r="Y32" s="156"/>
      <c r="Z32" s="156"/>
      <c r="AA32" s="156"/>
      <c r="AB32" s="156"/>
      <c r="AC32" s="156"/>
      <c r="AD32" s="156"/>
      <c r="AE32" s="156"/>
      <c r="AK32" s="155">
        <v>0</v>
      </c>
      <c r="AL32" s="156"/>
      <c r="AM32" s="156"/>
      <c r="AN32" s="156"/>
      <c r="AO32" s="156"/>
      <c r="AR32" s="29"/>
    </row>
    <row r="33" spans="2:44" s="2" customFormat="1" ht="14.4" hidden="1" customHeight="1">
      <c r="B33" s="29"/>
      <c r="F33" s="22" t="s">
        <v>39</v>
      </c>
      <c r="L33" s="157">
        <v>0</v>
      </c>
      <c r="M33" s="156"/>
      <c r="N33" s="156"/>
      <c r="O33" s="156"/>
      <c r="P33" s="156"/>
      <c r="W33" s="155">
        <f>ROUND(BD94, 2)</f>
        <v>0</v>
      </c>
      <c r="X33" s="156"/>
      <c r="Y33" s="156"/>
      <c r="Z33" s="156"/>
      <c r="AA33" s="156"/>
      <c r="AB33" s="156"/>
      <c r="AC33" s="156"/>
      <c r="AD33" s="156"/>
      <c r="AE33" s="156"/>
      <c r="AK33" s="155">
        <v>0</v>
      </c>
      <c r="AL33" s="156"/>
      <c r="AM33" s="156"/>
      <c r="AN33" s="156"/>
      <c r="AO33" s="156"/>
      <c r="AR33" s="29"/>
    </row>
    <row r="34" spans="2:44" s="1" customFormat="1" ht="6.9" customHeight="1">
      <c r="B34" s="25"/>
      <c r="AR34" s="25"/>
    </row>
    <row r="35" spans="2:44" s="1" customFormat="1" ht="25.95" customHeight="1">
      <c r="B35" s="25"/>
      <c r="C35" s="30"/>
      <c r="D35" s="31" t="s">
        <v>40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41</v>
      </c>
      <c r="U35" s="32"/>
      <c r="V35" s="32"/>
      <c r="W35" s="32"/>
      <c r="X35" s="178" t="s">
        <v>42</v>
      </c>
      <c r="Y35" s="179"/>
      <c r="Z35" s="179"/>
      <c r="AA35" s="179"/>
      <c r="AB35" s="179"/>
      <c r="AC35" s="32"/>
      <c r="AD35" s="32"/>
      <c r="AE35" s="32"/>
      <c r="AF35" s="32"/>
      <c r="AG35" s="32"/>
      <c r="AH35" s="32"/>
      <c r="AI35" s="32"/>
      <c r="AJ35" s="32"/>
      <c r="AK35" s="180">
        <f>SUM(AK26:AK33)</f>
        <v>0</v>
      </c>
      <c r="AL35" s="179"/>
      <c r="AM35" s="179"/>
      <c r="AN35" s="179"/>
      <c r="AO35" s="181"/>
      <c r="AP35" s="30"/>
      <c r="AQ35" s="30"/>
      <c r="AR35" s="25"/>
    </row>
    <row r="36" spans="2:44" s="1" customFormat="1" ht="6.9" customHeight="1">
      <c r="B36" s="25"/>
      <c r="AR36" s="25"/>
    </row>
    <row r="37" spans="2:44" s="1" customFormat="1" ht="14.4" customHeight="1">
      <c r="B37" s="25"/>
      <c r="AR37" s="25"/>
    </row>
    <row r="38" spans="2:44" ht="14.4" customHeight="1">
      <c r="B38" s="16"/>
      <c r="AR38" s="16"/>
    </row>
    <row r="39" spans="2:44" ht="14.4" customHeight="1">
      <c r="B39" s="16"/>
      <c r="AR39" s="16"/>
    </row>
    <row r="40" spans="2:44" ht="14.4" customHeight="1">
      <c r="B40" s="16"/>
      <c r="AR40" s="16"/>
    </row>
    <row r="41" spans="2:44" ht="14.4" customHeight="1">
      <c r="B41" s="16"/>
      <c r="AR41" s="16"/>
    </row>
    <row r="42" spans="2:44" ht="14.4" customHeight="1">
      <c r="B42" s="16"/>
      <c r="AR42" s="16"/>
    </row>
    <row r="43" spans="2:44" ht="14.4" customHeight="1">
      <c r="B43" s="16"/>
      <c r="AR43" s="16"/>
    </row>
    <row r="44" spans="2:44" ht="14.4" customHeight="1">
      <c r="B44" s="16"/>
      <c r="AR44" s="16"/>
    </row>
    <row r="45" spans="2:44" ht="14.4" customHeight="1">
      <c r="B45" s="16"/>
      <c r="AR45" s="16"/>
    </row>
    <row r="46" spans="2:44" ht="14.4" customHeight="1">
      <c r="B46" s="16"/>
      <c r="AR46" s="16"/>
    </row>
    <row r="47" spans="2:44" ht="14.4" customHeight="1">
      <c r="B47" s="16"/>
      <c r="AR47" s="16"/>
    </row>
    <row r="48" spans="2:44" ht="14.4" customHeight="1">
      <c r="B48" s="16"/>
      <c r="AR48" s="16"/>
    </row>
    <row r="49" spans="2:44" s="1" customFormat="1" ht="14.4" customHeight="1">
      <c r="B49" s="25"/>
      <c r="D49" s="34" t="s">
        <v>43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44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.2">
      <c r="B60" s="25"/>
      <c r="D60" s="36" t="s">
        <v>45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46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45</v>
      </c>
      <c r="AI60" s="27"/>
      <c r="AJ60" s="27"/>
      <c r="AK60" s="27"/>
      <c r="AL60" s="27"/>
      <c r="AM60" s="36" t="s">
        <v>46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.2">
      <c r="B64" s="25"/>
      <c r="D64" s="34" t="s">
        <v>47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48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.2">
      <c r="B75" s="25"/>
      <c r="D75" s="36" t="s">
        <v>45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46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45</v>
      </c>
      <c r="AI75" s="27"/>
      <c r="AJ75" s="27"/>
      <c r="AK75" s="27"/>
      <c r="AL75" s="27"/>
      <c r="AM75" s="36" t="s">
        <v>46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0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0" s="1" customFormat="1" ht="24.9" customHeight="1">
      <c r="B82" s="25"/>
      <c r="C82" s="17" t="s">
        <v>49</v>
      </c>
      <c r="AR82" s="25"/>
    </row>
    <row r="83" spans="1:90" s="1" customFormat="1" ht="6.9" customHeight="1">
      <c r="B83" s="25"/>
      <c r="AR83" s="25"/>
    </row>
    <row r="84" spans="1:90" s="3" customFormat="1" ht="12" customHeight="1">
      <c r="B84" s="41"/>
      <c r="C84" s="22" t="s">
        <v>12</v>
      </c>
      <c r="L84" s="3" t="str">
        <f>K5</f>
        <v>22POC601</v>
      </c>
      <c r="AR84" s="41"/>
    </row>
    <row r="85" spans="1:90" s="4" customFormat="1" ht="36.9" customHeight="1">
      <c r="B85" s="42"/>
      <c r="C85" s="43" t="s">
        <v>14</v>
      </c>
      <c r="L85" s="169" t="str">
        <f>K6</f>
        <v>Úštěk - Oprava asfaltových povrchů v celé šíři Údolní</v>
      </c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  <c r="AD85" s="170"/>
      <c r="AE85" s="170"/>
      <c r="AF85" s="170"/>
      <c r="AG85" s="170"/>
      <c r="AH85" s="170"/>
      <c r="AI85" s="170"/>
      <c r="AJ85" s="170"/>
      <c r="AK85" s="170"/>
      <c r="AL85" s="170"/>
      <c r="AM85" s="170"/>
      <c r="AN85" s="170"/>
      <c r="AO85" s="170"/>
      <c r="AR85" s="42"/>
    </row>
    <row r="86" spans="1:90" s="1" customFormat="1" ht="6.9" customHeight="1">
      <c r="B86" s="25"/>
      <c r="AR86" s="25"/>
    </row>
    <row r="87" spans="1:90" s="1" customFormat="1" ht="12" customHeight="1">
      <c r="B87" s="25"/>
      <c r="C87" s="22" t="s">
        <v>18</v>
      </c>
      <c r="L87" s="44" t="str">
        <f>IF(K8="","",K8)</f>
        <v xml:space="preserve"> </v>
      </c>
      <c r="AI87" s="22" t="s">
        <v>20</v>
      </c>
      <c r="AM87" s="171" t="str">
        <f>IF(AN8= "","",AN8)</f>
        <v>7. 7. 2022</v>
      </c>
      <c r="AN87" s="171"/>
      <c r="AR87" s="25"/>
    </row>
    <row r="88" spans="1:90" s="1" customFormat="1" ht="6.9" customHeight="1">
      <c r="B88" s="25"/>
      <c r="AR88" s="25"/>
    </row>
    <row r="89" spans="1:90" s="1" customFormat="1" ht="15.15" customHeight="1">
      <c r="B89" s="25"/>
      <c r="C89" s="22" t="s">
        <v>22</v>
      </c>
      <c r="L89" s="3" t="str">
        <f>IF(E11= "","",E11)</f>
        <v>Město Úštěk</v>
      </c>
      <c r="AI89" s="22" t="s">
        <v>26</v>
      </c>
      <c r="AM89" s="172" t="str">
        <f>IF(E17="","",E17)</f>
        <v xml:space="preserve"> </v>
      </c>
      <c r="AN89" s="173"/>
      <c r="AO89" s="173"/>
      <c r="AP89" s="173"/>
      <c r="AR89" s="25"/>
      <c r="AS89" s="174" t="s">
        <v>50</v>
      </c>
      <c r="AT89" s="175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0" s="1" customFormat="1" ht="15.15" customHeight="1">
      <c r="B90" s="25"/>
      <c r="C90" s="22" t="s">
        <v>25</v>
      </c>
      <c r="L90" s="3" t="str">
        <f>IF(E14="","",E14)</f>
        <v xml:space="preserve"> </v>
      </c>
      <c r="AI90" s="22" t="s">
        <v>28</v>
      </c>
      <c r="AM90" s="172" t="str">
        <f>IF(E20="","",E20)</f>
        <v xml:space="preserve"> </v>
      </c>
      <c r="AN90" s="173"/>
      <c r="AO90" s="173"/>
      <c r="AP90" s="173"/>
      <c r="AR90" s="25"/>
      <c r="AS90" s="176"/>
      <c r="AT90" s="177"/>
      <c r="BD90" s="48"/>
    </row>
    <row r="91" spans="1:90" s="1" customFormat="1" ht="10.95" customHeight="1">
      <c r="B91" s="25"/>
      <c r="AR91" s="25"/>
      <c r="AS91" s="176"/>
      <c r="AT91" s="177"/>
      <c r="BD91" s="48"/>
    </row>
    <row r="92" spans="1:90" s="1" customFormat="1" ht="29.25" customHeight="1">
      <c r="B92" s="25"/>
      <c r="C92" s="164" t="s">
        <v>51</v>
      </c>
      <c r="D92" s="165"/>
      <c r="E92" s="165"/>
      <c r="F92" s="165"/>
      <c r="G92" s="165"/>
      <c r="H92" s="49"/>
      <c r="I92" s="166" t="s">
        <v>52</v>
      </c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165"/>
      <c r="AE92" s="165"/>
      <c r="AF92" s="165"/>
      <c r="AG92" s="167" t="s">
        <v>53</v>
      </c>
      <c r="AH92" s="165"/>
      <c r="AI92" s="165"/>
      <c r="AJ92" s="165"/>
      <c r="AK92" s="165"/>
      <c r="AL92" s="165"/>
      <c r="AM92" s="165"/>
      <c r="AN92" s="166" t="s">
        <v>54</v>
      </c>
      <c r="AO92" s="165"/>
      <c r="AP92" s="168"/>
      <c r="AQ92" s="50" t="s">
        <v>55</v>
      </c>
      <c r="AR92" s="25"/>
      <c r="AS92" s="51" t="s">
        <v>56</v>
      </c>
      <c r="AT92" s="52" t="s">
        <v>57</v>
      </c>
      <c r="AU92" s="52" t="s">
        <v>58</v>
      </c>
      <c r="AV92" s="52" t="s">
        <v>59</v>
      </c>
      <c r="AW92" s="52" t="s">
        <v>60</v>
      </c>
      <c r="AX92" s="52" t="s">
        <v>61</v>
      </c>
      <c r="AY92" s="52" t="s">
        <v>62</v>
      </c>
      <c r="AZ92" s="52" t="s">
        <v>63</v>
      </c>
      <c r="BA92" s="52" t="s">
        <v>64</v>
      </c>
      <c r="BB92" s="52" t="s">
        <v>65</v>
      </c>
      <c r="BC92" s="52" t="s">
        <v>66</v>
      </c>
      <c r="BD92" s="53" t="s">
        <v>67</v>
      </c>
    </row>
    <row r="93" spans="1:90" s="1" customFormat="1" ht="10.95" customHeight="1">
      <c r="B93" s="25"/>
      <c r="AR93" s="25"/>
      <c r="AS93" s="5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0" s="5" customFormat="1" ht="32.4" customHeight="1">
      <c r="B94" s="55"/>
      <c r="C94" s="56" t="s">
        <v>68</v>
      </c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161">
        <f>ROUND(AG95,2)</f>
        <v>0</v>
      </c>
      <c r="AH94" s="161"/>
      <c r="AI94" s="161"/>
      <c r="AJ94" s="161"/>
      <c r="AK94" s="161"/>
      <c r="AL94" s="161"/>
      <c r="AM94" s="161"/>
      <c r="AN94" s="162">
        <f>SUM(AG94,AT94)</f>
        <v>0</v>
      </c>
      <c r="AO94" s="162"/>
      <c r="AP94" s="162"/>
      <c r="AQ94" s="59" t="s">
        <v>1</v>
      </c>
      <c r="AR94" s="55"/>
      <c r="AS94" s="60">
        <f>ROUND(AS95,2)</f>
        <v>0</v>
      </c>
      <c r="AT94" s="61">
        <f>ROUND(SUM(AV94:AW94),2)</f>
        <v>0</v>
      </c>
      <c r="AU94" s="62">
        <f>ROUND(AU95,5)</f>
        <v>1936.42758</v>
      </c>
      <c r="AV94" s="61">
        <f>ROUND(AZ94*L29,2)</f>
        <v>0</v>
      </c>
      <c r="AW94" s="61">
        <f>ROUND(BA94*L30,2)</f>
        <v>0</v>
      </c>
      <c r="AX94" s="61">
        <f>ROUND(BB94*L29,2)</f>
        <v>0</v>
      </c>
      <c r="AY94" s="61">
        <f>ROUND(BC94*L30,2)</f>
        <v>0</v>
      </c>
      <c r="AZ94" s="61">
        <f>ROUND(AZ95,2)</f>
        <v>0</v>
      </c>
      <c r="BA94" s="61">
        <f>ROUND(BA95,2)</f>
        <v>0</v>
      </c>
      <c r="BB94" s="61">
        <f>ROUND(BB95,2)</f>
        <v>0</v>
      </c>
      <c r="BC94" s="61">
        <f>ROUND(BC95,2)</f>
        <v>0</v>
      </c>
      <c r="BD94" s="63">
        <f>ROUND(BD95,2)</f>
        <v>0</v>
      </c>
      <c r="BS94" s="64" t="s">
        <v>69</v>
      </c>
      <c r="BT94" s="64" t="s">
        <v>70</v>
      </c>
      <c r="BV94" s="64" t="s">
        <v>71</v>
      </c>
      <c r="BW94" s="64" t="s">
        <v>4</v>
      </c>
      <c r="BX94" s="64" t="s">
        <v>72</v>
      </c>
      <c r="CL94" s="64" t="s">
        <v>1</v>
      </c>
    </row>
    <row r="95" spans="1:90" s="6" customFormat="1" ht="24.75" customHeight="1">
      <c r="A95" s="65" t="s">
        <v>73</v>
      </c>
      <c r="B95" s="66"/>
      <c r="C95" s="67"/>
      <c r="D95" s="160" t="s">
        <v>13</v>
      </c>
      <c r="E95" s="160"/>
      <c r="F95" s="160"/>
      <c r="G95" s="160"/>
      <c r="H95" s="160"/>
      <c r="I95" s="68"/>
      <c r="J95" s="160" t="s">
        <v>15</v>
      </c>
      <c r="K95" s="160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  <c r="W95" s="160"/>
      <c r="X95" s="160"/>
      <c r="Y95" s="160"/>
      <c r="Z95" s="160"/>
      <c r="AA95" s="160"/>
      <c r="AB95" s="160"/>
      <c r="AC95" s="160"/>
      <c r="AD95" s="160"/>
      <c r="AE95" s="160"/>
      <c r="AF95" s="160"/>
      <c r="AG95" s="158">
        <f>'22POC601 - Úštěk - Oprava...'!J28</f>
        <v>0</v>
      </c>
      <c r="AH95" s="159"/>
      <c r="AI95" s="159"/>
      <c r="AJ95" s="159"/>
      <c r="AK95" s="159"/>
      <c r="AL95" s="159"/>
      <c r="AM95" s="159"/>
      <c r="AN95" s="158">
        <f>SUM(AG95,AT95)</f>
        <v>0</v>
      </c>
      <c r="AO95" s="159"/>
      <c r="AP95" s="159"/>
      <c r="AQ95" s="69" t="s">
        <v>74</v>
      </c>
      <c r="AR95" s="66"/>
      <c r="AS95" s="70">
        <v>0</v>
      </c>
      <c r="AT95" s="71">
        <f>ROUND(SUM(AV95:AW95),2)</f>
        <v>0</v>
      </c>
      <c r="AU95" s="72">
        <f>'22POC601 - Úštěk - Oprava...'!P127</f>
        <v>1936.4275840000003</v>
      </c>
      <c r="AV95" s="71">
        <f>'22POC601 - Úštěk - Oprava...'!J31</f>
        <v>0</v>
      </c>
      <c r="AW95" s="71">
        <f>'22POC601 - Úštěk - Oprava...'!J32</f>
        <v>0</v>
      </c>
      <c r="AX95" s="71">
        <f>'22POC601 - Úštěk - Oprava...'!J33</f>
        <v>0</v>
      </c>
      <c r="AY95" s="71">
        <f>'22POC601 - Úštěk - Oprava...'!J34</f>
        <v>0</v>
      </c>
      <c r="AZ95" s="71">
        <f>'22POC601 - Úštěk - Oprava...'!F31</f>
        <v>0</v>
      </c>
      <c r="BA95" s="71">
        <f>'22POC601 - Úštěk - Oprava...'!F32</f>
        <v>0</v>
      </c>
      <c r="BB95" s="71">
        <f>'22POC601 - Úštěk - Oprava...'!F33</f>
        <v>0</v>
      </c>
      <c r="BC95" s="71">
        <f>'22POC601 - Úštěk - Oprava...'!F34</f>
        <v>0</v>
      </c>
      <c r="BD95" s="73">
        <f>'22POC601 - Úštěk - Oprava...'!F35</f>
        <v>0</v>
      </c>
      <c r="BT95" s="74" t="s">
        <v>75</v>
      </c>
      <c r="BU95" s="74" t="s">
        <v>76</v>
      </c>
      <c r="BV95" s="74" t="s">
        <v>71</v>
      </c>
      <c r="BW95" s="74" t="s">
        <v>4</v>
      </c>
      <c r="BX95" s="74" t="s">
        <v>72</v>
      </c>
      <c r="CL95" s="74" t="s">
        <v>1</v>
      </c>
    </row>
    <row r="96" spans="1:90" s="1" customFormat="1" ht="30" customHeight="1">
      <c r="B96" s="25"/>
      <c r="AR96" s="25"/>
    </row>
    <row r="97" spans="2:44" s="1" customFormat="1" ht="6.9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22POC601 - Úštěk - Oprava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11"/>
  <sheetViews>
    <sheetView showGridLines="0" workbookViewId="0">
      <selection activeCell="E7" sqref="E7:H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16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3" t="s">
        <v>5</v>
      </c>
      <c r="M2" s="149"/>
      <c r="N2" s="149"/>
      <c r="O2" s="149"/>
      <c r="P2" s="149"/>
      <c r="Q2" s="149"/>
      <c r="R2" s="149"/>
      <c r="S2" s="149"/>
      <c r="T2" s="149"/>
      <c r="U2" s="149"/>
      <c r="V2" s="149"/>
      <c r="AT2" s="13" t="s">
        <v>4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4.9" customHeight="1">
      <c r="B4" s="16"/>
      <c r="D4" s="17" t="s">
        <v>78</v>
      </c>
      <c r="L4" s="16"/>
      <c r="M4" s="75" t="s">
        <v>10</v>
      </c>
      <c r="AT4" s="13" t="s">
        <v>3</v>
      </c>
    </row>
    <row r="5" spans="2:46" ht="6.9" customHeight="1">
      <c r="B5" s="16"/>
      <c r="L5" s="16"/>
    </row>
    <row r="6" spans="2:46" s="1" customFormat="1" ht="12" customHeight="1">
      <c r="B6" s="25"/>
      <c r="D6" s="22" t="s">
        <v>14</v>
      </c>
      <c r="L6" s="25"/>
    </row>
    <row r="7" spans="2:46" s="1" customFormat="1" ht="16.5" customHeight="1">
      <c r="B7" s="25"/>
      <c r="E7" s="169" t="s">
        <v>15</v>
      </c>
      <c r="F7" s="182"/>
      <c r="G7" s="182"/>
      <c r="H7" s="182"/>
      <c r="L7" s="25"/>
    </row>
    <row r="8" spans="2:46" s="1" customFormat="1">
      <c r="B8" s="25"/>
      <c r="L8" s="25"/>
    </row>
    <row r="9" spans="2:46" s="1" customFormat="1" ht="12" customHeight="1">
      <c r="B9" s="25"/>
      <c r="D9" s="22" t="s">
        <v>16</v>
      </c>
      <c r="F9" s="20" t="s">
        <v>1</v>
      </c>
      <c r="I9" s="22" t="s">
        <v>17</v>
      </c>
      <c r="J9" s="20" t="s">
        <v>1</v>
      </c>
      <c r="L9" s="25"/>
    </row>
    <row r="10" spans="2:46" s="1" customFormat="1" ht="12" customHeight="1">
      <c r="B10" s="25"/>
      <c r="D10" s="22" t="s">
        <v>18</v>
      </c>
      <c r="F10" s="20" t="s">
        <v>19</v>
      </c>
      <c r="I10" s="22" t="s">
        <v>20</v>
      </c>
      <c r="J10" s="45" t="str">
        <f>'Rekapitulace stavby'!AN8</f>
        <v>7. 7. 2022</v>
      </c>
      <c r="L10" s="25"/>
    </row>
    <row r="11" spans="2:46" s="1" customFormat="1" ht="10.95" customHeight="1">
      <c r="B11" s="25"/>
      <c r="L11" s="25"/>
    </row>
    <row r="12" spans="2:46" s="1" customFormat="1" ht="12" customHeight="1">
      <c r="B12" s="25"/>
      <c r="D12" s="22" t="s">
        <v>22</v>
      </c>
      <c r="I12" s="22" t="s">
        <v>23</v>
      </c>
      <c r="J12" s="20" t="str">
        <f>IF('Rekapitulace stavby'!AN10="","",'Rekapitulace stavby'!AN10)</f>
        <v/>
      </c>
      <c r="L12" s="25"/>
    </row>
    <row r="13" spans="2:46" s="1" customFormat="1" ht="18" customHeight="1">
      <c r="B13" s="25"/>
      <c r="E13" s="20" t="str">
        <f>IF('Rekapitulace stavby'!E11="","",'Rekapitulace stavby'!E11)</f>
        <v>Město Úštěk</v>
      </c>
      <c r="I13" s="22" t="s">
        <v>24</v>
      </c>
      <c r="J13" s="20" t="str">
        <f>IF('Rekapitulace stavby'!AN11="","",'Rekapitulace stavby'!AN11)</f>
        <v/>
      </c>
      <c r="L13" s="25"/>
    </row>
    <row r="14" spans="2:46" s="1" customFormat="1" ht="6.9" customHeight="1">
      <c r="B14" s="25"/>
      <c r="L14" s="25"/>
    </row>
    <row r="15" spans="2:46" s="1" customFormat="1" ht="12" customHeight="1">
      <c r="B15" s="25"/>
      <c r="D15" s="22" t="s">
        <v>25</v>
      </c>
      <c r="I15" s="22" t="s">
        <v>23</v>
      </c>
      <c r="J15" s="20" t="str">
        <f>'Rekapitulace stavby'!AN13</f>
        <v/>
      </c>
      <c r="L15" s="25"/>
    </row>
    <row r="16" spans="2:46" s="1" customFormat="1" ht="18" customHeight="1">
      <c r="B16" s="25"/>
      <c r="E16" s="148" t="str">
        <f>'Rekapitulace stavby'!E14</f>
        <v xml:space="preserve"> </v>
      </c>
      <c r="F16" s="148"/>
      <c r="G16" s="148"/>
      <c r="H16" s="148"/>
      <c r="I16" s="22" t="s">
        <v>24</v>
      </c>
      <c r="J16" s="20" t="str">
        <f>'Rekapitulace stavby'!AN14</f>
        <v/>
      </c>
      <c r="L16" s="25"/>
    </row>
    <row r="17" spans="2:12" s="1" customFormat="1" ht="6.9" customHeight="1">
      <c r="B17" s="25"/>
      <c r="L17" s="25"/>
    </row>
    <row r="18" spans="2:12" s="1" customFormat="1" ht="12" customHeight="1">
      <c r="B18" s="25"/>
      <c r="D18" s="22" t="s">
        <v>26</v>
      </c>
      <c r="I18" s="22" t="s">
        <v>23</v>
      </c>
      <c r="J18" s="20" t="str">
        <f>IF('Rekapitulace stavby'!AN16="","",'Rekapitulace stavby'!AN16)</f>
        <v/>
      </c>
      <c r="L18" s="25"/>
    </row>
    <row r="19" spans="2:12" s="1" customFormat="1" ht="18" customHeight="1">
      <c r="B19" s="25"/>
      <c r="E19" s="20" t="str">
        <f>IF('Rekapitulace stavby'!E17="","",'Rekapitulace stavby'!E17)</f>
        <v xml:space="preserve"> </v>
      </c>
      <c r="I19" s="22" t="s">
        <v>24</v>
      </c>
      <c r="J19" s="20" t="str">
        <f>IF('Rekapitulace stavby'!AN17="","",'Rekapitulace stavby'!AN17)</f>
        <v/>
      </c>
      <c r="L19" s="25"/>
    </row>
    <row r="20" spans="2:12" s="1" customFormat="1" ht="6.9" customHeight="1">
      <c r="B20" s="25"/>
      <c r="L20" s="25"/>
    </row>
    <row r="21" spans="2:12" s="1" customFormat="1" ht="12" customHeight="1">
      <c r="B21" s="25"/>
      <c r="D21" s="22" t="s">
        <v>28</v>
      </c>
      <c r="I21" s="22" t="s">
        <v>23</v>
      </c>
      <c r="J21" s="20" t="str">
        <f>IF('Rekapitulace stavby'!AN19="","",'Rekapitulace stavby'!AN19)</f>
        <v/>
      </c>
      <c r="L21" s="25"/>
    </row>
    <row r="22" spans="2:12" s="1" customFormat="1" ht="18" customHeight="1">
      <c r="B22" s="25"/>
      <c r="E22" s="20" t="str">
        <f>IF('Rekapitulace stavby'!E20="","",'Rekapitulace stavby'!E20)</f>
        <v xml:space="preserve"> </v>
      </c>
      <c r="I22" s="22" t="s">
        <v>24</v>
      </c>
      <c r="J22" s="20" t="str">
        <f>IF('Rekapitulace stavby'!AN20="","",'Rekapitulace stavby'!AN20)</f>
        <v/>
      </c>
      <c r="L22" s="25"/>
    </row>
    <row r="23" spans="2:12" s="1" customFormat="1" ht="6.9" customHeight="1">
      <c r="B23" s="25"/>
      <c r="L23" s="25"/>
    </row>
    <row r="24" spans="2:12" s="1" customFormat="1" ht="12" customHeight="1">
      <c r="B24" s="25"/>
      <c r="D24" s="22" t="s">
        <v>29</v>
      </c>
      <c r="L24" s="25"/>
    </row>
    <row r="25" spans="2:12" s="7" customFormat="1" ht="16.5" customHeight="1">
      <c r="B25" s="76"/>
      <c r="E25" s="151" t="s">
        <v>1</v>
      </c>
      <c r="F25" s="151"/>
      <c r="G25" s="151"/>
      <c r="H25" s="151"/>
      <c r="L25" s="76"/>
    </row>
    <row r="26" spans="2:12" s="1" customFormat="1" ht="6.9" customHeight="1">
      <c r="B26" s="25"/>
      <c r="L26" s="25"/>
    </row>
    <row r="27" spans="2:12" s="1" customFormat="1" ht="6.9" customHeight="1">
      <c r="B27" s="25"/>
      <c r="D27" s="46"/>
      <c r="E27" s="46"/>
      <c r="F27" s="46"/>
      <c r="G27" s="46"/>
      <c r="H27" s="46"/>
      <c r="I27" s="46"/>
      <c r="J27" s="46"/>
      <c r="K27" s="46"/>
      <c r="L27" s="25"/>
    </row>
    <row r="28" spans="2:12" s="1" customFormat="1" ht="25.35" customHeight="1">
      <c r="B28" s="25"/>
      <c r="D28" s="77" t="s">
        <v>30</v>
      </c>
      <c r="J28" s="58">
        <f>ROUND(J127, 2)</f>
        <v>0</v>
      </c>
      <c r="L28" s="25"/>
    </row>
    <row r="29" spans="2:12" s="1" customFormat="1" ht="6.9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14.4" customHeight="1">
      <c r="B30" s="25"/>
      <c r="F30" s="28" t="s">
        <v>32</v>
      </c>
      <c r="I30" s="28" t="s">
        <v>31</v>
      </c>
      <c r="J30" s="28" t="s">
        <v>33</v>
      </c>
      <c r="L30" s="25"/>
    </row>
    <row r="31" spans="2:12" s="1" customFormat="1" ht="14.4" customHeight="1">
      <c r="B31" s="25"/>
      <c r="D31" s="78" t="s">
        <v>34</v>
      </c>
      <c r="E31" s="22" t="s">
        <v>35</v>
      </c>
      <c r="F31" s="79">
        <f>ROUND((SUM(BE127:BE210)),  2)</f>
        <v>0</v>
      </c>
      <c r="I31" s="80">
        <v>0.21</v>
      </c>
      <c r="J31" s="79">
        <f>ROUND(((SUM(BE127:BE210))*I31),  2)</f>
        <v>0</v>
      </c>
      <c r="L31" s="25"/>
    </row>
    <row r="32" spans="2:12" s="1" customFormat="1" ht="14.4" customHeight="1">
      <c r="B32" s="25"/>
      <c r="E32" s="22" t="s">
        <v>36</v>
      </c>
      <c r="F32" s="79">
        <f>ROUND((SUM(BF127:BF210)),  2)</f>
        <v>0</v>
      </c>
      <c r="I32" s="80">
        <v>0.15</v>
      </c>
      <c r="J32" s="79">
        <f>ROUND(((SUM(BF127:BF210))*I32),  2)</f>
        <v>0</v>
      </c>
      <c r="L32" s="25"/>
    </row>
    <row r="33" spans="2:12" s="1" customFormat="1" ht="14.4" hidden="1" customHeight="1">
      <c r="B33" s="25"/>
      <c r="E33" s="22" t="s">
        <v>37</v>
      </c>
      <c r="F33" s="79">
        <f>ROUND((SUM(BG127:BG210)),  2)</f>
        <v>0</v>
      </c>
      <c r="I33" s="80">
        <v>0.21</v>
      </c>
      <c r="J33" s="79">
        <f>0</f>
        <v>0</v>
      </c>
      <c r="L33" s="25"/>
    </row>
    <row r="34" spans="2:12" s="1" customFormat="1" ht="14.4" hidden="1" customHeight="1">
      <c r="B34" s="25"/>
      <c r="E34" s="22" t="s">
        <v>38</v>
      </c>
      <c r="F34" s="79">
        <f>ROUND((SUM(BH127:BH210)),  2)</f>
        <v>0</v>
      </c>
      <c r="I34" s="80">
        <v>0.15</v>
      </c>
      <c r="J34" s="79">
        <f>0</f>
        <v>0</v>
      </c>
      <c r="L34" s="25"/>
    </row>
    <row r="35" spans="2:12" s="1" customFormat="1" ht="14.4" hidden="1" customHeight="1">
      <c r="B35" s="25"/>
      <c r="E35" s="22" t="s">
        <v>39</v>
      </c>
      <c r="F35" s="79">
        <f>ROUND((SUM(BI127:BI210)),  2)</f>
        <v>0</v>
      </c>
      <c r="I35" s="80">
        <v>0</v>
      </c>
      <c r="J35" s="79">
        <f>0</f>
        <v>0</v>
      </c>
      <c r="L35" s="25"/>
    </row>
    <row r="36" spans="2:12" s="1" customFormat="1" ht="6.9" customHeight="1">
      <c r="B36" s="25"/>
      <c r="L36" s="25"/>
    </row>
    <row r="37" spans="2:12" s="1" customFormat="1" ht="25.35" customHeight="1">
      <c r="B37" s="25"/>
      <c r="C37" s="81"/>
      <c r="D37" s="82" t="s">
        <v>40</v>
      </c>
      <c r="E37" s="49"/>
      <c r="F37" s="49"/>
      <c r="G37" s="83" t="s">
        <v>41</v>
      </c>
      <c r="H37" s="84" t="s">
        <v>42</v>
      </c>
      <c r="I37" s="49"/>
      <c r="J37" s="85">
        <f>SUM(J28:J35)</f>
        <v>0</v>
      </c>
      <c r="K37" s="86"/>
      <c r="L37" s="25"/>
    </row>
    <row r="38" spans="2:12" s="1" customFormat="1" ht="14.4" customHeight="1">
      <c r="B38" s="25"/>
      <c r="L38" s="25"/>
    </row>
    <row r="39" spans="2:12" ht="14.4" customHeight="1">
      <c r="B39" s="16"/>
      <c r="L39" s="16"/>
    </row>
    <row r="40" spans="2:12" ht="14.4" customHeight="1">
      <c r="B40" s="16"/>
      <c r="L40" s="16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4" t="s">
        <v>43</v>
      </c>
      <c r="E50" s="35"/>
      <c r="F50" s="35"/>
      <c r="G50" s="34" t="s">
        <v>44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6" t="s">
        <v>45</v>
      </c>
      <c r="E61" s="27"/>
      <c r="F61" s="87" t="s">
        <v>46</v>
      </c>
      <c r="G61" s="36" t="s">
        <v>45</v>
      </c>
      <c r="H61" s="27"/>
      <c r="I61" s="27"/>
      <c r="J61" s="88" t="s">
        <v>46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4" t="s">
        <v>47</v>
      </c>
      <c r="E65" s="35"/>
      <c r="F65" s="35"/>
      <c r="G65" s="34" t="s">
        <v>48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6" t="s">
        <v>45</v>
      </c>
      <c r="E76" s="27"/>
      <c r="F76" s="87" t="s">
        <v>46</v>
      </c>
      <c r="G76" s="36" t="s">
        <v>45</v>
      </c>
      <c r="H76" s="27"/>
      <c r="I76" s="27"/>
      <c r="J76" s="88" t="s">
        <v>46</v>
      </c>
      <c r="K76" s="27"/>
      <c r="L76" s="25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customHeight="1">
      <c r="B82" s="25"/>
      <c r="C82" s="17" t="s">
        <v>79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69" t="str">
        <f>E7</f>
        <v>Úštěk - Oprava asfaltových povrchů v celé šíři Údolní</v>
      </c>
      <c r="F85" s="182"/>
      <c r="G85" s="182"/>
      <c r="H85" s="182"/>
      <c r="L85" s="25"/>
    </row>
    <row r="86" spans="2:47" s="1" customFormat="1" ht="6.9" customHeight="1">
      <c r="B86" s="25"/>
      <c r="L86" s="25"/>
    </row>
    <row r="87" spans="2:47" s="1" customFormat="1" ht="12" customHeight="1">
      <c r="B87" s="25"/>
      <c r="C87" s="22" t="s">
        <v>18</v>
      </c>
      <c r="F87" s="20" t="str">
        <f>F10</f>
        <v xml:space="preserve"> </v>
      </c>
      <c r="I87" s="22" t="s">
        <v>20</v>
      </c>
      <c r="J87" s="45" t="str">
        <f>IF(J10="","",J10)</f>
        <v>7. 7. 2022</v>
      </c>
      <c r="L87" s="25"/>
    </row>
    <row r="88" spans="2:47" s="1" customFormat="1" ht="6.9" customHeight="1">
      <c r="B88" s="25"/>
      <c r="L88" s="25"/>
    </row>
    <row r="89" spans="2:47" s="1" customFormat="1" ht="15.15" customHeight="1">
      <c r="B89" s="25"/>
      <c r="C89" s="22" t="s">
        <v>22</v>
      </c>
      <c r="F89" s="20" t="str">
        <f>E13</f>
        <v>Město Úštěk</v>
      </c>
      <c r="I89" s="22" t="s">
        <v>26</v>
      </c>
      <c r="J89" s="23" t="str">
        <f>E19</f>
        <v xml:space="preserve"> </v>
      </c>
      <c r="L89" s="25"/>
    </row>
    <row r="90" spans="2:47" s="1" customFormat="1" ht="15.15" customHeight="1">
      <c r="B90" s="25"/>
      <c r="C90" s="22" t="s">
        <v>25</v>
      </c>
      <c r="F90" s="20" t="str">
        <f>IF(E16="","",E16)</f>
        <v xml:space="preserve"> </v>
      </c>
      <c r="I90" s="22" t="s">
        <v>28</v>
      </c>
      <c r="J90" s="23" t="str">
        <f>E22</f>
        <v xml:space="preserve"> </v>
      </c>
      <c r="L90" s="25"/>
    </row>
    <row r="91" spans="2:47" s="1" customFormat="1" ht="10.35" customHeight="1">
      <c r="B91" s="25"/>
      <c r="L91" s="25"/>
    </row>
    <row r="92" spans="2:47" s="1" customFormat="1" ht="29.25" customHeight="1">
      <c r="B92" s="25"/>
      <c r="C92" s="89" t="s">
        <v>80</v>
      </c>
      <c r="D92" s="81"/>
      <c r="E92" s="81"/>
      <c r="F92" s="81"/>
      <c r="G92" s="81"/>
      <c r="H92" s="81"/>
      <c r="I92" s="81"/>
      <c r="J92" s="90" t="s">
        <v>81</v>
      </c>
      <c r="K92" s="81"/>
      <c r="L92" s="25"/>
    </row>
    <row r="93" spans="2:47" s="1" customFormat="1" ht="10.35" customHeight="1">
      <c r="B93" s="25"/>
      <c r="L93" s="25"/>
    </row>
    <row r="94" spans="2:47" s="1" customFormat="1" ht="22.95" customHeight="1">
      <c r="B94" s="25"/>
      <c r="C94" s="91" t="s">
        <v>82</v>
      </c>
      <c r="J94" s="58">
        <f>J127</f>
        <v>0</v>
      </c>
      <c r="L94" s="25"/>
      <c r="AU94" s="13" t="s">
        <v>83</v>
      </c>
    </row>
    <row r="95" spans="2:47" s="8" customFormat="1" ht="24.9" customHeight="1">
      <c r="B95" s="92"/>
      <c r="D95" s="93" t="s">
        <v>84</v>
      </c>
      <c r="E95" s="94"/>
      <c r="F95" s="94"/>
      <c r="G95" s="94"/>
      <c r="H95" s="94"/>
      <c r="I95" s="94"/>
      <c r="J95" s="95">
        <f>J128</f>
        <v>0</v>
      </c>
      <c r="L95" s="92"/>
    </row>
    <row r="96" spans="2:47" s="9" customFormat="1" ht="19.95" customHeight="1">
      <c r="B96" s="96"/>
      <c r="D96" s="97" t="s">
        <v>85</v>
      </c>
      <c r="E96" s="98"/>
      <c r="F96" s="98"/>
      <c r="G96" s="98"/>
      <c r="H96" s="98"/>
      <c r="I96" s="98"/>
      <c r="J96" s="99">
        <f>J129</f>
        <v>0</v>
      </c>
      <c r="L96" s="96"/>
    </row>
    <row r="97" spans="2:12" s="9" customFormat="1" ht="19.95" customHeight="1">
      <c r="B97" s="96"/>
      <c r="D97" s="97" t="s">
        <v>86</v>
      </c>
      <c r="E97" s="98"/>
      <c r="F97" s="98"/>
      <c r="G97" s="98"/>
      <c r="H97" s="98"/>
      <c r="I97" s="98"/>
      <c r="J97" s="99">
        <f>J146</f>
        <v>0</v>
      </c>
      <c r="L97" s="96"/>
    </row>
    <row r="98" spans="2:12" s="9" customFormat="1" ht="19.95" customHeight="1">
      <c r="B98" s="96"/>
      <c r="D98" s="97" t="s">
        <v>87</v>
      </c>
      <c r="E98" s="98"/>
      <c r="F98" s="98"/>
      <c r="G98" s="98"/>
      <c r="H98" s="98"/>
      <c r="I98" s="98"/>
      <c r="J98" s="99">
        <f>J151</f>
        <v>0</v>
      </c>
      <c r="L98" s="96"/>
    </row>
    <row r="99" spans="2:12" s="9" customFormat="1" ht="19.95" customHeight="1">
      <c r="B99" s="96"/>
      <c r="D99" s="97" t="s">
        <v>88</v>
      </c>
      <c r="E99" s="98"/>
      <c r="F99" s="98"/>
      <c r="G99" s="98"/>
      <c r="H99" s="98"/>
      <c r="I99" s="98"/>
      <c r="J99" s="99">
        <f>J153</f>
        <v>0</v>
      </c>
      <c r="L99" s="96"/>
    </row>
    <row r="100" spans="2:12" s="9" customFormat="1" ht="19.95" customHeight="1">
      <c r="B100" s="96"/>
      <c r="D100" s="97" t="s">
        <v>89</v>
      </c>
      <c r="E100" s="98"/>
      <c r="F100" s="98"/>
      <c r="G100" s="98"/>
      <c r="H100" s="98"/>
      <c r="I100" s="98"/>
      <c r="J100" s="99">
        <f>J163</f>
        <v>0</v>
      </c>
      <c r="L100" s="96"/>
    </row>
    <row r="101" spans="2:12" s="9" customFormat="1" ht="19.95" customHeight="1">
      <c r="B101" s="96"/>
      <c r="D101" s="97" t="s">
        <v>90</v>
      </c>
      <c r="E101" s="98"/>
      <c r="F101" s="98"/>
      <c r="G101" s="98"/>
      <c r="H101" s="98"/>
      <c r="I101" s="98"/>
      <c r="J101" s="99">
        <f>J167</f>
        <v>0</v>
      </c>
      <c r="L101" s="96"/>
    </row>
    <row r="102" spans="2:12" s="9" customFormat="1" ht="19.95" customHeight="1">
      <c r="B102" s="96"/>
      <c r="D102" s="97" t="s">
        <v>91</v>
      </c>
      <c r="E102" s="98"/>
      <c r="F102" s="98"/>
      <c r="G102" s="98"/>
      <c r="H102" s="98"/>
      <c r="I102" s="98"/>
      <c r="J102" s="99">
        <f>J178</f>
        <v>0</v>
      </c>
      <c r="L102" s="96"/>
    </row>
    <row r="103" spans="2:12" s="9" customFormat="1" ht="19.95" customHeight="1">
      <c r="B103" s="96"/>
      <c r="D103" s="97" t="s">
        <v>92</v>
      </c>
      <c r="E103" s="98"/>
      <c r="F103" s="98"/>
      <c r="G103" s="98"/>
      <c r="H103" s="98"/>
      <c r="I103" s="98"/>
      <c r="J103" s="99">
        <f>J186</f>
        <v>0</v>
      </c>
      <c r="L103" s="96"/>
    </row>
    <row r="104" spans="2:12" s="8" customFormat="1" ht="24.9" customHeight="1">
      <c r="B104" s="92"/>
      <c r="D104" s="93" t="s">
        <v>93</v>
      </c>
      <c r="E104" s="94"/>
      <c r="F104" s="94"/>
      <c r="G104" s="94"/>
      <c r="H104" s="94"/>
      <c r="I104" s="94"/>
      <c r="J104" s="95">
        <f>J188</f>
        <v>0</v>
      </c>
      <c r="L104" s="92"/>
    </row>
    <row r="105" spans="2:12" s="9" customFormat="1" ht="19.95" customHeight="1">
      <c r="B105" s="96"/>
      <c r="D105" s="97" t="s">
        <v>94</v>
      </c>
      <c r="E105" s="98"/>
      <c r="F105" s="98"/>
      <c r="G105" s="98"/>
      <c r="H105" s="98"/>
      <c r="I105" s="98"/>
      <c r="J105" s="99">
        <f>J192</f>
        <v>0</v>
      </c>
      <c r="L105" s="96"/>
    </row>
    <row r="106" spans="2:12" s="9" customFormat="1" ht="19.95" customHeight="1">
      <c r="B106" s="96"/>
      <c r="D106" s="97" t="s">
        <v>95</v>
      </c>
      <c r="E106" s="98"/>
      <c r="F106" s="98"/>
      <c r="G106" s="98"/>
      <c r="H106" s="98"/>
      <c r="I106" s="98"/>
      <c r="J106" s="99">
        <f>J194</f>
        <v>0</v>
      </c>
      <c r="L106" s="96"/>
    </row>
    <row r="107" spans="2:12" s="9" customFormat="1" ht="19.95" customHeight="1">
      <c r="B107" s="96"/>
      <c r="D107" s="97" t="s">
        <v>96</v>
      </c>
      <c r="E107" s="98"/>
      <c r="F107" s="98"/>
      <c r="G107" s="98"/>
      <c r="H107" s="98"/>
      <c r="I107" s="98"/>
      <c r="J107" s="99">
        <f>J198</f>
        <v>0</v>
      </c>
      <c r="L107" s="96"/>
    </row>
    <row r="108" spans="2:12" s="9" customFormat="1" ht="19.95" customHeight="1">
      <c r="B108" s="96"/>
      <c r="D108" s="97" t="s">
        <v>97</v>
      </c>
      <c r="E108" s="98"/>
      <c r="F108" s="98"/>
      <c r="G108" s="98"/>
      <c r="H108" s="98"/>
      <c r="I108" s="98"/>
      <c r="J108" s="99">
        <f>J202</f>
        <v>0</v>
      </c>
      <c r="L108" s="96"/>
    </row>
    <row r="109" spans="2:12" s="9" customFormat="1" ht="19.95" customHeight="1">
      <c r="B109" s="96"/>
      <c r="D109" s="97" t="s">
        <v>98</v>
      </c>
      <c r="E109" s="98"/>
      <c r="F109" s="98"/>
      <c r="G109" s="98"/>
      <c r="H109" s="98"/>
      <c r="I109" s="98"/>
      <c r="J109" s="99">
        <f>J209</f>
        <v>0</v>
      </c>
      <c r="L109" s="96"/>
    </row>
    <row r="110" spans="2:12" s="1" customFormat="1" ht="21.75" customHeight="1">
      <c r="B110" s="25"/>
      <c r="L110" s="25"/>
    </row>
    <row r="111" spans="2:12" s="1" customFormat="1" ht="6.9" customHeight="1"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25"/>
    </row>
    <row r="115" spans="2:63" s="1" customFormat="1" ht="6.9" customHeight="1"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25"/>
    </row>
    <row r="116" spans="2:63" s="1" customFormat="1" ht="24.9" customHeight="1">
      <c r="B116" s="25"/>
      <c r="C116" s="17" t="s">
        <v>99</v>
      </c>
      <c r="L116" s="25"/>
    </row>
    <row r="117" spans="2:63" s="1" customFormat="1" ht="6.9" customHeight="1">
      <c r="B117" s="25"/>
      <c r="L117" s="25"/>
    </row>
    <row r="118" spans="2:63" s="1" customFormat="1" ht="12" customHeight="1">
      <c r="B118" s="25"/>
      <c r="C118" s="22" t="s">
        <v>14</v>
      </c>
      <c r="L118" s="25"/>
    </row>
    <row r="119" spans="2:63" s="1" customFormat="1" ht="16.5" customHeight="1">
      <c r="B119" s="25"/>
      <c r="E119" s="169" t="str">
        <f>E7</f>
        <v>Úštěk - Oprava asfaltových povrchů v celé šíři Údolní</v>
      </c>
      <c r="F119" s="182"/>
      <c r="G119" s="182"/>
      <c r="H119" s="182"/>
      <c r="L119" s="25"/>
    </row>
    <row r="120" spans="2:63" s="1" customFormat="1" ht="6.9" customHeight="1">
      <c r="B120" s="25"/>
      <c r="L120" s="25"/>
    </row>
    <row r="121" spans="2:63" s="1" customFormat="1" ht="12" customHeight="1">
      <c r="B121" s="25"/>
      <c r="C121" s="22" t="s">
        <v>18</v>
      </c>
      <c r="F121" s="20" t="str">
        <f>F10</f>
        <v xml:space="preserve"> </v>
      </c>
      <c r="I121" s="22" t="s">
        <v>20</v>
      </c>
      <c r="J121" s="45" t="str">
        <f>IF(J10="","",J10)</f>
        <v>7. 7. 2022</v>
      </c>
      <c r="L121" s="25"/>
    </row>
    <row r="122" spans="2:63" s="1" customFormat="1" ht="6.9" customHeight="1">
      <c r="B122" s="25"/>
      <c r="L122" s="25"/>
    </row>
    <row r="123" spans="2:63" s="1" customFormat="1" ht="15.15" customHeight="1">
      <c r="B123" s="25"/>
      <c r="C123" s="22" t="s">
        <v>22</v>
      </c>
      <c r="F123" s="20" t="str">
        <f>E13</f>
        <v>Město Úštěk</v>
      </c>
      <c r="I123" s="22" t="s">
        <v>26</v>
      </c>
      <c r="J123" s="23" t="str">
        <f>E19</f>
        <v xml:space="preserve"> </v>
      </c>
      <c r="L123" s="25"/>
    </row>
    <row r="124" spans="2:63" s="1" customFormat="1" ht="15.15" customHeight="1">
      <c r="B124" s="25"/>
      <c r="C124" s="22" t="s">
        <v>25</v>
      </c>
      <c r="F124" s="20" t="str">
        <f>IF(E16="","",E16)</f>
        <v xml:space="preserve"> </v>
      </c>
      <c r="I124" s="22" t="s">
        <v>28</v>
      </c>
      <c r="J124" s="23" t="str">
        <f>E22</f>
        <v xml:space="preserve"> </v>
      </c>
      <c r="L124" s="25"/>
    </row>
    <row r="125" spans="2:63" s="1" customFormat="1" ht="10.35" customHeight="1">
      <c r="B125" s="25"/>
      <c r="L125" s="25"/>
    </row>
    <row r="126" spans="2:63" s="10" customFormat="1" ht="29.25" customHeight="1">
      <c r="B126" s="100"/>
      <c r="C126" s="101" t="s">
        <v>100</v>
      </c>
      <c r="D126" s="102" t="s">
        <v>55</v>
      </c>
      <c r="E126" s="102" t="s">
        <v>51</v>
      </c>
      <c r="F126" s="102" t="s">
        <v>52</v>
      </c>
      <c r="G126" s="102" t="s">
        <v>101</v>
      </c>
      <c r="H126" s="102" t="s">
        <v>102</v>
      </c>
      <c r="I126" s="102" t="s">
        <v>103</v>
      </c>
      <c r="J126" s="103" t="s">
        <v>81</v>
      </c>
      <c r="K126" s="104" t="s">
        <v>104</v>
      </c>
      <c r="L126" s="100"/>
      <c r="M126" s="51" t="s">
        <v>1</v>
      </c>
      <c r="N126" s="52" t="s">
        <v>34</v>
      </c>
      <c r="O126" s="52" t="s">
        <v>105</v>
      </c>
      <c r="P126" s="52" t="s">
        <v>106</v>
      </c>
      <c r="Q126" s="52" t="s">
        <v>107</v>
      </c>
      <c r="R126" s="52" t="s">
        <v>108</v>
      </c>
      <c r="S126" s="52" t="s">
        <v>109</v>
      </c>
      <c r="T126" s="53" t="s">
        <v>110</v>
      </c>
    </row>
    <row r="127" spans="2:63" s="1" customFormat="1" ht="22.95" customHeight="1">
      <c r="B127" s="25"/>
      <c r="C127" s="56" t="s">
        <v>111</v>
      </c>
      <c r="J127" s="105">
        <f>BK127</f>
        <v>0</v>
      </c>
      <c r="L127" s="25"/>
      <c r="M127" s="54"/>
      <c r="N127" s="46"/>
      <c r="O127" s="46"/>
      <c r="P127" s="106">
        <f>P128+P188</f>
        <v>1936.4275840000003</v>
      </c>
      <c r="Q127" s="46"/>
      <c r="R127" s="106">
        <f>R128+R188</f>
        <v>135.83929706999999</v>
      </c>
      <c r="S127" s="46"/>
      <c r="T127" s="107">
        <f>T128+T188</f>
        <v>2393.7624999999998</v>
      </c>
      <c r="AT127" s="13" t="s">
        <v>69</v>
      </c>
      <c r="AU127" s="13" t="s">
        <v>83</v>
      </c>
      <c r="BK127" s="108">
        <f>BK128+BK188</f>
        <v>0</v>
      </c>
    </row>
    <row r="128" spans="2:63" s="11" customFormat="1" ht="25.95" customHeight="1">
      <c r="B128" s="109"/>
      <c r="D128" s="110" t="s">
        <v>69</v>
      </c>
      <c r="E128" s="111" t="s">
        <v>112</v>
      </c>
      <c r="F128" s="111" t="s">
        <v>113</v>
      </c>
      <c r="J128" s="112">
        <f>BK128</f>
        <v>0</v>
      </c>
      <c r="L128" s="109"/>
      <c r="M128" s="113"/>
      <c r="P128" s="114">
        <f>P129+P146+P151+P153+P163+P167+P178+P186</f>
        <v>1936.4275840000003</v>
      </c>
      <c r="R128" s="114">
        <f>R129+R146+R151+R153+R163+R167+R178+R186</f>
        <v>135.83929706999999</v>
      </c>
      <c r="T128" s="115">
        <f>T129+T146+T151+T153+T163+T167+T178+T186</f>
        <v>2393.7624999999998</v>
      </c>
      <c r="AR128" s="110" t="s">
        <v>75</v>
      </c>
      <c r="AT128" s="116" t="s">
        <v>69</v>
      </c>
      <c r="AU128" s="116" t="s">
        <v>70</v>
      </c>
      <c r="AY128" s="110" t="s">
        <v>114</v>
      </c>
      <c r="BK128" s="117">
        <f>BK129+BK146+BK151+BK153+BK163+BK167+BK178+BK186</f>
        <v>0</v>
      </c>
    </row>
    <row r="129" spans="2:65" s="11" customFormat="1" ht="22.95" customHeight="1">
      <c r="B129" s="109"/>
      <c r="D129" s="110" t="s">
        <v>69</v>
      </c>
      <c r="E129" s="118" t="s">
        <v>75</v>
      </c>
      <c r="F129" s="118" t="s">
        <v>115</v>
      </c>
      <c r="J129" s="119">
        <f>BK129</f>
        <v>0</v>
      </c>
      <c r="L129" s="109"/>
      <c r="M129" s="113"/>
      <c r="P129" s="114">
        <f>SUM(P130:P145)</f>
        <v>652.82574800000009</v>
      </c>
      <c r="R129" s="114">
        <f>SUM(R130:R145)</f>
        <v>73.822850000000003</v>
      </c>
      <c r="T129" s="115">
        <f>SUM(T130:T145)</f>
        <v>2393.7624999999998</v>
      </c>
      <c r="AR129" s="110" t="s">
        <v>75</v>
      </c>
      <c r="AT129" s="116" t="s">
        <v>69</v>
      </c>
      <c r="AU129" s="116" t="s">
        <v>75</v>
      </c>
      <c r="AY129" s="110" t="s">
        <v>114</v>
      </c>
      <c r="BK129" s="117">
        <f>SUM(BK130:BK145)</f>
        <v>0</v>
      </c>
    </row>
    <row r="130" spans="2:65" s="1" customFormat="1" ht="24.15" customHeight="1">
      <c r="B130" s="120"/>
      <c r="C130" s="121" t="s">
        <v>75</v>
      </c>
      <c r="D130" s="121" t="s">
        <v>116</v>
      </c>
      <c r="E130" s="122" t="s">
        <v>117</v>
      </c>
      <c r="F130" s="123" t="s">
        <v>118</v>
      </c>
      <c r="G130" s="124" t="s">
        <v>119</v>
      </c>
      <c r="H130" s="125">
        <v>16.5</v>
      </c>
      <c r="I130" s="126"/>
      <c r="J130" s="126">
        <f t="shared" ref="J130:J145" si="0">ROUND(I130*H130,2)</f>
        <v>0</v>
      </c>
      <c r="K130" s="127"/>
      <c r="L130" s="25"/>
      <c r="M130" s="128" t="s">
        <v>1</v>
      </c>
      <c r="N130" s="129" t="s">
        <v>35</v>
      </c>
      <c r="O130" s="130">
        <v>0.46</v>
      </c>
      <c r="P130" s="130">
        <f t="shared" ref="P130:P145" si="1">O130*H130</f>
        <v>7.5900000000000007</v>
      </c>
      <c r="Q130" s="130">
        <v>0</v>
      </c>
      <c r="R130" s="130">
        <f t="shared" ref="R130:R145" si="2">Q130*H130</f>
        <v>0</v>
      </c>
      <c r="S130" s="130">
        <v>0.3</v>
      </c>
      <c r="T130" s="131">
        <f t="shared" ref="T130:T145" si="3">S130*H130</f>
        <v>4.95</v>
      </c>
      <c r="AR130" s="132" t="s">
        <v>120</v>
      </c>
      <c r="AT130" s="132" t="s">
        <v>116</v>
      </c>
      <c r="AU130" s="132" t="s">
        <v>77</v>
      </c>
      <c r="AY130" s="13" t="s">
        <v>114</v>
      </c>
      <c r="BE130" s="133">
        <f t="shared" ref="BE130:BE145" si="4">IF(N130="základní",J130,0)</f>
        <v>0</v>
      </c>
      <c r="BF130" s="133">
        <f t="shared" ref="BF130:BF145" si="5">IF(N130="snížená",J130,0)</f>
        <v>0</v>
      </c>
      <c r="BG130" s="133">
        <f t="shared" ref="BG130:BG145" si="6">IF(N130="zákl. přenesená",J130,0)</f>
        <v>0</v>
      </c>
      <c r="BH130" s="133">
        <f t="shared" ref="BH130:BH145" si="7">IF(N130="sníž. přenesená",J130,0)</f>
        <v>0</v>
      </c>
      <c r="BI130" s="133">
        <f t="shared" ref="BI130:BI145" si="8">IF(N130="nulová",J130,0)</f>
        <v>0</v>
      </c>
      <c r="BJ130" s="13" t="s">
        <v>75</v>
      </c>
      <c r="BK130" s="133">
        <f t="shared" ref="BK130:BK145" si="9">ROUND(I130*H130,2)</f>
        <v>0</v>
      </c>
      <c r="BL130" s="13" t="s">
        <v>120</v>
      </c>
      <c r="BM130" s="132" t="s">
        <v>121</v>
      </c>
    </row>
    <row r="131" spans="2:65" s="1" customFormat="1" ht="24.15" customHeight="1">
      <c r="B131" s="120"/>
      <c r="C131" s="121" t="s">
        <v>77</v>
      </c>
      <c r="D131" s="121" t="s">
        <v>116</v>
      </c>
      <c r="E131" s="122" t="s">
        <v>122</v>
      </c>
      <c r="F131" s="123" t="s">
        <v>123</v>
      </c>
      <c r="G131" s="124" t="s">
        <v>119</v>
      </c>
      <c r="H131" s="125">
        <v>3265</v>
      </c>
      <c r="I131" s="126"/>
      <c r="J131" s="126">
        <f t="shared" si="0"/>
        <v>0</v>
      </c>
      <c r="K131" s="127"/>
      <c r="L131" s="25"/>
      <c r="M131" s="128" t="s">
        <v>1</v>
      </c>
      <c r="N131" s="129" t="s">
        <v>35</v>
      </c>
      <c r="O131" s="130">
        <v>7.8E-2</v>
      </c>
      <c r="P131" s="130">
        <f t="shared" si="1"/>
        <v>254.67</v>
      </c>
      <c r="Q131" s="130">
        <v>0</v>
      </c>
      <c r="R131" s="130">
        <f t="shared" si="2"/>
        <v>0</v>
      </c>
      <c r="S131" s="130">
        <v>0.5</v>
      </c>
      <c r="T131" s="131">
        <f t="shared" si="3"/>
        <v>1632.5</v>
      </c>
      <c r="AR131" s="132" t="s">
        <v>120</v>
      </c>
      <c r="AT131" s="132" t="s">
        <v>116</v>
      </c>
      <c r="AU131" s="132" t="s">
        <v>77</v>
      </c>
      <c r="AY131" s="13" t="s">
        <v>114</v>
      </c>
      <c r="BE131" s="133">
        <f t="shared" si="4"/>
        <v>0</v>
      </c>
      <c r="BF131" s="133">
        <f t="shared" si="5"/>
        <v>0</v>
      </c>
      <c r="BG131" s="133">
        <f t="shared" si="6"/>
        <v>0</v>
      </c>
      <c r="BH131" s="133">
        <f t="shared" si="7"/>
        <v>0</v>
      </c>
      <c r="BI131" s="133">
        <f t="shared" si="8"/>
        <v>0</v>
      </c>
      <c r="BJ131" s="13" t="s">
        <v>75</v>
      </c>
      <c r="BK131" s="133">
        <f t="shared" si="9"/>
        <v>0</v>
      </c>
      <c r="BL131" s="13" t="s">
        <v>120</v>
      </c>
      <c r="BM131" s="132" t="s">
        <v>124</v>
      </c>
    </row>
    <row r="132" spans="2:65" s="1" customFormat="1" ht="24.15" customHeight="1">
      <c r="B132" s="120"/>
      <c r="C132" s="121" t="s">
        <v>125</v>
      </c>
      <c r="D132" s="121" t="s">
        <v>116</v>
      </c>
      <c r="E132" s="122" t="s">
        <v>126</v>
      </c>
      <c r="F132" s="123" t="s">
        <v>127</v>
      </c>
      <c r="G132" s="124" t="s">
        <v>119</v>
      </c>
      <c r="H132" s="125">
        <v>16.5</v>
      </c>
      <c r="I132" s="126"/>
      <c r="J132" s="126">
        <f t="shared" si="0"/>
        <v>0</v>
      </c>
      <c r="K132" s="127"/>
      <c r="L132" s="25"/>
      <c r="M132" s="128" t="s">
        <v>1</v>
      </c>
      <c r="N132" s="129" t="s">
        <v>35</v>
      </c>
      <c r="O132" s="130">
        <v>0.30499999999999999</v>
      </c>
      <c r="P132" s="130">
        <f t="shared" si="1"/>
        <v>5.0324999999999998</v>
      </c>
      <c r="Q132" s="130">
        <v>0</v>
      </c>
      <c r="R132" s="130">
        <f t="shared" si="2"/>
        <v>0</v>
      </c>
      <c r="S132" s="130">
        <v>0.32500000000000001</v>
      </c>
      <c r="T132" s="131">
        <f t="shared" si="3"/>
        <v>5.3624999999999998</v>
      </c>
      <c r="AR132" s="132" t="s">
        <v>120</v>
      </c>
      <c r="AT132" s="132" t="s">
        <v>116</v>
      </c>
      <c r="AU132" s="132" t="s">
        <v>77</v>
      </c>
      <c r="AY132" s="13" t="s">
        <v>114</v>
      </c>
      <c r="BE132" s="133">
        <f t="shared" si="4"/>
        <v>0</v>
      </c>
      <c r="BF132" s="133">
        <f t="shared" si="5"/>
        <v>0</v>
      </c>
      <c r="BG132" s="133">
        <f t="shared" si="6"/>
        <v>0</v>
      </c>
      <c r="BH132" s="133">
        <f t="shared" si="7"/>
        <v>0</v>
      </c>
      <c r="BI132" s="133">
        <f t="shared" si="8"/>
        <v>0</v>
      </c>
      <c r="BJ132" s="13" t="s">
        <v>75</v>
      </c>
      <c r="BK132" s="133">
        <f t="shared" si="9"/>
        <v>0</v>
      </c>
      <c r="BL132" s="13" t="s">
        <v>120</v>
      </c>
      <c r="BM132" s="132" t="s">
        <v>128</v>
      </c>
    </row>
    <row r="133" spans="2:65" s="1" customFormat="1" ht="33" customHeight="1">
      <c r="B133" s="120"/>
      <c r="C133" s="121" t="s">
        <v>120</v>
      </c>
      <c r="D133" s="121" t="s">
        <v>116</v>
      </c>
      <c r="E133" s="122" t="s">
        <v>129</v>
      </c>
      <c r="F133" s="123" t="s">
        <v>130</v>
      </c>
      <c r="G133" s="124" t="s">
        <v>119</v>
      </c>
      <c r="H133" s="125">
        <v>3265</v>
      </c>
      <c r="I133" s="126"/>
      <c r="J133" s="126">
        <f t="shared" si="0"/>
        <v>0</v>
      </c>
      <c r="K133" s="127"/>
      <c r="L133" s="25"/>
      <c r="M133" s="128" t="s">
        <v>1</v>
      </c>
      <c r="N133" s="129" t="s">
        <v>35</v>
      </c>
      <c r="O133" s="130">
        <v>1.7999999999999999E-2</v>
      </c>
      <c r="P133" s="130">
        <f t="shared" si="1"/>
        <v>58.769999999999996</v>
      </c>
      <c r="Q133" s="130">
        <v>9.0000000000000006E-5</v>
      </c>
      <c r="R133" s="130">
        <f t="shared" si="2"/>
        <v>0.29385</v>
      </c>
      <c r="S133" s="130">
        <v>0.23</v>
      </c>
      <c r="T133" s="131">
        <f t="shared" si="3"/>
        <v>750.95</v>
      </c>
      <c r="AR133" s="132" t="s">
        <v>120</v>
      </c>
      <c r="AT133" s="132" t="s">
        <v>116</v>
      </c>
      <c r="AU133" s="132" t="s">
        <v>77</v>
      </c>
      <c r="AY133" s="13" t="s">
        <v>114</v>
      </c>
      <c r="BE133" s="133">
        <f t="shared" si="4"/>
        <v>0</v>
      </c>
      <c r="BF133" s="133">
        <f t="shared" si="5"/>
        <v>0</v>
      </c>
      <c r="BG133" s="133">
        <f t="shared" si="6"/>
        <v>0</v>
      </c>
      <c r="BH133" s="133">
        <f t="shared" si="7"/>
        <v>0</v>
      </c>
      <c r="BI133" s="133">
        <f t="shared" si="8"/>
        <v>0</v>
      </c>
      <c r="BJ133" s="13" t="s">
        <v>75</v>
      </c>
      <c r="BK133" s="133">
        <f t="shared" si="9"/>
        <v>0</v>
      </c>
      <c r="BL133" s="13" t="s">
        <v>120</v>
      </c>
      <c r="BM133" s="132" t="s">
        <v>131</v>
      </c>
    </row>
    <row r="134" spans="2:65" s="1" customFormat="1" ht="37.950000000000003" customHeight="1">
      <c r="B134" s="120"/>
      <c r="C134" s="121" t="s">
        <v>132</v>
      </c>
      <c r="D134" s="121" t="s">
        <v>116</v>
      </c>
      <c r="E134" s="122" t="s">
        <v>133</v>
      </c>
      <c r="F134" s="123" t="s">
        <v>134</v>
      </c>
      <c r="G134" s="124" t="s">
        <v>135</v>
      </c>
      <c r="H134" s="125">
        <v>0.82499999999999996</v>
      </c>
      <c r="I134" s="126"/>
      <c r="J134" s="126">
        <f t="shared" si="0"/>
        <v>0</v>
      </c>
      <c r="K134" s="127"/>
      <c r="L134" s="25"/>
      <c r="M134" s="128" t="s">
        <v>1</v>
      </c>
      <c r="N134" s="129" t="s">
        <v>35</v>
      </c>
      <c r="O134" s="130">
        <v>0.748</v>
      </c>
      <c r="P134" s="130">
        <f t="shared" si="1"/>
        <v>0.61709999999999998</v>
      </c>
      <c r="Q134" s="130">
        <v>0</v>
      </c>
      <c r="R134" s="130">
        <f t="shared" si="2"/>
        <v>0</v>
      </c>
      <c r="S134" s="130">
        <v>0</v>
      </c>
      <c r="T134" s="131">
        <f t="shared" si="3"/>
        <v>0</v>
      </c>
      <c r="AR134" s="132" t="s">
        <v>120</v>
      </c>
      <c r="AT134" s="132" t="s">
        <v>116</v>
      </c>
      <c r="AU134" s="132" t="s">
        <v>77</v>
      </c>
      <c r="AY134" s="13" t="s">
        <v>114</v>
      </c>
      <c r="BE134" s="133">
        <f t="shared" si="4"/>
        <v>0</v>
      </c>
      <c r="BF134" s="133">
        <f t="shared" si="5"/>
        <v>0</v>
      </c>
      <c r="BG134" s="133">
        <f t="shared" si="6"/>
        <v>0</v>
      </c>
      <c r="BH134" s="133">
        <f t="shared" si="7"/>
        <v>0</v>
      </c>
      <c r="BI134" s="133">
        <f t="shared" si="8"/>
        <v>0</v>
      </c>
      <c r="BJ134" s="13" t="s">
        <v>75</v>
      </c>
      <c r="BK134" s="133">
        <f t="shared" si="9"/>
        <v>0</v>
      </c>
      <c r="BL134" s="13" t="s">
        <v>120</v>
      </c>
      <c r="BM134" s="132" t="s">
        <v>136</v>
      </c>
    </row>
    <row r="135" spans="2:65" s="1" customFormat="1" ht="37.950000000000003" customHeight="1">
      <c r="B135" s="120"/>
      <c r="C135" s="121" t="s">
        <v>137</v>
      </c>
      <c r="D135" s="121" t="s">
        <v>116</v>
      </c>
      <c r="E135" s="122" t="s">
        <v>138</v>
      </c>
      <c r="F135" s="123" t="s">
        <v>139</v>
      </c>
      <c r="G135" s="124" t="s">
        <v>135</v>
      </c>
      <c r="H135" s="125">
        <v>195.9</v>
      </c>
      <c r="I135" s="126"/>
      <c r="J135" s="126">
        <f t="shared" si="0"/>
        <v>0</v>
      </c>
      <c r="K135" s="127"/>
      <c r="L135" s="25"/>
      <c r="M135" s="128" t="s">
        <v>1</v>
      </c>
      <c r="N135" s="129" t="s">
        <v>35</v>
      </c>
      <c r="O135" s="130">
        <v>0.69299999999999995</v>
      </c>
      <c r="P135" s="130">
        <f t="shared" si="1"/>
        <v>135.7587</v>
      </c>
      <c r="Q135" s="130">
        <v>0</v>
      </c>
      <c r="R135" s="130">
        <f t="shared" si="2"/>
        <v>0</v>
      </c>
      <c r="S135" s="130">
        <v>0</v>
      </c>
      <c r="T135" s="131">
        <f t="shared" si="3"/>
        <v>0</v>
      </c>
      <c r="AR135" s="132" t="s">
        <v>120</v>
      </c>
      <c r="AT135" s="132" t="s">
        <v>116</v>
      </c>
      <c r="AU135" s="132" t="s">
        <v>77</v>
      </c>
      <c r="AY135" s="13" t="s">
        <v>114</v>
      </c>
      <c r="BE135" s="133">
        <f t="shared" si="4"/>
        <v>0</v>
      </c>
      <c r="BF135" s="133">
        <f t="shared" si="5"/>
        <v>0</v>
      </c>
      <c r="BG135" s="133">
        <f t="shared" si="6"/>
        <v>0</v>
      </c>
      <c r="BH135" s="133">
        <f t="shared" si="7"/>
        <v>0</v>
      </c>
      <c r="BI135" s="133">
        <f t="shared" si="8"/>
        <v>0</v>
      </c>
      <c r="BJ135" s="13" t="s">
        <v>75</v>
      </c>
      <c r="BK135" s="133">
        <f t="shared" si="9"/>
        <v>0</v>
      </c>
      <c r="BL135" s="13" t="s">
        <v>120</v>
      </c>
      <c r="BM135" s="132" t="s">
        <v>140</v>
      </c>
    </row>
    <row r="136" spans="2:65" s="1" customFormat="1" ht="33" customHeight="1">
      <c r="B136" s="120"/>
      <c r="C136" s="121" t="s">
        <v>141</v>
      </c>
      <c r="D136" s="121" t="s">
        <v>116</v>
      </c>
      <c r="E136" s="122" t="s">
        <v>142</v>
      </c>
      <c r="F136" s="123" t="s">
        <v>143</v>
      </c>
      <c r="G136" s="124" t="s">
        <v>135</v>
      </c>
      <c r="H136" s="125">
        <v>42.148000000000003</v>
      </c>
      <c r="I136" s="126"/>
      <c r="J136" s="126">
        <f t="shared" si="0"/>
        <v>0</v>
      </c>
      <c r="K136" s="127"/>
      <c r="L136" s="25"/>
      <c r="M136" s="128" t="s">
        <v>1</v>
      </c>
      <c r="N136" s="129" t="s">
        <v>35</v>
      </c>
      <c r="O136" s="130">
        <v>1.72</v>
      </c>
      <c r="P136" s="130">
        <f t="shared" si="1"/>
        <v>72.494560000000007</v>
      </c>
      <c r="Q136" s="130">
        <v>0</v>
      </c>
      <c r="R136" s="130">
        <f t="shared" si="2"/>
        <v>0</v>
      </c>
      <c r="S136" s="130">
        <v>0</v>
      </c>
      <c r="T136" s="131">
        <f t="shared" si="3"/>
        <v>0</v>
      </c>
      <c r="AR136" s="132" t="s">
        <v>120</v>
      </c>
      <c r="AT136" s="132" t="s">
        <v>116</v>
      </c>
      <c r="AU136" s="132" t="s">
        <v>77</v>
      </c>
      <c r="AY136" s="13" t="s">
        <v>114</v>
      </c>
      <c r="BE136" s="133">
        <f t="shared" si="4"/>
        <v>0</v>
      </c>
      <c r="BF136" s="133">
        <f t="shared" si="5"/>
        <v>0</v>
      </c>
      <c r="BG136" s="133">
        <f t="shared" si="6"/>
        <v>0</v>
      </c>
      <c r="BH136" s="133">
        <f t="shared" si="7"/>
        <v>0</v>
      </c>
      <c r="BI136" s="133">
        <f t="shared" si="8"/>
        <v>0</v>
      </c>
      <c r="BJ136" s="13" t="s">
        <v>75</v>
      </c>
      <c r="BK136" s="133">
        <f t="shared" si="9"/>
        <v>0</v>
      </c>
      <c r="BL136" s="13" t="s">
        <v>120</v>
      </c>
      <c r="BM136" s="132" t="s">
        <v>144</v>
      </c>
    </row>
    <row r="137" spans="2:65" s="1" customFormat="1" ht="37.950000000000003" customHeight="1">
      <c r="B137" s="120"/>
      <c r="C137" s="121" t="s">
        <v>145</v>
      </c>
      <c r="D137" s="121" t="s">
        <v>116</v>
      </c>
      <c r="E137" s="122" t="s">
        <v>146</v>
      </c>
      <c r="F137" s="123" t="s">
        <v>399</v>
      </c>
      <c r="G137" s="124" t="s">
        <v>135</v>
      </c>
      <c r="H137" s="125">
        <v>238.87299999999999</v>
      </c>
      <c r="I137" s="126"/>
      <c r="J137" s="126">
        <f t="shared" si="0"/>
        <v>0</v>
      </c>
      <c r="K137" s="127"/>
      <c r="L137" s="183"/>
      <c r="M137" s="128" t="s">
        <v>1</v>
      </c>
      <c r="N137" s="129" t="s">
        <v>35</v>
      </c>
      <c r="O137" s="130">
        <v>8.6999999999999994E-2</v>
      </c>
      <c r="P137" s="130">
        <f t="shared" si="1"/>
        <v>20.781950999999999</v>
      </c>
      <c r="Q137" s="130">
        <v>0</v>
      </c>
      <c r="R137" s="130">
        <f t="shared" si="2"/>
        <v>0</v>
      </c>
      <c r="S137" s="130">
        <v>0</v>
      </c>
      <c r="T137" s="131">
        <f t="shared" si="3"/>
        <v>0</v>
      </c>
      <c r="AR137" s="132" t="s">
        <v>120</v>
      </c>
      <c r="AT137" s="132" t="s">
        <v>116</v>
      </c>
      <c r="AU137" s="132" t="s">
        <v>77</v>
      </c>
      <c r="AY137" s="13" t="s">
        <v>114</v>
      </c>
      <c r="BE137" s="133">
        <f t="shared" si="4"/>
        <v>0</v>
      </c>
      <c r="BF137" s="133">
        <f t="shared" si="5"/>
        <v>0</v>
      </c>
      <c r="BG137" s="133">
        <f t="shared" si="6"/>
        <v>0</v>
      </c>
      <c r="BH137" s="133">
        <f t="shared" si="7"/>
        <v>0</v>
      </c>
      <c r="BI137" s="133">
        <f t="shared" si="8"/>
        <v>0</v>
      </c>
      <c r="BJ137" s="13" t="s">
        <v>75</v>
      </c>
      <c r="BK137" s="133">
        <f t="shared" si="9"/>
        <v>0</v>
      </c>
      <c r="BL137" s="13" t="s">
        <v>120</v>
      </c>
      <c r="BM137" s="132" t="s">
        <v>147</v>
      </c>
    </row>
    <row r="138" spans="2:65" s="1" customFormat="1" ht="16.5" customHeight="1">
      <c r="B138" s="120"/>
      <c r="C138" s="121" t="s">
        <v>150</v>
      </c>
      <c r="D138" s="121" t="s">
        <v>116</v>
      </c>
      <c r="E138" s="122" t="s">
        <v>151</v>
      </c>
      <c r="F138" s="123" t="s">
        <v>152</v>
      </c>
      <c r="G138" s="124" t="s">
        <v>135</v>
      </c>
      <c r="H138" s="125">
        <v>238.87299999999999</v>
      </c>
      <c r="I138" s="126"/>
      <c r="J138" s="126">
        <f t="shared" si="0"/>
        <v>0</v>
      </c>
      <c r="K138" s="127"/>
      <c r="L138" s="25"/>
      <c r="M138" s="128" t="s">
        <v>1</v>
      </c>
      <c r="N138" s="129" t="s">
        <v>35</v>
      </c>
      <c r="O138" s="130">
        <v>8.9999999999999993E-3</v>
      </c>
      <c r="P138" s="130">
        <f t="shared" si="1"/>
        <v>2.1498569999999999</v>
      </c>
      <c r="Q138" s="130">
        <v>0</v>
      </c>
      <c r="R138" s="130">
        <f t="shared" si="2"/>
        <v>0</v>
      </c>
      <c r="S138" s="130">
        <v>0</v>
      </c>
      <c r="T138" s="131">
        <f t="shared" si="3"/>
        <v>0</v>
      </c>
      <c r="AR138" s="132" t="s">
        <v>120</v>
      </c>
      <c r="AT138" s="132" t="s">
        <v>116</v>
      </c>
      <c r="AU138" s="132" t="s">
        <v>77</v>
      </c>
      <c r="AY138" s="13" t="s">
        <v>114</v>
      </c>
      <c r="BE138" s="133">
        <f t="shared" si="4"/>
        <v>0</v>
      </c>
      <c r="BF138" s="133">
        <f t="shared" si="5"/>
        <v>0</v>
      </c>
      <c r="BG138" s="133">
        <f t="shared" si="6"/>
        <v>0</v>
      </c>
      <c r="BH138" s="133">
        <f t="shared" si="7"/>
        <v>0</v>
      </c>
      <c r="BI138" s="133">
        <f t="shared" si="8"/>
        <v>0</v>
      </c>
      <c r="BJ138" s="13" t="s">
        <v>75</v>
      </c>
      <c r="BK138" s="133">
        <f t="shared" si="9"/>
        <v>0</v>
      </c>
      <c r="BL138" s="13" t="s">
        <v>120</v>
      </c>
      <c r="BM138" s="132" t="s">
        <v>153</v>
      </c>
    </row>
    <row r="139" spans="2:65" s="1" customFormat="1" ht="24.15" customHeight="1">
      <c r="B139" s="120"/>
      <c r="C139" s="121" t="s">
        <v>154</v>
      </c>
      <c r="D139" s="121" t="s">
        <v>116</v>
      </c>
      <c r="E139" s="122" t="s">
        <v>155</v>
      </c>
      <c r="F139" s="123" t="s">
        <v>156</v>
      </c>
      <c r="G139" s="124" t="s">
        <v>135</v>
      </c>
      <c r="H139" s="125">
        <v>28.68</v>
      </c>
      <c r="I139" s="126"/>
      <c r="J139" s="126">
        <f t="shared" si="0"/>
        <v>0</v>
      </c>
      <c r="K139" s="127"/>
      <c r="L139" s="25"/>
      <c r="M139" s="128" t="s">
        <v>1</v>
      </c>
      <c r="N139" s="129" t="s">
        <v>35</v>
      </c>
      <c r="O139" s="130">
        <v>0.32800000000000001</v>
      </c>
      <c r="P139" s="130">
        <f t="shared" si="1"/>
        <v>9.4070400000000003</v>
      </c>
      <c r="Q139" s="130">
        <v>0</v>
      </c>
      <c r="R139" s="130">
        <f t="shared" si="2"/>
        <v>0</v>
      </c>
      <c r="S139" s="130">
        <v>0</v>
      </c>
      <c r="T139" s="131">
        <f t="shared" si="3"/>
        <v>0</v>
      </c>
      <c r="AR139" s="132" t="s">
        <v>120</v>
      </c>
      <c r="AT139" s="132" t="s">
        <v>116</v>
      </c>
      <c r="AU139" s="132" t="s">
        <v>77</v>
      </c>
      <c r="AY139" s="13" t="s">
        <v>114</v>
      </c>
      <c r="BE139" s="133">
        <f t="shared" si="4"/>
        <v>0</v>
      </c>
      <c r="BF139" s="133">
        <f t="shared" si="5"/>
        <v>0</v>
      </c>
      <c r="BG139" s="133">
        <f t="shared" si="6"/>
        <v>0</v>
      </c>
      <c r="BH139" s="133">
        <f t="shared" si="7"/>
        <v>0</v>
      </c>
      <c r="BI139" s="133">
        <f t="shared" si="8"/>
        <v>0</v>
      </c>
      <c r="BJ139" s="13" t="s">
        <v>75</v>
      </c>
      <c r="BK139" s="133">
        <f t="shared" si="9"/>
        <v>0</v>
      </c>
      <c r="BL139" s="13" t="s">
        <v>120</v>
      </c>
      <c r="BM139" s="132" t="s">
        <v>157</v>
      </c>
    </row>
    <row r="140" spans="2:65" s="1" customFormat="1" ht="16.5" customHeight="1">
      <c r="B140" s="120"/>
      <c r="C140" s="134" t="s">
        <v>158</v>
      </c>
      <c r="D140" s="134" t="s">
        <v>159</v>
      </c>
      <c r="E140" s="135" t="s">
        <v>160</v>
      </c>
      <c r="F140" s="136" t="s">
        <v>161</v>
      </c>
      <c r="G140" s="137" t="s">
        <v>149</v>
      </c>
      <c r="H140" s="138">
        <v>7.92</v>
      </c>
      <c r="I140" s="139"/>
      <c r="J140" s="139">
        <f t="shared" si="0"/>
        <v>0</v>
      </c>
      <c r="K140" s="140"/>
      <c r="L140" s="141"/>
      <c r="M140" s="142" t="s">
        <v>1</v>
      </c>
      <c r="N140" s="143" t="s">
        <v>35</v>
      </c>
      <c r="O140" s="130">
        <v>0</v>
      </c>
      <c r="P140" s="130">
        <f t="shared" si="1"/>
        <v>0</v>
      </c>
      <c r="Q140" s="130">
        <v>1</v>
      </c>
      <c r="R140" s="130">
        <f t="shared" si="2"/>
        <v>7.92</v>
      </c>
      <c r="S140" s="130">
        <v>0</v>
      </c>
      <c r="T140" s="131">
        <f t="shared" si="3"/>
        <v>0</v>
      </c>
      <c r="AR140" s="132" t="s">
        <v>145</v>
      </c>
      <c r="AT140" s="132" t="s">
        <v>159</v>
      </c>
      <c r="AU140" s="132" t="s">
        <v>77</v>
      </c>
      <c r="AY140" s="13" t="s">
        <v>114</v>
      </c>
      <c r="BE140" s="133">
        <f t="shared" si="4"/>
        <v>0</v>
      </c>
      <c r="BF140" s="133">
        <f t="shared" si="5"/>
        <v>0</v>
      </c>
      <c r="BG140" s="133">
        <f t="shared" si="6"/>
        <v>0</v>
      </c>
      <c r="BH140" s="133">
        <f t="shared" si="7"/>
        <v>0</v>
      </c>
      <c r="BI140" s="133">
        <f t="shared" si="8"/>
        <v>0</v>
      </c>
      <c r="BJ140" s="13" t="s">
        <v>75</v>
      </c>
      <c r="BK140" s="133">
        <f t="shared" si="9"/>
        <v>0</v>
      </c>
      <c r="BL140" s="13" t="s">
        <v>120</v>
      </c>
      <c r="BM140" s="132" t="s">
        <v>162</v>
      </c>
    </row>
    <row r="141" spans="2:65" s="1" customFormat="1" ht="16.5" customHeight="1">
      <c r="B141" s="120"/>
      <c r="C141" s="134" t="s">
        <v>163</v>
      </c>
      <c r="D141" s="134" t="s">
        <v>159</v>
      </c>
      <c r="E141" s="135" t="s">
        <v>164</v>
      </c>
      <c r="F141" s="136" t="s">
        <v>165</v>
      </c>
      <c r="G141" s="137" t="s">
        <v>149</v>
      </c>
      <c r="H141" s="138">
        <v>49.44</v>
      </c>
      <c r="I141" s="139"/>
      <c r="J141" s="139">
        <f t="shared" si="0"/>
        <v>0</v>
      </c>
      <c r="K141" s="140"/>
      <c r="L141" s="141"/>
      <c r="M141" s="142" t="s">
        <v>1</v>
      </c>
      <c r="N141" s="143" t="s">
        <v>35</v>
      </c>
      <c r="O141" s="130">
        <v>0</v>
      </c>
      <c r="P141" s="130">
        <f t="shared" si="1"/>
        <v>0</v>
      </c>
      <c r="Q141" s="130">
        <v>1</v>
      </c>
      <c r="R141" s="130">
        <f t="shared" si="2"/>
        <v>49.44</v>
      </c>
      <c r="S141" s="130">
        <v>0</v>
      </c>
      <c r="T141" s="131">
        <f t="shared" si="3"/>
        <v>0</v>
      </c>
      <c r="AR141" s="132" t="s">
        <v>145</v>
      </c>
      <c r="AT141" s="132" t="s">
        <v>159</v>
      </c>
      <c r="AU141" s="132" t="s">
        <v>77</v>
      </c>
      <c r="AY141" s="13" t="s">
        <v>114</v>
      </c>
      <c r="BE141" s="133">
        <f t="shared" si="4"/>
        <v>0</v>
      </c>
      <c r="BF141" s="133">
        <f t="shared" si="5"/>
        <v>0</v>
      </c>
      <c r="BG141" s="133">
        <f t="shared" si="6"/>
        <v>0</v>
      </c>
      <c r="BH141" s="133">
        <f t="shared" si="7"/>
        <v>0</v>
      </c>
      <c r="BI141" s="133">
        <f t="shared" si="8"/>
        <v>0</v>
      </c>
      <c r="BJ141" s="13" t="s">
        <v>75</v>
      </c>
      <c r="BK141" s="133">
        <f t="shared" si="9"/>
        <v>0</v>
      </c>
      <c r="BL141" s="13" t="s">
        <v>120</v>
      </c>
      <c r="BM141" s="132" t="s">
        <v>166</v>
      </c>
    </row>
    <row r="142" spans="2:65" s="1" customFormat="1" ht="24.15" customHeight="1">
      <c r="B142" s="120"/>
      <c r="C142" s="121" t="s">
        <v>167</v>
      </c>
      <c r="D142" s="121" t="s">
        <v>116</v>
      </c>
      <c r="E142" s="122" t="s">
        <v>168</v>
      </c>
      <c r="F142" s="123" t="s">
        <v>169</v>
      </c>
      <c r="G142" s="124" t="s">
        <v>135</v>
      </c>
      <c r="H142" s="125">
        <v>8.0839999999999996</v>
      </c>
      <c r="I142" s="126"/>
      <c r="J142" s="126">
        <f t="shared" si="0"/>
        <v>0</v>
      </c>
      <c r="K142" s="127"/>
      <c r="L142" s="25"/>
      <c r="M142" s="128" t="s">
        <v>1</v>
      </c>
      <c r="N142" s="129" t="s">
        <v>35</v>
      </c>
      <c r="O142" s="130">
        <v>0.435</v>
      </c>
      <c r="P142" s="130">
        <f t="shared" si="1"/>
        <v>3.51654</v>
      </c>
      <c r="Q142" s="130">
        <v>0</v>
      </c>
      <c r="R142" s="130">
        <f t="shared" si="2"/>
        <v>0</v>
      </c>
      <c r="S142" s="130">
        <v>0</v>
      </c>
      <c r="T142" s="131">
        <f t="shared" si="3"/>
        <v>0</v>
      </c>
      <c r="AR142" s="132" t="s">
        <v>120</v>
      </c>
      <c r="AT142" s="132" t="s">
        <v>116</v>
      </c>
      <c r="AU142" s="132" t="s">
        <v>77</v>
      </c>
      <c r="AY142" s="13" t="s">
        <v>114</v>
      </c>
      <c r="BE142" s="133">
        <f t="shared" si="4"/>
        <v>0</v>
      </c>
      <c r="BF142" s="133">
        <f t="shared" si="5"/>
        <v>0</v>
      </c>
      <c r="BG142" s="133">
        <f t="shared" si="6"/>
        <v>0</v>
      </c>
      <c r="BH142" s="133">
        <f t="shared" si="7"/>
        <v>0</v>
      </c>
      <c r="BI142" s="133">
        <f t="shared" si="8"/>
        <v>0</v>
      </c>
      <c r="BJ142" s="13" t="s">
        <v>75</v>
      </c>
      <c r="BK142" s="133">
        <f t="shared" si="9"/>
        <v>0</v>
      </c>
      <c r="BL142" s="13" t="s">
        <v>120</v>
      </c>
      <c r="BM142" s="132" t="s">
        <v>170</v>
      </c>
    </row>
    <row r="143" spans="2:65" s="1" customFormat="1" ht="16.5" customHeight="1">
      <c r="B143" s="120"/>
      <c r="C143" s="134" t="s">
        <v>8</v>
      </c>
      <c r="D143" s="134" t="s">
        <v>159</v>
      </c>
      <c r="E143" s="135" t="s">
        <v>160</v>
      </c>
      <c r="F143" s="136" t="s">
        <v>161</v>
      </c>
      <c r="G143" s="137" t="s">
        <v>149</v>
      </c>
      <c r="H143" s="138">
        <v>8.8000000000000007</v>
      </c>
      <c r="I143" s="139"/>
      <c r="J143" s="139">
        <f t="shared" si="0"/>
        <v>0</v>
      </c>
      <c r="K143" s="140"/>
      <c r="L143" s="141"/>
      <c r="M143" s="142" t="s">
        <v>1</v>
      </c>
      <c r="N143" s="143" t="s">
        <v>35</v>
      </c>
      <c r="O143" s="130">
        <v>0</v>
      </c>
      <c r="P143" s="130">
        <f t="shared" si="1"/>
        <v>0</v>
      </c>
      <c r="Q143" s="130">
        <v>1</v>
      </c>
      <c r="R143" s="130">
        <f t="shared" si="2"/>
        <v>8.8000000000000007</v>
      </c>
      <c r="S143" s="130">
        <v>0</v>
      </c>
      <c r="T143" s="131">
        <f t="shared" si="3"/>
        <v>0</v>
      </c>
      <c r="AR143" s="132" t="s">
        <v>145</v>
      </c>
      <c r="AT143" s="132" t="s">
        <v>159</v>
      </c>
      <c r="AU143" s="132" t="s">
        <v>77</v>
      </c>
      <c r="AY143" s="13" t="s">
        <v>114</v>
      </c>
      <c r="BE143" s="133">
        <f t="shared" si="4"/>
        <v>0</v>
      </c>
      <c r="BF143" s="133">
        <f t="shared" si="5"/>
        <v>0</v>
      </c>
      <c r="BG143" s="133">
        <f t="shared" si="6"/>
        <v>0</v>
      </c>
      <c r="BH143" s="133">
        <f t="shared" si="7"/>
        <v>0</v>
      </c>
      <c r="BI143" s="133">
        <f t="shared" si="8"/>
        <v>0</v>
      </c>
      <c r="BJ143" s="13" t="s">
        <v>75</v>
      </c>
      <c r="BK143" s="133">
        <f t="shared" si="9"/>
        <v>0</v>
      </c>
      <c r="BL143" s="13" t="s">
        <v>120</v>
      </c>
      <c r="BM143" s="132" t="s">
        <v>171</v>
      </c>
    </row>
    <row r="144" spans="2:65" s="1" customFormat="1" ht="16.5" customHeight="1">
      <c r="B144" s="120"/>
      <c r="C144" s="134" t="s">
        <v>172</v>
      </c>
      <c r="D144" s="134" t="s">
        <v>159</v>
      </c>
      <c r="E144" s="135" t="s">
        <v>173</v>
      </c>
      <c r="F144" s="136" t="s">
        <v>174</v>
      </c>
      <c r="G144" s="137" t="s">
        <v>149</v>
      </c>
      <c r="H144" s="138">
        <v>7.3689999999999998</v>
      </c>
      <c r="I144" s="139"/>
      <c r="J144" s="139">
        <f t="shared" si="0"/>
        <v>0</v>
      </c>
      <c r="K144" s="140"/>
      <c r="L144" s="141"/>
      <c r="M144" s="142" t="s">
        <v>1</v>
      </c>
      <c r="N144" s="143" t="s">
        <v>35</v>
      </c>
      <c r="O144" s="130">
        <v>0</v>
      </c>
      <c r="P144" s="130">
        <f t="shared" si="1"/>
        <v>0</v>
      </c>
      <c r="Q144" s="130">
        <v>1</v>
      </c>
      <c r="R144" s="130">
        <f t="shared" si="2"/>
        <v>7.3689999999999998</v>
      </c>
      <c r="S144" s="130">
        <v>0</v>
      </c>
      <c r="T144" s="131">
        <f t="shared" si="3"/>
        <v>0</v>
      </c>
      <c r="AR144" s="132" t="s">
        <v>145</v>
      </c>
      <c r="AT144" s="132" t="s">
        <v>159</v>
      </c>
      <c r="AU144" s="132" t="s">
        <v>77</v>
      </c>
      <c r="AY144" s="13" t="s">
        <v>114</v>
      </c>
      <c r="BE144" s="133">
        <f t="shared" si="4"/>
        <v>0</v>
      </c>
      <c r="BF144" s="133">
        <f t="shared" si="5"/>
        <v>0</v>
      </c>
      <c r="BG144" s="133">
        <f t="shared" si="6"/>
        <v>0</v>
      </c>
      <c r="BH144" s="133">
        <f t="shared" si="7"/>
        <v>0</v>
      </c>
      <c r="BI144" s="133">
        <f t="shared" si="8"/>
        <v>0</v>
      </c>
      <c r="BJ144" s="13" t="s">
        <v>75</v>
      </c>
      <c r="BK144" s="133">
        <f t="shared" si="9"/>
        <v>0</v>
      </c>
      <c r="BL144" s="13" t="s">
        <v>120</v>
      </c>
      <c r="BM144" s="132" t="s">
        <v>175</v>
      </c>
    </row>
    <row r="145" spans="2:65" s="1" customFormat="1" ht="24.15" customHeight="1">
      <c r="B145" s="120"/>
      <c r="C145" s="121" t="s">
        <v>176</v>
      </c>
      <c r="D145" s="121" t="s">
        <v>116</v>
      </c>
      <c r="E145" s="122" t="s">
        <v>177</v>
      </c>
      <c r="F145" s="123" t="s">
        <v>178</v>
      </c>
      <c r="G145" s="124" t="s">
        <v>119</v>
      </c>
      <c r="H145" s="125">
        <v>3281.5</v>
      </c>
      <c r="I145" s="126"/>
      <c r="J145" s="126">
        <f t="shared" si="0"/>
        <v>0</v>
      </c>
      <c r="K145" s="127"/>
      <c r="L145" s="25"/>
      <c r="M145" s="128" t="s">
        <v>1</v>
      </c>
      <c r="N145" s="129" t="s">
        <v>35</v>
      </c>
      <c r="O145" s="130">
        <v>2.5000000000000001E-2</v>
      </c>
      <c r="P145" s="130">
        <f t="shared" si="1"/>
        <v>82.037500000000009</v>
      </c>
      <c r="Q145" s="130">
        <v>0</v>
      </c>
      <c r="R145" s="130">
        <f t="shared" si="2"/>
        <v>0</v>
      </c>
      <c r="S145" s="130">
        <v>0</v>
      </c>
      <c r="T145" s="131">
        <f t="shared" si="3"/>
        <v>0</v>
      </c>
      <c r="AR145" s="132" t="s">
        <v>120</v>
      </c>
      <c r="AT145" s="132" t="s">
        <v>116</v>
      </c>
      <c r="AU145" s="132" t="s">
        <v>77</v>
      </c>
      <c r="AY145" s="13" t="s">
        <v>114</v>
      </c>
      <c r="BE145" s="133">
        <f t="shared" si="4"/>
        <v>0</v>
      </c>
      <c r="BF145" s="133">
        <f t="shared" si="5"/>
        <v>0</v>
      </c>
      <c r="BG145" s="133">
        <f t="shared" si="6"/>
        <v>0</v>
      </c>
      <c r="BH145" s="133">
        <f t="shared" si="7"/>
        <v>0</v>
      </c>
      <c r="BI145" s="133">
        <f t="shared" si="8"/>
        <v>0</v>
      </c>
      <c r="BJ145" s="13" t="s">
        <v>75</v>
      </c>
      <c r="BK145" s="133">
        <f t="shared" si="9"/>
        <v>0</v>
      </c>
      <c r="BL145" s="13" t="s">
        <v>120</v>
      </c>
      <c r="BM145" s="132" t="s">
        <v>179</v>
      </c>
    </row>
    <row r="146" spans="2:65" s="11" customFormat="1" ht="22.95" customHeight="1">
      <c r="B146" s="109"/>
      <c r="D146" s="110" t="s">
        <v>69</v>
      </c>
      <c r="E146" s="118" t="s">
        <v>77</v>
      </c>
      <c r="F146" s="118" t="s">
        <v>180</v>
      </c>
      <c r="J146" s="119">
        <f>BK146</f>
        <v>0</v>
      </c>
      <c r="L146" s="109"/>
      <c r="M146" s="113"/>
      <c r="P146" s="114">
        <f>SUM(P147:P150)</f>
        <v>29.138075000000001</v>
      </c>
      <c r="R146" s="114">
        <f>SUM(R147:R150)</f>
        <v>9.0894404700000013</v>
      </c>
      <c r="T146" s="115">
        <f>SUM(T147:T150)</f>
        <v>0</v>
      </c>
      <c r="AR146" s="110" t="s">
        <v>75</v>
      </c>
      <c r="AT146" s="116" t="s">
        <v>69</v>
      </c>
      <c r="AU146" s="116" t="s">
        <v>75</v>
      </c>
      <c r="AY146" s="110" t="s">
        <v>114</v>
      </c>
      <c r="BK146" s="117">
        <f>SUM(BK147:BK150)</f>
        <v>0</v>
      </c>
    </row>
    <row r="147" spans="2:65" s="1" customFormat="1" ht="24.15" customHeight="1">
      <c r="B147" s="120"/>
      <c r="C147" s="121" t="s">
        <v>181</v>
      </c>
      <c r="D147" s="121" t="s">
        <v>116</v>
      </c>
      <c r="E147" s="122" t="s">
        <v>182</v>
      </c>
      <c r="F147" s="123" t="s">
        <v>183</v>
      </c>
      <c r="G147" s="124" t="s">
        <v>119</v>
      </c>
      <c r="H147" s="125">
        <v>200.74100000000001</v>
      </c>
      <c r="I147" s="126"/>
      <c r="J147" s="126">
        <f>ROUND(I147*H147,2)</f>
        <v>0</v>
      </c>
      <c r="K147" s="127"/>
      <c r="L147" s="25"/>
      <c r="M147" s="128" t="s">
        <v>1</v>
      </c>
      <c r="N147" s="129" t="s">
        <v>35</v>
      </c>
      <c r="O147" s="130">
        <v>7.4999999999999997E-2</v>
      </c>
      <c r="P147" s="130">
        <f>O147*H147</f>
        <v>15.055575000000001</v>
      </c>
      <c r="Q147" s="130">
        <v>1.7000000000000001E-4</v>
      </c>
      <c r="R147" s="130">
        <f>Q147*H147</f>
        <v>3.4125970000000005E-2</v>
      </c>
      <c r="S147" s="130">
        <v>0</v>
      </c>
      <c r="T147" s="131">
        <f>S147*H147</f>
        <v>0</v>
      </c>
      <c r="AR147" s="132" t="s">
        <v>120</v>
      </c>
      <c r="AT147" s="132" t="s">
        <v>116</v>
      </c>
      <c r="AU147" s="132" t="s">
        <v>77</v>
      </c>
      <c r="AY147" s="13" t="s">
        <v>114</v>
      </c>
      <c r="BE147" s="133">
        <f>IF(N147="základní",J147,0)</f>
        <v>0</v>
      </c>
      <c r="BF147" s="133">
        <f>IF(N147="snížená",J147,0)</f>
        <v>0</v>
      </c>
      <c r="BG147" s="133">
        <f>IF(N147="zákl. přenesená",J147,0)</f>
        <v>0</v>
      </c>
      <c r="BH147" s="133">
        <f>IF(N147="sníž. přenesená",J147,0)</f>
        <v>0</v>
      </c>
      <c r="BI147" s="133">
        <f>IF(N147="nulová",J147,0)</f>
        <v>0</v>
      </c>
      <c r="BJ147" s="13" t="s">
        <v>75</v>
      </c>
      <c r="BK147" s="133">
        <f>ROUND(I147*H147,2)</f>
        <v>0</v>
      </c>
      <c r="BL147" s="13" t="s">
        <v>120</v>
      </c>
      <c r="BM147" s="132" t="s">
        <v>184</v>
      </c>
    </row>
    <row r="148" spans="2:65" s="1" customFormat="1" ht="24.15" customHeight="1">
      <c r="B148" s="120"/>
      <c r="C148" s="134" t="s">
        <v>185</v>
      </c>
      <c r="D148" s="134" t="s">
        <v>159</v>
      </c>
      <c r="E148" s="135" t="s">
        <v>186</v>
      </c>
      <c r="F148" s="136" t="s">
        <v>187</v>
      </c>
      <c r="G148" s="137" t="s">
        <v>119</v>
      </c>
      <c r="H148" s="138">
        <v>58.189</v>
      </c>
      <c r="I148" s="139"/>
      <c r="J148" s="139">
        <f>ROUND(I148*H148,2)</f>
        <v>0</v>
      </c>
      <c r="K148" s="140"/>
      <c r="L148" s="141"/>
      <c r="M148" s="142" t="s">
        <v>1</v>
      </c>
      <c r="N148" s="143" t="s">
        <v>35</v>
      </c>
      <c r="O148" s="130">
        <v>0</v>
      </c>
      <c r="P148" s="130">
        <f>O148*H148</f>
        <v>0</v>
      </c>
      <c r="Q148" s="130">
        <v>2.9999999999999997E-4</v>
      </c>
      <c r="R148" s="130">
        <f>Q148*H148</f>
        <v>1.7456699999999999E-2</v>
      </c>
      <c r="S148" s="130">
        <v>0</v>
      </c>
      <c r="T148" s="131">
        <f>S148*H148</f>
        <v>0</v>
      </c>
      <c r="AR148" s="132" t="s">
        <v>145</v>
      </c>
      <c r="AT148" s="132" t="s">
        <v>159</v>
      </c>
      <c r="AU148" s="132" t="s">
        <v>77</v>
      </c>
      <c r="AY148" s="13" t="s">
        <v>114</v>
      </c>
      <c r="BE148" s="133">
        <f>IF(N148="základní",J148,0)</f>
        <v>0</v>
      </c>
      <c r="BF148" s="133">
        <f>IF(N148="snížená",J148,0)</f>
        <v>0</v>
      </c>
      <c r="BG148" s="133">
        <f>IF(N148="zákl. přenesená",J148,0)</f>
        <v>0</v>
      </c>
      <c r="BH148" s="133">
        <f>IF(N148="sníž. přenesená",J148,0)</f>
        <v>0</v>
      </c>
      <c r="BI148" s="133">
        <f>IF(N148="nulová",J148,0)</f>
        <v>0</v>
      </c>
      <c r="BJ148" s="13" t="s">
        <v>75</v>
      </c>
      <c r="BK148" s="133">
        <f>ROUND(I148*H148,2)</f>
        <v>0</v>
      </c>
      <c r="BL148" s="13" t="s">
        <v>120</v>
      </c>
      <c r="BM148" s="132" t="s">
        <v>188</v>
      </c>
    </row>
    <row r="149" spans="2:65" s="1" customFormat="1" ht="24.15" customHeight="1">
      <c r="B149" s="120"/>
      <c r="C149" s="134" t="s">
        <v>189</v>
      </c>
      <c r="D149" s="134" t="s">
        <v>159</v>
      </c>
      <c r="E149" s="135" t="s">
        <v>190</v>
      </c>
      <c r="F149" s="136" t="s">
        <v>191</v>
      </c>
      <c r="G149" s="137" t="s">
        <v>119</v>
      </c>
      <c r="H149" s="138">
        <v>178.90700000000001</v>
      </c>
      <c r="I149" s="139"/>
      <c r="J149" s="139">
        <f>ROUND(I149*H149,2)</f>
        <v>0</v>
      </c>
      <c r="K149" s="140"/>
      <c r="L149" s="141"/>
      <c r="M149" s="142" t="s">
        <v>1</v>
      </c>
      <c r="N149" s="143" t="s">
        <v>35</v>
      </c>
      <c r="O149" s="130">
        <v>0</v>
      </c>
      <c r="P149" s="130">
        <f>O149*H149</f>
        <v>0</v>
      </c>
      <c r="Q149" s="130">
        <v>4.0000000000000002E-4</v>
      </c>
      <c r="R149" s="130">
        <f>Q149*H149</f>
        <v>7.156280000000001E-2</v>
      </c>
      <c r="S149" s="130">
        <v>0</v>
      </c>
      <c r="T149" s="131">
        <f>S149*H149</f>
        <v>0</v>
      </c>
      <c r="AR149" s="132" t="s">
        <v>145</v>
      </c>
      <c r="AT149" s="132" t="s">
        <v>159</v>
      </c>
      <c r="AU149" s="132" t="s">
        <v>77</v>
      </c>
      <c r="AY149" s="13" t="s">
        <v>114</v>
      </c>
      <c r="BE149" s="133">
        <f>IF(N149="základní",J149,0)</f>
        <v>0</v>
      </c>
      <c r="BF149" s="133">
        <f>IF(N149="snížená",J149,0)</f>
        <v>0</v>
      </c>
      <c r="BG149" s="133">
        <f>IF(N149="zákl. přenesená",J149,0)</f>
        <v>0</v>
      </c>
      <c r="BH149" s="133">
        <f>IF(N149="sníž. přenesená",J149,0)</f>
        <v>0</v>
      </c>
      <c r="BI149" s="133">
        <f>IF(N149="nulová",J149,0)</f>
        <v>0</v>
      </c>
      <c r="BJ149" s="13" t="s">
        <v>75</v>
      </c>
      <c r="BK149" s="133">
        <f>ROUND(I149*H149,2)</f>
        <v>0</v>
      </c>
      <c r="BL149" s="13" t="s">
        <v>120</v>
      </c>
      <c r="BM149" s="132" t="s">
        <v>192</v>
      </c>
    </row>
    <row r="150" spans="2:65" s="1" customFormat="1" ht="37.950000000000003" customHeight="1">
      <c r="B150" s="120"/>
      <c r="C150" s="121" t="s">
        <v>7</v>
      </c>
      <c r="D150" s="121" t="s">
        <v>116</v>
      </c>
      <c r="E150" s="122" t="s">
        <v>193</v>
      </c>
      <c r="F150" s="123" t="s">
        <v>194</v>
      </c>
      <c r="G150" s="124" t="s">
        <v>195</v>
      </c>
      <c r="H150" s="125">
        <v>32.75</v>
      </c>
      <c r="I150" s="126"/>
      <c r="J150" s="126">
        <f>ROUND(I150*H150,2)</f>
        <v>0</v>
      </c>
      <c r="K150" s="127"/>
      <c r="L150" s="25"/>
      <c r="M150" s="128" t="s">
        <v>1</v>
      </c>
      <c r="N150" s="129" t="s">
        <v>35</v>
      </c>
      <c r="O150" s="130">
        <v>0.43</v>
      </c>
      <c r="P150" s="130">
        <f>O150*H150</f>
        <v>14.0825</v>
      </c>
      <c r="Q150" s="130">
        <v>0.27378000000000002</v>
      </c>
      <c r="R150" s="130">
        <f>Q150*H150</f>
        <v>8.9662950000000006</v>
      </c>
      <c r="S150" s="130">
        <v>0</v>
      </c>
      <c r="T150" s="131">
        <f>S150*H150</f>
        <v>0</v>
      </c>
      <c r="AR150" s="132" t="s">
        <v>120</v>
      </c>
      <c r="AT150" s="132" t="s">
        <v>116</v>
      </c>
      <c r="AU150" s="132" t="s">
        <v>77</v>
      </c>
      <c r="AY150" s="13" t="s">
        <v>114</v>
      </c>
      <c r="BE150" s="133">
        <f>IF(N150="základní",J150,0)</f>
        <v>0</v>
      </c>
      <c r="BF150" s="133">
        <f>IF(N150="snížená",J150,0)</f>
        <v>0</v>
      </c>
      <c r="BG150" s="133">
        <f>IF(N150="zákl. přenesená",J150,0)</f>
        <v>0</v>
      </c>
      <c r="BH150" s="133">
        <f>IF(N150="sníž. přenesená",J150,0)</f>
        <v>0</v>
      </c>
      <c r="BI150" s="133">
        <f>IF(N150="nulová",J150,0)</f>
        <v>0</v>
      </c>
      <c r="BJ150" s="13" t="s">
        <v>75</v>
      </c>
      <c r="BK150" s="133">
        <f>ROUND(I150*H150,2)</f>
        <v>0</v>
      </c>
      <c r="BL150" s="13" t="s">
        <v>120</v>
      </c>
      <c r="BM150" s="132" t="s">
        <v>196</v>
      </c>
    </row>
    <row r="151" spans="2:65" s="11" customFormat="1" ht="22.95" customHeight="1">
      <c r="B151" s="109"/>
      <c r="D151" s="110" t="s">
        <v>69</v>
      </c>
      <c r="E151" s="118" t="s">
        <v>120</v>
      </c>
      <c r="F151" s="118" t="s">
        <v>197</v>
      </c>
      <c r="J151" s="119">
        <f>BK151</f>
        <v>0</v>
      </c>
      <c r="L151" s="109"/>
      <c r="M151" s="113"/>
      <c r="P151" s="114">
        <f>P152</f>
        <v>1.15896</v>
      </c>
      <c r="R151" s="114">
        <f>R152</f>
        <v>0</v>
      </c>
      <c r="T151" s="115">
        <f>T152</f>
        <v>0</v>
      </c>
      <c r="AR151" s="110" t="s">
        <v>75</v>
      </c>
      <c r="AT151" s="116" t="s">
        <v>69</v>
      </c>
      <c r="AU151" s="116" t="s">
        <v>75</v>
      </c>
      <c r="AY151" s="110" t="s">
        <v>114</v>
      </c>
      <c r="BK151" s="117">
        <f>BK152</f>
        <v>0</v>
      </c>
    </row>
    <row r="152" spans="2:65" s="1" customFormat="1" ht="16.5" customHeight="1">
      <c r="B152" s="120"/>
      <c r="C152" s="121" t="s">
        <v>198</v>
      </c>
      <c r="D152" s="121" t="s">
        <v>116</v>
      </c>
      <c r="E152" s="122" t="s">
        <v>199</v>
      </c>
      <c r="F152" s="123" t="s">
        <v>200</v>
      </c>
      <c r="G152" s="124" t="s">
        <v>135</v>
      </c>
      <c r="H152" s="125">
        <v>0.88</v>
      </c>
      <c r="I152" s="126"/>
      <c r="J152" s="126">
        <f>ROUND(I152*H152,2)</f>
        <v>0</v>
      </c>
      <c r="K152" s="127"/>
      <c r="L152" s="25"/>
      <c r="M152" s="128" t="s">
        <v>1</v>
      </c>
      <c r="N152" s="129" t="s">
        <v>35</v>
      </c>
      <c r="O152" s="130">
        <v>1.3169999999999999</v>
      </c>
      <c r="P152" s="130">
        <f>O152*H152</f>
        <v>1.15896</v>
      </c>
      <c r="Q152" s="130">
        <v>0</v>
      </c>
      <c r="R152" s="130">
        <f>Q152*H152</f>
        <v>0</v>
      </c>
      <c r="S152" s="130">
        <v>0</v>
      </c>
      <c r="T152" s="131">
        <f>S152*H152</f>
        <v>0</v>
      </c>
      <c r="AR152" s="132" t="s">
        <v>120</v>
      </c>
      <c r="AT152" s="132" t="s">
        <v>116</v>
      </c>
      <c r="AU152" s="132" t="s">
        <v>77</v>
      </c>
      <c r="AY152" s="13" t="s">
        <v>114</v>
      </c>
      <c r="BE152" s="133">
        <f>IF(N152="základní",J152,0)</f>
        <v>0</v>
      </c>
      <c r="BF152" s="133">
        <f>IF(N152="snížená",J152,0)</f>
        <v>0</v>
      </c>
      <c r="BG152" s="133">
        <f>IF(N152="zákl. přenesená",J152,0)</f>
        <v>0</v>
      </c>
      <c r="BH152" s="133">
        <f>IF(N152="sníž. přenesená",J152,0)</f>
        <v>0</v>
      </c>
      <c r="BI152" s="133">
        <f>IF(N152="nulová",J152,0)</f>
        <v>0</v>
      </c>
      <c r="BJ152" s="13" t="s">
        <v>75</v>
      </c>
      <c r="BK152" s="133">
        <f>ROUND(I152*H152,2)</f>
        <v>0</v>
      </c>
      <c r="BL152" s="13" t="s">
        <v>120</v>
      </c>
      <c r="BM152" s="132" t="s">
        <v>201</v>
      </c>
    </row>
    <row r="153" spans="2:65" s="11" customFormat="1" ht="22.95" customHeight="1">
      <c r="B153" s="109"/>
      <c r="D153" s="110" t="s">
        <v>69</v>
      </c>
      <c r="E153" s="118" t="s">
        <v>132</v>
      </c>
      <c r="F153" s="118" t="s">
        <v>202</v>
      </c>
      <c r="J153" s="119">
        <f>BK153</f>
        <v>0</v>
      </c>
      <c r="L153" s="109"/>
      <c r="M153" s="113"/>
      <c r="P153" s="114">
        <f>SUM(P154:P162)</f>
        <v>709.00025999999991</v>
      </c>
      <c r="R153" s="114">
        <f>SUM(R154:R162)</f>
        <v>0</v>
      </c>
      <c r="T153" s="115">
        <f>SUM(T154:T162)</f>
        <v>0</v>
      </c>
      <c r="AR153" s="110" t="s">
        <v>75</v>
      </c>
      <c r="AT153" s="116" t="s">
        <v>69</v>
      </c>
      <c r="AU153" s="116" t="s">
        <v>75</v>
      </c>
      <c r="AY153" s="110" t="s">
        <v>114</v>
      </c>
      <c r="BK153" s="117">
        <f>SUM(BK154:BK162)</f>
        <v>0</v>
      </c>
    </row>
    <row r="154" spans="2:65" s="1" customFormat="1" ht="21.75" customHeight="1">
      <c r="B154" s="120"/>
      <c r="C154" s="121" t="s">
        <v>203</v>
      </c>
      <c r="D154" s="121" t="s">
        <v>116</v>
      </c>
      <c r="E154" s="122" t="s">
        <v>204</v>
      </c>
      <c r="F154" s="123" t="s">
        <v>205</v>
      </c>
      <c r="G154" s="124" t="s">
        <v>119</v>
      </c>
      <c r="H154" s="125">
        <v>16.5</v>
      </c>
      <c r="I154" s="126"/>
      <c r="J154" s="126">
        <f t="shared" ref="J154:J162" si="10">ROUND(I154*H154,2)</f>
        <v>0</v>
      </c>
      <c r="K154" s="127"/>
      <c r="L154" s="25"/>
      <c r="M154" s="128" t="s">
        <v>1</v>
      </c>
      <c r="N154" s="129" t="s">
        <v>35</v>
      </c>
      <c r="O154" s="130">
        <v>0.109</v>
      </c>
      <c r="P154" s="130">
        <f t="shared" ref="P154:P162" si="11">O154*H154</f>
        <v>1.7985</v>
      </c>
      <c r="Q154" s="130">
        <v>0</v>
      </c>
      <c r="R154" s="130">
        <f t="shared" ref="R154:R162" si="12">Q154*H154</f>
        <v>0</v>
      </c>
      <c r="S154" s="130">
        <v>0</v>
      </c>
      <c r="T154" s="131">
        <f t="shared" ref="T154:T162" si="13">S154*H154</f>
        <v>0</v>
      </c>
      <c r="AR154" s="132" t="s">
        <v>120</v>
      </c>
      <c r="AT154" s="132" t="s">
        <v>116</v>
      </c>
      <c r="AU154" s="132" t="s">
        <v>77</v>
      </c>
      <c r="AY154" s="13" t="s">
        <v>114</v>
      </c>
      <c r="BE154" s="133">
        <f t="shared" ref="BE154:BE162" si="14">IF(N154="základní",J154,0)</f>
        <v>0</v>
      </c>
      <c r="BF154" s="133">
        <f t="shared" ref="BF154:BF162" si="15">IF(N154="snížená",J154,0)</f>
        <v>0</v>
      </c>
      <c r="BG154" s="133">
        <f t="shared" ref="BG154:BG162" si="16">IF(N154="zákl. přenesená",J154,0)</f>
        <v>0</v>
      </c>
      <c r="BH154" s="133">
        <f t="shared" ref="BH154:BH162" si="17">IF(N154="sníž. přenesená",J154,0)</f>
        <v>0</v>
      </c>
      <c r="BI154" s="133">
        <f t="shared" ref="BI154:BI162" si="18">IF(N154="nulová",J154,0)</f>
        <v>0</v>
      </c>
      <c r="BJ154" s="13" t="s">
        <v>75</v>
      </c>
      <c r="BK154" s="133">
        <f t="shared" ref="BK154:BK162" si="19">ROUND(I154*H154,2)</f>
        <v>0</v>
      </c>
      <c r="BL154" s="13" t="s">
        <v>120</v>
      </c>
      <c r="BM154" s="132" t="s">
        <v>206</v>
      </c>
    </row>
    <row r="155" spans="2:65" s="1" customFormat="1" ht="24.15" customHeight="1">
      <c r="B155" s="120"/>
      <c r="C155" s="121" t="s">
        <v>207</v>
      </c>
      <c r="D155" s="121" t="s">
        <v>116</v>
      </c>
      <c r="E155" s="122" t="s">
        <v>208</v>
      </c>
      <c r="F155" s="123" t="s">
        <v>209</v>
      </c>
      <c r="G155" s="124" t="s">
        <v>119</v>
      </c>
      <c r="H155" s="125">
        <v>3265</v>
      </c>
      <c r="I155" s="126"/>
      <c r="J155" s="126">
        <f t="shared" si="10"/>
        <v>0</v>
      </c>
      <c r="K155" s="127"/>
      <c r="L155" s="25"/>
      <c r="M155" s="128" t="s">
        <v>1</v>
      </c>
      <c r="N155" s="129" t="s">
        <v>35</v>
      </c>
      <c r="O155" s="130">
        <v>2.9000000000000001E-2</v>
      </c>
      <c r="P155" s="130">
        <f t="shared" si="11"/>
        <v>94.685000000000002</v>
      </c>
      <c r="Q155" s="130">
        <v>0</v>
      </c>
      <c r="R155" s="130">
        <f t="shared" si="12"/>
        <v>0</v>
      </c>
      <c r="S155" s="130">
        <v>0</v>
      </c>
      <c r="T155" s="131">
        <f t="shared" si="13"/>
        <v>0</v>
      </c>
      <c r="AR155" s="132" t="s">
        <v>120</v>
      </c>
      <c r="AT155" s="132" t="s">
        <v>116</v>
      </c>
      <c r="AU155" s="132" t="s">
        <v>77</v>
      </c>
      <c r="AY155" s="13" t="s">
        <v>114</v>
      </c>
      <c r="BE155" s="133">
        <f t="shared" si="14"/>
        <v>0</v>
      </c>
      <c r="BF155" s="133">
        <f t="shared" si="15"/>
        <v>0</v>
      </c>
      <c r="BG155" s="133">
        <f t="shared" si="16"/>
        <v>0</v>
      </c>
      <c r="BH155" s="133">
        <f t="shared" si="17"/>
        <v>0</v>
      </c>
      <c r="BI155" s="133">
        <f t="shared" si="18"/>
        <v>0</v>
      </c>
      <c r="BJ155" s="13" t="s">
        <v>75</v>
      </c>
      <c r="BK155" s="133">
        <f t="shared" si="19"/>
        <v>0</v>
      </c>
      <c r="BL155" s="13" t="s">
        <v>120</v>
      </c>
      <c r="BM155" s="132" t="s">
        <v>210</v>
      </c>
    </row>
    <row r="156" spans="2:65" s="1" customFormat="1" ht="24.15" customHeight="1">
      <c r="B156" s="120"/>
      <c r="C156" s="121" t="s">
        <v>211</v>
      </c>
      <c r="D156" s="121" t="s">
        <v>116</v>
      </c>
      <c r="E156" s="122" t="s">
        <v>212</v>
      </c>
      <c r="F156" s="123" t="s">
        <v>213</v>
      </c>
      <c r="G156" s="124" t="s">
        <v>119</v>
      </c>
      <c r="H156" s="125">
        <v>3265</v>
      </c>
      <c r="I156" s="126"/>
      <c r="J156" s="126">
        <f t="shared" si="10"/>
        <v>0</v>
      </c>
      <c r="K156" s="127"/>
      <c r="L156" s="25"/>
      <c r="M156" s="128" t="s">
        <v>1</v>
      </c>
      <c r="N156" s="129" t="s">
        <v>35</v>
      </c>
      <c r="O156" s="130">
        <v>2.7E-2</v>
      </c>
      <c r="P156" s="130">
        <f t="shared" si="11"/>
        <v>88.155000000000001</v>
      </c>
      <c r="Q156" s="130">
        <v>0</v>
      </c>
      <c r="R156" s="130">
        <f t="shared" si="12"/>
        <v>0</v>
      </c>
      <c r="S156" s="130">
        <v>0</v>
      </c>
      <c r="T156" s="131">
        <f t="shared" si="13"/>
        <v>0</v>
      </c>
      <c r="AR156" s="132" t="s">
        <v>120</v>
      </c>
      <c r="AT156" s="132" t="s">
        <v>116</v>
      </c>
      <c r="AU156" s="132" t="s">
        <v>77</v>
      </c>
      <c r="AY156" s="13" t="s">
        <v>114</v>
      </c>
      <c r="BE156" s="133">
        <f t="shared" si="14"/>
        <v>0</v>
      </c>
      <c r="BF156" s="133">
        <f t="shared" si="15"/>
        <v>0</v>
      </c>
      <c r="BG156" s="133">
        <f t="shared" si="16"/>
        <v>0</v>
      </c>
      <c r="BH156" s="133">
        <f t="shared" si="17"/>
        <v>0</v>
      </c>
      <c r="BI156" s="133">
        <f t="shared" si="18"/>
        <v>0</v>
      </c>
      <c r="BJ156" s="13" t="s">
        <v>75</v>
      </c>
      <c r="BK156" s="133">
        <f t="shared" si="19"/>
        <v>0</v>
      </c>
      <c r="BL156" s="13" t="s">
        <v>120</v>
      </c>
      <c r="BM156" s="132" t="s">
        <v>214</v>
      </c>
    </row>
    <row r="157" spans="2:65" s="1" customFormat="1" ht="16.5" customHeight="1">
      <c r="B157" s="120"/>
      <c r="C157" s="121" t="s">
        <v>215</v>
      </c>
      <c r="D157" s="121" t="s">
        <v>116</v>
      </c>
      <c r="E157" s="122" t="s">
        <v>216</v>
      </c>
      <c r="F157" s="123" t="s">
        <v>217</v>
      </c>
      <c r="G157" s="124" t="s">
        <v>135</v>
      </c>
      <c r="H157" s="125">
        <v>5.681</v>
      </c>
      <c r="I157" s="126"/>
      <c r="J157" s="126">
        <f t="shared" si="10"/>
        <v>0</v>
      </c>
      <c r="K157" s="127"/>
      <c r="L157" s="25"/>
      <c r="M157" s="128" t="s">
        <v>1</v>
      </c>
      <c r="N157" s="129" t="s">
        <v>35</v>
      </c>
      <c r="O157" s="130">
        <v>0.96</v>
      </c>
      <c r="P157" s="130">
        <f t="shared" si="11"/>
        <v>5.4537599999999999</v>
      </c>
      <c r="Q157" s="130">
        <v>0</v>
      </c>
      <c r="R157" s="130">
        <f t="shared" si="12"/>
        <v>0</v>
      </c>
      <c r="S157" s="130">
        <v>0</v>
      </c>
      <c r="T157" s="131">
        <f t="shared" si="13"/>
        <v>0</v>
      </c>
      <c r="AR157" s="132" t="s">
        <v>120</v>
      </c>
      <c r="AT157" s="132" t="s">
        <v>116</v>
      </c>
      <c r="AU157" s="132" t="s">
        <v>77</v>
      </c>
      <c r="AY157" s="13" t="s">
        <v>114</v>
      </c>
      <c r="BE157" s="133">
        <f t="shared" si="14"/>
        <v>0</v>
      </c>
      <c r="BF157" s="133">
        <f t="shared" si="15"/>
        <v>0</v>
      </c>
      <c r="BG157" s="133">
        <f t="shared" si="16"/>
        <v>0</v>
      </c>
      <c r="BH157" s="133">
        <f t="shared" si="17"/>
        <v>0</v>
      </c>
      <c r="BI157" s="133">
        <f t="shared" si="18"/>
        <v>0</v>
      </c>
      <c r="BJ157" s="13" t="s">
        <v>75</v>
      </c>
      <c r="BK157" s="133">
        <f t="shared" si="19"/>
        <v>0</v>
      </c>
      <c r="BL157" s="13" t="s">
        <v>120</v>
      </c>
      <c r="BM157" s="132" t="s">
        <v>218</v>
      </c>
    </row>
    <row r="158" spans="2:65" s="1" customFormat="1" ht="24.15" customHeight="1">
      <c r="B158" s="120"/>
      <c r="C158" s="121" t="s">
        <v>219</v>
      </c>
      <c r="D158" s="121" t="s">
        <v>116</v>
      </c>
      <c r="E158" s="122" t="s">
        <v>220</v>
      </c>
      <c r="F158" s="123" t="s">
        <v>221</v>
      </c>
      <c r="G158" s="124" t="s">
        <v>119</v>
      </c>
      <c r="H158" s="125">
        <v>3265</v>
      </c>
      <c r="I158" s="126"/>
      <c r="J158" s="126">
        <f t="shared" si="10"/>
        <v>0</v>
      </c>
      <c r="K158" s="127"/>
      <c r="L158" s="25"/>
      <c r="M158" s="128" t="s">
        <v>1</v>
      </c>
      <c r="N158" s="129" t="s">
        <v>35</v>
      </c>
      <c r="O158" s="130">
        <v>4.0000000000000001E-3</v>
      </c>
      <c r="P158" s="130">
        <f t="shared" si="11"/>
        <v>13.06</v>
      </c>
      <c r="Q158" s="130">
        <v>0</v>
      </c>
      <c r="R158" s="130">
        <f t="shared" si="12"/>
        <v>0</v>
      </c>
      <c r="S158" s="130">
        <v>0</v>
      </c>
      <c r="T158" s="131">
        <f t="shared" si="13"/>
        <v>0</v>
      </c>
      <c r="AR158" s="132" t="s">
        <v>120</v>
      </c>
      <c r="AT158" s="132" t="s">
        <v>116</v>
      </c>
      <c r="AU158" s="132" t="s">
        <v>77</v>
      </c>
      <c r="AY158" s="13" t="s">
        <v>114</v>
      </c>
      <c r="BE158" s="133">
        <f t="shared" si="14"/>
        <v>0</v>
      </c>
      <c r="BF158" s="133">
        <f t="shared" si="15"/>
        <v>0</v>
      </c>
      <c r="BG158" s="133">
        <f t="shared" si="16"/>
        <v>0</v>
      </c>
      <c r="BH158" s="133">
        <f t="shared" si="17"/>
        <v>0</v>
      </c>
      <c r="BI158" s="133">
        <f t="shared" si="18"/>
        <v>0</v>
      </c>
      <c r="BJ158" s="13" t="s">
        <v>75</v>
      </c>
      <c r="BK158" s="133">
        <f t="shared" si="19"/>
        <v>0</v>
      </c>
      <c r="BL158" s="13" t="s">
        <v>120</v>
      </c>
      <c r="BM158" s="132" t="s">
        <v>222</v>
      </c>
    </row>
    <row r="159" spans="2:65" s="1" customFormat="1" ht="24.15" customHeight="1">
      <c r="B159" s="120"/>
      <c r="C159" s="121" t="s">
        <v>223</v>
      </c>
      <c r="D159" s="121" t="s">
        <v>116</v>
      </c>
      <c r="E159" s="122" t="s">
        <v>224</v>
      </c>
      <c r="F159" s="123" t="s">
        <v>225</v>
      </c>
      <c r="G159" s="124" t="s">
        <v>119</v>
      </c>
      <c r="H159" s="125">
        <v>3265</v>
      </c>
      <c r="I159" s="126"/>
      <c r="J159" s="126">
        <f t="shared" si="10"/>
        <v>0</v>
      </c>
      <c r="K159" s="127"/>
      <c r="L159" s="25"/>
      <c r="M159" s="128" t="s">
        <v>1</v>
      </c>
      <c r="N159" s="129" t="s">
        <v>35</v>
      </c>
      <c r="O159" s="130">
        <v>2E-3</v>
      </c>
      <c r="P159" s="130">
        <f t="shared" si="11"/>
        <v>6.53</v>
      </c>
      <c r="Q159" s="130">
        <v>0</v>
      </c>
      <c r="R159" s="130">
        <f t="shared" si="12"/>
        <v>0</v>
      </c>
      <c r="S159" s="130">
        <v>0</v>
      </c>
      <c r="T159" s="131">
        <f t="shared" si="13"/>
        <v>0</v>
      </c>
      <c r="AR159" s="132" t="s">
        <v>120</v>
      </c>
      <c r="AT159" s="132" t="s">
        <v>116</v>
      </c>
      <c r="AU159" s="132" t="s">
        <v>77</v>
      </c>
      <c r="AY159" s="13" t="s">
        <v>114</v>
      </c>
      <c r="BE159" s="133">
        <f t="shared" si="14"/>
        <v>0</v>
      </c>
      <c r="BF159" s="133">
        <f t="shared" si="15"/>
        <v>0</v>
      </c>
      <c r="BG159" s="133">
        <f t="shared" si="16"/>
        <v>0</v>
      </c>
      <c r="BH159" s="133">
        <f t="shared" si="17"/>
        <v>0</v>
      </c>
      <c r="BI159" s="133">
        <f t="shared" si="18"/>
        <v>0</v>
      </c>
      <c r="BJ159" s="13" t="s">
        <v>75</v>
      </c>
      <c r="BK159" s="133">
        <f t="shared" si="19"/>
        <v>0</v>
      </c>
      <c r="BL159" s="13" t="s">
        <v>120</v>
      </c>
      <c r="BM159" s="132" t="s">
        <v>226</v>
      </c>
    </row>
    <row r="160" spans="2:65" s="1" customFormat="1" ht="33" customHeight="1">
      <c r="B160" s="120"/>
      <c r="C160" s="121" t="s">
        <v>227</v>
      </c>
      <c r="D160" s="121" t="s">
        <v>116</v>
      </c>
      <c r="E160" s="122" t="s">
        <v>228</v>
      </c>
      <c r="F160" s="123" t="s">
        <v>229</v>
      </c>
      <c r="G160" s="124" t="s">
        <v>119</v>
      </c>
      <c r="H160" s="125">
        <v>3265</v>
      </c>
      <c r="I160" s="126"/>
      <c r="J160" s="126">
        <f t="shared" si="10"/>
        <v>0</v>
      </c>
      <c r="K160" s="127"/>
      <c r="L160" s="25"/>
      <c r="M160" s="128" t="s">
        <v>1</v>
      </c>
      <c r="N160" s="129" t="s">
        <v>35</v>
      </c>
      <c r="O160" s="130">
        <v>7.0999999999999994E-2</v>
      </c>
      <c r="P160" s="130">
        <f t="shared" si="11"/>
        <v>231.81499999999997</v>
      </c>
      <c r="Q160" s="130">
        <v>0</v>
      </c>
      <c r="R160" s="130">
        <f t="shared" si="12"/>
        <v>0</v>
      </c>
      <c r="S160" s="130">
        <v>0</v>
      </c>
      <c r="T160" s="131">
        <f t="shared" si="13"/>
        <v>0</v>
      </c>
      <c r="AR160" s="132" t="s">
        <v>120</v>
      </c>
      <c r="AT160" s="132" t="s">
        <v>116</v>
      </c>
      <c r="AU160" s="132" t="s">
        <v>77</v>
      </c>
      <c r="AY160" s="13" t="s">
        <v>114</v>
      </c>
      <c r="BE160" s="133">
        <f t="shared" si="14"/>
        <v>0</v>
      </c>
      <c r="BF160" s="133">
        <f t="shared" si="15"/>
        <v>0</v>
      </c>
      <c r="BG160" s="133">
        <f t="shared" si="16"/>
        <v>0</v>
      </c>
      <c r="BH160" s="133">
        <f t="shared" si="17"/>
        <v>0</v>
      </c>
      <c r="BI160" s="133">
        <f t="shared" si="18"/>
        <v>0</v>
      </c>
      <c r="BJ160" s="13" t="s">
        <v>75</v>
      </c>
      <c r="BK160" s="133">
        <f t="shared" si="19"/>
        <v>0</v>
      </c>
      <c r="BL160" s="13" t="s">
        <v>120</v>
      </c>
      <c r="BM160" s="132" t="s">
        <v>230</v>
      </c>
    </row>
    <row r="161" spans="2:65" s="1" customFormat="1" ht="24.15" customHeight="1">
      <c r="B161" s="120"/>
      <c r="C161" s="121" t="s">
        <v>231</v>
      </c>
      <c r="D161" s="121" t="s">
        <v>116</v>
      </c>
      <c r="E161" s="122" t="s">
        <v>232</v>
      </c>
      <c r="F161" s="123" t="s">
        <v>233</v>
      </c>
      <c r="G161" s="124" t="s">
        <v>119</v>
      </c>
      <c r="H161" s="125">
        <v>3265</v>
      </c>
      <c r="I161" s="126"/>
      <c r="J161" s="126">
        <f t="shared" si="10"/>
        <v>0</v>
      </c>
      <c r="K161" s="127"/>
      <c r="L161" s="25"/>
      <c r="M161" s="128" t="s">
        <v>1</v>
      </c>
      <c r="N161" s="129" t="s">
        <v>35</v>
      </c>
      <c r="O161" s="130">
        <v>0.08</v>
      </c>
      <c r="P161" s="130">
        <f t="shared" si="11"/>
        <v>261.2</v>
      </c>
      <c r="Q161" s="130">
        <v>0</v>
      </c>
      <c r="R161" s="130">
        <f t="shared" si="12"/>
        <v>0</v>
      </c>
      <c r="S161" s="130">
        <v>0</v>
      </c>
      <c r="T161" s="131">
        <f t="shared" si="13"/>
        <v>0</v>
      </c>
      <c r="AR161" s="132" t="s">
        <v>120</v>
      </c>
      <c r="AT161" s="132" t="s">
        <v>116</v>
      </c>
      <c r="AU161" s="132" t="s">
        <v>77</v>
      </c>
      <c r="AY161" s="13" t="s">
        <v>114</v>
      </c>
      <c r="BE161" s="133">
        <f t="shared" si="14"/>
        <v>0</v>
      </c>
      <c r="BF161" s="133">
        <f t="shared" si="15"/>
        <v>0</v>
      </c>
      <c r="BG161" s="133">
        <f t="shared" si="16"/>
        <v>0</v>
      </c>
      <c r="BH161" s="133">
        <f t="shared" si="17"/>
        <v>0</v>
      </c>
      <c r="BI161" s="133">
        <f t="shared" si="18"/>
        <v>0</v>
      </c>
      <c r="BJ161" s="13" t="s">
        <v>75</v>
      </c>
      <c r="BK161" s="133">
        <f t="shared" si="19"/>
        <v>0</v>
      </c>
      <c r="BL161" s="13" t="s">
        <v>120</v>
      </c>
      <c r="BM161" s="132" t="s">
        <v>234</v>
      </c>
    </row>
    <row r="162" spans="2:65" s="1" customFormat="1" ht="21.75" customHeight="1">
      <c r="B162" s="120"/>
      <c r="C162" s="121" t="s">
        <v>235</v>
      </c>
      <c r="D162" s="121" t="s">
        <v>116</v>
      </c>
      <c r="E162" s="122" t="s">
        <v>236</v>
      </c>
      <c r="F162" s="123" t="s">
        <v>237</v>
      </c>
      <c r="G162" s="124" t="s">
        <v>119</v>
      </c>
      <c r="H162" s="125">
        <v>16.5</v>
      </c>
      <c r="I162" s="126"/>
      <c r="J162" s="126">
        <f t="shared" si="10"/>
        <v>0</v>
      </c>
      <c r="K162" s="127"/>
      <c r="L162" s="25"/>
      <c r="M162" s="128" t="s">
        <v>1</v>
      </c>
      <c r="N162" s="129" t="s">
        <v>35</v>
      </c>
      <c r="O162" s="130">
        <v>0.38200000000000001</v>
      </c>
      <c r="P162" s="130">
        <f t="shared" si="11"/>
        <v>6.3029999999999999</v>
      </c>
      <c r="Q162" s="130">
        <v>0</v>
      </c>
      <c r="R162" s="130">
        <f t="shared" si="12"/>
        <v>0</v>
      </c>
      <c r="S162" s="130">
        <v>0</v>
      </c>
      <c r="T162" s="131">
        <f t="shared" si="13"/>
        <v>0</v>
      </c>
      <c r="AR162" s="132" t="s">
        <v>120</v>
      </c>
      <c r="AT162" s="132" t="s">
        <v>116</v>
      </c>
      <c r="AU162" s="132" t="s">
        <v>77</v>
      </c>
      <c r="AY162" s="13" t="s">
        <v>114</v>
      </c>
      <c r="BE162" s="133">
        <f t="shared" si="14"/>
        <v>0</v>
      </c>
      <c r="BF162" s="133">
        <f t="shared" si="15"/>
        <v>0</v>
      </c>
      <c r="BG162" s="133">
        <f t="shared" si="16"/>
        <v>0</v>
      </c>
      <c r="BH162" s="133">
        <f t="shared" si="17"/>
        <v>0</v>
      </c>
      <c r="BI162" s="133">
        <f t="shared" si="18"/>
        <v>0</v>
      </c>
      <c r="BJ162" s="13" t="s">
        <v>75</v>
      </c>
      <c r="BK162" s="133">
        <f t="shared" si="19"/>
        <v>0</v>
      </c>
      <c r="BL162" s="13" t="s">
        <v>120</v>
      </c>
      <c r="BM162" s="132" t="s">
        <v>238</v>
      </c>
    </row>
    <row r="163" spans="2:65" s="11" customFormat="1" ht="22.95" customHeight="1">
      <c r="B163" s="109"/>
      <c r="D163" s="110" t="s">
        <v>69</v>
      </c>
      <c r="E163" s="118" t="s">
        <v>145</v>
      </c>
      <c r="F163" s="118" t="s">
        <v>239</v>
      </c>
      <c r="J163" s="119">
        <f>BK163</f>
        <v>0</v>
      </c>
      <c r="L163" s="109"/>
      <c r="M163" s="113"/>
      <c r="P163" s="114">
        <f>SUM(P164:P166)</f>
        <v>2.8380000000000001</v>
      </c>
      <c r="R163" s="114">
        <f>SUM(R164:R166)</f>
        <v>3.0359999999999998E-2</v>
      </c>
      <c r="T163" s="115">
        <f>SUM(T164:T166)</f>
        <v>0</v>
      </c>
      <c r="AR163" s="110" t="s">
        <v>75</v>
      </c>
      <c r="AT163" s="116" t="s">
        <v>69</v>
      </c>
      <c r="AU163" s="116" t="s">
        <v>75</v>
      </c>
      <c r="AY163" s="110" t="s">
        <v>114</v>
      </c>
      <c r="BK163" s="117">
        <f>SUM(BK164:BK166)</f>
        <v>0</v>
      </c>
    </row>
    <row r="164" spans="2:65" s="1" customFormat="1" ht="16.5" customHeight="1">
      <c r="B164" s="120"/>
      <c r="C164" s="121" t="s">
        <v>240</v>
      </c>
      <c r="D164" s="121" t="s">
        <v>116</v>
      </c>
      <c r="E164" s="122" t="s">
        <v>241</v>
      </c>
      <c r="F164" s="123" t="s">
        <v>242</v>
      </c>
      <c r="G164" s="124" t="s">
        <v>243</v>
      </c>
      <c r="H164" s="125">
        <v>3</v>
      </c>
      <c r="I164" s="126"/>
      <c r="J164" s="126">
        <f>ROUND(I164*H164,2)</f>
        <v>0</v>
      </c>
      <c r="K164" s="127"/>
      <c r="L164" s="25"/>
      <c r="M164" s="128" t="s">
        <v>1</v>
      </c>
      <c r="N164" s="129" t="s">
        <v>35</v>
      </c>
      <c r="O164" s="130">
        <v>0</v>
      </c>
      <c r="P164" s="130">
        <f>O164*H164</f>
        <v>0</v>
      </c>
      <c r="Q164" s="130">
        <v>0</v>
      </c>
      <c r="R164" s="130">
        <f>Q164*H164</f>
        <v>0</v>
      </c>
      <c r="S164" s="130">
        <v>0</v>
      </c>
      <c r="T164" s="131">
        <f>S164*H164</f>
        <v>0</v>
      </c>
      <c r="AR164" s="132" t="s">
        <v>120</v>
      </c>
      <c r="AT164" s="132" t="s">
        <v>116</v>
      </c>
      <c r="AU164" s="132" t="s">
        <v>77</v>
      </c>
      <c r="AY164" s="13" t="s">
        <v>114</v>
      </c>
      <c r="BE164" s="133">
        <f>IF(N164="základní",J164,0)</f>
        <v>0</v>
      </c>
      <c r="BF164" s="133">
        <f>IF(N164="snížená",J164,0)</f>
        <v>0</v>
      </c>
      <c r="BG164" s="133">
        <f>IF(N164="zákl. přenesená",J164,0)</f>
        <v>0</v>
      </c>
      <c r="BH164" s="133">
        <f>IF(N164="sníž. přenesená",J164,0)</f>
        <v>0</v>
      </c>
      <c r="BI164" s="133">
        <f>IF(N164="nulová",J164,0)</f>
        <v>0</v>
      </c>
      <c r="BJ164" s="13" t="s">
        <v>75</v>
      </c>
      <c r="BK164" s="133">
        <f>ROUND(I164*H164,2)</f>
        <v>0</v>
      </c>
      <c r="BL164" s="13" t="s">
        <v>120</v>
      </c>
      <c r="BM164" s="132" t="s">
        <v>244</v>
      </c>
    </row>
    <row r="165" spans="2:65" s="1" customFormat="1" ht="24.15" customHeight="1">
      <c r="B165" s="120"/>
      <c r="C165" s="121" t="s">
        <v>245</v>
      </c>
      <c r="D165" s="121" t="s">
        <v>116</v>
      </c>
      <c r="E165" s="122" t="s">
        <v>246</v>
      </c>
      <c r="F165" s="123" t="s">
        <v>247</v>
      </c>
      <c r="G165" s="124" t="s">
        <v>195</v>
      </c>
      <c r="H165" s="125">
        <v>11</v>
      </c>
      <c r="I165" s="126"/>
      <c r="J165" s="126">
        <f>ROUND(I165*H165,2)</f>
        <v>0</v>
      </c>
      <c r="K165" s="127"/>
      <c r="L165" s="25"/>
      <c r="M165" s="128" t="s">
        <v>1</v>
      </c>
      <c r="N165" s="129" t="s">
        <v>35</v>
      </c>
      <c r="O165" s="130">
        <v>0.25800000000000001</v>
      </c>
      <c r="P165" s="130">
        <f>O165*H165</f>
        <v>2.8380000000000001</v>
      </c>
      <c r="Q165" s="130">
        <v>2.7599999999999999E-3</v>
      </c>
      <c r="R165" s="130">
        <f>Q165*H165</f>
        <v>3.0359999999999998E-2</v>
      </c>
      <c r="S165" s="130">
        <v>0</v>
      </c>
      <c r="T165" s="131">
        <f>S165*H165</f>
        <v>0</v>
      </c>
      <c r="AR165" s="132" t="s">
        <v>120</v>
      </c>
      <c r="AT165" s="132" t="s">
        <v>116</v>
      </c>
      <c r="AU165" s="132" t="s">
        <v>77</v>
      </c>
      <c r="AY165" s="13" t="s">
        <v>114</v>
      </c>
      <c r="BE165" s="133">
        <f>IF(N165="základní",J165,0)</f>
        <v>0</v>
      </c>
      <c r="BF165" s="133">
        <f>IF(N165="snížená",J165,0)</f>
        <v>0</v>
      </c>
      <c r="BG165" s="133">
        <f>IF(N165="zákl. přenesená",J165,0)</f>
        <v>0</v>
      </c>
      <c r="BH165" s="133">
        <f>IF(N165="sníž. přenesená",J165,0)</f>
        <v>0</v>
      </c>
      <c r="BI165" s="133">
        <f>IF(N165="nulová",J165,0)</f>
        <v>0</v>
      </c>
      <c r="BJ165" s="13" t="s">
        <v>75</v>
      </c>
      <c r="BK165" s="133">
        <f>ROUND(I165*H165,2)</f>
        <v>0</v>
      </c>
      <c r="BL165" s="13" t="s">
        <v>120</v>
      </c>
      <c r="BM165" s="132" t="s">
        <v>248</v>
      </c>
    </row>
    <row r="166" spans="2:65" s="1" customFormat="1" ht="37.950000000000003" customHeight="1">
      <c r="B166" s="120"/>
      <c r="C166" s="121" t="s">
        <v>249</v>
      </c>
      <c r="D166" s="121" t="s">
        <v>116</v>
      </c>
      <c r="E166" s="122" t="s">
        <v>250</v>
      </c>
      <c r="F166" s="123" t="s">
        <v>251</v>
      </c>
      <c r="G166" s="124" t="s">
        <v>243</v>
      </c>
      <c r="H166" s="125">
        <v>1</v>
      </c>
      <c r="I166" s="126"/>
      <c r="J166" s="126">
        <f>ROUND(I166*H166,2)</f>
        <v>0</v>
      </c>
      <c r="K166" s="127"/>
      <c r="L166" s="25"/>
      <c r="M166" s="128" t="s">
        <v>1</v>
      </c>
      <c r="N166" s="129" t="s">
        <v>35</v>
      </c>
      <c r="O166" s="130">
        <v>0</v>
      </c>
      <c r="P166" s="130">
        <f>O166*H166</f>
        <v>0</v>
      </c>
      <c r="Q166" s="130">
        <v>0</v>
      </c>
      <c r="R166" s="130">
        <f>Q166*H166</f>
        <v>0</v>
      </c>
      <c r="S166" s="130">
        <v>0</v>
      </c>
      <c r="T166" s="131">
        <f>S166*H166</f>
        <v>0</v>
      </c>
      <c r="AR166" s="132" t="s">
        <v>120</v>
      </c>
      <c r="AT166" s="132" t="s">
        <v>116</v>
      </c>
      <c r="AU166" s="132" t="s">
        <v>77</v>
      </c>
      <c r="AY166" s="13" t="s">
        <v>114</v>
      </c>
      <c r="BE166" s="133">
        <f>IF(N166="základní",J166,0)</f>
        <v>0</v>
      </c>
      <c r="BF166" s="133">
        <f>IF(N166="snížená",J166,0)</f>
        <v>0</v>
      </c>
      <c r="BG166" s="133">
        <f>IF(N166="zákl. přenesená",J166,0)</f>
        <v>0</v>
      </c>
      <c r="BH166" s="133">
        <f>IF(N166="sníž. přenesená",J166,0)</f>
        <v>0</v>
      </c>
      <c r="BI166" s="133">
        <f>IF(N166="nulová",J166,0)</f>
        <v>0</v>
      </c>
      <c r="BJ166" s="13" t="s">
        <v>75</v>
      </c>
      <c r="BK166" s="133">
        <f>ROUND(I166*H166,2)</f>
        <v>0</v>
      </c>
      <c r="BL166" s="13" t="s">
        <v>120</v>
      </c>
      <c r="BM166" s="132" t="s">
        <v>252</v>
      </c>
    </row>
    <row r="167" spans="2:65" s="11" customFormat="1" ht="22.95" customHeight="1">
      <c r="B167" s="109"/>
      <c r="D167" s="110" t="s">
        <v>69</v>
      </c>
      <c r="E167" s="118" t="s">
        <v>148</v>
      </c>
      <c r="F167" s="118" t="s">
        <v>253</v>
      </c>
      <c r="J167" s="119">
        <f>BK167</f>
        <v>0</v>
      </c>
      <c r="L167" s="109"/>
      <c r="M167" s="113"/>
      <c r="P167" s="114">
        <f>SUM(P168:P177)</f>
        <v>56.088700000000003</v>
      </c>
      <c r="R167" s="114">
        <f>SUM(R168:R177)</f>
        <v>52.896646599999997</v>
      </c>
      <c r="T167" s="115">
        <f>SUM(T168:T177)</f>
        <v>0</v>
      </c>
      <c r="AR167" s="110" t="s">
        <v>75</v>
      </c>
      <c r="AT167" s="116" t="s">
        <v>69</v>
      </c>
      <c r="AU167" s="116" t="s">
        <v>75</v>
      </c>
      <c r="AY167" s="110" t="s">
        <v>114</v>
      </c>
      <c r="BK167" s="117">
        <f>SUM(BK168:BK177)</f>
        <v>0</v>
      </c>
    </row>
    <row r="168" spans="2:65" s="1" customFormat="1" ht="33" customHeight="1">
      <c r="B168" s="120"/>
      <c r="C168" s="121" t="s">
        <v>254</v>
      </c>
      <c r="D168" s="121" t="s">
        <v>116</v>
      </c>
      <c r="E168" s="122" t="s">
        <v>255</v>
      </c>
      <c r="F168" s="123" t="s">
        <v>256</v>
      </c>
      <c r="G168" s="124" t="s">
        <v>195</v>
      </c>
      <c r="H168" s="125">
        <v>151.69999999999999</v>
      </c>
      <c r="I168" s="126"/>
      <c r="J168" s="126">
        <f t="shared" ref="J168:J177" si="20">ROUND(I168*H168,2)</f>
        <v>0</v>
      </c>
      <c r="K168" s="127"/>
      <c r="L168" s="25"/>
      <c r="M168" s="128" t="s">
        <v>1</v>
      </c>
      <c r="N168" s="129" t="s">
        <v>35</v>
      </c>
      <c r="O168" s="130">
        <v>0.26800000000000002</v>
      </c>
      <c r="P168" s="130">
        <f t="shared" ref="P168:P177" si="21">O168*H168</f>
        <v>40.6556</v>
      </c>
      <c r="Q168" s="130">
        <v>0.15540000000000001</v>
      </c>
      <c r="R168" s="130">
        <f t="shared" ref="R168:R177" si="22">Q168*H168</f>
        <v>23.574179999999998</v>
      </c>
      <c r="S168" s="130">
        <v>0</v>
      </c>
      <c r="T168" s="131">
        <f t="shared" ref="T168:T177" si="23">S168*H168</f>
        <v>0</v>
      </c>
      <c r="AR168" s="132" t="s">
        <v>120</v>
      </c>
      <c r="AT168" s="132" t="s">
        <v>116</v>
      </c>
      <c r="AU168" s="132" t="s">
        <v>77</v>
      </c>
      <c r="AY168" s="13" t="s">
        <v>114</v>
      </c>
      <c r="BE168" s="133">
        <f t="shared" ref="BE168:BE177" si="24">IF(N168="základní",J168,0)</f>
        <v>0</v>
      </c>
      <c r="BF168" s="133">
        <f t="shared" ref="BF168:BF177" si="25">IF(N168="snížená",J168,0)</f>
        <v>0</v>
      </c>
      <c r="BG168" s="133">
        <f t="shared" ref="BG168:BG177" si="26">IF(N168="zákl. přenesená",J168,0)</f>
        <v>0</v>
      </c>
      <c r="BH168" s="133">
        <f t="shared" ref="BH168:BH177" si="27">IF(N168="sníž. přenesená",J168,0)</f>
        <v>0</v>
      </c>
      <c r="BI168" s="133">
        <f t="shared" ref="BI168:BI177" si="28">IF(N168="nulová",J168,0)</f>
        <v>0</v>
      </c>
      <c r="BJ168" s="13" t="s">
        <v>75</v>
      </c>
      <c r="BK168" s="133">
        <f t="shared" ref="BK168:BK177" si="29">ROUND(I168*H168,2)</f>
        <v>0</v>
      </c>
      <c r="BL168" s="13" t="s">
        <v>120</v>
      </c>
      <c r="BM168" s="132" t="s">
        <v>257</v>
      </c>
    </row>
    <row r="169" spans="2:65" s="1" customFormat="1" ht="16.5" customHeight="1">
      <c r="B169" s="120"/>
      <c r="C169" s="134" t="s">
        <v>258</v>
      </c>
      <c r="D169" s="134" t="s">
        <v>159</v>
      </c>
      <c r="E169" s="135" t="s">
        <v>259</v>
      </c>
      <c r="F169" s="136" t="s">
        <v>260</v>
      </c>
      <c r="G169" s="137" t="s">
        <v>195</v>
      </c>
      <c r="H169" s="138">
        <v>34.1</v>
      </c>
      <c r="I169" s="139"/>
      <c r="J169" s="139">
        <f t="shared" si="20"/>
        <v>0</v>
      </c>
      <c r="K169" s="140"/>
      <c r="L169" s="141"/>
      <c r="M169" s="142" t="s">
        <v>1</v>
      </c>
      <c r="N169" s="143" t="s">
        <v>35</v>
      </c>
      <c r="O169" s="130">
        <v>0</v>
      </c>
      <c r="P169" s="130">
        <f t="shared" si="21"/>
        <v>0</v>
      </c>
      <c r="Q169" s="130">
        <v>5.5E-2</v>
      </c>
      <c r="R169" s="130">
        <f t="shared" si="22"/>
        <v>1.8755000000000002</v>
      </c>
      <c r="S169" s="130">
        <v>0</v>
      </c>
      <c r="T169" s="131">
        <f t="shared" si="23"/>
        <v>0</v>
      </c>
      <c r="AR169" s="132" t="s">
        <v>145</v>
      </c>
      <c r="AT169" s="132" t="s">
        <v>159</v>
      </c>
      <c r="AU169" s="132" t="s">
        <v>77</v>
      </c>
      <c r="AY169" s="13" t="s">
        <v>114</v>
      </c>
      <c r="BE169" s="133">
        <f t="shared" si="24"/>
        <v>0</v>
      </c>
      <c r="BF169" s="133">
        <f t="shared" si="25"/>
        <v>0</v>
      </c>
      <c r="BG169" s="133">
        <f t="shared" si="26"/>
        <v>0</v>
      </c>
      <c r="BH169" s="133">
        <f t="shared" si="27"/>
        <v>0</v>
      </c>
      <c r="BI169" s="133">
        <f t="shared" si="28"/>
        <v>0</v>
      </c>
      <c r="BJ169" s="13" t="s">
        <v>75</v>
      </c>
      <c r="BK169" s="133">
        <f t="shared" si="29"/>
        <v>0</v>
      </c>
      <c r="BL169" s="13" t="s">
        <v>120</v>
      </c>
      <c r="BM169" s="132" t="s">
        <v>261</v>
      </c>
    </row>
    <row r="170" spans="2:65" s="1" customFormat="1" ht="16.5" customHeight="1">
      <c r="B170" s="120"/>
      <c r="C170" s="134" t="s">
        <v>262</v>
      </c>
      <c r="D170" s="134" t="s">
        <v>159</v>
      </c>
      <c r="E170" s="135" t="s">
        <v>263</v>
      </c>
      <c r="F170" s="136" t="s">
        <v>264</v>
      </c>
      <c r="G170" s="137" t="s">
        <v>195</v>
      </c>
      <c r="H170" s="138">
        <v>112.09</v>
      </c>
      <c r="I170" s="139"/>
      <c r="J170" s="139">
        <f t="shared" si="20"/>
        <v>0</v>
      </c>
      <c r="K170" s="140"/>
      <c r="L170" s="141"/>
      <c r="M170" s="142" t="s">
        <v>1</v>
      </c>
      <c r="N170" s="143" t="s">
        <v>35</v>
      </c>
      <c r="O170" s="130">
        <v>0</v>
      </c>
      <c r="P170" s="130">
        <f t="shared" si="21"/>
        <v>0</v>
      </c>
      <c r="Q170" s="130">
        <v>0.08</v>
      </c>
      <c r="R170" s="130">
        <f t="shared" si="22"/>
        <v>8.9672000000000001</v>
      </c>
      <c r="S170" s="130">
        <v>0</v>
      </c>
      <c r="T170" s="131">
        <f t="shared" si="23"/>
        <v>0</v>
      </c>
      <c r="AR170" s="132" t="s">
        <v>145</v>
      </c>
      <c r="AT170" s="132" t="s">
        <v>159</v>
      </c>
      <c r="AU170" s="132" t="s">
        <v>77</v>
      </c>
      <c r="AY170" s="13" t="s">
        <v>114</v>
      </c>
      <c r="BE170" s="133">
        <f t="shared" si="24"/>
        <v>0</v>
      </c>
      <c r="BF170" s="133">
        <f t="shared" si="25"/>
        <v>0</v>
      </c>
      <c r="BG170" s="133">
        <f t="shared" si="26"/>
        <v>0</v>
      </c>
      <c r="BH170" s="133">
        <f t="shared" si="27"/>
        <v>0</v>
      </c>
      <c r="BI170" s="133">
        <f t="shared" si="28"/>
        <v>0</v>
      </c>
      <c r="BJ170" s="13" t="s">
        <v>75</v>
      </c>
      <c r="BK170" s="133">
        <f t="shared" si="29"/>
        <v>0</v>
      </c>
      <c r="BL170" s="13" t="s">
        <v>120</v>
      </c>
      <c r="BM170" s="132" t="s">
        <v>265</v>
      </c>
    </row>
    <row r="171" spans="2:65" s="1" customFormat="1" ht="16.5" customHeight="1">
      <c r="B171" s="120"/>
      <c r="C171" s="134" t="s">
        <v>266</v>
      </c>
      <c r="D171" s="134" t="s">
        <v>159</v>
      </c>
      <c r="E171" s="135" t="s">
        <v>267</v>
      </c>
      <c r="F171" s="136" t="s">
        <v>268</v>
      </c>
      <c r="G171" s="137" t="s">
        <v>195</v>
      </c>
      <c r="H171" s="138">
        <v>20.68</v>
      </c>
      <c r="I171" s="139"/>
      <c r="J171" s="139">
        <f t="shared" si="20"/>
        <v>0</v>
      </c>
      <c r="K171" s="140"/>
      <c r="L171" s="141"/>
      <c r="M171" s="142" t="s">
        <v>1</v>
      </c>
      <c r="N171" s="143" t="s">
        <v>35</v>
      </c>
      <c r="O171" s="130">
        <v>0</v>
      </c>
      <c r="P171" s="130">
        <f t="shared" si="21"/>
        <v>0</v>
      </c>
      <c r="Q171" s="130">
        <v>5.6120000000000003E-2</v>
      </c>
      <c r="R171" s="130">
        <f t="shared" si="22"/>
        <v>1.1605616000000001</v>
      </c>
      <c r="S171" s="130">
        <v>0</v>
      </c>
      <c r="T171" s="131">
        <f t="shared" si="23"/>
        <v>0</v>
      </c>
      <c r="AR171" s="132" t="s">
        <v>145</v>
      </c>
      <c r="AT171" s="132" t="s">
        <v>159</v>
      </c>
      <c r="AU171" s="132" t="s">
        <v>77</v>
      </c>
      <c r="AY171" s="13" t="s">
        <v>114</v>
      </c>
      <c r="BE171" s="133">
        <f t="shared" si="24"/>
        <v>0</v>
      </c>
      <c r="BF171" s="133">
        <f t="shared" si="25"/>
        <v>0</v>
      </c>
      <c r="BG171" s="133">
        <f t="shared" si="26"/>
        <v>0</v>
      </c>
      <c r="BH171" s="133">
        <f t="shared" si="27"/>
        <v>0</v>
      </c>
      <c r="BI171" s="133">
        <f t="shared" si="28"/>
        <v>0</v>
      </c>
      <c r="BJ171" s="13" t="s">
        <v>75</v>
      </c>
      <c r="BK171" s="133">
        <f t="shared" si="29"/>
        <v>0</v>
      </c>
      <c r="BL171" s="13" t="s">
        <v>120</v>
      </c>
      <c r="BM171" s="132" t="s">
        <v>269</v>
      </c>
    </row>
    <row r="172" spans="2:65" s="1" customFormat="1" ht="24.15" customHeight="1">
      <c r="B172" s="120"/>
      <c r="C172" s="121" t="s">
        <v>270</v>
      </c>
      <c r="D172" s="121" t="s">
        <v>116</v>
      </c>
      <c r="E172" s="122" t="s">
        <v>271</v>
      </c>
      <c r="F172" s="123" t="s">
        <v>272</v>
      </c>
      <c r="G172" s="124" t="s">
        <v>119</v>
      </c>
      <c r="H172" s="125">
        <v>16.5</v>
      </c>
      <c r="I172" s="126"/>
      <c r="J172" s="126">
        <f t="shared" si="20"/>
        <v>0</v>
      </c>
      <c r="K172" s="127"/>
      <c r="L172" s="25"/>
      <c r="M172" s="128" t="s">
        <v>1</v>
      </c>
      <c r="N172" s="129" t="s">
        <v>35</v>
      </c>
      <c r="O172" s="130">
        <v>0.08</v>
      </c>
      <c r="P172" s="130">
        <f t="shared" si="21"/>
        <v>1.32</v>
      </c>
      <c r="Q172" s="130">
        <v>6.8999999999999997E-4</v>
      </c>
      <c r="R172" s="130">
        <f t="shared" si="22"/>
        <v>1.1384999999999999E-2</v>
      </c>
      <c r="S172" s="130">
        <v>0</v>
      </c>
      <c r="T172" s="131">
        <f t="shared" si="23"/>
        <v>0</v>
      </c>
      <c r="AR172" s="132" t="s">
        <v>120</v>
      </c>
      <c r="AT172" s="132" t="s">
        <v>116</v>
      </c>
      <c r="AU172" s="132" t="s">
        <v>77</v>
      </c>
      <c r="AY172" s="13" t="s">
        <v>114</v>
      </c>
      <c r="BE172" s="133">
        <f t="shared" si="24"/>
        <v>0</v>
      </c>
      <c r="BF172" s="133">
        <f t="shared" si="25"/>
        <v>0</v>
      </c>
      <c r="BG172" s="133">
        <f t="shared" si="26"/>
        <v>0</v>
      </c>
      <c r="BH172" s="133">
        <f t="shared" si="27"/>
        <v>0</v>
      </c>
      <c r="BI172" s="133">
        <f t="shared" si="28"/>
        <v>0</v>
      </c>
      <c r="BJ172" s="13" t="s">
        <v>75</v>
      </c>
      <c r="BK172" s="133">
        <f t="shared" si="29"/>
        <v>0</v>
      </c>
      <c r="BL172" s="13" t="s">
        <v>120</v>
      </c>
      <c r="BM172" s="132" t="s">
        <v>273</v>
      </c>
    </row>
    <row r="173" spans="2:65" s="1" customFormat="1" ht="24.15" customHeight="1">
      <c r="B173" s="120"/>
      <c r="C173" s="121" t="s">
        <v>274</v>
      </c>
      <c r="D173" s="121" t="s">
        <v>116</v>
      </c>
      <c r="E173" s="122" t="s">
        <v>275</v>
      </c>
      <c r="F173" s="123" t="s">
        <v>276</v>
      </c>
      <c r="G173" s="124" t="s">
        <v>195</v>
      </c>
      <c r="H173" s="125">
        <v>37.9</v>
      </c>
      <c r="I173" s="126"/>
      <c r="J173" s="126">
        <f t="shared" si="20"/>
        <v>0</v>
      </c>
      <c r="K173" s="127"/>
      <c r="L173" s="25"/>
      <c r="M173" s="128" t="s">
        <v>1</v>
      </c>
      <c r="N173" s="129" t="s">
        <v>35</v>
      </c>
      <c r="O173" s="130">
        <v>0.32900000000000001</v>
      </c>
      <c r="P173" s="130">
        <f t="shared" si="21"/>
        <v>12.469100000000001</v>
      </c>
      <c r="Q173" s="130">
        <v>0.43540000000000001</v>
      </c>
      <c r="R173" s="130">
        <f t="shared" si="22"/>
        <v>16.501660000000001</v>
      </c>
      <c r="S173" s="130">
        <v>0</v>
      </c>
      <c r="T173" s="131">
        <f t="shared" si="23"/>
        <v>0</v>
      </c>
      <c r="AR173" s="132" t="s">
        <v>120</v>
      </c>
      <c r="AT173" s="132" t="s">
        <v>116</v>
      </c>
      <c r="AU173" s="132" t="s">
        <v>77</v>
      </c>
      <c r="AY173" s="13" t="s">
        <v>114</v>
      </c>
      <c r="BE173" s="133">
        <f t="shared" si="24"/>
        <v>0</v>
      </c>
      <c r="BF173" s="133">
        <f t="shared" si="25"/>
        <v>0</v>
      </c>
      <c r="BG173" s="133">
        <f t="shared" si="26"/>
        <v>0</v>
      </c>
      <c r="BH173" s="133">
        <f t="shared" si="27"/>
        <v>0</v>
      </c>
      <c r="BI173" s="133">
        <f t="shared" si="28"/>
        <v>0</v>
      </c>
      <c r="BJ173" s="13" t="s">
        <v>75</v>
      </c>
      <c r="BK173" s="133">
        <f t="shared" si="29"/>
        <v>0</v>
      </c>
      <c r="BL173" s="13" t="s">
        <v>120</v>
      </c>
      <c r="BM173" s="132" t="s">
        <v>277</v>
      </c>
    </row>
    <row r="174" spans="2:65" s="1" customFormat="1" ht="24.15" customHeight="1">
      <c r="B174" s="120"/>
      <c r="C174" s="121" t="s">
        <v>278</v>
      </c>
      <c r="D174" s="121" t="s">
        <v>116</v>
      </c>
      <c r="E174" s="122" t="s">
        <v>279</v>
      </c>
      <c r="F174" s="123" t="s">
        <v>280</v>
      </c>
      <c r="G174" s="124" t="s">
        <v>281</v>
      </c>
      <c r="H174" s="125">
        <v>3</v>
      </c>
      <c r="I174" s="126"/>
      <c r="J174" s="126">
        <f t="shared" si="20"/>
        <v>0</v>
      </c>
      <c r="K174" s="127"/>
      <c r="L174" s="25"/>
      <c r="M174" s="128" t="s">
        <v>1</v>
      </c>
      <c r="N174" s="129" t="s">
        <v>35</v>
      </c>
      <c r="O174" s="130">
        <v>0.32900000000000001</v>
      </c>
      <c r="P174" s="130">
        <f t="shared" si="21"/>
        <v>0.9870000000000001</v>
      </c>
      <c r="Q174" s="130">
        <v>0.24457999999999999</v>
      </c>
      <c r="R174" s="130">
        <f t="shared" si="22"/>
        <v>0.73373999999999995</v>
      </c>
      <c r="S174" s="130">
        <v>0</v>
      </c>
      <c r="T174" s="131">
        <f t="shared" si="23"/>
        <v>0</v>
      </c>
      <c r="AR174" s="132" t="s">
        <v>120</v>
      </c>
      <c r="AT174" s="132" t="s">
        <v>116</v>
      </c>
      <c r="AU174" s="132" t="s">
        <v>77</v>
      </c>
      <c r="AY174" s="13" t="s">
        <v>114</v>
      </c>
      <c r="BE174" s="133">
        <f t="shared" si="24"/>
        <v>0</v>
      </c>
      <c r="BF174" s="133">
        <f t="shared" si="25"/>
        <v>0</v>
      </c>
      <c r="BG174" s="133">
        <f t="shared" si="26"/>
        <v>0</v>
      </c>
      <c r="BH174" s="133">
        <f t="shared" si="27"/>
        <v>0</v>
      </c>
      <c r="BI174" s="133">
        <f t="shared" si="28"/>
        <v>0</v>
      </c>
      <c r="BJ174" s="13" t="s">
        <v>75</v>
      </c>
      <c r="BK174" s="133">
        <f t="shared" si="29"/>
        <v>0</v>
      </c>
      <c r="BL174" s="13" t="s">
        <v>120</v>
      </c>
      <c r="BM174" s="132" t="s">
        <v>282</v>
      </c>
    </row>
    <row r="175" spans="2:65" s="1" customFormat="1" ht="24.15" customHeight="1">
      <c r="B175" s="120"/>
      <c r="C175" s="121" t="s">
        <v>283</v>
      </c>
      <c r="D175" s="121" t="s">
        <v>116</v>
      </c>
      <c r="E175" s="122" t="s">
        <v>284</v>
      </c>
      <c r="F175" s="123" t="s">
        <v>285</v>
      </c>
      <c r="G175" s="124" t="s">
        <v>281</v>
      </c>
      <c r="H175" s="125">
        <v>3</v>
      </c>
      <c r="I175" s="126"/>
      <c r="J175" s="126">
        <f t="shared" si="20"/>
        <v>0</v>
      </c>
      <c r="K175" s="127"/>
      <c r="L175" s="25"/>
      <c r="M175" s="128" t="s">
        <v>1</v>
      </c>
      <c r="N175" s="129" t="s">
        <v>35</v>
      </c>
      <c r="O175" s="130">
        <v>5.2999999999999999E-2</v>
      </c>
      <c r="P175" s="130">
        <f t="shared" si="21"/>
        <v>0.159</v>
      </c>
      <c r="Q175" s="130">
        <v>2.1999999999999999E-2</v>
      </c>
      <c r="R175" s="130">
        <f t="shared" si="22"/>
        <v>6.6000000000000003E-2</v>
      </c>
      <c r="S175" s="130">
        <v>0</v>
      </c>
      <c r="T175" s="131">
        <f t="shared" si="23"/>
        <v>0</v>
      </c>
      <c r="AR175" s="132" t="s">
        <v>120</v>
      </c>
      <c r="AT175" s="132" t="s">
        <v>116</v>
      </c>
      <c r="AU175" s="132" t="s">
        <v>77</v>
      </c>
      <c r="AY175" s="13" t="s">
        <v>114</v>
      </c>
      <c r="BE175" s="133">
        <f t="shared" si="24"/>
        <v>0</v>
      </c>
      <c r="BF175" s="133">
        <f t="shared" si="25"/>
        <v>0</v>
      </c>
      <c r="BG175" s="133">
        <f t="shared" si="26"/>
        <v>0</v>
      </c>
      <c r="BH175" s="133">
        <f t="shared" si="27"/>
        <v>0</v>
      </c>
      <c r="BI175" s="133">
        <f t="shared" si="28"/>
        <v>0</v>
      </c>
      <c r="BJ175" s="13" t="s">
        <v>75</v>
      </c>
      <c r="BK175" s="133">
        <f t="shared" si="29"/>
        <v>0</v>
      </c>
      <c r="BL175" s="13" t="s">
        <v>120</v>
      </c>
      <c r="BM175" s="132" t="s">
        <v>286</v>
      </c>
    </row>
    <row r="176" spans="2:65" s="1" customFormat="1" ht="24.15" customHeight="1">
      <c r="B176" s="120"/>
      <c r="C176" s="121" t="s">
        <v>287</v>
      </c>
      <c r="D176" s="121" t="s">
        <v>116</v>
      </c>
      <c r="E176" s="122" t="s">
        <v>288</v>
      </c>
      <c r="F176" s="123" t="s">
        <v>289</v>
      </c>
      <c r="G176" s="124" t="s">
        <v>281</v>
      </c>
      <c r="H176" s="125">
        <v>3</v>
      </c>
      <c r="I176" s="126"/>
      <c r="J176" s="126">
        <f t="shared" si="20"/>
        <v>0</v>
      </c>
      <c r="K176" s="127"/>
      <c r="L176" s="25"/>
      <c r="M176" s="128" t="s">
        <v>1</v>
      </c>
      <c r="N176" s="129" t="s">
        <v>35</v>
      </c>
      <c r="O176" s="130">
        <v>8.3000000000000004E-2</v>
      </c>
      <c r="P176" s="130">
        <f t="shared" si="21"/>
        <v>0.249</v>
      </c>
      <c r="Q176" s="130">
        <v>1.3999999999999999E-4</v>
      </c>
      <c r="R176" s="130">
        <f t="shared" si="22"/>
        <v>4.1999999999999996E-4</v>
      </c>
      <c r="S176" s="130">
        <v>0</v>
      </c>
      <c r="T176" s="131">
        <f t="shared" si="23"/>
        <v>0</v>
      </c>
      <c r="AR176" s="132" t="s">
        <v>120</v>
      </c>
      <c r="AT176" s="132" t="s">
        <v>116</v>
      </c>
      <c r="AU176" s="132" t="s">
        <v>77</v>
      </c>
      <c r="AY176" s="13" t="s">
        <v>114</v>
      </c>
      <c r="BE176" s="133">
        <f t="shared" si="24"/>
        <v>0</v>
      </c>
      <c r="BF176" s="133">
        <f t="shared" si="25"/>
        <v>0</v>
      </c>
      <c r="BG176" s="133">
        <f t="shared" si="26"/>
        <v>0</v>
      </c>
      <c r="BH176" s="133">
        <f t="shared" si="27"/>
        <v>0</v>
      </c>
      <c r="BI176" s="133">
        <f t="shared" si="28"/>
        <v>0</v>
      </c>
      <c r="BJ176" s="13" t="s">
        <v>75</v>
      </c>
      <c r="BK176" s="133">
        <f t="shared" si="29"/>
        <v>0</v>
      </c>
      <c r="BL176" s="13" t="s">
        <v>120</v>
      </c>
      <c r="BM176" s="132" t="s">
        <v>290</v>
      </c>
    </row>
    <row r="177" spans="2:65" s="1" customFormat="1" ht="24.15" customHeight="1">
      <c r="B177" s="120"/>
      <c r="C177" s="121" t="s">
        <v>291</v>
      </c>
      <c r="D177" s="121" t="s">
        <v>116</v>
      </c>
      <c r="E177" s="122" t="s">
        <v>292</v>
      </c>
      <c r="F177" s="123" t="s">
        <v>293</v>
      </c>
      <c r="G177" s="124" t="s">
        <v>281</v>
      </c>
      <c r="H177" s="125">
        <v>3</v>
      </c>
      <c r="I177" s="126"/>
      <c r="J177" s="126">
        <f t="shared" si="20"/>
        <v>0</v>
      </c>
      <c r="K177" s="127"/>
      <c r="L177" s="25"/>
      <c r="M177" s="128" t="s">
        <v>1</v>
      </c>
      <c r="N177" s="129" t="s">
        <v>35</v>
      </c>
      <c r="O177" s="130">
        <v>8.3000000000000004E-2</v>
      </c>
      <c r="P177" s="130">
        <f t="shared" si="21"/>
        <v>0.249</v>
      </c>
      <c r="Q177" s="130">
        <v>2E-3</v>
      </c>
      <c r="R177" s="130">
        <f t="shared" si="22"/>
        <v>6.0000000000000001E-3</v>
      </c>
      <c r="S177" s="130">
        <v>0</v>
      </c>
      <c r="T177" s="131">
        <f t="shared" si="23"/>
        <v>0</v>
      </c>
      <c r="AR177" s="132" t="s">
        <v>120</v>
      </c>
      <c r="AT177" s="132" t="s">
        <v>116</v>
      </c>
      <c r="AU177" s="132" t="s">
        <v>77</v>
      </c>
      <c r="AY177" s="13" t="s">
        <v>114</v>
      </c>
      <c r="BE177" s="133">
        <f t="shared" si="24"/>
        <v>0</v>
      </c>
      <c r="BF177" s="133">
        <f t="shared" si="25"/>
        <v>0</v>
      </c>
      <c r="BG177" s="133">
        <f t="shared" si="26"/>
        <v>0</v>
      </c>
      <c r="BH177" s="133">
        <f t="shared" si="27"/>
        <v>0</v>
      </c>
      <c r="BI177" s="133">
        <f t="shared" si="28"/>
        <v>0</v>
      </c>
      <c r="BJ177" s="13" t="s">
        <v>75</v>
      </c>
      <c r="BK177" s="133">
        <f t="shared" si="29"/>
        <v>0</v>
      </c>
      <c r="BL177" s="13" t="s">
        <v>120</v>
      </c>
      <c r="BM177" s="132" t="s">
        <v>294</v>
      </c>
    </row>
    <row r="178" spans="2:65" s="11" customFormat="1" ht="22.95" customHeight="1">
      <c r="B178" s="109"/>
      <c r="D178" s="110" t="s">
        <v>69</v>
      </c>
      <c r="E178" s="118" t="s">
        <v>295</v>
      </c>
      <c r="F178" s="118" t="s">
        <v>296</v>
      </c>
      <c r="J178" s="119">
        <f>BK178</f>
        <v>0</v>
      </c>
      <c r="L178" s="109"/>
      <c r="M178" s="113"/>
      <c r="P178" s="114">
        <f>SUM(P179:P185)</f>
        <v>476.41246699999999</v>
      </c>
      <c r="R178" s="114">
        <f>SUM(R179:R185)</f>
        <v>0</v>
      </c>
      <c r="T178" s="115">
        <f>SUM(T179:T185)</f>
        <v>0</v>
      </c>
      <c r="V178" s="184"/>
      <c r="AR178" s="110" t="s">
        <v>75</v>
      </c>
      <c r="AT178" s="116" t="s">
        <v>69</v>
      </c>
      <c r="AU178" s="116" t="s">
        <v>75</v>
      </c>
      <c r="AY178" s="110" t="s">
        <v>114</v>
      </c>
      <c r="BK178" s="117">
        <f>SUM(BK179:BK185)</f>
        <v>0</v>
      </c>
    </row>
    <row r="179" spans="2:65" s="1" customFormat="1" ht="27" customHeight="1">
      <c r="B179" s="120"/>
      <c r="C179" s="121" t="s">
        <v>297</v>
      </c>
      <c r="D179" s="121" t="s">
        <v>116</v>
      </c>
      <c r="E179" s="122" t="s">
        <v>298</v>
      </c>
      <c r="F179" s="123" t="s">
        <v>400</v>
      </c>
      <c r="G179" s="124" t="s">
        <v>149</v>
      </c>
      <c r="H179" s="125">
        <v>5.3630000000000004</v>
      </c>
      <c r="I179" s="126"/>
      <c r="J179" s="126">
        <f t="shared" ref="J179:J182" si="30">ROUND(I179*H179,2)</f>
        <v>0</v>
      </c>
      <c r="K179" s="127"/>
      <c r="L179" s="25"/>
      <c r="M179" s="128" t="s">
        <v>1</v>
      </c>
      <c r="N179" s="129" t="s">
        <v>35</v>
      </c>
      <c r="O179" s="130">
        <v>0.03</v>
      </c>
      <c r="P179" s="130">
        <f t="shared" ref="P179:P182" si="31">O179*H179</f>
        <v>0.16089000000000001</v>
      </c>
      <c r="Q179" s="130">
        <v>0</v>
      </c>
      <c r="R179" s="130">
        <f t="shared" ref="R179:R182" si="32">Q179*H179</f>
        <v>0</v>
      </c>
      <c r="S179" s="130">
        <v>0</v>
      </c>
      <c r="T179" s="131">
        <f t="shared" ref="T179:T182" si="33">S179*H179</f>
        <v>0</v>
      </c>
      <c r="AR179" s="132" t="s">
        <v>120</v>
      </c>
      <c r="AT179" s="132" t="s">
        <v>116</v>
      </c>
      <c r="AU179" s="132" t="s">
        <v>77</v>
      </c>
      <c r="AY179" s="13" t="s">
        <v>114</v>
      </c>
      <c r="BE179" s="133">
        <f t="shared" ref="BE179:BE182" si="34">IF(N179="základní",J179,0)</f>
        <v>0</v>
      </c>
      <c r="BF179" s="133">
        <f t="shared" ref="BF179:BF182" si="35">IF(N179="snížená",J179,0)</f>
        <v>0</v>
      </c>
      <c r="BG179" s="133">
        <f t="shared" ref="BG179:BG182" si="36">IF(N179="zákl. přenesená",J179,0)</f>
        <v>0</v>
      </c>
      <c r="BH179" s="133">
        <f t="shared" ref="BH179:BH182" si="37">IF(N179="sníž. přenesená",J179,0)</f>
        <v>0</v>
      </c>
      <c r="BI179" s="133">
        <f t="shared" ref="BI179:BI182" si="38">IF(N179="nulová",J179,0)</f>
        <v>0</v>
      </c>
      <c r="BJ179" s="13" t="s">
        <v>75</v>
      </c>
      <c r="BK179" s="133">
        <f t="shared" ref="BK179:BK182" si="39">ROUND(I179*H179,2)</f>
        <v>0</v>
      </c>
      <c r="BL179" s="13" t="s">
        <v>120</v>
      </c>
      <c r="BM179" s="132" t="s">
        <v>299</v>
      </c>
    </row>
    <row r="180" spans="2:65" s="1" customFormat="1" ht="24.15" customHeight="1">
      <c r="B180" s="120"/>
      <c r="C180" s="121" t="s">
        <v>300</v>
      </c>
      <c r="D180" s="121" t="s">
        <v>116</v>
      </c>
      <c r="E180" s="122" t="s">
        <v>301</v>
      </c>
      <c r="F180" s="123" t="s">
        <v>401</v>
      </c>
      <c r="G180" s="124" t="s">
        <v>149</v>
      </c>
      <c r="H180" s="125">
        <v>53.63</v>
      </c>
      <c r="I180" s="126"/>
      <c r="J180" s="126">
        <f t="shared" si="30"/>
        <v>0</v>
      </c>
      <c r="K180" s="127"/>
      <c r="L180" s="25"/>
      <c r="M180" s="128" t="s">
        <v>1</v>
      </c>
      <c r="N180" s="129" t="s">
        <v>35</v>
      </c>
      <c r="O180" s="130">
        <v>2E-3</v>
      </c>
      <c r="P180" s="130">
        <f t="shared" si="31"/>
        <v>0.10726000000000001</v>
      </c>
      <c r="Q180" s="130">
        <v>0</v>
      </c>
      <c r="R180" s="130">
        <f t="shared" si="32"/>
        <v>0</v>
      </c>
      <c r="S180" s="130">
        <v>0</v>
      </c>
      <c r="T180" s="131">
        <f t="shared" si="33"/>
        <v>0</v>
      </c>
      <c r="AR180" s="132" t="s">
        <v>120</v>
      </c>
      <c r="AT180" s="132" t="s">
        <v>116</v>
      </c>
      <c r="AU180" s="132" t="s">
        <v>77</v>
      </c>
      <c r="AY180" s="13" t="s">
        <v>114</v>
      </c>
      <c r="BE180" s="133">
        <f t="shared" si="34"/>
        <v>0</v>
      </c>
      <c r="BF180" s="133">
        <f t="shared" si="35"/>
        <v>0</v>
      </c>
      <c r="BG180" s="133">
        <f t="shared" si="36"/>
        <v>0</v>
      </c>
      <c r="BH180" s="133">
        <f t="shared" si="37"/>
        <v>0</v>
      </c>
      <c r="BI180" s="133">
        <f t="shared" si="38"/>
        <v>0</v>
      </c>
      <c r="BJ180" s="13" t="s">
        <v>75</v>
      </c>
      <c r="BK180" s="133">
        <f t="shared" si="39"/>
        <v>0</v>
      </c>
      <c r="BL180" s="13" t="s">
        <v>120</v>
      </c>
      <c r="BM180" s="132" t="s">
        <v>302</v>
      </c>
    </row>
    <row r="181" spans="2:65" s="1" customFormat="1" ht="24.15" customHeight="1">
      <c r="B181" s="120"/>
      <c r="C181" s="121" t="s">
        <v>303</v>
      </c>
      <c r="D181" s="121" t="s">
        <v>116</v>
      </c>
      <c r="E181" s="122" t="s">
        <v>304</v>
      </c>
      <c r="F181" s="123" t="s">
        <v>305</v>
      </c>
      <c r="G181" s="124" t="s">
        <v>149</v>
      </c>
      <c r="H181" s="125">
        <v>5.3630000000000004</v>
      </c>
      <c r="I181" s="126"/>
      <c r="J181" s="126">
        <f t="shared" si="30"/>
        <v>0</v>
      </c>
      <c r="K181" s="127"/>
      <c r="L181" s="25"/>
      <c r="M181" s="128" t="s">
        <v>1</v>
      </c>
      <c r="N181" s="129" t="s">
        <v>35</v>
      </c>
      <c r="O181" s="130">
        <v>0.159</v>
      </c>
      <c r="P181" s="130">
        <f t="shared" si="31"/>
        <v>0.85271700000000006</v>
      </c>
      <c r="Q181" s="130">
        <v>0</v>
      </c>
      <c r="R181" s="130">
        <f t="shared" si="32"/>
        <v>0</v>
      </c>
      <c r="S181" s="130">
        <v>0</v>
      </c>
      <c r="T181" s="131">
        <f t="shared" si="33"/>
        <v>0</v>
      </c>
      <c r="AR181" s="132" t="s">
        <v>120</v>
      </c>
      <c r="AT181" s="132" t="s">
        <v>116</v>
      </c>
      <c r="AU181" s="132" t="s">
        <v>77</v>
      </c>
      <c r="AY181" s="13" t="s">
        <v>114</v>
      </c>
      <c r="BE181" s="133">
        <f t="shared" si="34"/>
        <v>0</v>
      </c>
      <c r="BF181" s="133">
        <f t="shared" si="35"/>
        <v>0</v>
      </c>
      <c r="BG181" s="133">
        <f t="shared" si="36"/>
        <v>0</v>
      </c>
      <c r="BH181" s="133">
        <f t="shared" si="37"/>
        <v>0</v>
      </c>
      <c r="BI181" s="133">
        <f t="shared" si="38"/>
        <v>0</v>
      </c>
      <c r="BJ181" s="13" t="s">
        <v>75</v>
      </c>
      <c r="BK181" s="133">
        <f t="shared" si="39"/>
        <v>0</v>
      </c>
      <c r="BL181" s="13" t="s">
        <v>120</v>
      </c>
      <c r="BM181" s="132" t="s">
        <v>306</v>
      </c>
    </row>
    <row r="182" spans="2:65" s="1" customFormat="1" ht="33" customHeight="1">
      <c r="B182" s="120"/>
      <c r="C182" s="121" t="s">
        <v>307</v>
      </c>
      <c r="D182" s="121" t="s">
        <v>116</v>
      </c>
      <c r="E182" s="122" t="s">
        <v>308</v>
      </c>
      <c r="F182" s="123" t="s">
        <v>309</v>
      </c>
      <c r="G182" s="124" t="s">
        <v>149</v>
      </c>
      <c r="H182" s="125">
        <v>5.3630000000000004</v>
      </c>
      <c r="I182" s="126"/>
      <c r="J182" s="126">
        <f t="shared" si="30"/>
        <v>0</v>
      </c>
      <c r="K182" s="127"/>
      <c r="L182" s="183"/>
      <c r="M182" s="128" t="s">
        <v>1</v>
      </c>
      <c r="N182" s="129" t="s">
        <v>35</v>
      </c>
      <c r="O182" s="130">
        <v>0</v>
      </c>
      <c r="P182" s="130">
        <f t="shared" si="31"/>
        <v>0</v>
      </c>
      <c r="Q182" s="130">
        <v>0</v>
      </c>
      <c r="R182" s="130">
        <f t="shared" si="32"/>
        <v>0</v>
      </c>
      <c r="S182" s="130">
        <v>0</v>
      </c>
      <c r="T182" s="131">
        <f t="shared" si="33"/>
        <v>0</v>
      </c>
      <c r="AR182" s="132" t="s">
        <v>120</v>
      </c>
      <c r="AT182" s="132" t="s">
        <v>116</v>
      </c>
      <c r="AU182" s="132" t="s">
        <v>77</v>
      </c>
      <c r="AY182" s="13" t="s">
        <v>114</v>
      </c>
      <c r="BE182" s="133">
        <f t="shared" si="34"/>
        <v>0</v>
      </c>
      <c r="BF182" s="133">
        <f t="shared" si="35"/>
        <v>0</v>
      </c>
      <c r="BG182" s="133">
        <f t="shared" si="36"/>
        <v>0</v>
      </c>
      <c r="BH182" s="133">
        <f t="shared" si="37"/>
        <v>0</v>
      </c>
      <c r="BI182" s="133">
        <f t="shared" si="38"/>
        <v>0</v>
      </c>
      <c r="BJ182" s="13" t="s">
        <v>75</v>
      </c>
      <c r="BK182" s="133">
        <f t="shared" si="39"/>
        <v>0</v>
      </c>
      <c r="BL182" s="13" t="s">
        <v>120</v>
      </c>
      <c r="BM182" s="132" t="s">
        <v>310</v>
      </c>
    </row>
    <row r="183" spans="2:65" s="1" customFormat="1" ht="37.799999999999997" customHeight="1">
      <c r="B183" s="120"/>
      <c r="C183" s="121" t="s">
        <v>297</v>
      </c>
      <c r="D183" s="121" t="s">
        <v>116</v>
      </c>
      <c r="E183" s="122" t="s">
        <v>298</v>
      </c>
      <c r="F183" s="123" t="s">
        <v>403</v>
      </c>
      <c r="G183" s="124" t="s">
        <v>149</v>
      </c>
      <c r="H183" s="125">
        <v>2388.4</v>
      </c>
      <c r="I183" s="126"/>
      <c r="J183" s="126">
        <f t="shared" ref="J183:J185" si="40">ROUND(I183*H183,2)</f>
        <v>0</v>
      </c>
      <c r="K183" s="127"/>
      <c r="L183" s="183"/>
      <c r="M183" s="128" t="s">
        <v>1</v>
      </c>
      <c r="N183" s="129" t="s">
        <v>35</v>
      </c>
      <c r="O183" s="130">
        <v>0.03</v>
      </c>
      <c r="P183" s="130">
        <f t="shared" ref="P183:P185" si="41">O183*H183</f>
        <v>71.652000000000001</v>
      </c>
      <c r="Q183" s="130">
        <v>0</v>
      </c>
      <c r="R183" s="130">
        <f t="shared" ref="R183:R185" si="42">Q183*H183</f>
        <v>0</v>
      </c>
      <c r="S183" s="130">
        <v>0</v>
      </c>
      <c r="T183" s="131">
        <f t="shared" ref="T183:T185" si="43">S183*H183</f>
        <v>0</v>
      </c>
      <c r="AR183" s="132" t="s">
        <v>120</v>
      </c>
      <c r="AT183" s="132" t="s">
        <v>116</v>
      </c>
      <c r="AU183" s="132" t="s">
        <v>77</v>
      </c>
      <c r="AY183" s="13" t="s">
        <v>114</v>
      </c>
      <c r="BE183" s="133">
        <f t="shared" ref="BE183:BE185" si="44">IF(N183="základní",J183,0)</f>
        <v>0</v>
      </c>
      <c r="BF183" s="133">
        <f t="shared" ref="BF183:BF185" si="45">IF(N183="snížená",J183,0)</f>
        <v>0</v>
      </c>
      <c r="BG183" s="133">
        <f t="shared" ref="BG183:BG185" si="46">IF(N183="zákl. přenesená",J183,0)</f>
        <v>0</v>
      </c>
      <c r="BH183" s="133">
        <f t="shared" ref="BH183:BH185" si="47">IF(N183="sníž. přenesená",J183,0)</f>
        <v>0</v>
      </c>
      <c r="BI183" s="133">
        <f t="shared" ref="BI183:BI185" si="48">IF(N183="nulová",J183,0)</f>
        <v>0</v>
      </c>
      <c r="BJ183" s="13" t="s">
        <v>75</v>
      </c>
      <c r="BK183" s="133">
        <f t="shared" ref="BK183:BK185" si="49">ROUND(I183*H183,2)</f>
        <v>0</v>
      </c>
      <c r="BL183" s="13" t="s">
        <v>120</v>
      </c>
      <c r="BM183" s="132" t="s">
        <v>299</v>
      </c>
    </row>
    <row r="184" spans="2:65" s="1" customFormat="1" ht="24.15" customHeight="1">
      <c r="B184" s="120"/>
      <c r="C184" s="121" t="s">
        <v>300</v>
      </c>
      <c r="D184" s="121" t="s">
        <v>116</v>
      </c>
      <c r="E184" s="122" t="s">
        <v>301</v>
      </c>
      <c r="F184" s="123" t="s">
        <v>402</v>
      </c>
      <c r="G184" s="124" t="s">
        <v>149</v>
      </c>
      <c r="H184" s="125">
        <v>11942</v>
      </c>
      <c r="I184" s="126"/>
      <c r="J184" s="126">
        <f t="shared" si="40"/>
        <v>0</v>
      </c>
      <c r="K184" s="127"/>
      <c r="L184" s="25"/>
      <c r="M184" s="128" t="s">
        <v>1</v>
      </c>
      <c r="N184" s="129" t="s">
        <v>35</v>
      </c>
      <c r="O184" s="130">
        <v>2E-3</v>
      </c>
      <c r="P184" s="130">
        <f t="shared" si="41"/>
        <v>23.884</v>
      </c>
      <c r="Q184" s="130">
        <v>0</v>
      </c>
      <c r="R184" s="130">
        <f t="shared" si="42"/>
        <v>0</v>
      </c>
      <c r="S184" s="130">
        <v>0</v>
      </c>
      <c r="T184" s="131">
        <f t="shared" si="43"/>
        <v>0</v>
      </c>
      <c r="AR184" s="132" t="s">
        <v>120</v>
      </c>
      <c r="AT184" s="132" t="s">
        <v>116</v>
      </c>
      <c r="AU184" s="132" t="s">
        <v>77</v>
      </c>
      <c r="AY184" s="13" t="s">
        <v>114</v>
      </c>
      <c r="BE184" s="133">
        <f t="shared" si="44"/>
        <v>0</v>
      </c>
      <c r="BF184" s="133">
        <f t="shared" si="45"/>
        <v>0</v>
      </c>
      <c r="BG184" s="133">
        <f t="shared" si="46"/>
        <v>0</v>
      </c>
      <c r="BH184" s="133">
        <f t="shared" si="47"/>
        <v>0</v>
      </c>
      <c r="BI184" s="133">
        <f t="shared" si="48"/>
        <v>0</v>
      </c>
      <c r="BJ184" s="13" t="s">
        <v>75</v>
      </c>
      <c r="BK184" s="133">
        <f t="shared" si="49"/>
        <v>0</v>
      </c>
      <c r="BL184" s="13" t="s">
        <v>120</v>
      </c>
      <c r="BM184" s="132" t="s">
        <v>302</v>
      </c>
    </row>
    <row r="185" spans="2:65" s="1" customFormat="1" ht="24.15" customHeight="1">
      <c r="B185" s="120"/>
      <c r="C185" s="121" t="s">
        <v>303</v>
      </c>
      <c r="D185" s="121" t="s">
        <v>116</v>
      </c>
      <c r="E185" s="122" t="s">
        <v>304</v>
      </c>
      <c r="F185" s="123" t="s">
        <v>305</v>
      </c>
      <c r="G185" s="124" t="s">
        <v>149</v>
      </c>
      <c r="H185" s="125">
        <v>2388.4</v>
      </c>
      <c r="I185" s="126"/>
      <c r="J185" s="126">
        <f t="shared" si="40"/>
        <v>0</v>
      </c>
      <c r="K185" s="127"/>
      <c r="L185" s="25"/>
      <c r="M185" s="128" t="s">
        <v>1</v>
      </c>
      <c r="N185" s="129" t="s">
        <v>35</v>
      </c>
      <c r="O185" s="130">
        <v>0.159</v>
      </c>
      <c r="P185" s="130">
        <f t="shared" si="41"/>
        <v>379.75560000000002</v>
      </c>
      <c r="Q185" s="130">
        <v>0</v>
      </c>
      <c r="R185" s="130">
        <f t="shared" si="42"/>
        <v>0</v>
      </c>
      <c r="S185" s="130">
        <v>0</v>
      </c>
      <c r="T185" s="131">
        <f t="shared" si="43"/>
        <v>0</v>
      </c>
      <c r="AR185" s="132" t="s">
        <v>120</v>
      </c>
      <c r="AT185" s="132" t="s">
        <v>116</v>
      </c>
      <c r="AU185" s="132" t="s">
        <v>77</v>
      </c>
      <c r="AY185" s="13" t="s">
        <v>114</v>
      </c>
      <c r="BE185" s="133">
        <f t="shared" si="44"/>
        <v>0</v>
      </c>
      <c r="BF185" s="133">
        <f t="shared" si="45"/>
        <v>0</v>
      </c>
      <c r="BG185" s="133">
        <f t="shared" si="46"/>
        <v>0</v>
      </c>
      <c r="BH185" s="133">
        <f t="shared" si="47"/>
        <v>0</v>
      </c>
      <c r="BI185" s="133">
        <f t="shared" si="48"/>
        <v>0</v>
      </c>
      <c r="BJ185" s="13" t="s">
        <v>75</v>
      </c>
      <c r="BK185" s="133">
        <f t="shared" si="49"/>
        <v>0</v>
      </c>
      <c r="BL185" s="13" t="s">
        <v>120</v>
      </c>
      <c r="BM185" s="132" t="s">
        <v>306</v>
      </c>
    </row>
    <row r="186" spans="2:65" s="11" customFormat="1" ht="22.95" customHeight="1">
      <c r="B186" s="109"/>
      <c r="D186" s="110" t="s">
        <v>69</v>
      </c>
      <c r="E186" s="118" t="s">
        <v>311</v>
      </c>
      <c r="F186" s="118" t="s">
        <v>312</v>
      </c>
      <c r="J186" s="119">
        <f>BK186</f>
        <v>0</v>
      </c>
      <c r="L186" s="109"/>
      <c r="M186" s="113"/>
      <c r="P186" s="114">
        <f>P187</f>
        <v>8.9653740000000006</v>
      </c>
      <c r="R186" s="114">
        <f>R187</f>
        <v>0</v>
      </c>
      <c r="T186" s="115">
        <f>T187</f>
        <v>0</v>
      </c>
      <c r="AR186" s="110" t="s">
        <v>75</v>
      </c>
      <c r="AT186" s="116" t="s">
        <v>69</v>
      </c>
      <c r="AU186" s="116" t="s">
        <v>75</v>
      </c>
      <c r="AY186" s="110" t="s">
        <v>114</v>
      </c>
      <c r="BK186" s="117">
        <f>BK187</f>
        <v>0</v>
      </c>
    </row>
    <row r="187" spans="2:65" s="1" customFormat="1" ht="33" customHeight="1">
      <c r="B187" s="120"/>
      <c r="C187" s="121" t="s">
        <v>313</v>
      </c>
      <c r="D187" s="121" t="s">
        <v>116</v>
      </c>
      <c r="E187" s="122" t="s">
        <v>314</v>
      </c>
      <c r="F187" s="123" t="s">
        <v>315</v>
      </c>
      <c r="G187" s="124" t="s">
        <v>149</v>
      </c>
      <c r="H187" s="125">
        <v>135.839</v>
      </c>
      <c r="I187" s="126"/>
      <c r="J187" s="126">
        <f>ROUND(I187*H187,2)</f>
        <v>0</v>
      </c>
      <c r="K187" s="127"/>
      <c r="L187" s="25"/>
      <c r="M187" s="128" t="s">
        <v>1</v>
      </c>
      <c r="N187" s="129" t="s">
        <v>35</v>
      </c>
      <c r="O187" s="130">
        <v>6.6000000000000003E-2</v>
      </c>
      <c r="P187" s="130">
        <f>O187*H187</f>
        <v>8.9653740000000006</v>
      </c>
      <c r="Q187" s="130">
        <v>0</v>
      </c>
      <c r="R187" s="130">
        <f>Q187*H187</f>
        <v>0</v>
      </c>
      <c r="S187" s="130">
        <v>0</v>
      </c>
      <c r="T187" s="131">
        <f>S187*H187</f>
        <v>0</v>
      </c>
      <c r="AR187" s="132" t="s">
        <v>120</v>
      </c>
      <c r="AT187" s="132" t="s">
        <v>116</v>
      </c>
      <c r="AU187" s="132" t="s">
        <v>77</v>
      </c>
      <c r="AY187" s="13" t="s">
        <v>114</v>
      </c>
      <c r="BE187" s="133">
        <f>IF(N187="základní",J187,0)</f>
        <v>0</v>
      </c>
      <c r="BF187" s="133">
        <f>IF(N187="snížená",J187,0)</f>
        <v>0</v>
      </c>
      <c r="BG187" s="133">
        <f>IF(N187="zákl. přenesená",J187,0)</f>
        <v>0</v>
      </c>
      <c r="BH187" s="133">
        <f>IF(N187="sníž. přenesená",J187,0)</f>
        <v>0</v>
      </c>
      <c r="BI187" s="133">
        <f>IF(N187="nulová",J187,0)</f>
        <v>0</v>
      </c>
      <c r="BJ187" s="13" t="s">
        <v>75</v>
      </c>
      <c r="BK187" s="133">
        <f>ROUND(I187*H187,2)</f>
        <v>0</v>
      </c>
      <c r="BL187" s="13" t="s">
        <v>120</v>
      </c>
      <c r="BM187" s="132" t="s">
        <v>316</v>
      </c>
    </row>
    <row r="188" spans="2:65" s="11" customFormat="1" ht="25.95" customHeight="1">
      <c r="B188" s="109"/>
      <c r="D188" s="110" t="s">
        <v>69</v>
      </c>
      <c r="E188" s="111" t="s">
        <v>317</v>
      </c>
      <c r="F188" s="111" t="s">
        <v>318</v>
      </c>
      <c r="J188" s="112">
        <f>BK188</f>
        <v>0</v>
      </c>
      <c r="L188" s="109"/>
      <c r="M188" s="113"/>
      <c r="P188" s="114">
        <f>P189+SUM(P190:P192)+P194+P198+P202+P209</f>
        <v>0</v>
      </c>
      <c r="R188" s="114">
        <f>R189+SUM(R190:R192)+R194+R198+R202+R209</f>
        <v>0</v>
      </c>
      <c r="T188" s="115">
        <f>T189+SUM(T190:T192)+T194+T198+T202+T209</f>
        <v>0</v>
      </c>
      <c r="AR188" s="110" t="s">
        <v>132</v>
      </c>
      <c r="AT188" s="116" t="s">
        <v>69</v>
      </c>
      <c r="AU188" s="116" t="s">
        <v>70</v>
      </c>
      <c r="AY188" s="110" t="s">
        <v>114</v>
      </c>
      <c r="BK188" s="117">
        <f>BK189+SUM(BK190:BK192)+BK194+BK198+BK202+BK209</f>
        <v>0</v>
      </c>
    </row>
    <row r="189" spans="2:65" s="1" customFormat="1" ht="24.15" customHeight="1">
      <c r="B189" s="120"/>
      <c r="C189" s="121" t="s">
        <v>319</v>
      </c>
      <c r="D189" s="121" t="s">
        <v>116</v>
      </c>
      <c r="E189" s="122" t="s">
        <v>320</v>
      </c>
      <c r="F189" s="123" t="s">
        <v>321</v>
      </c>
      <c r="G189" s="124" t="s">
        <v>243</v>
      </c>
      <c r="H189" s="125">
        <v>1</v>
      </c>
      <c r="I189" s="126"/>
      <c r="J189" s="126">
        <f>ROUND(I189*H189,2)</f>
        <v>0</v>
      </c>
      <c r="K189" s="127"/>
      <c r="L189" s="25"/>
      <c r="M189" s="128" t="s">
        <v>1</v>
      </c>
      <c r="N189" s="129" t="s">
        <v>35</v>
      </c>
      <c r="O189" s="130">
        <v>0</v>
      </c>
      <c r="P189" s="130">
        <f>O189*H189</f>
        <v>0</v>
      </c>
      <c r="Q189" s="130">
        <v>0</v>
      </c>
      <c r="R189" s="130">
        <f>Q189*H189</f>
        <v>0</v>
      </c>
      <c r="S189" s="130">
        <v>0</v>
      </c>
      <c r="T189" s="131">
        <f>S189*H189</f>
        <v>0</v>
      </c>
      <c r="AR189" s="132" t="s">
        <v>120</v>
      </c>
      <c r="AT189" s="132" t="s">
        <v>116</v>
      </c>
      <c r="AU189" s="132" t="s">
        <v>75</v>
      </c>
      <c r="AY189" s="13" t="s">
        <v>114</v>
      </c>
      <c r="BE189" s="133">
        <f>IF(N189="základní",J189,0)</f>
        <v>0</v>
      </c>
      <c r="BF189" s="133">
        <f>IF(N189="snížená",J189,0)</f>
        <v>0</v>
      </c>
      <c r="BG189" s="133">
        <f>IF(N189="zákl. přenesená",J189,0)</f>
        <v>0</v>
      </c>
      <c r="BH189" s="133">
        <f>IF(N189="sníž. přenesená",J189,0)</f>
        <v>0</v>
      </c>
      <c r="BI189" s="133">
        <f>IF(N189="nulová",J189,0)</f>
        <v>0</v>
      </c>
      <c r="BJ189" s="13" t="s">
        <v>75</v>
      </c>
      <c r="BK189" s="133">
        <f>ROUND(I189*H189,2)</f>
        <v>0</v>
      </c>
      <c r="BL189" s="13" t="s">
        <v>120</v>
      </c>
      <c r="BM189" s="132" t="s">
        <v>322</v>
      </c>
    </row>
    <row r="190" spans="2:65" s="1" customFormat="1" ht="16.5" customHeight="1">
      <c r="B190" s="120"/>
      <c r="C190" s="121" t="s">
        <v>323</v>
      </c>
      <c r="D190" s="121" t="s">
        <v>116</v>
      </c>
      <c r="E190" s="122" t="s">
        <v>324</v>
      </c>
      <c r="F190" s="123" t="s">
        <v>325</v>
      </c>
      <c r="G190" s="124" t="s">
        <v>243</v>
      </c>
      <c r="H190" s="125">
        <v>1</v>
      </c>
      <c r="I190" s="126"/>
      <c r="J190" s="126">
        <f>ROUND(I190*H190,2)</f>
        <v>0</v>
      </c>
      <c r="K190" s="127"/>
      <c r="L190" s="25"/>
      <c r="M190" s="128" t="s">
        <v>1</v>
      </c>
      <c r="N190" s="129" t="s">
        <v>35</v>
      </c>
      <c r="O190" s="130">
        <v>0</v>
      </c>
      <c r="P190" s="130">
        <f>O190*H190</f>
        <v>0</v>
      </c>
      <c r="Q190" s="130">
        <v>0</v>
      </c>
      <c r="R190" s="130">
        <f>Q190*H190</f>
        <v>0</v>
      </c>
      <c r="S190" s="130">
        <v>0</v>
      </c>
      <c r="T190" s="131">
        <f>S190*H190</f>
        <v>0</v>
      </c>
      <c r="AR190" s="132" t="s">
        <v>120</v>
      </c>
      <c r="AT190" s="132" t="s">
        <v>116</v>
      </c>
      <c r="AU190" s="132" t="s">
        <v>75</v>
      </c>
      <c r="AY190" s="13" t="s">
        <v>114</v>
      </c>
      <c r="BE190" s="133">
        <f>IF(N190="základní",J190,0)</f>
        <v>0</v>
      </c>
      <c r="BF190" s="133">
        <f>IF(N190="snížená",J190,0)</f>
        <v>0</v>
      </c>
      <c r="BG190" s="133">
        <f>IF(N190="zákl. přenesená",J190,0)</f>
        <v>0</v>
      </c>
      <c r="BH190" s="133">
        <f>IF(N190="sníž. přenesená",J190,0)</f>
        <v>0</v>
      </c>
      <c r="BI190" s="133">
        <f>IF(N190="nulová",J190,0)</f>
        <v>0</v>
      </c>
      <c r="BJ190" s="13" t="s">
        <v>75</v>
      </c>
      <c r="BK190" s="133">
        <f>ROUND(I190*H190,2)</f>
        <v>0</v>
      </c>
      <c r="BL190" s="13" t="s">
        <v>120</v>
      </c>
      <c r="BM190" s="132" t="s">
        <v>326</v>
      </c>
    </row>
    <row r="191" spans="2:65" s="1" customFormat="1" ht="16.5" customHeight="1">
      <c r="B191" s="120"/>
      <c r="C191" s="121" t="s">
        <v>327</v>
      </c>
      <c r="D191" s="121" t="s">
        <v>116</v>
      </c>
      <c r="E191" s="122" t="s">
        <v>328</v>
      </c>
      <c r="F191" s="123" t="s">
        <v>329</v>
      </c>
      <c r="G191" s="124" t="s">
        <v>243</v>
      </c>
      <c r="H191" s="125">
        <v>1</v>
      </c>
      <c r="I191" s="126"/>
      <c r="J191" s="126">
        <f>ROUND(I191*H191,2)</f>
        <v>0</v>
      </c>
      <c r="K191" s="127"/>
      <c r="L191" s="25"/>
      <c r="M191" s="128" t="s">
        <v>1</v>
      </c>
      <c r="N191" s="129" t="s">
        <v>35</v>
      </c>
      <c r="O191" s="130">
        <v>0</v>
      </c>
      <c r="P191" s="130">
        <f>O191*H191</f>
        <v>0</v>
      </c>
      <c r="Q191" s="130">
        <v>0</v>
      </c>
      <c r="R191" s="130">
        <f>Q191*H191</f>
        <v>0</v>
      </c>
      <c r="S191" s="130">
        <v>0</v>
      </c>
      <c r="T191" s="131">
        <f>S191*H191</f>
        <v>0</v>
      </c>
      <c r="AR191" s="132" t="s">
        <v>120</v>
      </c>
      <c r="AT191" s="132" t="s">
        <v>116</v>
      </c>
      <c r="AU191" s="132" t="s">
        <v>75</v>
      </c>
      <c r="AY191" s="13" t="s">
        <v>114</v>
      </c>
      <c r="BE191" s="133">
        <f>IF(N191="základní",J191,0)</f>
        <v>0</v>
      </c>
      <c r="BF191" s="133">
        <f>IF(N191="snížená",J191,0)</f>
        <v>0</v>
      </c>
      <c r="BG191" s="133">
        <f>IF(N191="zákl. přenesená",J191,0)</f>
        <v>0</v>
      </c>
      <c r="BH191" s="133">
        <f>IF(N191="sníž. přenesená",J191,0)</f>
        <v>0</v>
      </c>
      <c r="BI191" s="133">
        <f>IF(N191="nulová",J191,0)</f>
        <v>0</v>
      </c>
      <c r="BJ191" s="13" t="s">
        <v>75</v>
      </c>
      <c r="BK191" s="133">
        <f>ROUND(I191*H191,2)</f>
        <v>0</v>
      </c>
      <c r="BL191" s="13" t="s">
        <v>120</v>
      </c>
      <c r="BM191" s="132" t="s">
        <v>330</v>
      </c>
    </row>
    <row r="192" spans="2:65" s="11" customFormat="1" ht="22.95" customHeight="1">
      <c r="B192" s="109"/>
      <c r="D192" s="110" t="s">
        <v>69</v>
      </c>
      <c r="E192" s="118" t="s">
        <v>331</v>
      </c>
      <c r="F192" s="118" t="s">
        <v>332</v>
      </c>
      <c r="J192" s="119">
        <f>BK192</f>
        <v>0</v>
      </c>
      <c r="L192" s="109"/>
      <c r="M192" s="113"/>
      <c r="P192" s="114">
        <f>P193</f>
        <v>0</v>
      </c>
      <c r="R192" s="114">
        <f>R193</f>
        <v>0</v>
      </c>
      <c r="T192" s="115">
        <f>T193</f>
        <v>0</v>
      </c>
      <c r="AR192" s="110" t="s">
        <v>132</v>
      </c>
      <c r="AT192" s="116" t="s">
        <v>69</v>
      </c>
      <c r="AU192" s="116" t="s">
        <v>75</v>
      </c>
      <c r="AY192" s="110" t="s">
        <v>114</v>
      </c>
      <c r="BK192" s="117">
        <f>BK193</f>
        <v>0</v>
      </c>
    </row>
    <row r="193" spans="2:65" s="1" customFormat="1" ht="16.5" customHeight="1">
      <c r="B193" s="120"/>
      <c r="C193" s="121" t="s">
        <v>333</v>
      </c>
      <c r="D193" s="121" t="s">
        <v>116</v>
      </c>
      <c r="E193" s="122" t="s">
        <v>334</v>
      </c>
      <c r="F193" s="123" t="s">
        <v>335</v>
      </c>
      <c r="G193" s="124" t="s">
        <v>243</v>
      </c>
      <c r="H193" s="125">
        <v>1</v>
      </c>
      <c r="I193" s="126"/>
      <c r="J193" s="126">
        <f>ROUND(I193*H193,2)</f>
        <v>0</v>
      </c>
      <c r="K193" s="127"/>
      <c r="L193" s="25"/>
      <c r="M193" s="128" t="s">
        <v>1</v>
      </c>
      <c r="N193" s="129" t="s">
        <v>35</v>
      </c>
      <c r="O193" s="130">
        <v>0</v>
      </c>
      <c r="P193" s="130">
        <f>O193*H193</f>
        <v>0</v>
      </c>
      <c r="Q193" s="130">
        <v>0</v>
      </c>
      <c r="R193" s="130">
        <f>Q193*H193</f>
        <v>0</v>
      </c>
      <c r="S193" s="130">
        <v>0</v>
      </c>
      <c r="T193" s="131">
        <f>S193*H193</f>
        <v>0</v>
      </c>
      <c r="AR193" s="132" t="s">
        <v>336</v>
      </c>
      <c r="AT193" s="132" t="s">
        <v>116</v>
      </c>
      <c r="AU193" s="132" t="s">
        <v>77</v>
      </c>
      <c r="AY193" s="13" t="s">
        <v>114</v>
      </c>
      <c r="BE193" s="133">
        <f>IF(N193="základní",J193,0)</f>
        <v>0</v>
      </c>
      <c r="BF193" s="133">
        <f>IF(N193="snížená",J193,0)</f>
        <v>0</v>
      </c>
      <c r="BG193" s="133">
        <f>IF(N193="zákl. přenesená",J193,0)</f>
        <v>0</v>
      </c>
      <c r="BH193" s="133">
        <f>IF(N193="sníž. přenesená",J193,0)</f>
        <v>0</v>
      </c>
      <c r="BI193" s="133">
        <f>IF(N193="nulová",J193,0)</f>
        <v>0</v>
      </c>
      <c r="BJ193" s="13" t="s">
        <v>75</v>
      </c>
      <c r="BK193" s="133">
        <f>ROUND(I193*H193,2)</f>
        <v>0</v>
      </c>
      <c r="BL193" s="13" t="s">
        <v>336</v>
      </c>
      <c r="BM193" s="132" t="s">
        <v>337</v>
      </c>
    </row>
    <row r="194" spans="2:65" s="11" customFormat="1" ht="22.95" customHeight="1">
      <c r="B194" s="109"/>
      <c r="D194" s="110" t="s">
        <v>69</v>
      </c>
      <c r="E194" s="118" t="s">
        <v>338</v>
      </c>
      <c r="F194" s="118" t="s">
        <v>339</v>
      </c>
      <c r="J194" s="119">
        <f>BK194</f>
        <v>0</v>
      </c>
      <c r="L194" s="109"/>
      <c r="M194" s="113"/>
      <c r="P194" s="114">
        <f>SUM(P195:P197)</f>
        <v>0</v>
      </c>
      <c r="R194" s="114">
        <f>SUM(R195:R197)</f>
        <v>0</v>
      </c>
      <c r="T194" s="115">
        <f>SUM(T195:T197)</f>
        <v>0</v>
      </c>
      <c r="AR194" s="110" t="s">
        <v>132</v>
      </c>
      <c r="AT194" s="116" t="s">
        <v>69</v>
      </c>
      <c r="AU194" s="116" t="s">
        <v>75</v>
      </c>
      <c r="AY194" s="110" t="s">
        <v>114</v>
      </c>
      <c r="BK194" s="117">
        <f>SUM(BK195:BK197)</f>
        <v>0</v>
      </c>
    </row>
    <row r="195" spans="2:65" s="1" customFormat="1" ht="16.5" customHeight="1">
      <c r="B195" s="120"/>
      <c r="C195" s="121" t="s">
        <v>340</v>
      </c>
      <c r="D195" s="121" t="s">
        <v>116</v>
      </c>
      <c r="E195" s="122" t="s">
        <v>341</v>
      </c>
      <c r="F195" s="123" t="s">
        <v>342</v>
      </c>
      <c r="G195" s="124" t="s">
        <v>243</v>
      </c>
      <c r="H195" s="125">
        <v>1</v>
      </c>
      <c r="I195" s="126"/>
      <c r="J195" s="126">
        <f>ROUND(I195*H195,2)</f>
        <v>0</v>
      </c>
      <c r="K195" s="127"/>
      <c r="L195" s="25"/>
      <c r="M195" s="128" t="s">
        <v>1</v>
      </c>
      <c r="N195" s="129" t="s">
        <v>35</v>
      </c>
      <c r="O195" s="130">
        <v>0</v>
      </c>
      <c r="P195" s="130">
        <f>O195*H195</f>
        <v>0</v>
      </c>
      <c r="Q195" s="130">
        <v>0</v>
      </c>
      <c r="R195" s="130">
        <f>Q195*H195</f>
        <v>0</v>
      </c>
      <c r="S195" s="130">
        <v>0</v>
      </c>
      <c r="T195" s="131">
        <f>S195*H195</f>
        <v>0</v>
      </c>
      <c r="AR195" s="132" t="s">
        <v>120</v>
      </c>
      <c r="AT195" s="132" t="s">
        <v>116</v>
      </c>
      <c r="AU195" s="132" t="s">
        <v>77</v>
      </c>
      <c r="AY195" s="13" t="s">
        <v>114</v>
      </c>
      <c r="BE195" s="133">
        <f>IF(N195="základní",J195,0)</f>
        <v>0</v>
      </c>
      <c r="BF195" s="133">
        <f>IF(N195="snížená",J195,0)</f>
        <v>0</v>
      </c>
      <c r="BG195" s="133">
        <f>IF(N195="zákl. přenesená",J195,0)</f>
        <v>0</v>
      </c>
      <c r="BH195" s="133">
        <f>IF(N195="sníž. přenesená",J195,0)</f>
        <v>0</v>
      </c>
      <c r="BI195" s="133">
        <f>IF(N195="nulová",J195,0)</f>
        <v>0</v>
      </c>
      <c r="BJ195" s="13" t="s">
        <v>75</v>
      </c>
      <c r="BK195" s="133">
        <f>ROUND(I195*H195,2)</f>
        <v>0</v>
      </c>
      <c r="BL195" s="13" t="s">
        <v>120</v>
      </c>
      <c r="BM195" s="132" t="s">
        <v>343</v>
      </c>
    </row>
    <row r="196" spans="2:65" s="1" customFormat="1" ht="16.5" customHeight="1">
      <c r="B196" s="120"/>
      <c r="C196" s="121" t="s">
        <v>344</v>
      </c>
      <c r="D196" s="121" t="s">
        <v>116</v>
      </c>
      <c r="E196" s="122" t="s">
        <v>345</v>
      </c>
      <c r="F196" s="123" t="s">
        <v>346</v>
      </c>
      <c r="G196" s="124" t="s">
        <v>243</v>
      </c>
      <c r="H196" s="125">
        <v>1</v>
      </c>
      <c r="I196" s="126"/>
      <c r="J196" s="126">
        <f>ROUND(I196*H196,2)</f>
        <v>0</v>
      </c>
      <c r="K196" s="127"/>
      <c r="L196" s="25"/>
      <c r="M196" s="128" t="s">
        <v>1</v>
      </c>
      <c r="N196" s="129" t="s">
        <v>35</v>
      </c>
      <c r="O196" s="130">
        <v>0</v>
      </c>
      <c r="P196" s="130">
        <f>O196*H196</f>
        <v>0</v>
      </c>
      <c r="Q196" s="130">
        <v>0</v>
      </c>
      <c r="R196" s="130">
        <f>Q196*H196</f>
        <v>0</v>
      </c>
      <c r="S196" s="130">
        <v>0</v>
      </c>
      <c r="T196" s="131">
        <f>S196*H196</f>
        <v>0</v>
      </c>
      <c r="AR196" s="132" t="s">
        <v>120</v>
      </c>
      <c r="AT196" s="132" t="s">
        <v>116</v>
      </c>
      <c r="AU196" s="132" t="s">
        <v>77</v>
      </c>
      <c r="AY196" s="13" t="s">
        <v>114</v>
      </c>
      <c r="BE196" s="133">
        <f>IF(N196="základní",J196,0)</f>
        <v>0</v>
      </c>
      <c r="BF196" s="133">
        <f>IF(N196="snížená",J196,0)</f>
        <v>0</v>
      </c>
      <c r="BG196" s="133">
        <f>IF(N196="zákl. přenesená",J196,0)</f>
        <v>0</v>
      </c>
      <c r="BH196" s="133">
        <f>IF(N196="sníž. přenesená",J196,0)</f>
        <v>0</v>
      </c>
      <c r="BI196" s="133">
        <f>IF(N196="nulová",J196,0)</f>
        <v>0</v>
      </c>
      <c r="BJ196" s="13" t="s">
        <v>75</v>
      </c>
      <c r="BK196" s="133">
        <f>ROUND(I196*H196,2)</f>
        <v>0</v>
      </c>
      <c r="BL196" s="13" t="s">
        <v>120</v>
      </c>
      <c r="BM196" s="132" t="s">
        <v>347</v>
      </c>
    </row>
    <row r="197" spans="2:65" s="1" customFormat="1" ht="16.5" customHeight="1">
      <c r="B197" s="120"/>
      <c r="C197" s="121" t="s">
        <v>348</v>
      </c>
      <c r="D197" s="121" t="s">
        <v>116</v>
      </c>
      <c r="E197" s="122" t="s">
        <v>349</v>
      </c>
      <c r="F197" s="123" t="s">
        <v>350</v>
      </c>
      <c r="G197" s="124" t="s">
        <v>243</v>
      </c>
      <c r="H197" s="125">
        <v>1</v>
      </c>
      <c r="I197" s="126"/>
      <c r="J197" s="126">
        <f>ROUND(I197*H197,2)</f>
        <v>0</v>
      </c>
      <c r="K197" s="127"/>
      <c r="L197" s="25"/>
      <c r="M197" s="128" t="s">
        <v>1</v>
      </c>
      <c r="N197" s="129" t="s">
        <v>35</v>
      </c>
      <c r="O197" s="130">
        <v>0</v>
      </c>
      <c r="P197" s="130">
        <f>O197*H197</f>
        <v>0</v>
      </c>
      <c r="Q197" s="130">
        <v>0</v>
      </c>
      <c r="R197" s="130">
        <f>Q197*H197</f>
        <v>0</v>
      </c>
      <c r="S197" s="130">
        <v>0</v>
      </c>
      <c r="T197" s="131">
        <f>S197*H197</f>
        <v>0</v>
      </c>
      <c r="AR197" s="132" t="s">
        <v>120</v>
      </c>
      <c r="AT197" s="132" t="s">
        <v>116</v>
      </c>
      <c r="AU197" s="132" t="s">
        <v>77</v>
      </c>
      <c r="AY197" s="13" t="s">
        <v>114</v>
      </c>
      <c r="BE197" s="133">
        <f>IF(N197="základní",J197,0)</f>
        <v>0</v>
      </c>
      <c r="BF197" s="133">
        <f>IF(N197="snížená",J197,0)</f>
        <v>0</v>
      </c>
      <c r="BG197" s="133">
        <f>IF(N197="zákl. přenesená",J197,0)</f>
        <v>0</v>
      </c>
      <c r="BH197" s="133">
        <f>IF(N197="sníž. přenesená",J197,0)</f>
        <v>0</v>
      </c>
      <c r="BI197" s="133">
        <f>IF(N197="nulová",J197,0)</f>
        <v>0</v>
      </c>
      <c r="BJ197" s="13" t="s">
        <v>75</v>
      </c>
      <c r="BK197" s="133">
        <f>ROUND(I197*H197,2)</f>
        <v>0</v>
      </c>
      <c r="BL197" s="13" t="s">
        <v>120</v>
      </c>
      <c r="BM197" s="132" t="s">
        <v>351</v>
      </c>
    </row>
    <row r="198" spans="2:65" s="11" customFormat="1" ht="22.95" customHeight="1">
      <c r="B198" s="109"/>
      <c r="D198" s="110" t="s">
        <v>69</v>
      </c>
      <c r="E198" s="118" t="s">
        <v>352</v>
      </c>
      <c r="F198" s="118" t="s">
        <v>353</v>
      </c>
      <c r="J198" s="119">
        <f>BK198</f>
        <v>0</v>
      </c>
      <c r="L198" s="109"/>
      <c r="M198" s="113"/>
      <c r="P198" s="114">
        <f>SUM(P199:P201)</f>
        <v>0</v>
      </c>
      <c r="R198" s="114">
        <f>SUM(R199:R201)</f>
        <v>0</v>
      </c>
      <c r="T198" s="115">
        <f>SUM(T199:T201)</f>
        <v>0</v>
      </c>
      <c r="AR198" s="110" t="s">
        <v>132</v>
      </c>
      <c r="AT198" s="116" t="s">
        <v>69</v>
      </c>
      <c r="AU198" s="116" t="s">
        <v>75</v>
      </c>
      <c r="AY198" s="110" t="s">
        <v>114</v>
      </c>
      <c r="BK198" s="117">
        <f>SUM(BK199:BK201)</f>
        <v>0</v>
      </c>
    </row>
    <row r="199" spans="2:65" s="1" customFormat="1" ht="16.5" customHeight="1">
      <c r="B199" s="120"/>
      <c r="C199" s="121" t="s">
        <v>354</v>
      </c>
      <c r="D199" s="121" t="s">
        <v>116</v>
      </c>
      <c r="E199" s="122" t="s">
        <v>355</v>
      </c>
      <c r="F199" s="123" t="s">
        <v>356</v>
      </c>
      <c r="G199" s="124" t="s">
        <v>243</v>
      </c>
      <c r="H199" s="125">
        <v>1</v>
      </c>
      <c r="I199" s="126"/>
      <c r="J199" s="126">
        <f>ROUND(I199*H199,2)</f>
        <v>0</v>
      </c>
      <c r="K199" s="127"/>
      <c r="L199" s="25"/>
      <c r="M199" s="128" t="s">
        <v>1</v>
      </c>
      <c r="N199" s="129" t="s">
        <v>35</v>
      </c>
      <c r="O199" s="130">
        <v>0</v>
      </c>
      <c r="P199" s="130">
        <f>O199*H199</f>
        <v>0</v>
      </c>
      <c r="Q199" s="130">
        <v>0</v>
      </c>
      <c r="R199" s="130">
        <f>Q199*H199</f>
        <v>0</v>
      </c>
      <c r="S199" s="130">
        <v>0</v>
      </c>
      <c r="T199" s="131">
        <f>S199*H199</f>
        <v>0</v>
      </c>
      <c r="AR199" s="132" t="s">
        <v>336</v>
      </c>
      <c r="AT199" s="132" t="s">
        <v>116</v>
      </c>
      <c r="AU199" s="132" t="s">
        <v>77</v>
      </c>
      <c r="AY199" s="13" t="s">
        <v>114</v>
      </c>
      <c r="BE199" s="133">
        <f>IF(N199="základní",J199,0)</f>
        <v>0</v>
      </c>
      <c r="BF199" s="133">
        <f>IF(N199="snížená",J199,0)</f>
        <v>0</v>
      </c>
      <c r="BG199" s="133">
        <f>IF(N199="zákl. přenesená",J199,0)</f>
        <v>0</v>
      </c>
      <c r="BH199" s="133">
        <f>IF(N199="sníž. přenesená",J199,0)</f>
        <v>0</v>
      </c>
      <c r="BI199" s="133">
        <f>IF(N199="nulová",J199,0)</f>
        <v>0</v>
      </c>
      <c r="BJ199" s="13" t="s">
        <v>75</v>
      </c>
      <c r="BK199" s="133">
        <f>ROUND(I199*H199,2)</f>
        <v>0</v>
      </c>
      <c r="BL199" s="13" t="s">
        <v>336</v>
      </c>
      <c r="BM199" s="132" t="s">
        <v>357</v>
      </c>
    </row>
    <row r="200" spans="2:65" s="1" customFormat="1" ht="16.5" customHeight="1">
      <c r="B200" s="120"/>
      <c r="C200" s="121" t="s">
        <v>358</v>
      </c>
      <c r="D200" s="121" t="s">
        <v>116</v>
      </c>
      <c r="E200" s="122" t="s">
        <v>359</v>
      </c>
      <c r="F200" s="123" t="s">
        <v>360</v>
      </c>
      <c r="G200" s="124" t="s">
        <v>243</v>
      </c>
      <c r="H200" s="125">
        <v>1</v>
      </c>
      <c r="I200" s="126"/>
      <c r="J200" s="126">
        <f>ROUND(I200*H200,2)</f>
        <v>0</v>
      </c>
      <c r="K200" s="127"/>
      <c r="L200" s="25"/>
      <c r="M200" s="128" t="s">
        <v>1</v>
      </c>
      <c r="N200" s="129" t="s">
        <v>35</v>
      </c>
      <c r="O200" s="130">
        <v>0</v>
      </c>
      <c r="P200" s="130">
        <f>O200*H200</f>
        <v>0</v>
      </c>
      <c r="Q200" s="130">
        <v>0</v>
      </c>
      <c r="R200" s="130">
        <f>Q200*H200</f>
        <v>0</v>
      </c>
      <c r="S200" s="130">
        <v>0</v>
      </c>
      <c r="T200" s="131">
        <f>S200*H200</f>
        <v>0</v>
      </c>
      <c r="AR200" s="132" t="s">
        <v>336</v>
      </c>
      <c r="AT200" s="132" t="s">
        <v>116</v>
      </c>
      <c r="AU200" s="132" t="s">
        <v>77</v>
      </c>
      <c r="AY200" s="13" t="s">
        <v>114</v>
      </c>
      <c r="BE200" s="133">
        <f>IF(N200="základní",J200,0)</f>
        <v>0</v>
      </c>
      <c r="BF200" s="133">
        <f>IF(N200="snížená",J200,0)</f>
        <v>0</v>
      </c>
      <c r="BG200" s="133">
        <f>IF(N200="zákl. přenesená",J200,0)</f>
        <v>0</v>
      </c>
      <c r="BH200" s="133">
        <f>IF(N200="sníž. přenesená",J200,0)</f>
        <v>0</v>
      </c>
      <c r="BI200" s="133">
        <f>IF(N200="nulová",J200,0)</f>
        <v>0</v>
      </c>
      <c r="BJ200" s="13" t="s">
        <v>75</v>
      </c>
      <c r="BK200" s="133">
        <f>ROUND(I200*H200,2)</f>
        <v>0</v>
      </c>
      <c r="BL200" s="13" t="s">
        <v>336</v>
      </c>
      <c r="BM200" s="132" t="s">
        <v>361</v>
      </c>
    </row>
    <row r="201" spans="2:65" s="1" customFormat="1" ht="16.5" customHeight="1">
      <c r="B201" s="120"/>
      <c r="C201" s="121" t="s">
        <v>362</v>
      </c>
      <c r="D201" s="121" t="s">
        <v>116</v>
      </c>
      <c r="E201" s="122" t="s">
        <v>363</v>
      </c>
      <c r="F201" s="123" t="s">
        <v>364</v>
      </c>
      <c r="G201" s="124" t="s">
        <v>365</v>
      </c>
      <c r="H201" s="125">
        <v>1</v>
      </c>
      <c r="I201" s="126"/>
      <c r="J201" s="126">
        <f>ROUND(I201*H201,2)</f>
        <v>0</v>
      </c>
      <c r="K201" s="127"/>
      <c r="L201" s="25"/>
      <c r="M201" s="128" t="s">
        <v>1</v>
      </c>
      <c r="N201" s="129" t="s">
        <v>35</v>
      </c>
      <c r="O201" s="130">
        <v>0</v>
      </c>
      <c r="P201" s="130">
        <f>O201*H201</f>
        <v>0</v>
      </c>
      <c r="Q201" s="130">
        <v>0</v>
      </c>
      <c r="R201" s="130">
        <f>Q201*H201</f>
        <v>0</v>
      </c>
      <c r="S201" s="130">
        <v>0</v>
      </c>
      <c r="T201" s="131">
        <f>S201*H201</f>
        <v>0</v>
      </c>
      <c r="AR201" s="132" t="s">
        <v>336</v>
      </c>
      <c r="AT201" s="132" t="s">
        <v>116</v>
      </c>
      <c r="AU201" s="132" t="s">
        <v>77</v>
      </c>
      <c r="AY201" s="13" t="s">
        <v>114</v>
      </c>
      <c r="BE201" s="133">
        <f>IF(N201="základní",J201,0)</f>
        <v>0</v>
      </c>
      <c r="BF201" s="133">
        <f>IF(N201="snížená",J201,0)</f>
        <v>0</v>
      </c>
      <c r="BG201" s="133">
        <f>IF(N201="zákl. přenesená",J201,0)</f>
        <v>0</v>
      </c>
      <c r="BH201" s="133">
        <f>IF(N201="sníž. přenesená",J201,0)</f>
        <v>0</v>
      </c>
      <c r="BI201" s="133">
        <f>IF(N201="nulová",J201,0)</f>
        <v>0</v>
      </c>
      <c r="BJ201" s="13" t="s">
        <v>75</v>
      </c>
      <c r="BK201" s="133">
        <f>ROUND(I201*H201,2)</f>
        <v>0</v>
      </c>
      <c r="BL201" s="13" t="s">
        <v>336</v>
      </c>
      <c r="BM201" s="132" t="s">
        <v>366</v>
      </c>
    </row>
    <row r="202" spans="2:65" s="11" customFormat="1" ht="22.95" customHeight="1">
      <c r="B202" s="109"/>
      <c r="D202" s="110" t="s">
        <v>69</v>
      </c>
      <c r="E202" s="118" t="s">
        <v>367</v>
      </c>
      <c r="F202" s="118" t="s">
        <v>368</v>
      </c>
      <c r="J202" s="119">
        <f>BK202</f>
        <v>0</v>
      </c>
      <c r="L202" s="109"/>
      <c r="M202" s="113"/>
      <c r="P202" s="114">
        <f>SUM(P203:P208)</f>
        <v>0</v>
      </c>
      <c r="R202" s="114">
        <f>SUM(R203:R208)</f>
        <v>0</v>
      </c>
      <c r="T202" s="115">
        <f>SUM(T203:T208)</f>
        <v>0</v>
      </c>
      <c r="AR202" s="110" t="s">
        <v>132</v>
      </c>
      <c r="AT202" s="116" t="s">
        <v>69</v>
      </c>
      <c r="AU202" s="116" t="s">
        <v>75</v>
      </c>
      <c r="AY202" s="110" t="s">
        <v>114</v>
      </c>
      <c r="BK202" s="117">
        <f>SUM(BK203:BK208)</f>
        <v>0</v>
      </c>
    </row>
    <row r="203" spans="2:65" s="1" customFormat="1" ht="16.5" customHeight="1">
      <c r="B203" s="120"/>
      <c r="C203" s="121" t="s">
        <v>369</v>
      </c>
      <c r="D203" s="121" t="s">
        <v>116</v>
      </c>
      <c r="E203" s="122" t="s">
        <v>370</v>
      </c>
      <c r="F203" s="123" t="s">
        <v>371</v>
      </c>
      <c r="G203" s="124" t="s">
        <v>243</v>
      </c>
      <c r="H203" s="125">
        <v>1</v>
      </c>
      <c r="I203" s="126"/>
      <c r="J203" s="126">
        <f t="shared" ref="J203:J208" si="50">ROUND(I203*H203,2)</f>
        <v>0</v>
      </c>
      <c r="K203" s="127"/>
      <c r="L203" s="25"/>
      <c r="M203" s="128" t="s">
        <v>1</v>
      </c>
      <c r="N203" s="129" t="s">
        <v>35</v>
      </c>
      <c r="O203" s="130">
        <v>0</v>
      </c>
      <c r="P203" s="130">
        <f t="shared" ref="P203:P208" si="51">O203*H203</f>
        <v>0</v>
      </c>
      <c r="Q203" s="130">
        <v>0</v>
      </c>
      <c r="R203" s="130">
        <f t="shared" ref="R203:R208" si="52">Q203*H203</f>
        <v>0</v>
      </c>
      <c r="S203" s="130">
        <v>0</v>
      </c>
      <c r="T203" s="131">
        <f t="shared" ref="T203:T208" si="53">S203*H203</f>
        <v>0</v>
      </c>
      <c r="AR203" s="132" t="s">
        <v>120</v>
      </c>
      <c r="AT203" s="132" t="s">
        <v>116</v>
      </c>
      <c r="AU203" s="132" t="s">
        <v>77</v>
      </c>
      <c r="AY203" s="13" t="s">
        <v>114</v>
      </c>
      <c r="BE203" s="133">
        <f t="shared" ref="BE203:BE208" si="54">IF(N203="základní",J203,0)</f>
        <v>0</v>
      </c>
      <c r="BF203" s="133">
        <f t="shared" ref="BF203:BF208" si="55">IF(N203="snížená",J203,0)</f>
        <v>0</v>
      </c>
      <c r="BG203" s="133">
        <f t="shared" ref="BG203:BG208" si="56">IF(N203="zákl. přenesená",J203,0)</f>
        <v>0</v>
      </c>
      <c r="BH203" s="133">
        <f t="shared" ref="BH203:BH208" si="57">IF(N203="sníž. přenesená",J203,0)</f>
        <v>0</v>
      </c>
      <c r="BI203" s="133">
        <f t="shared" ref="BI203:BI208" si="58">IF(N203="nulová",J203,0)</f>
        <v>0</v>
      </c>
      <c r="BJ203" s="13" t="s">
        <v>75</v>
      </c>
      <c r="BK203" s="133">
        <f t="shared" ref="BK203:BK208" si="59">ROUND(I203*H203,2)</f>
        <v>0</v>
      </c>
      <c r="BL203" s="13" t="s">
        <v>120</v>
      </c>
      <c r="BM203" s="132" t="s">
        <v>372</v>
      </c>
    </row>
    <row r="204" spans="2:65" s="1" customFormat="1" ht="16.5" customHeight="1">
      <c r="B204" s="120"/>
      <c r="C204" s="121" t="s">
        <v>373</v>
      </c>
      <c r="D204" s="121" t="s">
        <v>116</v>
      </c>
      <c r="E204" s="122" t="s">
        <v>374</v>
      </c>
      <c r="F204" s="123" t="s">
        <v>375</v>
      </c>
      <c r="G204" s="124" t="s">
        <v>243</v>
      </c>
      <c r="H204" s="125">
        <v>1</v>
      </c>
      <c r="I204" s="126"/>
      <c r="J204" s="126">
        <f t="shared" si="50"/>
        <v>0</v>
      </c>
      <c r="K204" s="127"/>
      <c r="L204" s="25"/>
      <c r="M204" s="128" t="s">
        <v>1</v>
      </c>
      <c r="N204" s="129" t="s">
        <v>35</v>
      </c>
      <c r="O204" s="130">
        <v>0</v>
      </c>
      <c r="P204" s="130">
        <f t="shared" si="51"/>
        <v>0</v>
      </c>
      <c r="Q204" s="130">
        <v>0</v>
      </c>
      <c r="R204" s="130">
        <f t="shared" si="52"/>
        <v>0</v>
      </c>
      <c r="S204" s="130">
        <v>0</v>
      </c>
      <c r="T204" s="131">
        <f t="shared" si="53"/>
        <v>0</v>
      </c>
      <c r="AR204" s="132" t="s">
        <v>120</v>
      </c>
      <c r="AT204" s="132" t="s">
        <v>116</v>
      </c>
      <c r="AU204" s="132" t="s">
        <v>77</v>
      </c>
      <c r="AY204" s="13" t="s">
        <v>114</v>
      </c>
      <c r="BE204" s="133">
        <f t="shared" si="54"/>
        <v>0</v>
      </c>
      <c r="BF204" s="133">
        <f t="shared" si="55"/>
        <v>0</v>
      </c>
      <c r="BG204" s="133">
        <f t="shared" si="56"/>
        <v>0</v>
      </c>
      <c r="BH204" s="133">
        <f t="shared" si="57"/>
        <v>0</v>
      </c>
      <c r="BI204" s="133">
        <f t="shared" si="58"/>
        <v>0</v>
      </c>
      <c r="BJ204" s="13" t="s">
        <v>75</v>
      </c>
      <c r="BK204" s="133">
        <f t="shared" si="59"/>
        <v>0</v>
      </c>
      <c r="BL204" s="13" t="s">
        <v>120</v>
      </c>
      <c r="BM204" s="132" t="s">
        <v>376</v>
      </c>
    </row>
    <row r="205" spans="2:65" s="1" customFormat="1" ht="16.5" customHeight="1">
      <c r="B205" s="120"/>
      <c r="C205" s="121" t="s">
        <v>377</v>
      </c>
      <c r="D205" s="121" t="s">
        <v>116</v>
      </c>
      <c r="E205" s="122" t="s">
        <v>378</v>
      </c>
      <c r="F205" s="123" t="s">
        <v>379</v>
      </c>
      <c r="G205" s="124" t="s">
        <v>243</v>
      </c>
      <c r="H205" s="125">
        <v>1</v>
      </c>
      <c r="I205" s="126"/>
      <c r="J205" s="126">
        <f t="shared" si="50"/>
        <v>0</v>
      </c>
      <c r="K205" s="127"/>
      <c r="L205" s="25"/>
      <c r="M205" s="128" t="s">
        <v>1</v>
      </c>
      <c r="N205" s="129" t="s">
        <v>35</v>
      </c>
      <c r="O205" s="130">
        <v>0</v>
      </c>
      <c r="P205" s="130">
        <f t="shared" si="51"/>
        <v>0</v>
      </c>
      <c r="Q205" s="130">
        <v>0</v>
      </c>
      <c r="R205" s="130">
        <f t="shared" si="52"/>
        <v>0</v>
      </c>
      <c r="S205" s="130">
        <v>0</v>
      </c>
      <c r="T205" s="131">
        <f t="shared" si="53"/>
        <v>0</v>
      </c>
      <c r="AR205" s="132" t="s">
        <v>120</v>
      </c>
      <c r="AT205" s="132" t="s">
        <v>116</v>
      </c>
      <c r="AU205" s="132" t="s">
        <v>77</v>
      </c>
      <c r="AY205" s="13" t="s">
        <v>114</v>
      </c>
      <c r="BE205" s="133">
        <f t="shared" si="54"/>
        <v>0</v>
      </c>
      <c r="BF205" s="133">
        <f t="shared" si="55"/>
        <v>0</v>
      </c>
      <c r="BG205" s="133">
        <f t="shared" si="56"/>
        <v>0</v>
      </c>
      <c r="BH205" s="133">
        <f t="shared" si="57"/>
        <v>0</v>
      </c>
      <c r="BI205" s="133">
        <f t="shared" si="58"/>
        <v>0</v>
      </c>
      <c r="BJ205" s="13" t="s">
        <v>75</v>
      </c>
      <c r="BK205" s="133">
        <f t="shared" si="59"/>
        <v>0</v>
      </c>
      <c r="BL205" s="13" t="s">
        <v>120</v>
      </c>
      <c r="BM205" s="132" t="s">
        <v>380</v>
      </c>
    </row>
    <row r="206" spans="2:65" s="1" customFormat="1" ht="16.5" customHeight="1">
      <c r="B206" s="120"/>
      <c r="C206" s="121" t="s">
        <v>381</v>
      </c>
      <c r="D206" s="121" t="s">
        <v>116</v>
      </c>
      <c r="E206" s="122" t="s">
        <v>382</v>
      </c>
      <c r="F206" s="123" t="s">
        <v>383</v>
      </c>
      <c r="G206" s="124" t="s">
        <v>243</v>
      </c>
      <c r="H206" s="125">
        <v>1</v>
      </c>
      <c r="I206" s="126"/>
      <c r="J206" s="126">
        <f t="shared" si="50"/>
        <v>0</v>
      </c>
      <c r="K206" s="127"/>
      <c r="L206" s="25"/>
      <c r="M206" s="128" t="s">
        <v>1</v>
      </c>
      <c r="N206" s="129" t="s">
        <v>35</v>
      </c>
      <c r="O206" s="130">
        <v>0</v>
      </c>
      <c r="P206" s="130">
        <f t="shared" si="51"/>
        <v>0</v>
      </c>
      <c r="Q206" s="130">
        <v>0</v>
      </c>
      <c r="R206" s="130">
        <f t="shared" si="52"/>
        <v>0</v>
      </c>
      <c r="S206" s="130">
        <v>0</v>
      </c>
      <c r="T206" s="131">
        <f t="shared" si="53"/>
        <v>0</v>
      </c>
      <c r="AR206" s="132" t="s">
        <v>120</v>
      </c>
      <c r="AT206" s="132" t="s">
        <v>116</v>
      </c>
      <c r="AU206" s="132" t="s">
        <v>77</v>
      </c>
      <c r="AY206" s="13" t="s">
        <v>114</v>
      </c>
      <c r="BE206" s="133">
        <f t="shared" si="54"/>
        <v>0</v>
      </c>
      <c r="BF206" s="133">
        <f t="shared" si="55"/>
        <v>0</v>
      </c>
      <c r="BG206" s="133">
        <f t="shared" si="56"/>
        <v>0</v>
      </c>
      <c r="BH206" s="133">
        <f t="shared" si="57"/>
        <v>0</v>
      </c>
      <c r="BI206" s="133">
        <f t="shared" si="58"/>
        <v>0</v>
      </c>
      <c r="BJ206" s="13" t="s">
        <v>75</v>
      </c>
      <c r="BK206" s="133">
        <f t="shared" si="59"/>
        <v>0</v>
      </c>
      <c r="BL206" s="13" t="s">
        <v>120</v>
      </c>
      <c r="BM206" s="132" t="s">
        <v>384</v>
      </c>
    </row>
    <row r="207" spans="2:65" s="1" customFormat="1" ht="16.5" customHeight="1">
      <c r="B207" s="120"/>
      <c r="C207" s="121" t="s">
        <v>385</v>
      </c>
      <c r="D207" s="121" t="s">
        <v>116</v>
      </c>
      <c r="E207" s="122" t="s">
        <v>386</v>
      </c>
      <c r="F207" s="123" t="s">
        <v>387</v>
      </c>
      <c r="G207" s="124" t="s">
        <v>243</v>
      </c>
      <c r="H207" s="125">
        <v>15</v>
      </c>
      <c r="I207" s="126"/>
      <c r="J207" s="126">
        <f t="shared" si="50"/>
        <v>0</v>
      </c>
      <c r="K207" s="127"/>
      <c r="L207" s="25"/>
      <c r="M207" s="128" t="s">
        <v>1</v>
      </c>
      <c r="N207" s="129" t="s">
        <v>35</v>
      </c>
      <c r="O207" s="130">
        <v>0</v>
      </c>
      <c r="P207" s="130">
        <f t="shared" si="51"/>
        <v>0</v>
      </c>
      <c r="Q207" s="130">
        <v>0</v>
      </c>
      <c r="R207" s="130">
        <f t="shared" si="52"/>
        <v>0</v>
      </c>
      <c r="S207" s="130">
        <v>0</v>
      </c>
      <c r="T207" s="131">
        <f t="shared" si="53"/>
        <v>0</v>
      </c>
      <c r="AR207" s="132" t="s">
        <v>120</v>
      </c>
      <c r="AT207" s="132" t="s">
        <v>116</v>
      </c>
      <c r="AU207" s="132" t="s">
        <v>77</v>
      </c>
      <c r="AY207" s="13" t="s">
        <v>114</v>
      </c>
      <c r="BE207" s="133">
        <f t="shared" si="54"/>
        <v>0</v>
      </c>
      <c r="BF207" s="133">
        <f t="shared" si="55"/>
        <v>0</v>
      </c>
      <c r="BG207" s="133">
        <f t="shared" si="56"/>
        <v>0</v>
      </c>
      <c r="BH207" s="133">
        <f t="shared" si="57"/>
        <v>0</v>
      </c>
      <c r="BI207" s="133">
        <f t="shared" si="58"/>
        <v>0</v>
      </c>
      <c r="BJ207" s="13" t="s">
        <v>75</v>
      </c>
      <c r="BK207" s="133">
        <f t="shared" si="59"/>
        <v>0</v>
      </c>
      <c r="BL207" s="13" t="s">
        <v>120</v>
      </c>
      <c r="BM207" s="132" t="s">
        <v>388</v>
      </c>
    </row>
    <row r="208" spans="2:65" s="1" customFormat="1" ht="33" customHeight="1">
      <c r="B208" s="120"/>
      <c r="C208" s="121" t="s">
        <v>389</v>
      </c>
      <c r="D208" s="121" t="s">
        <v>116</v>
      </c>
      <c r="E208" s="122" t="s">
        <v>390</v>
      </c>
      <c r="F208" s="123" t="s">
        <v>391</v>
      </c>
      <c r="G208" s="124" t="s">
        <v>243</v>
      </c>
      <c r="H208" s="125">
        <v>1</v>
      </c>
      <c r="I208" s="126"/>
      <c r="J208" s="126">
        <f t="shared" si="50"/>
        <v>0</v>
      </c>
      <c r="K208" s="127"/>
      <c r="L208" s="25"/>
      <c r="M208" s="128" t="s">
        <v>1</v>
      </c>
      <c r="N208" s="129" t="s">
        <v>35</v>
      </c>
      <c r="O208" s="130">
        <v>0</v>
      </c>
      <c r="P208" s="130">
        <f t="shared" si="51"/>
        <v>0</v>
      </c>
      <c r="Q208" s="130">
        <v>0</v>
      </c>
      <c r="R208" s="130">
        <f t="shared" si="52"/>
        <v>0</v>
      </c>
      <c r="S208" s="130">
        <v>0</v>
      </c>
      <c r="T208" s="131">
        <f t="shared" si="53"/>
        <v>0</v>
      </c>
      <c r="AR208" s="132" t="s">
        <v>120</v>
      </c>
      <c r="AT208" s="132" t="s">
        <v>116</v>
      </c>
      <c r="AU208" s="132" t="s">
        <v>77</v>
      </c>
      <c r="AY208" s="13" t="s">
        <v>114</v>
      </c>
      <c r="BE208" s="133">
        <f t="shared" si="54"/>
        <v>0</v>
      </c>
      <c r="BF208" s="133">
        <f t="shared" si="55"/>
        <v>0</v>
      </c>
      <c r="BG208" s="133">
        <f t="shared" si="56"/>
        <v>0</v>
      </c>
      <c r="BH208" s="133">
        <f t="shared" si="57"/>
        <v>0</v>
      </c>
      <c r="BI208" s="133">
        <f t="shared" si="58"/>
        <v>0</v>
      </c>
      <c r="BJ208" s="13" t="s">
        <v>75</v>
      </c>
      <c r="BK208" s="133">
        <f t="shared" si="59"/>
        <v>0</v>
      </c>
      <c r="BL208" s="13" t="s">
        <v>120</v>
      </c>
      <c r="BM208" s="132" t="s">
        <v>392</v>
      </c>
    </row>
    <row r="209" spans="2:65" s="11" customFormat="1" ht="22.95" customHeight="1">
      <c r="B209" s="109"/>
      <c r="D209" s="110" t="s">
        <v>69</v>
      </c>
      <c r="E209" s="118" t="s">
        <v>393</v>
      </c>
      <c r="F209" s="118" t="s">
        <v>368</v>
      </c>
      <c r="J209" s="119">
        <f>BK209</f>
        <v>0</v>
      </c>
      <c r="L209" s="109"/>
      <c r="M209" s="113"/>
      <c r="P209" s="114">
        <f>P210</f>
        <v>0</v>
      </c>
      <c r="R209" s="114">
        <f>R210</f>
        <v>0</v>
      </c>
      <c r="T209" s="115">
        <f>T210</f>
        <v>0</v>
      </c>
      <c r="AR209" s="110" t="s">
        <v>132</v>
      </c>
      <c r="AT209" s="116" t="s">
        <v>69</v>
      </c>
      <c r="AU209" s="116" t="s">
        <v>75</v>
      </c>
      <c r="AY209" s="110" t="s">
        <v>114</v>
      </c>
      <c r="BK209" s="117">
        <f>BK210</f>
        <v>0</v>
      </c>
    </row>
    <row r="210" spans="2:65" s="1" customFormat="1" ht="16.5" customHeight="1">
      <c r="B210" s="120"/>
      <c r="C210" s="121" t="s">
        <v>394</v>
      </c>
      <c r="D210" s="121" t="s">
        <v>116</v>
      </c>
      <c r="E210" s="122" t="s">
        <v>395</v>
      </c>
      <c r="F210" s="123" t="s">
        <v>396</v>
      </c>
      <c r="G210" s="124" t="s">
        <v>243</v>
      </c>
      <c r="H210" s="125">
        <v>1</v>
      </c>
      <c r="I210" s="126"/>
      <c r="J210" s="126">
        <f>ROUND(I210*H210,2)</f>
        <v>0</v>
      </c>
      <c r="K210" s="127"/>
      <c r="L210" s="25"/>
      <c r="M210" s="144" t="s">
        <v>1</v>
      </c>
      <c r="N210" s="145" t="s">
        <v>35</v>
      </c>
      <c r="O210" s="146">
        <v>0</v>
      </c>
      <c r="P210" s="146">
        <f>O210*H210</f>
        <v>0</v>
      </c>
      <c r="Q210" s="146">
        <v>0</v>
      </c>
      <c r="R210" s="146">
        <f>Q210*H210</f>
        <v>0</v>
      </c>
      <c r="S210" s="146">
        <v>0</v>
      </c>
      <c r="T210" s="147">
        <f>S210*H210</f>
        <v>0</v>
      </c>
      <c r="AR210" s="132" t="s">
        <v>336</v>
      </c>
      <c r="AT210" s="132" t="s">
        <v>116</v>
      </c>
      <c r="AU210" s="132" t="s">
        <v>77</v>
      </c>
      <c r="AY210" s="13" t="s">
        <v>114</v>
      </c>
      <c r="BE210" s="133">
        <f>IF(N210="základní",J210,0)</f>
        <v>0</v>
      </c>
      <c r="BF210" s="133">
        <f>IF(N210="snížená",J210,0)</f>
        <v>0</v>
      </c>
      <c r="BG210" s="133">
        <f>IF(N210="zákl. přenesená",J210,0)</f>
        <v>0</v>
      </c>
      <c r="BH210" s="133">
        <f>IF(N210="sníž. přenesená",J210,0)</f>
        <v>0</v>
      </c>
      <c r="BI210" s="133">
        <f>IF(N210="nulová",J210,0)</f>
        <v>0</v>
      </c>
      <c r="BJ210" s="13" t="s">
        <v>75</v>
      </c>
      <c r="BK210" s="133">
        <f>ROUND(I210*H210,2)</f>
        <v>0</v>
      </c>
      <c r="BL210" s="13" t="s">
        <v>336</v>
      </c>
      <c r="BM210" s="132" t="s">
        <v>397</v>
      </c>
    </row>
    <row r="211" spans="2:65" s="1" customFormat="1" ht="6.9" customHeight="1">
      <c r="B211" s="37"/>
      <c r="C211" s="38"/>
      <c r="D211" s="38"/>
      <c r="E211" s="38"/>
      <c r="F211" s="38"/>
      <c r="G211" s="38"/>
      <c r="H211" s="38"/>
      <c r="I211" s="38"/>
      <c r="J211" s="38"/>
      <c r="K211" s="38"/>
      <c r="L211" s="25"/>
    </row>
  </sheetData>
  <autoFilter ref="C126:K210" xr:uid="{00000000-0009-0000-0000-000001000000}"/>
  <mergeCells count="6">
    <mergeCell ref="E119:H119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22POC601 - Úštěk - Oprava...</vt:lpstr>
      <vt:lpstr>'22POC601 - Úštěk - Oprava...'!Názvy_tisku</vt:lpstr>
      <vt:lpstr>'Rekapitulace stavby'!Názvy_tisku</vt:lpstr>
      <vt:lpstr>'22POC601 - Úštěk - Oprava...'!Oblast_tisku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Bažant František</dc:creator>
  <cp:lastModifiedBy>Lukáš Počík</cp:lastModifiedBy>
  <dcterms:created xsi:type="dcterms:W3CDTF">2022-07-07T12:53:44Z</dcterms:created>
  <dcterms:modified xsi:type="dcterms:W3CDTF">2022-07-11T21:43:59Z</dcterms:modified>
</cp:coreProperties>
</file>