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uKData\Projekty_vstup\24-093-Trebenice_dem(ZjPR)\podklady\Rozpocet v3\"/>
    </mc:Choice>
  </mc:AlternateContent>
  <xr:revisionPtr revIDLastSave="0" documentId="13_ncr:1_{774285B0-3E32-4014-A6F5-AA6EE82A1EE3}" xr6:coauthVersionLast="47" xr6:coauthVersionMax="47" xr10:uidLastSave="{00000000-0000-0000-0000-000000000000}"/>
  <bookViews>
    <workbookView xWindow="-2314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Pol'!$A$1:$U$85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3" i="12" l="1"/>
  <c r="G80" i="12"/>
  <c r="G78" i="12"/>
  <c r="G76" i="12"/>
  <c r="G73" i="12"/>
  <c r="G69" i="12"/>
  <c r="G70" i="12"/>
  <c r="G71" i="12"/>
  <c r="G68" i="12"/>
  <c r="G65" i="12"/>
  <c r="G64" i="12"/>
  <c r="G57" i="12"/>
  <c r="G58" i="12"/>
  <c r="G59" i="12"/>
  <c r="G60" i="12"/>
  <c r="G61" i="12"/>
  <c r="G62" i="12"/>
  <c r="G56" i="12"/>
  <c r="G54" i="12"/>
  <c r="G53" i="12"/>
  <c r="G51" i="12"/>
  <c r="G50" i="12"/>
  <c r="G47" i="12"/>
  <c r="G44" i="12"/>
  <c r="G39" i="12"/>
  <c r="G40" i="12"/>
  <c r="G41" i="12"/>
  <c r="G42" i="12"/>
  <c r="G38" i="12"/>
  <c r="G35" i="12"/>
  <c r="G34" i="12"/>
  <c r="G32" i="12"/>
  <c r="G31" i="12"/>
  <c r="G23" i="12"/>
  <c r="G24" i="12"/>
  <c r="G25" i="12"/>
  <c r="G26" i="12"/>
  <c r="G27" i="12"/>
  <c r="G28" i="12"/>
  <c r="G29" i="12"/>
  <c r="G22" i="12"/>
  <c r="G20" i="12"/>
  <c r="G19" i="12"/>
  <c r="G15" i="12"/>
  <c r="G16" i="12"/>
  <c r="G17" i="12"/>
  <c r="G14" i="12"/>
  <c r="G11" i="12"/>
  <c r="G9" i="12"/>
  <c r="BA81" i="12" l="1"/>
  <c r="BA74" i="12"/>
  <c r="BA66" i="12"/>
  <c r="BA52" i="12"/>
  <c r="BA48" i="12"/>
  <c r="BA45" i="12"/>
  <c r="BA36" i="12"/>
  <c r="BA21" i="12"/>
  <c r="BA12" i="12"/>
  <c r="BA10" i="12"/>
  <c r="G8" i="12"/>
  <c r="I51" i="1" s="1"/>
  <c r="I9" i="12"/>
  <c r="I8" i="12" s="1"/>
  <c r="K9" i="12"/>
  <c r="K8" i="12" s="1"/>
  <c r="M9" i="12"/>
  <c r="O9" i="12"/>
  <c r="Q9" i="12"/>
  <c r="U9" i="12"/>
  <c r="I11" i="12"/>
  <c r="K11" i="12"/>
  <c r="M11" i="12"/>
  <c r="O11" i="12"/>
  <c r="Q11" i="12"/>
  <c r="U11" i="12"/>
  <c r="G13" i="12"/>
  <c r="I52" i="1" s="1"/>
  <c r="I14" i="12"/>
  <c r="K14" i="12"/>
  <c r="M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7" i="12"/>
  <c r="K17" i="12"/>
  <c r="M17" i="12"/>
  <c r="O17" i="12"/>
  <c r="Q17" i="12"/>
  <c r="U17" i="12"/>
  <c r="G18" i="12"/>
  <c r="I53" i="1" s="1"/>
  <c r="I19" i="12"/>
  <c r="K19" i="12"/>
  <c r="M19" i="12"/>
  <c r="O19" i="12"/>
  <c r="Q19" i="12"/>
  <c r="U19" i="12"/>
  <c r="I20" i="12"/>
  <c r="K20" i="12"/>
  <c r="M20" i="12"/>
  <c r="O20" i="12"/>
  <c r="Q20" i="12"/>
  <c r="U20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I25" i="12"/>
  <c r="K25" i="12"/>
  <c r="M25" i="12"/>
  <c r="O25" i="12"/>
  <c r="Q25" i="12"/>
  <c r="U25" i="12"/>
  <c r="I26" i="12"/>
  <c r="K26" i="12"/>
  <c r="M26" i="12"/>
  <c r="O26" i="12"/>
  <c r="Q26" i="12"/>
  <c r="U26" i="12"/>
  <c r="I27" i="12"/>
  <c r="K27" i="12"/>
  <c r="M27" i="12"/>
  <c r="O27" i="12"/>
  <c r="Q27" i="12"/>
  <c r="U27" i="12"/>
  <c r="I28" i="12"/>
  <c r="K28" i="12"/>
  <c r="M28" i="12"/>
  <c r="O28" i="12"/>
  <c r="Q28" i="12"/>
  <c r="U28" i="12"/>
  <c r="I29" i="12"/>
  <c r="K29" i="12"/>
  <c r="M29" i="12"/>
  <c r="O29" i="12"/>
  <c r="Q29" i="12"/>
  <c r="U29" i="12"/>
  <c r="G30" i="12"/>
  <c r="I54" i="1" s="1"/>
  <c r="I31" i="12"/>
  <c r="I30" i="12" s="1"/>
  <c r="K31" i="12"/>
  <c r="K30" i="12" s="1"/>
  <c r="M31" i="12"/>
  <c r="O31" i="12"/>
  <c r="Q31" i="12"/>
  <c r="U31" i="12"/>
  <c r="I32" i="12"/>
  <c r="K32" i="12"/>
  <c r="M32" i="12"/>
  <c r="O32" i="12"/>
  <c r="Q32" i="12"/>
  <c r="U32" i="12"/>
  <c r="G33" i="12"/>
  <c r="I34" i="12"/>
  <c r="K34" i="12"/>
  <c r="M34" i="12"/>
  <c r="O34" i="12"/>
  <c r="Q34" i="12"/>
  <c r="U34" i="12"/>
  <c r="I35" i="12"/>
  <c r="K35" i="12"/>
  <c r="M35" i="12"/>
  <c r="O35" i="12"/>
  <c r="Q35" i="12"/>
  <c r="U35" i="12"/>
  <c r="G37" i="12"/>
  <c r="I56" i="1" s="1"/>
  <c r="I38" i="12"/>
  <c r="K38" i="12"/>
  <c r="M38" i="12"/>
  <c r="O38" i="12"/>
  <c r="Q38" i="12"/>
  <c r="U38" i="12"/>
  <c r="I39" i="12"/>
  <c r="K39" i="12"/>
  <c r="M39" i="12"/>
  <c r="O39" i="12"/>
  <c r="Q39" i="12"/>
  <c r="U39" i="12"/>
  <c r="I40" i="12"/>
  <c r="K40" i="12"/>
  <c r="M40" i="12"/>
  <c r="O40" i="12"/>
  <c r="Q40" i="12"/>
  <c r="U40" i="12"/>
  <c r="I41" i="12"/>
  <c r="K41" i="12"/>
  <c r="M41" i="12"/>
  <c r="O41" i="12"/>
  <c r="Q41" i="12"/>
  <c r="U41" i="12"/>
  <c r="I42" i="12"/>
  <c r="K42" i="12"/>
  <c r="M42" i="12"/>
  <c r="O42" i="12"/>
  <c r="Q42" i="12"/>
  <c r="U42" i="12"/>
  <c r="G43" i="12"/>
  <c r="I57" i="1" s="1"/>
  <c r="I44" i="12"/>
  <c r="I43" i="12" s="1"/>
  <c r="K44" i="12"/>
  <c r="K43" i="12" s="1"/>
  <c r="M44" i="12"/>
  <c r="M43" i="12" s="1"/>
  <c r="O44" i="12"/>
  <c r="O43" i="12" s="1"/>
  <c r="Q44" i="12"/>
  <c r="Q43" i="12" s="1"/>
  <c r="U44" i="12"/>
  <c r="U43" i="12" s="1"/>
  <c r="G46" i="12"/>
  <c r="I58" i="1" s="1"/>
  <c r="I47" i="12"/>
  <c r="I46" i="12" s="1"/>
  <c r="K47" i="12"/>
  <c r="K46" i="12" s="1"/>
  <c r="M47" i="12"/>
  <c r="M46" i="12" s="1"/>
  <c r="O47" i="12"/>
  <c r="O46" i="12" s="1"/>
  <c r="Q47" i="12"/>
  <c r="Q46" i="12" s="1"/>
  <c r="U47" i="12"/>
  <c r="U46" i="12" s="1"/>
  <c r="G49" i="12"/>
  <c r="I59" i="1" s="1"/>
  <c r="I50" i="12"/>
  <c r="K50" i="12"/>
  <c r="M50" i="12"/>
  <c r="O50" i="12"/>
  <c r="Q50" i="12"/>
  <c r="U50" i="12"/>
  <c r="I51" i="12"/>
  <c r="K51" i="12"/>
  <c r="M51" i="12"/>
  <c r="O51" i="12"/>
  <c r="Q51" i="12"/>
  <c r="U51" i="12"/>
  <c r="I53" i="12"/>
  <c r="K53" i="12"/>
  <c r="O53" i="12"/>
  <c r="Q53" i="12"/>
  <c r="U53" i="12"/>
  <c r="I54" i="12"/>
  <c r="K54" i="12"/>
  <c r="M54" i="12"/>
  <c r="O54" i="12"/>
  <c r="Q54" i="12"/>
  <c r="U54" i="12"/>
  <c r="G55" i="12"/>
  <c r="I60" i="1" s="1"/>
  <c r="I56" i="12"/>
  <c r="K56" i="12"/>
  <c r="M56" i="12"/>
  <c r="O56" i="12"/>
  <c r="Q56" i="12"/>
  <c r="U56" i="12"/>
  <c r="I57" i="12"/>
  <c r="K57" i="12"/>
  <c r="M57" i="12"/>
  <c r="O57" i="12"/>
  <c r="Q57" i="12"/>
  <c r="U57" i="12"/>
  <c r="I58" i="12"/>
  <c r="K58" i="12"/>
  <c r="M58" i="12"/>
  <c r="O58" i="12"/>
  <c r="Q58" i="12"/>
  <c r="U58" i="12"/>
  <c r="I59" i="12"/>
  <c r="K59" i="12"/>
  <c r="M59" i="12"/>
  <c r="O59" i="12"/>
  <c r="Q59" i="12"/>
  <c r="U59" i="12"/>
  <c r="I60" i="12"/>
  <c r="K60" i="12"/>
  <c r="M60" i="12"/>
  <c r="O60" i="12"/>
  <c r="Q60" i="12"/>
  <c r="U60" i="12"/>
  <c r="I61" i="12"/>
  <c r="K61" i="12"/>
  <c r="M61" i="12"/>
  <c r="O61" i="12"/>
  <c r="Q61" i="12"/>
  <c r="U61" i="12"/>
  <c r="I62" i="12"/>
  <c r="K62" i="12"/>
  <c r="M62" i="12"/>
  <c r="O62" i="12"/>
  <c r="Q62" i="12"/>
  <c r="U62" i="12"/>
  <c r="G63" i="12"/>
  <c r="I61" i="1" s="1"/>
  <c r="I64" i="12"/>
  <c r="K64" i="12"/>
  <c r="K63" i="12" s="1"/>
  <c r="M64" i="12"/>
  <c r="O64" i="12"/>
  <c r="O63" i="12" s="1"/>
  <c r="Q64" i="12"/>
  <c r="Q63" i="12" s="1"/>
  <c r="U64" i="12"/>
  <c r="I65" i="12"/>
  <c r="K65" i="12"/>
  <c r="M65" i="12"/>
  <c r="O65" i="12"/>
  <c r="Q65" i="12"/>
  <c r="U65" i="12"/>
  <c r="G67" i="12"/>
  <c r="I62" i="1" s="1"/>
  <c r="I68" i="12"/>
  <c r="K68" i="12"/>
  <c r="K67" i="12" s="1"/>
  <c r="M68" i="12"/>
  <c r="O68" i="12"/>
  <c r="Q68" i="12"/>
  <c r="Q67" i="12" s="1"/>
  <c r="U68" i="12"/>
  <c r="I69" i="12"/>
  <c r="K69" i="12"/>
  <c r="M69" i="12"/>
  <c r="O69" i="12"/>
  <c r="Q69" i="12"/>
  <c r="U69" i="12"/>
  <c r="I70" i="12"/>
  <c r="K70" i="12"/>
  <c r="M70" i="12"/>
  <c r="O70" i="12"/>
  <c r="Q70" i="12"/>
  <c r="U70" i="12"/>
  <c r="I71" i="12"/>
  <c r="K71" i="12"/>
  <c r="M71" i="12"/>
  <c r="O71" i="12"/>
  <c r="Q71" i="12"/>
  <c r="U71" i="12"/>
  <c r="G72" i="12"/>
  <c r="I63" i="1" s="1"/>
  <c r="I73" i="12"/>
  <c r="I72" i="12" s="1"/>
  <c r="K73" i="12"/>
  <c r="K72" i="12" s="1"/>
  <c r="M73" i="12"/>
  <c r="M72" i="12" s="1"/>
  <c r="O73" i="12"/>
  <c r="O72" i="12" s="1"/>
  <c r="Q73" i="12"/>
  <c r="Q72" i="12" s="1"/>
  <c r="U73" i="12"/>
  <c r="U72" i="12" s="1"/>
  <c r="G75" i="12"/>
  <c r="I64" i="1" s="1"/>
  <c r="I76" i="12"/>
  <c r="I75" i="12" s="1"/>
  <c r="K76" i="12"/>
  <c r="K75" i="12" s="1"/>
  <c r="M76" i="12"/>
  <c r="M75" i="12" s="1"/>
  <c r="O76" i="12"/>
  <c r="O75" i="12" s="1"/>
  <c r="Q76" i="12"/>
  <c r="Q75" i="12" s="1"/>
  <c r="U76" i="12"/>
  <c r="U75" i="12" s="1"/>
  <c r="G77" i="12"/>
  <c r="I65" i="1" s="1"/>
  <c r="I78" i="12"/>
  <c r="I77" i="12" s="1"/>
  <c r="K78" i="12"/>
  <c r="K77" i="12" s="1"/>
  <c r="M78" i="12"/>
  <c r="M77" i="12" s="1"/>
  <c r="O78" i="12"/>
  <c r="O77" i="12" s="1"/>
  <c r="Q78" i="12"/>
  <c r="Q77" i="12" s="1"/>
  <c r="U78" i="12"/>
  <c r="U77" i="12" s="1"/>
  <c r="G79" i="12"/>
  <c r="I66" i="1" s="1"/>
  <c r="I18" i="1" s="1"/>
  <c r="I80" i="12"/>
  <c r="I79" i="12" s="1"/>
  <c r="K80" i="12"/>
  <c r="K79" i="12" s="1"/>
  <c r="M80" i="12"/>
  <c r="M79" i="12" s="1"/>
  <c r="O80" i="12"/>
  <c r="O79" i="12" s="1"/>
  <c r="Q80" i="12"/>
  <c r="Q79" i="12" s="1"/>
  <c r="U80" i="12"/>
  <c r="U79" i="12" s="1"/>
  <c r="G82" i="12"/>
  <c r="I67" i="1" s="1"/>
  <c r="I19" i="1" s="1"/>
  <c r="I83" i="12"/>
  <c r="I82" i="12" s="1"/>
  <c r="K83" i="12"/>
  <c r="K82" i="12" s="1"/>
  <c r="M83" i="12"/>
  <c r="M82" i="12" s="1"/>
  <c r="O83" i="12"/>
  <c r="O82" i="12" s="1"/>
  <c r="Q83" i="12"/>
  <c r="Q82" i="12" s="1"/>
  <c r="U83" i="12"/>
  <c r="U82" i="12" s="1"/>
  <c r="AZ45" i="1"/>
  <c r="AZ44" i="1"/>
  <c r="AZ43" i="1"/>
  <c r="F40" i="1"/>
  <c r="G40" i="1"/>
  <c r="H40" i="1"/>
  <c r="I40" i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I16" i="1" l="1"/>
  <c r="K49" i="12"/>
  <c r="U37" i="12"/>
  <c r="U30" i="12"/>
  <c r="U49" i="12"/>
  <c r="U8" i="12"/>
  <c r="I55" i="1"/>
  <c r="I17" i="1" s="1"/>
  <c r="M49" i="12"/>
  <c r="M37" i="12"/>
  <c r="Q33" i="12"/>
  <c r="O33" i="12"/>
  <c r="M33" i="12"/>
  <c r="U33" i="12"/>
  <c r="K33" i="12"/>
  <c r="M30" i="12"/>
  <c r="M13" i="12"/>
  <c r="M8" i="12"/>
  <c r="I67" i="12"/>
  <c r="M55" i="12"/>
  <c r="K55" i="12"/>
  <c r="Q8" i="12"/>
  <c r="U63" i="12"/>
  <c r="I55" i="12"/>
  <c r="O8" i="12"/>
  <c r="U13" i="12"/>
  <c r="Q37" i="12"/>
  <c r="Q13" i="12"/>
  <c r="U67" i="12"/>
  <c r="M63" i="12"/>
  <c r="O37" i="12"/>
  <c r="I33" i="12"/>
  <c r="O13" i="12"/>
  <c r="O67" i="12"/>
  <c r="I63" i="12"/>
  <c r="Q49" i="12"/>
  <c r="K37" i="12"/>
  <c r="K13" i="12"/>
  <c r="M67" i="12"/>
  <c r="O49" i="12"/>
  <c r="I37" i="12"/>
  <c r="I13" i="12"/>
  <c r="U18" i="12"/>
  <c r="I49" i="12"/>
  <c r="Q18" i="12"/>
  <c r="O18" i="12"/>
  <c r="U55" i="12"/>
  <c r="M18" i="12"/>
  <c r="Q55" i="12"/>
  <c r="Q30" i="12"/>
  <c r="K18" i="12"/>
  <c r="O55" i="12"/>
  <c r="O30" i="12"/>
  <c r="I18" i="12"/>
  <c r="I21" i="1" l="1"/>
  <c r="I68" i="1"/>
  <c r="G25" i="1" l="1"/>
  <c r="G29" i="1" s="1"/>
  <c r="G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<sst xmlns="http://schemas.openxmlformats.org/spreadsheetml/2006/main" count="450" uniqueCount="241">
  <si>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</si>
  <si>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</si>
  <si>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</si>
  <si>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</si>
  <si>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</si>
  <si>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</si>
  <si>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</si>
  <si>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</si>
  <si>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</si>
  <si>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</si>
  <si>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</si>
  <si>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</si>
  <si>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</si>
  <si>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</si>
  <si>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</si>
  <si>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</si>
  <si>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</si>
  <si>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</si>
  <si>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</si>
  <si>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</si>
  <si>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</si>
  <si>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</si>
  <si>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</si>
  <si>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</si>
  <si>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</si>
  <si>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</si>
  <si>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</si>
  <si>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</si>
  <si>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</si>
  <si>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</si>
  <si>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</si>
  <si>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</si>
  <si>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</si>
  <si>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</si>
  <si>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</si>
  <si>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</si>
  <si>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</si>
  <si>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</si>
  <si>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</si>
  <si>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</si>
  <si>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</si>
  <si>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</si>
  <si>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</si>
  <si>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Třebenice</t>
  </si>
  <si>
    <t>Rozpočet:</t>
  </si>
  <si>
    <t>Misto</t>
  </si>
  <si>
    <t>Demolice polyfunkčního objektu</t>
  </si>
  <si>
    <t>Město Třebenice</t>
  </si>
  <si>
    <t>Paříkovo nám. 1</t>
  </si>
  <si>
    <t>41113</t>
  </si>
  <si>
    <t>00264521</t>
  </si>
  <si>
    <t>CZ00264521</t>
  </si>
  <si>
    <t>Rozpočet</t>
  </si>
  <si>
    <t>Celkem za stavbu</t>
  </si>
  <si>
    <t>CZK</t>
  </si>
  <si>
    <t xml:space="preserve">Popis rozpočtu:  - </t>
  </si>
  <si>
    <t>- hmotnosti jednotlivých vybouraných materiálů jsou vypočítány dle dostupných informací a mohou se lišit v závislosti na skladbách konstrukcí které nejsou známy.</t>
  </si>
  <si>
    <t>- množství recyklované suti na zásypy je počítáno dle PD a uvažuje i z možným použitím na zásyp opěrné zdi.</t>
  </si>
  <si>
    <t>- rozpočet neřeší zajištění BOZP a PO</t>
  </si>
  <si>
    <t>Rekapitulace dílů</t>
  </si>
  <si>
    <t>Typ dílu</t>
  </si>
  <si>
    <t>1</t>
  </si>
  <si>
    <t>Zemní práce</t>
  </si>
  <si>
    <t>96</t>
  </si>
  <si>
    <t>Bourání konstrukcí</t>
  </si>
  <si>
    <t>97</t>
  </si>
  <si>
    <t>Prorážení otvorů</t>
  </si>
  <si>
    <t>98</t>
  </si>
  <si>
    <t>Demolice</t>
  </si>
  <si>
    <t>712</t>
  </si>
  <si>
    <t>Živičné krytiny</t>
  </si>
  <si>
    <t>725</t>
  </si>
  <si>
    <t>Zařizovací předměty</t>
  </si>
  <si>
    <t>733</t>
  </si>
  <si>
    <t>Rozvod potrubí</t>
  </si>
  <si>
    <t>735</t>
  </si>
  <si>
    <t>Otopná tělesa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</si>
  <si>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</si>
  <si>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</si>
  <si>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</si>
  <si>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</si>
  <si>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</si>
  <si>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</si>
  <si>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</si>
  <si>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</si>
  <si>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</si>
  <si>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</si>
  <si>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775</t>
  </si>
  <si>
    <t>Podlahy vlysové a parketové</t>
  </si>
  <si>
    <t>776</t>
  </si>
  <si>
    <t>Podlahy povlakové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</si>
  <si>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</si>
  <si>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</si>
  <si>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</si>
  <si>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</si>
  <si>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</si>
  <si>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</si>
  <si>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</si>
  <si>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</si>
  <si>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</si>
  <si>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</si>
  <si>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</si>
  <si>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</si>
  <si>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</si>
  <si>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</si>
  <si>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</si>
  <si>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</si>
  <si>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</si>
  <si>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</si>
  <si>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</si>
  <si>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</si>
  <si>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</si>
  <si>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</si>
  <si>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</si>
  <si>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</si>
  <si>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</si>
  <si>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</si>
  <si>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</si>
  <si>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</si>
  <si>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</si>
  <si>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</si>
  <si>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</si>
  <si>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174100050RAD</t>
  </si>
  <si>
    <t>Zásyp jam,rýh a šachet štěrkodrtí, dovoz ze vzdálenosti 15 km vč. dod. kameniva</t>
  </si>
  <si>
    <t>m3</t>
  </si>
  <si>
    <t>POL2_0</t>
  </si>
  <si>
    <t>zásyp uvažován z čedič kameniva fr. 0/63 z lomu Dobkovičky (15km)</t>
  </si>
  <si>
    <t>POP</t>
  </si>
  <si>
    <t>174100010RAA</t>
  </si>
  <si>
    <t>Zásyp jam, rýh a šachet sypaninou, dovoz sypaniny ze vzdálenosti 50 m</t>
  </si>
  <si>
    <t>zásyp pomocí recyklátu</t>
  </si>
  <si>
    <t>968061125R00</t>
  </si>
  <si>
    <t>Vyvěšení dřevěných dveřních křídel pl. do 2 m2</t>
  </si>
  <si>
    <t>kus</t>
  </si>
  <si>
    <t>POL1_0</t>
  </si>
  <si>
    <t>968072455R00</t>
  </si>
  <si>
    <t xml:space="preserve">Vybourání kovových dveřních zárubní </t>
  </si>
  <si>
    <t>m2</t>
  </si>
  <si>
    <t>968062355R00</t>
  </si>
  <si>
    <t xml:space="preserve">Vybourání dřevěných a plast. rámů oken </t>
  </si>
  <si>
    <t>962200041RA0</t>
  </si>
  <si>
    <t>Bourání příček, oken ze sklobetonu</t>
  </si>
  <si>
    <t>979096211R00</t>
  </si>
  <si>
    <t>Plnění a drcení suti mobilní drticí jednotkou</t>
  </si>
  <si>
    <t>t</t>
  </si>
  <si>
    <t>979096221R00</t>
  </si>
  <si>
    <t>Třídění stavební suti mobilní třídicí jednotkou</t>
  </si>
  <si>
    <t>odhad množství potřebného na zásypy dle PD</t>
  </si>
  <si>
    <t>979083117R00</t>
  </si>
  <si>
    <t>Vodorovné přemístění suti na skládku do 6000 m</t>
  </si>
  <si>
    <t>979083191R00</t>
  </si>
  <si>
    <t>Příplatek za dalších započatých 1000 m nad 6000 m</t>
  </si>
  <si>
    <t>979990103R00</t>
  </si>
  <si>
    <t>Poplatek za skládku suti - beton, cihla, kámen</t>
  </si>
  <si>
    <t>979990121R00</t>
  </si>
  <si>
    <t>Poplatek za skládku suti - asfaltové pásy</t>
  </si>
  <si>
    <t>979990161R00</t>
  </si>
  <si>
    <t>Poplatek za skládku suti - dřevo</t>
  </si>
  <si>
    <t>979990111R00</t>
  </si>
  <si>
    <t>Poplatek za skládku suti - stavební keramika</t>
  </si>
  <si>
    <t>979990181R00</t>
  </si>
  <si>
    <t>Poplatek za skládku suti - PVC podlahová krytina, vlnovky ze schodiště</t>
  </si>
  <si>
    <t>979990109R00</t>
  </si>
  <si>
    <t>Poplatek za skládku suti - skleněné tvárnice</t>
  </si>
  <si>
    <t>981014316R00</t>
  </si>
  <si>
    <t>Demolice budov mechanizací, zdivo, konstr. do 35 %</t>
  </si>
  <si>
    <t>981014314R00</t>
  </si>
  <si>
    <t>Demolice budov mechanizací, zdivo, konstr. do 25 %</t>
  </si>
  <si>
    <t>712300832RT1</t>
  </si>
  <si>
    <t>Odstranění povlakové krytiny střech do 10° 2vrstvé, z ploch jednotlivě do 10 m2</t>
  </si>
  <si>
    <t>712300831R00</t>
  </si>
  <si>
    <t>Odstranění povlakové krytiny střech do 10° 1vrstvé</t>
  </si>
  <si>
    <t>podkladní pás pod plech. krytinou</t>
  </si>
  <si>
    <t>725320821R00</t>
  </si>
  <si>
    <t>Demontáž dřezů dvojitých na konzolách</t>
  </si>
  <si>
    <t>soubor</t>
  </si>
  <si>
    <t>725210821R00</t>
  </si>
  <si>
    <t>Demontáž umyvadel bez výtokových armatur</t>
  </si>
  <si>
    <t>725820801R00</t>
  </si>
  <si>
    <t>Demontáž baterie nástěnné do G 3/4</t>
  </si>
  <si>
    <t>725110814R00</t>
  </si>
  <si>
    <t>Demontáž klozetů kombinovaných</t>
  </si>
  <si>
    <t>725122813R00</t>
  </si>
  <si>
    <t>Demontáž pisoárů s nádrží + 1 záchodkem</t>
  </si>
  <si>
    <t>733200010RA0</t>
  </si>
  <si>
    <t>Demontáž potrubí ocelového do DN 40</t>
  </si>
  <si>
    <t>kpl.</t>
  </si>
  <si>
    <t>vyřezání všech ocel. rozvodů topení - odhad</t>
  </si>
  <si>
    <t>735200010RA0</t>
  </si>
  <si>
    <t>Demontáž otopných těles litinových, plechových</t>
  </si>
  <si>
    <t>demontáž radiátorů litinových i plechových vyřezáním- odhad</t>
  </si>
  <si>
    <t>762341811R00</t>
  </si>
  <si>
    <t>Demontáž bednění střech rovných z prken hrubých</t>
  </si>
  <si>
    <t>762342811R00</t>
  </si>
  <si>
    <t>Demontáž laťování střech, rozteč latí do 22 cm</t>
  </si>
  <si>
    <t>tělocvična</t>
  </si>
  <si>
    <t>762331812R00</t>
  </si>
  <si>
    <t>Demontáž konstrukcí krovů z hranolů do 224 cm2</t>
  </si>
  <si>
    <t>m</t>
  </si>
  <si>
    <t>762331813R00</t>
  </si>
  <si>
    <t>Demontáž konstrukcí krovů z hranolů do 288 cm2</t>
  </si>
  <si>
    <t>764311831R00</t>
  </si>
  <si>
    <t>Demontáž krytiny, tabule 2 x 1 m, do 25 m2, do 45°</t>
  </si>
  <si>
    <t>764352811R00</t>
  </si>
  <si>
    <t>Demontáž žlabů půlkruh. rovných, rš 330 mm, do 45°</t>
  </si>
  <si>
    <t>764393831R00</t>
  </si>
  <si>
    <t>Demontáž hřebene střechy, rš do 400 mm, do 45°</t>
  </si>
  <si>
    <t>764454802R00</t>
  </si>
  <si>
    <t>Demontáž odpadních trub kruhových,D 120 mm</t>
  </si>
  <si>
    <t>764410850R00</t>
  </si>
  <si>
    <t>Demontáž oplechování parapetů,rš od 100 do 330 mm</t>
  </si>
  <si>
    <t>764391821R00</t>
  </si>
  <si>
    <t>Demontáž závětrné lišty, rš 250 a 330 mm, do 45°</t>
  </si>
  <si>
    <t>764392841R00</t>
  </si>
  <si>
    <t>Demontáž úžlabí a lemování, rš 500 mm, sklon do 45 st.</t>
  </si>
  <si>
    <t>765423810R00</t>
  </si>
  <si>
    <t>Demontáž oblož. stěn, vlnovky, bednění,do suti</t>
  </si>
  <si>
    <t>765332810R00</t>
  </si>
  <si>
    <t>Demontáž betonové krytiny, na sucho, do suti</t>
  </si>
  <si>
    <t>telocvična</t>
  </si>
  <si>
    <t>766411821R00</t>
  </si>
  <si>
    <t>Demontáž obložení stěn palubkami</t>
  </si>
  <si>
    <t>766411822R00</t>
  </si>
  <si>
    <t>Demontáž podkladových roštů obložení stěn</t>
  </si>
  <si>
    <t>766421811R00</t>
  </si>
  <si>
    <t>Demontáž obložení podhledů panely do 1,5 m2</t>
  </si>
  <si>
    <t>766421822R00</t>
  </si>
  <si>
    <t>Demontáž podkladových roštů obložení podhledů</t>
  </si>
  <si>
    <t>komplet</t>
  </si>
  <si>
    <t>Demontáž atypických ocelových konstr. do100 kg</t>
  </si>
  <si>
    <t>demontáže kov. kcí - mříže, zábradlí, konzole, žebříky atd. - odhad</t>
  </si>
  <si>
    <t>775521800R00</t>
  </si>
  <si>
    <t>Demontáž podlah vlysových přibíjených včetně lišt</t>
  </si>
  <si>
    <t>776511810RT1</t>
  </si>
  <si>
    <t>Odstranění PVC a koberců lepených bez podložky, z ploch nad 20 m2</t>
  </si>
  <si>
    <t>Demontáže svítidel, vypínačů a dostupných rozvodů</t>
  </si>
  <si>
    <t>odhad</t>
  </si>
  <si>
    <t>-</t>
  </si>
  <si>
    <t/>
  </si>
  <si>
    <t>END</t>
  </si>
  <si>
    <t>Provozní vlivy, zařízení staveniště, zajištění, stavby, čištění vozovky atd.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</si>
</sst>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" fontId="7" fillId="4" borderId="37" xfId="0" applyNumberFormat="1" applyFont="1" applyFill="1" applyBorder="1"/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horizontal="center" vertical="center"/>
    </xf>
    <xf numFmtId="4" fontId="7" fillId="4" borderId="37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17" fillId="0" borderId="0" xfId="0" applyFont="1"/>
    <xf numFmtId="49" fontId="19" fillId="0" borderId="0" xfId="0" applyNumberFormat="1" applyFont="1" applyAlignment="1">
      <alignment wrapText="1"/>
    </xf>
    <xf numFmtId="0" fontId="0" fillId="3" borderId="47" xfId="0" applyFill="1" applyBorder="1" applyAlignment="1">
      <alignment vertical="top"/>
    </xf>
    <xf numFmtId="0" fontId="0" fillId="3" borderId="48" xfId="0" applyFill="1" applyBorder="1" applyAlignment="1">
      <alignment wrapTex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0" fontId="0" fillId="3" borderId="50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" fontId="0" fillId="3" borderId="47" xfId="0" applyNumberFormat="1" applyFill="1" applyBorder="1" applyAlignment="1">
      <alignment vertical="top"/>
    </xf>
    <xf numFmtId="0" fontId="17" fillId="0" borderId="37" xfId="0" applyFont="1" applyBorder="1" applyAlignment="1">
      <alignment vertical="top" shrinkToFit="1"/>
    </xf>
    <xf numFmtId="4" fontId="17" fillId="0" borderId="37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42" xfId="0" applyBorder="1" applyAlignment="1">
      <alignment vertical="center"/>
    </xf>
    <xf numFmtId="49" fontId="0" fillId="0" borderId="38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3" borderId="44" xfId="0" applyFill="1" applyBorder="1"/>
    <xf numFmtId="49" fontId="0" fillId="3" borderId="41" xfId="0" applyNumberFormat="1" applyFill="1" applyBorder="1"/>
    <xf numFmtId="0" fontId="0" fillId="3" borderId="41" xfId="0" applyFill="1" applyBorder="1"/>
    <xf numFmtId="0" fontId="0" fillId="3" borderId="40" xfId="0" applyFill="1" applyBorder="1"/>
    <xf numFmtId="0" fontId="0" fillId="3" borderId="35" xfId="0" applyFill="1" applyBorder="1"/>
    <xf numFmtId="49" fontId="0" fillId="3" borderId="35" xfId="0" applyNumberFormat="1" applyFill="1" applyBorder="1"/>
    <xf numFmtId="0" fontId="0" fillId="3" borderId="36" xfId="0" applyFill="1" applyBorder="1"/>
    <xf numFmtId="0" fontId="0" fillId="3" borderId="49" xfId="0" applyFill="1" applyBorder="1"/>
    <xf numFmtId="49" fontId="0" fillId="3" borderId="51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164" fontId="0" fillId="3" borderId="47" xfId="0" applyNumberFormat="1" applyFill="1" applyBorder="1" applyAlignment="1">
      <alignment vertical="top"/>
    </xf>
    <xf numFmtId="0" fontId="17" fillId="0" borderId="26" xfId="0" applyFont="1" applyBorder="1" applyAlignment="1">
      <alignment vertical="top"/>
    </xf>
    <xf numFmtId="0" fontId="17" fillId="0" borderId="33" xfId="0" applyFont="1" applyBorder="1" applyAlignment="1">
      <alignment horizontal="left" vertical="top" wrapText="1"/>
    </xf>
    <xf numFmtId="164" fontId="17" fillId="0" borderId="33" xfId="0" applyNumberFormat="1" applyFont="1" applyBorder="1" applyAlignment="1">
      <alignment vertical="top" shrinkToFit="1"/>
    </xf>
    <xf numFmtId="0" fontId="0" fillId="3" borderId="10" xfId="0" applyFill="1" applyBorder="1" applyAlignment="1">
      <alignment vertical="top"/>
    </xf>
    <xf numFmtId="0" fontId="0" fillId="3" borderId="37" xfId="0" applyFill="1" applyBorder="1" applyAlignment="1">
      <alignment horizontal="left" vertical="top" wrapText="1"/>
    </xf>
    <xf numFmtId="164" fontId="0" fillId="3" borderId="37" xfId="0" applyNumberFormat="1" applyFill="1" applyBorder="1" applyAlignment="1">
      <alignment vertical="top" shrinkToFit="1"/>
    </xf>
    <xf numFmtId="4" fontId="17" fillId="5" borderId="33" xfId="0" applyNumberFormat="1" applyFont="1" applyFill="1" applyBorder="1" applyAlignment="1" applyProtection="1">
      <alignment vertical="top" shrinkToFit="1"/>
      <protection locked="0"/>
    </xf>
    <xf numFmtId="0" fontId="17" fillId="0" borderId="51" xfId="0" applyFont="1" applyBorder="1" applyAlignment="1">
      <alignment vertical="top"/>
    </xf>
    <xf numFmtId="0" fontId="17" fillId="0" borderId="47" xfId="0" applyFont="1" applyBorder="1" applyAlignment="1">
      <alignment horizontal="left" vertical="top" wrapText="1"/>
    </xf>
    <xf numFmtId="0" fontId="17" fillId="0" borderId="47" xfId="0" applyFont="1" applyBorder="1" applyAlignment="1">
      <alignment vertical="top" shrinkToFit="1"/>
    </xf>
    <xf numFmtId="164" fontId="17" fillId="0" borderId="47" xfId="0" applyNumberFormat="1" applyFont="1" applyBorder="1" applyAlignment="1">
      <alignment vertical="top" shrinkToFit="1"/>
    </xf>
    <xf numFmtId="4" fontId="17" fillId="5" borderId="47" xfId="0" applyNumberFormat="1" applyFont="1" applyFill="1" applyBorder="1" applyAlignment="1" applyProtection="1">
      <alignment vertical="top" shrinkToFit="1"/>
      <protection locked="0"/>
    </xf>
    <xf numFmtId="4" fontId="17" fillId="0" borderId="47" xfId="0" applyNumberFormat="1" applyFont="1" applyBorder="1" applyAlignment="1">
      <alignment vertical="top" shrinkToFit="1"/>
    </xf>
    <xf numFmtId="49" fontId="8" fillId="5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 wrapText="1" shrinkToFit="1"/>
    </xf>
    <xf numFmtId="164" fontId="18" fillId="0" borderId="0" xfId="0" applyNumberFormat="1" applyFont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18" fillId="0" borderId="26" xfId="0" applyFont="1" applyBorder="1" applyAlignment="1">
      <alignment vertical="top" wrapText="1"/>
    </xf>
    <xf numFmtId="4" fontId="18" fillId="0" borderId="0" xfId="0" applyNumberFormat="1" applyFont="1" applyAlignment="1" applyProtection="1">
      <alignment vertical="top" wrapText="1" shrinkToFit="1"/>
      <protection locked="0"/>
    </xf>
    <xf numFmtId="4" fontId="0" fillId="3" borderId="37" xfId="0" applyNumberFormat="1" applyFill="1" applyBorder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5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0" fillId="0" borderId="0" xfId="0" applyAlignment="1">
      <alignment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5" borderId="0" xfId="0" applyNumberFormat="1" applyFont="1" applyFill="1" applyAlignment="1" applyProtection="1">
      <alignment horizontal="left" vertical="center"/>
      <protection locked="0"/>
    </xf>
    <xf numFmtId="49" fontId="8" fillId="0" borderId="6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16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7" xfId="0" applyNumberFormat="1" applyFont="1" applyFill="1" applyBorder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7" t="s">
        <v>38</v>
      </c>
    </row>
    <row r="2" spans="1:7" ht="57.75" customHeight="1" x14ac:dyDescent="0.25">
      <c r="A2" s="182" t="s">
        <v>39</v>
      </c>
      <c r="B2" s="182"/>
      <c r="C2" s="182"/>
      <c r="D2" s="182"/>
      <c r="E2" s="182"/>
      <c r="F2" s="182"/>
      <c r="G2" s="18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1"/>
  <sheetViews>
    <sheetView showGridLines="0" tabSelected="1" topLeftCell="B1" zoomScaleNormal="100" zoomScaleSheetLayoutView="75" workbookViewId="0">
      <selection activeCell="I12" sqref="I12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3.109375" customWidth="1"/>
  </cols>
  <sheetData>
    <row r="1" spans="1:15" ht="33.75" customHeight="1" x14ac:dyDescent="0.25">
      <c r="A1" s="62" t="s">
        <v>36</v>
      </c>
      <c r="B1" s="191" t="s">
        <v>42</v>
      </c>
      <c r="C1" s="192"/>
      <c r="D1" s="192"/>
      <c r="E1" s="192"/>
      <c r="F1" s="192"/>
      <c r="G1" s="192"/>
      <c r="H1" s="192"/>
      <c r="I1" s="192"/>
      <c r="J1" s="193"/>
    </row>
    <row r="2" spans="1:15" ht="23.25" customHeight="1" x14ac:dyDescent="0.25">
      <c r="A2" s="3"/>
      <c r="B2" s="70" t="s">
        <v>40</v>
      </c>
      <c r="C2" s="71"/>
      <c r="D2" s="186" t="s">
        <v>46</v>
      </c>
      <c r="E2" s="187"/>
      <c r="F2" s="187"/>
      <c r="G2" s="187"/>
      <c r="H2" s="187"/>
      <c r="I2" s="187"/>
      <c r="J2" s="188"/>
      <c r="O2" s="1"/>
    </row>
    <row r="3" spans="1:15" ht="23.25" customHeight="1" x14ac:dyDescent="0.25">
      <c r="A3" s="3"/>
      <c r="B3" s="72" t="s">
        <v>45</v>
      </c>
      <c r="C3" s="73"/>
      <c r="D3" s="209" t="s">
        <v>43</v>
      </c>
      <c r="E3" s="210"/>
      <c r="F3" s="210"/>
      <c r="G3" s="210"/>
      <c r="H3" s="210"/>
      <c r="I3" s="210"/>
      <c r="J3" s="211"/>
    </row>
    <row r="4" spans="1:15" ht="23.25" hidden="1" customHeight="1" x14ac:dyDescent="0.25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5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50</v>
      </c>
      <c r="J5" s="9"/>
    </row>
    <row r="6" spans="1:15" ht="15.75" customHeight="1" x14ac:dyDescent="0.25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 t="s">
        <v>51</v>
      </c>
      <c r="J6" s="9"/>
    </row>
    <row r="7" spans="1:15" ht="15.75" customHeight="1" x14ac:dyDescent="0.25">
      <c r="A7" s="3"/>
      <c r="B7" s="35"/>
      <c r="C7" s="80" t="s">
        <v>49</v>
      </c>
      <c r="D7" s="69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5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5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5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5">
      <c r="A11" s="3"/>
      <c r="B11" s="39" t="s">
        <v>18</v>
      </c>
      <c r="D11" s="202"/>
      <c r="E11" s="202"/>
      <c r="F11" s="202"/>
      <c r="G11" s="202"/>
      <c r="H11" s="24" t="s">
        <v>33</v>
      </c>
      <c r="I11" s="175"/>
      <c r="J11" s="9"/>
    </row>
    <row r="12" spans="1:15" ht="15.75" customHeight="1" x14ac:dyDescent="0.25">
      <c r="A12" s="3"/>
      <c r="B12" s="34"/>
      <c r="C12" s="22"/>
      <c r="D12" s="221"/>
      <c r="E12" s="221"/>
      <c r="F12" s="221"/>
      <c r="G12" s="221"/>
      <c r="H12" s="24" t="s">
        <v>34</v>
      </c>
      <c r="I12" s="175"/>
      <c r="J12" s="9"/>
    </row>
    <row r="13" spans="1:15" ht="15.75" customHeight="1" x14ac:dyDescent="0.25">
      <c r="A13" s="3"/>
      <c r="B13" s="35"/>
      <c r="C13" s="80"/>
      <c r="D13" s="222"/>
      <c r="E13" s="222"/>
      <c r="F13" s="222"/>
      <c r="G13" s="222"/>
      <c r="H13" s="25"/>
      <c r="I13" s="29"/>
      <c r="J13" s="42"/>
    </row>
    <row r="14" spans="1:15" ht="24" customHeight="1" x14ac:dyDescent="0.25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5">
      <c r="A15" s="3"/>
      <c r="B15" s="43" t="s">
        <v>31</v>
      </c>
      <c r="C15" s="61"/>
      <c r="D15" s="15"/>
      <c r="E15" s="190"/>
      <c r="F15" s="190"/>
      <c r="G15" s="219"/>
      <c r="H15" s="219"/>
      <c r="I15" s="219" t="s">
        <v>28</v>
      </c>
      <c r="J15" s="220"/>
    </row>
    <row r="16" spans="1:15" ht="23.25" customHeight="1" x14ac:dyDescent="0.25">
      <c r="A16" s="127" t="s">
        <v>23</v>
      </c>
      <c r="B16" s="128" t="s">
        <v>23</v>
      </c>
      <c r="C16" s="47"/>
      <c r="D16" s="48"/>
      <c r="E16" s="183"/>
      <c r="F16" s="184"/>
      <c r="G16" s="183"/>
      <c r="H16" s="184"/>
      <c r="I16" s="183">
        <f>I51+I52+I53+I54</f>
        <v>0</v>
      </c>
      <c r="J16" s="189"/>
    </row>
    <row r="17" spans="1:10" ht="23.25" customHeight="1" x14ac:dyDescent="0.25">
      <c r="A17" s="127" t="s">
        <v>24</v>
      </c>
      <c r="B17" s="128" t="s">
        <v>24</v>
      </c>
      <c r="C17" s="47"/>
      <c r="D17" s="48"/>
      <c r="E17" s="183"/>
      <c r="F17" s="184"/>
      <c r="G17" s="183"/>
      <c r="H17" s="184"/>
      <c r="I17" s="183">
        <f>I55+I56+I57+I58+I59+I60+I61+I62+I63+I64+I65</f>
        <v>0</v>
      </c>
      <c r="J17" s="189"/>
    </row>
    <row r="18" spans="1:10" ht="23.25" customHeight="1" x14ac:dyDescent="0.25">
      <c r="A18" s="127" t="s">
        <v>25</v>
      </c>
      <c r="B18" s="128" t="s">
        <v>25</v>
      </c>
      <c r="C18" s="47"/>
      <c r="D18" s="48"/>
      <c r="E18" s="183"/>
      <c r="F18" s="184"/>
      <c r="G18" s="183"/>
      <c r="H18" s="184"/>
      <c r="I18" s="183">
        <f>I66</f>
        <v>0</v>
      </c>
      <c r="J18" s="189"/>
    </row>
    <row r="19" spans="1:10" ht="23.25" customHeight="1" x14ac:dyDescent="0.25">
      <c r="A19" s="127" t="s">
        <v>93</v>
      </c>
      <c r="B19" s="128" t="s">
        <v>26</v>
      </c>
      <c r="C19" s="47"/>
      <c r="D19" s="48"/>
      <c r="E19" s="183"/>
      <c r="F19" s="184"/>
      <c r="G19" s="183"/>
      <c r="H19" s="184"/>
      <c r="I19" s="183">
        <f>I67</f>
        <v>0</v>
      </c>
      <c r="J19" s="189"/>
    </row>
    <row r="20" spans="1:10" ht="23.25" customHeight="1" x14ac:dyDescent="0.25">
      <c r="A20" s="127" t="s">
        <v>94</v>
      </c>
      <c r="B20" s="128" t="s">
        <v>27</v>
      </c>
      <c r="C20" s="47"/>
      <c r="D20" s="48"/>
      <c r="E20" s="183"/>
      <c r="F20" s="184"/>
      <c r="G20" s="183"/>
      <c r="H20" s="184"/>
      <c r="I20" s="183">
        <v>0</v>
      </c>
      <c r="J20" s="189"/>
    </row>
    <row r="21" spans="1:10" ht="23.25" customHeight="1" x14ac:dyDescent="0.25">
      <c r="A21" s="3"/>
      <c r="B21" s="63" t="s">
        <v>28</v>
      </c>
      <c r="C21" s="64"/>
      <c r="D21" s="65"/>
      <c r="E21" s="200"/>
      <c r="F21" s="201"/>
      <c r="G21" s="200"/>
      <c r="H21" s="201"/>
      <c r="I21" s="200">
        <f>SUM(I16:J20)</f>
        <v>0</v>
      </c>
      <c r="J21" s="205"/>
    </row>
    <row r="22" spans="1:10" ht="33" customHeight="1" x14ac:dyDescent="0.25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5">
      <c r="A23" s="3"/>
      <c r="B23" s="46" t="s">
        <v>11</v>
      </c>
      <c r="C23" s="47"/>
      <c r="D23" s="48"/>
      <c r="E23" s="49">
        <v>15</v>
      </c>
      <c r="F23" s="50" t="s">
        <v>0</v>
      </c>
      <c r="G23" s="198">
        <v>0</v>
      </c>
      <c r="H23" s="199"/>
      <c r="I23" s="199"/>
      <c r="J23" s="51" t="str">
        <f t="shared" ref="J23:J28" si="0">Mena</f>
        <v>CZK</v>
      </c>
    </row>
    <row r="24" spans="1:10" ht="23.25" customHeight="1" x14ac:dyDescent="0.25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03">
        <v>0</v>
      </c>
      <c r="H24" s="204"/>
      <c r="I24" s="204"/>
      <c r="J24" s="51" t="str">
        <f t="shared" si="0"/>
        <v>CZK</v>
      </c>
    </row>
    <row r="25" spans="1:10" ht="23.25" customHeigh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198">
        <f>I21</f>
        <v>0</v>
      </c>
      <c r="H25" s="199"/>
      <c r="I25" s="199"/>
      <c r="J25" s="51" t="str">
        <f t="shared" si="0"/>
        <v>CZK</v>
      </c>
    </row>
    <row r="26" spans="1:10" ht="23.25" customHeight="1" x14ac:dyDescent="0.25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4">
        <f>I21*E26%</f>
        <v>0</v>
      </c>
      <c r="H26" s="195"/>
      <c r="I26" s="195"/>
      <c r="J26" s="45" t="str">
        <f t="shared" si="0"/>
        <v>CZK</v>
      </c>
    </row>
    <row r="27" spans="1:10" ht="23.25" customHeight="1" thickBot="1" x14ac:dyDescent="0.3">
      <c r="A27" s="3"/>
      <c r="B27" s="39" t="s">
        <v>4</v>
      </c>
      <c r="C27" s="17"/>
      <c r="D27" s="20"/>
      <c r="E27" s="17"/>
      <c r="F27" s="18"/>
      <c r="G27" s="196"/>
      <c r="H27" s="196"/>
      <c r="I27" s="196"/>
      <c r="J27" s="52" t="str">
        <f t="shared" si="0"/>
        <v>CZK</v>
      </c>
    </row>
    <row r="28" spans="1:10" ht="27.75" hidden="1" customHeight="1" thickBot="1" x14ac:dyDescent="0.3">
      <c r="A28" s="3"/>
      <c r="B28" s="99" t="s">
        <v>22</v>
      </c>
      <c r="C28" s="100"/>
      <c r="D28" s="100"/>
      <c r="E28" s="101"/>
      <c r="F28" s="102"/>
      <c r="G28" s="197">
        <v>11066501.43</v>
      </c>
      <c r="H28" s="218"/>
      <c r="I28" s="218"/>
      <c r="J28" s="103" t="str">
        <f t="shared" si="0"/>
        <v>CZK</v>
      </c>
    </row>
    <row r="29" spans="1:10" ht="27.75" customHeight="1" thickBot="1" x14ac:dyDescent="0.3">
      <c r="A29" s="3"/>
      <c r="B29" s="99" t="s">
        <v>35</v>
      </c>
      <c r="C29" s="104"/>
      <c r="D29" s="104"/>
      <c r="E29" s="104"/>
      <c r="F29" s="104"/>
      <c r="G29" s="197">
        <f>ZakladDPHZakl+DPHZakl</f>
        <v>0</v>
      </c>
      <c r="H29" s="197"/>
      <c r="I29" s="197"/>
      <c r="J29" s="105" t="s">
        <v>54</v>
      </c>
    </row>
    <row r="30" spans="1:10" ht="12.75" customHeight="1" x14ac:dyDescent="0.25">
      <c r="A30" s="3"/>
      <c r="B30" s="3"/>
      <c r="J30" s="10"/>
    </row>
    <row r="31" spans="1:10" ht="30" customHeight="1" x14ac:dyDescent="0.25">
      <c r="A31" s="3"/>
      <c r="B31" s="3"/>
      <c r="J31" s="10"/>
    </row>
    <row r="32" spans="1:10" ht="18.75" customHeight="1" x14ac:dyDescent="0.25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45633</v>
      </c>
      <c r="I32" s="32"/>
      <c r="J32" s="10"/>
    </row>
    <row r="33" spans="1:52" ht="47.25" customHeight="1" x14ac:dyDescent="0.25">
      <c r="A33" s="3"/>
      <c r="B33" s="3"/>
      <c r="J33" s="10"/>
    </row>
    <row r="34" spans="1:52" s="27" customFormat="1" ht="18.75" customHeight="1" x14ac:dyDescent="0.25">
      <c r="A34" s="26"/>
      <c r="B34" s="26"/>
      <c r="D34" s="185"/>
      <c r="E34" s="185"/>
      <c r="G34" s="185"/>
      <c r="H34" s="185"/>
      <c r="I34" s="185"/>
      <c r="J34" s="31"/>
    </row>
    <row r="35" spans="1:52" ht="12.75" customHeight="1" x14ac:dyDescent="0.25">
      <c r="A35" s="3"/>
      <c r="B35" s="3"/>
      <c r="D35" s="223" t="s">
        <v>2</v>
      </c>
      <c r="E35" s="223"/>
      <c r="H35" s="11" t="s">
        <v>3</v>
      </c>
      <c r="J35" s="10"/>
    </row>
    <row r="36" spans="1:52" ht="13.5" customHeight="1" thickBot="1" x14ac:dyDescent="0.3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3">
      <c r="B37" s="66" t="s">
        <v>15</v>
      </c>
      <c r="C37" s="2"/>
      <c r="D37" s="2"/>
      <c r="E37" s="2"/>
      <c r="F37" s="91"/>
      <c r="G37" s="91"/>
      <c r="H37" s="91"/>
      <c r="I37" s="91"/>
      <c r="J37" s="2"/>
    </row>
    <row r="38" spans="1:52" ht="25.5" hidden="1" customHeight="1" x14ac:dyDescent="0.25">
      <c r="A38" s="83" t="s">
        <v>37</v>
      </c>
      <c r="B38" s="85" t="s">
        <v>16</v>
      </c>
      <c r="C38" s="86" t="s">
        <v>5</v>
      </c>
      <c r="D38" s="87"/>
      <c r="E38" s="87"/>
      <c r="F38" s="92" t="str">
        <f>B23</f>
        <v>Základ pro sníženou DPH</v>
      </c>
      <c r="G38" s="92" t="str">
        <f>B25</f>
        <v>Základ pro základní DPH</v>
      </c>
      <c r="H38" s="93" t="s">
        <v>17</v>
      </c>
      <c r="I38" s="93" t="s">
        <v>1</v>
      </c>
      <c r="J38" s="88" t="s">
        <v>0</v>
      </c>
    </row>
    <row r="39" spans="1:52" ht="25.5" hidden="1" customHeight="1" x14ac:dyDescent="0.25">
      <c r="A39" s="83">
        <v>1</v>
      </c>
      <c r="B39" s="89" t="s">
        <v>52</v>
      </c>
      <c r="C39" s="212" t="s">
        <v>46</v>
      </c>
      <c r="D39" s="213"/>
      <c r="E39" s="213"/>
      <c r="F39" s="94">
        <v>0</v>
      </c>
      <c r="G39" s="95">
        <v>11066501.43</v>
      </c>
      <c r="H39" s="96">
        <v>2323965.2999999998</v>
      </c>
      <c r="I39" s="96">
        <v>13390466.73</v>
      </c>
      <c r="J39" s="90">
        <f>IF(CenaCelkemVypocet=0,"",I39/CenaCelkemVypocet*100)</f>
        <v>100</v>
      </c>
    </row>
    <row r="40" spans="1:52" ht="25.5" hidden="1" customHeight="1" x14ac:dyDescent="0.25">
      <c r="A40" s="83"/>
      <c r="B40" s="214" t="s">
        <v>53</v>
      </c>
      <c r="C40" s="215"/>
      <c r="D40" s="215"/>
      <c r="E40" s="216"/>
      <c r="F40" s="97">
        <f>SUMIF(A39:A39,"=1",F39:F39)</f>
        <v>0</v>
      </c>
      <c r="G40" s="98">
        <f>SUMIF(A39:A39,"=1",G39:G39)</f>
        <v>11066501.43</v>
      </c>
      <c r="H40" s="98">
        <f>SUMIF(A39:A39,"=1",H39:H39)</f>
        <v>2323965.2999999998</v>
      </c>
      <c r="I40" s="98">
        <f>SUMIF(A39:A39,"=1",I39:I39)</f>
        <v>13390466.73</v>
      </c>
      <c r="J40" s="84">
        <f>SUMIF(A39:A39,"=1",J39:J39)</f>
        <v>100</v>
      </c>
    </row>
    <row r="42" spans="1:52" x14ac:dyDescent="0.25">
      <c r="B42" t="s">
        <v>55</v>
      </c>
    </row>
    <row r="43" spans="1:52" ht="26.4" x14ac:dyDescent="0.25">
      <c r="B43" s="217" t="s">
        <v>56</v>
      </c>
      <c r="C43" s="217"/>
      <c r="D43" s="217"/>
      <c r="E43" s="217"/>
      <c r="F43" s="217"/>
      <c r="G43" s="217"/>
      <c r="H43" s="217"/>
      <c r="I43" s="217"/>
      <c r="J43" s="217"/>
      <c r="AZ43" s="106" t="str">
        <f>B43</f>
        <v>- hmotnosti jednotlivých vybouraných materiálů jsou vypočítány dle dostupných informací a mohou se lišit v závislosti na skladbách konstrukcí které nejsou známy.</v>
      </c>
    </row>
    <row r="44" spans="1:52" x14ac:dyDescent="0.25">
      <c r="B44" s="217" t="s">
        <v>57</v>
      </c>
      <c r="C44" s="217"/>
      <c r="D44" s="217"/>
      <c r="E44" s="217"/>
      <c r="F44" s="217"/>
      <c r="G44" s="217"/>
      <c r="H44" s="217"/>
      <c r="I44" s="217"/>
      <c r="J44" s="217"/>
      <c r="AZ44" s="106" t="str">
        <f>B44</f>
        <v>- množství recyklované suti na zásypy je počítáno dle PD a uvažuje i z možným použitím na zásyp opěrné zdi.</v>
      </c>
    </row>
    <row r="45" spans="1:52" x14ac:dyDescent="0.25">
      <c r="B45" s="217" t="s">
        <v>58</v>
      </c>
      <c r="C45" s="217"/>
      <c r="D45" s="217"/>
      <c r="E45" s="217"/>
      <c r="F45" s="217"/>
      <c r="G45" s="217"/>
      <c r="H45" s="217"/>
      <c r="I45" s="217"/>
      <c r="J45" s="217"/>
      <c r="AZ45" s="106" t="str">
        <f>B45</f>
        <v>- rozpočet neřeší zajištění BOZP a PO</v>
      </c>
    </row>
    <row r="48" spans="1:52" ht="15.6" x14ac:dyDescent="0.3">
      <c r="B48" s="107" t="s">
        <v>59</v>
      </c>
    </row>
    <row r="50" spans="1:10" ht="25.5" customHeight="1" x14ac:dyDescent="0.25">
      <c r="A50" s="108"/>
      <c r="B50" s="112" t="s">
        <v>16</v>
      </c>
      <c r="C50" s="112" t="s">
        <v>5</v>
      </c>
      <c r="D50" s="113"/>
      <c r="E50" s="113"/>
      <c r="F50" s="116" t="s">
        <v>60</v>
      </c>
      <c r="G50" s="116"/>
      <c r="H50" s="116"/>
      <c r="I50" s="224" t="s">
        <v>28</v>
      </c>
      <c r="J50" s="224"/>
    </row>
    <row r="51" spans="1:10" ht="25.5" customHeight="1" x14ac:dyDescent="0.25">
      <c r="A51" s="109"/>
      <c r="B51" s="119" t="s">
        <v>61</v>
      </c>
      <c r="C51" s="226" t="s">
        <v>62</v>
      </c>
      <c r="D51" s="227"/>
      <c r="E51" s="227"/>
      <c r="F51" s="123" t="s">
        <v>23</v>
      </c>
      <c r="G51" s="120"/>
      <c r="H51" s="120"/>
      <c r="I51" s="225">
        <f>'Rozpočet Pol'!G8</f>
        <v>0</v>
      </c>
      <c r="J51" s="225"/>
    </row>
    <row r="52" spans="1:10" ht="25.5" customHeight="1" x14ac:dyDescent="0.25">
      <c r="A52" s="109"/>
      <c r="B52" s="111" t="s">
        <v>63</v>
      </c>
      <c r="C52" s="207" t="s">
        <v>64</v>
      </c>
      <c r="D52" s="208"/>
      <c r="E52" s="208"/>
      <c r="F52" s="124" t="s">
        <v>23</v>
      </c>
      <c r="G52" s="117"/>
      <c r="H52" s="117"/>
      <c r="I52" s="206">
        <f>'Rozpočet Pol'!G13</f>
        <v>0</v>
      </c>
      <c r="J52" s="206"/>
    </row>
    <row r="53" spans="1:10" ht="25.5" customHeight="1" x14ac:dyDescent="0.25">
      <c r="A53" s="109"/>
      <c r="B53" s="111" t="s">
        <v>65</v>
      </c>
      <c r="C53" s="207" t="s">
        <v>66</v>
      </c>
      <c r="D53" s="208"/>
      <c r="E53" s="208"/>
      <c r="F53" s="124" t="s">
        <v>23</v>
      </c>
      <c r="G53" s="117"/>
      <c r="H53" s="117"/>
      <c r="I53" s="206">
        <f>'Rozpočet Pol'!G18</f>
        <v>0</v>
      </c>
      <c r="J53" s="206"/>
    </row>
    <row r="54" spans="1:10" ht="25.5" customHeight="1" x14ac:dyDescent="0.25">
      <c r="A54" s="109"/>
      <c r="B54" s="111" t="s">
        <v>67</v>
      </c>
      <c r="C54" s="207" t="s">
        <v>68</v>
      </c>
      <c r="D54" s="208"/>
      <c r="E54" s="208"/>
      <c r="F54" s="124" t="s">
        <v>23</v>
      </c>
      <c r="G54" s="117"/>
      <c r="H54" s="117"/>
      <c r="I54" s="206">
        <f>'Rozpočet Pol'!G30</f>
        <v>0</v>
      </c>
      <c r="J54" s="206"/>
    </row>
    <row r="55" spans="1:10" ht="25.5" customHeight="1" x14ac:dyDescent="0.25">
      <c r="A55" s="109"/>
      <c r="B55" s="111" t="s">
        <v>69</v>
      </c>
      <c r="C55" s="207" t="s">
        <v>70</v>
      </c>
      <c r="D55" s="208"/>
      <c r="E55" s="208"/>
      <c r="F55" s="124" t="s">
        <v>24</v>
      </c>
      <c r="G55" s="117"/>
      <c r="H55" s="117"/>
      <c r="I55" s="206">
        <f>'Rozpočet Pol'!G33</f>
        <v>0</v>
      </c>
      <c r="J55" s="206"/>
    </row>
    <row r="56" spans="1:10" ht="25.5" customHeight="1" x14ac:dyDescent="0.25">
      <c r="A56" s="109"/>
      <c r="B56" s="111" t="s">
        <v>71</v>
      </c>
      <c r="C56" s="207" t="s">
        <v>72</v>
      </c>
      <c r="D56" s="208"/>
      <c r="E56" s="208"/>
      <c r="F56" s="124" t="s">
        <v>24</v>
      </c>
      <c r="G56" s="117"/>
      <c r="H56" s="117"/>
      <c r="I56" s="206">
        <f>'Rozpočet Pol'!G37</f>
        <v>0</v>
      </c>
      <c r="J56" s="206"/>
    </row>
    <row r="57" spans="1:10" ht="25.5" customHeight="1" x14ac:dyDescent="0.25">
      <c r="A57" s="109"/>
      <c r="B57" s="111" t="s">
        <v>73</v>
      </c>
      <c r="C57" s="207" t="s">
        <v>74</v>
      </c>
      <c r="D57" s="208"/>
      <c r="E57" s="208"/>
      <c r="F57" s="124" t="s">
        <v>24</v>
      </c>
      <c r="G57" s="117"/>
      <c r="H57" s="117"/>
      <c r="I57" s="206">
        <f>'Rozpočet Pol'!G43</f>
        <v>0</v>
      </c>
      <c r="J57" s="206"/>
    </row>
    <row r="58" spans="1:10" ht="25.5" customHeight="1" x14ac:dyDescent="0.25">
      <c r="A58" s="109"/>
      <c r="B58" s="111" t="s">
        <v>75</v>
      </c>
      <c r="C58" s="207" t="s">
        <v>76</v>
      </c>
      <c r="D58" s="208"/>
      <c r="E58" s="208"/>
      <c r="F58" s="124" t="s">
        <v>24</v>
      </c>
      <c r="G58" s="117"/>
      <c r="H58" s="117"/>
      <c r="I58" s="206">
        <f>'Rozpočet Pol'!G46</f>
        <v>0</v>
      </c>
      <c r="J58" s="206"/>
    </row>
    <row r="59" spans="1:10" ht="25.5" customHeight="1" x14ac:dyDescent="0.25">
      <c r="A59" s="109"/>
      <c r="B59" s="111" t="s">
        <v>77</v>
      </c>
      <c r="C59" s="207" t="s">
        <v>78</v>
      </c>
      <c r="D59" s="208"/>
      <c r="E59" s="208"/>
      <c r="F59" s="124" t="s">
        <v>24</v>
      </c>
      <c r="G59" s="117"/>
      <c r="H59" s="117"/>
      <c r="I59" s="206">
        <f>'Rozpočet Pol'!G49</f>
        <v>0</v>
      </c>
      <c r="J59" s="206"/>
    </row>
    <row r="60" spans="1:10" ht="25.5" customHeight="1" x14ac:dyDescent="0.25">
      <c r="A60" s="109"/>
      <c r="B60" s="111" t="s">
        <v>79</v>
      </c>
      <c r="C60" s="207" t="s">
        <v>80</v>
      </c>
      <c r="D60" s="208"/>
      <c r="E60" s="208"/>
      <c r="F60" s="124" t="s">
        <v>24</v>
      </c>
      <c r="G60" s="117"/>
      <c r="H60" s="117"/>
      <c r="I60" s="206">
        <f>'Rozpočet Pol'!G55</f>
        <v>0</v>
      </c>
      <c r="J60" s="206"/>
    </row>
    <row r="61" spans="1:10" ht="25.5" customHeight="1" x14ac:dyDescent="0.25">
      <c r="A61" s="109"/>
      <c r="B61" s="111" t="s">
        <v>81</v>
      </c>
      <c r="C61" s="207" t="s">
        <v>82</v>
      </c>
      <c r="D61" s="208"/>
      <c r="E61" s="208"/>
      <c r="F61" s="124" t="s">
        <v>24</v>
      </c>
      <c r="G61" s="117"/>
      <c r="H61" s="117"/>
      <c r="I61" s="206">
        <f>'Rozpočet Pol'!G63</f>
        <v>0</v>
      </c>
      <c r="J61" s="206"/>
    </row>
    <row r="62" spans="1:10" ht="25.5" customHeight="1" x14ac:dyDescent="0.25">
      <c r="A62" s="109"/>
      <c r="B62" s="111" t="s">
        <v>83</v>
      </c>
      <c r="C62" s="207" t="s">
        <v>84</v>
      </c>
      <c r="D62" s="208"/>
      <c r="E62" s="208"/>
      <c r="F62" s="124" t="s">
        <v>24</v>
      </c>
      <c r="G62" s="117"/>
      <c r="H62" s="117"/>
      <c r="I62" s="206">
        <f>'Rozpočet Pol'!G67</f>
        <v>0</v>
      </c>
      <c r="J62" s="206"/>
    </row>
    <row r="63" spans="1:10" ht="25.5" customHeight="1" x14ac:dyDescent="0.25">
      <c r="A63" s="109"/>
      <c r="B63" s="111" t="s">
        <v>85</v>
      </c>
      <c r="C63" s="207" t="s">
        <v>86</v>
      </c>
      <c r="D63" s="208"/>
      <c r="E63" s="208"/>
      <c r="F63" s="124" t="s">
        <v>24</v>
      </c>
      <c r="G63" s="117"/>
      <c r="H63" s="117"/>
      <c r="I63" s="206">
        <f>'Rozpočet Pol'!G72</f>
        <v>0</v>
      </c>
      <c r="J63" s="206"/>
    </row>
    <row r="64" spans="1:10" ht="25.5" customHeight="1" x14ac:dyDescent="0.25">
      <c r="A64" s="109"/>
      <c r="B64" s="111" t="s">
        <v>87</v>
      </c>
      <c r="C64" s="207" t="s">
        <v>88</v>
      </c>
      <c r="D64" s="208"/>
      <c r="E64" s="208"/>
      <c r="F64" s="124" t="s">
        <v>24</v>
      </c>
      <c r="G64" s="117"/>
      <c r="H64" s="117"/>
      <c r="I64" s="206">
        <f>'Rozpočet Pol'!G75</f>
        <v>0</v>
      </c>
      <c r="J64" s="206"/>
    </row>
    <row r="65" spans="1:10" ht="25.5" customHeight="1" x14ac:dyDescent="0.25">
      <c r="A65" s="109"/>
      <c r="B65" s="111" t="s">
        <v>89</v>
      </c>
      <c r="C65" s="207" t="s">
        <v>90</v>
      </c>
      <c r="D65" s="208"/>
      <c r="E65" s="208"/>
      <c r="F65" s="124" t="s">
        <v>24</v>
      </c>
      <c r="G65" s="117"/>
      <c r="H65" s="117"/>
      <c r="I65" s="206">
        <f>'Rozpočet Pol'!G77</f>
        <v>0</v>
      </c>
      <c r="J65" s="206"/>
    </row>
    <row r="66" spans="1:10" ht="25.5" customHeight="1" x14ac:dyDescent="0.25">
      <c r="A66" s="109"/>
      <c r="B66" s="111" t="s">
        <v>91</v>
      </c>
      <c r="C66" s="207" t="s">
        <v>92</v>
      </c>
      <c r="D66" s="208"/>
      <c r="E66" s="208"/>
      <c r="F66" s="124" t="s">
        <v>25</v>
      </c>
      <c r="G66" s="117"/>
      <c r="H66" s="117"/>
      <c r="I66" s="206">
        <f>'Rozpočet Pol'!G79</f>
        <v>0</v>
      </c>
      <c r="J66" s="206"/>
    </row>
    <row r="67" spans="1:10" ht="25.5" customHeight="1" x14ac:dyDescent="0.25">
      <c r="A67" s="109"/>
      <c r="B67" s="121" t="s">
        <v>93</v>
      </c>
      <c r="C67" s="229" t="s">
        <v>26</v>
      </c>
      <c r="D67" s="230"/>
      <c r="E67" s="230"/>
      <c r="F67" s="125" t="s">
        <v>93</v>
      </c>
      <c r="G67" s="122"/>
      <c r="H67" s="122"/>
      <c r="I67" s="228">
        <f>'Rozpočet Pol'!G82</f>
        <v>0</v>
      </c>
      <c r="J67" s="228"/>
    </row>
    <row r="68" spans="1:10" ht="25.5" customHeight="1" x14ac:dyDescent="0.25">
      <c r="A68" s="110"/>
      <c r="B68" s="114" t="s">
        <v>1</v>
      </c>
      <c r="C68" s="114"/>
      <c r="D68" s="115"/>
      <c r="E68" s="115"/>
      <c r="F68" s="126"/>
      <c r="G68" s="118"/>
      <c r="H68" s="118"/>
      <c r="I68" s="231">
        <f>SUM(I51:I67)</f>
        <v>0</v>
      </c>
      <c r="J68" s="231"/>
    </row>
    <row r="69" spans="1:10" x14ac:dyDescent="0.25">
      <c r="F69" s="82"/>
      <c r="G69" s="82"/>
      <c r="H69" s="82"/>
      <c r="I69" s="82"/>
      <c r="J69" s="82"/>
    </row>
    <row r="70" spans="1:10" x14ac:dyDescent="0.25">
      <c r="F70" s="82"/>
      <c r="G70" s="82"/>
      <c r="H70" s="82"/>
      <c r="I70" s="82"/>
      <c r="J70" s="82"/>
    </row>
    <row r="71" spans="1:10" x14ac:dyDescent="0.25">
      <c r="F71" s="82"/>
      <c r="G71" s="82"/>
      <c r="H71" s="82"/>
      <c r="I71" s="82"/>
      <c r="J71" s="82"/>
    </row>
  </sheetData>
  <sheetProtection algorithmName="SHA-512" hashValue="ChVNw4NnH6wayEns+sGvE99PQy0BQXKJaAtNiocZsNKBl5C+k6cgL6PW6kumORf8NJvIYMoThquwEElfDJ8+kA==" saltValue="SB9TpyhZw3m1ydPUUBYexA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8">
    <mergeCell ref="I66:J66"/>
    <mergeCell ref="C66:E66"/>
    <mergeCell ref="I67:J67"/>
    <mergeCell ref="C67:E67"/>
    <mergeCell ref="I68:J68"/>
    <mergeCell ref="I63:J63"/>
    <mergeCell ref="C63:E63"/>
    <mergeCell ref="I64:J64"/>
    <mergeCell ref="C64:E64"/>
    <mergeCell ref="I65:J65"/>
    <mergeCell ref="C65:E65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0:J50"/>
    <mergeCell ref="I51:J51"/>
    <mergeCell ref="C51:E51"/>
    <mergeCell ref="I52:J52"/>
    <mergeCell ref="C52:E52"/>
    <mergeCell ref="I53:J53"/>
    <mergeCell ref="C53:E53"/>
    <mergeCell ref="D3:J3"/>
    <mergeCell ref="C39:E39"/>
    <mergeCell ref="B40:E40"/>
    <mergeCell ref="B43:J43"/>
    <mergeCell ref="B44:J44"/>
    <mergeCell ref="B45:J45"/>
    <mergeCell ref="G28:I28"/>
    <mergeCell ref="G15:H15"/>
    <mergeCell ref="I15:J15"/>
    <mergeCell ref="E16:F16"/>
    <mergeCell ref="D12:G12"/>
    <mergeCell ref="D13:G13"/>
    <mergeCell ref="D34:E34"/>
    <mergeCell ref="D35:E3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4" customWidth="1"/>
    <col min="2" max="2" width="14.44140625" style="4" customWidth="1"/>
    <col min="3" max="3" width="38.33203125" style="8" customWidth="1"/>
    <col min="4" max="4" width="4.5546875" style="4" customWidth="1"/>
    <col min="5" max="5" width="10.5546875" style="4" customWidth="1"/>
    <col min="6" max="6" width="9.88671875" style="4" customWidth="1"/>
    <col min="7" max="7" width="12.6640625" style="4" customWidth="1"/>
    <col min="8" max="16384" width="9.109375" style="4"/>
  </cols>
  <sheetData>
    <row r="1" spans="1:7" ht="15.6" x14ac:dyDescent="0.25">
      <c r="A1" s="232" t="s">
        <v>6</v>
      </c>
      <c r="B1" s="232"/>
      <c r="C1" s="233"/>
      <c r="D1" s="232"/>
      <c r="E1" s="232"/>
      <c r="F1" s="232"/>
      <c r="G1" s="232"/>
    </row>
    <row r="2" spans="1:7" ht="24.9" customHeight="1" x14ac:dyDescent="0.25">
      <c r="A2" s="68" t="s">
        <v>41</v>
      </c>
      <c r="B2" s="67"/>
      <c r="C2" s="234"/>
      <c r="D2" s="234"/>
      <c r="E2" s="234"/>
      <c r="F2" s="234"/>
      <c r="G2" s="235"/>
    </row>
    <row r="3" spans="1:7" ht="24.9" hidden="1" customHeight="1" x14ac:dyDescent="0.25">
      <c r="A3" s="68" t="s">
        <v>7</v>
      </c>
      <c r="B3" s="67"/>
      <c r="C3" s="234"/>
      <c r="D3" s="234"/>
      <c r="E3" s="234"/>
      <c r="F3" s="234"/>
      <c r="G3" s="235"/>
    </row>
    <row r="4" spans="1:7" ht="24.9" hidden="1" customHeight="1" x14ac:dyDescent="0.25">
      <c r="A4" s="68" t="s">
        <v>8</v>
      </c>
      <c r="B4" s="67"/>
      <c r="C4" s="234"/>
      <c r="D4" s="234"/>
      <c r="E4" s="234"/>
      <c r="F4" s="234"/>
      <c r="G4" s="235"/>
    </row>
    <row r="5" spans="1:7" hidden="1" x14ac:dyDescent="0.25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85"/>
  <sheetViews>
    <sheetView topLeftCell="A70" workbookViewId="0">
      <selection activeCell="Y80" sqref="Y80"/>
    </sheetView>
  </sheetViews>
  <sheetFormatPr defaultRowHeight="13.2" outlineLevelRow="1" x14ac:dyDescent="0.25"/>
  <cols>
    <col min="1" max="1" width="4.33203125" customWidth="1"/>
    <col min="2" max="2" width="14.44140625" style="81" customWidth="1"/>
    <col min="3" max="3" width="38.33203125" style="81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236" t="s">
        <v>6</v>
      </c>
      <c r="B1" s="236"/>
      <c r="C1" s="236"/>
      <c r="D1" s="236"/>
      <c r="E1" s="236"/>
      <c r="F1" s="236"/>
      <c r="G1" s="236"/>
      <c r="AE1" t="s">
        <v>96</v>
      </c>
    </row>
    <row r="2" spans="1:60" ht="24.9" customHeight="1" x14ac:dyDescent="0.25">
      <c r="A2" s="147" t="s">
        <v>95</v>
      </c>
      <c r="B2" s="148"/>
      <c r="C2" s="237" t="s">
        <v>46</v>
      </c>
      <c r="D2" s="238"/>
      <c r="E2" s="238"/>
      <c r="F2" s="238"/>
      <c r="G2" s="239"/>
      <c r="AE2" t="s">
        <v>97</v>
      </c>
    </row>
    <row r="3" spans="1:60" ht="24.9" customHeight="1" x14ac:dyDescent="0.25">
      <c r="A3" s="149" t="s">
        <v>7</v>
      </c>
      <c r="B3" s="150"/>
      <c r="C3" s="240" t="s">
        <v>43</v>
      </c>
      <c r="D3" s="241"/>
      <c r="E3" s="241"/>
      <c r="F3" s="241"/>
      <c r="G3" s="242"/>
      <c r="AE3" t="s">
        <v>98</v>
      </c>
    </row>
    <row r="4" spans="1:60" ht="24.9" hidden="1" customHeight="1" x14ac:dyDescent="0.25">
      <c r="A4" s="149" t="s">
        <v>8</v>
      </c>
      <c r="B4" s="150"/>
      <c r="C4" s="240"/>
      <c r="D4" s="241"/>
      <c r="E4" s="241"/>
      <c r="F4" s="241"/>
      <c r="G4" s="242"/>
      <c r="AE4" t="s">
        <v>99</v>
      </c>
    </row>
    <row r="5" spans="1:60" hidden="1" x14ac:dyDescent="0.25">
      <c r="A5" s="151" t="s">
        <v>100</v>
      </c>
      <c r="B5" s="152"/>
      <c r="C5" s="152"/>
      <c r="D5" s="153"/>
      <c r="E5" s="153"/>
      <c r="F5" s="153"/>
      <c r="G5" s="154"/>
      <c r="AE5" t="s">
        <v>101</v>
      </c>
    </row>
    <row r="7" spans="1:60" ht="39.6" x14ac:dyDescent="0.25">
      <c r="A7" s="155" t="s">
        <v>102</v>
      </c>
      <c r="B7" s="156" t="s">
        <v>103</v>
      </c>
      <c r="C7" s="156" t="s">
        <v>104</v>
      </c>
      <c r="D7" s="155" t="s">
        <v>105</v>
      </c>
      <c r="E7" s="155" t="s">
        <v>106</v>
      </c>
      <c r="F7" s="157" t="s">
        <v>107</v>
      </c>
      <c r="G7" s="158" t="s">
        <v>28</v>
      </c>
      <c r="H7" s="139" t="s">
        <v>29</v>
      </c>
      <c r="I7" s="139" t="s">
        <v>108</v>
      </c>
      <c r="J7" s="139" t="s">
        <v>30</v>
      </c>
      <c r="K7" s="139" t="s">
        <v>109</v>
      </c>
      <c r="L7" s="139" t="s">
        <v>110</v>
      </c>
      <c r="M7" s="139" t="s">
        <v>111</v>
      </c>
      <c r="N7" s="139" t="s">
        <v>112</v>
      </c>
      <c r="O7" s="139" t="s">
        <v>113</v>
      </c>
      <c r="P7" s="139" t="s">
        <v>114</v>
      </c>
      <c r="Q7" s="139" t="s">
        <v>115</v>
      </c>
      <c r="R7" s="139" t="s">
        <v>116</v>
      </c>
      <c r="S7" s="139" t="s">
        <v>117</v>
      </c>
      <c r="T7" s="139" t="s">
        <v>118</v>
      </c>
      <c r="U7" s="132" t="s">
        <v>119</v>
      </c>
    </row>
    <row r="8" spans="1:60" x14ac:dyDescent="0.25">
      <c r="A8" s="140" t="s">
        <v>120</v>
      </c>
      <c r="B8" s="159" t="s">
        <v>61</v>
      </c>
      <c r="C8" s="160" t="s">
        <v>62</v>
      </c>
      <c r="D8" s="131"/>
      <c r="E8" s="161"/>
      <c r="F8" s="141"/>
      <c r="G8" s="141">
        <f>SUMIF(AE9:AE12,"&lt;&gt;NOR",G9:G12)</f>
        <v>0</v>
      </c>
      <c r="H8" s="141"/>
      <c r="I8" s="141">
        <f>SUM(I9:I12)</f>
        <v>899017.38</v>
      </c>
      <c r="J8" s="141"/>
      <c r="K8" s="141">
        <f>SUM(K9:K12)</f>
        <v>1141910.29</v>
      </c>
      <c r="L8" s="141"/>
      <c r="M8" s="141">
        <f>SUM(M9:M12)</f>
        <v>0</v>
      </c>
      <c r="N8" s="131"/>
      <c r="O8" s="131">
        <f>SUM(O9:O12)</f>
        <v>2602.0087100000001</v>
      </c>
      <c r="P8" s="131"/>
      <c r="Q8" s="131">
        <f>SUM(Q9:Q12)</f>
        <v>0</v>
      </c>
      <c r="R8" s="131"/>
      <c r="S8" s="131"/>
      <c r="T8" s="140"/>
      <c r="U8" s="131">
        <f>SUM(U9:U12)</f>
        <v>730.14</v>
      </c>
      <c r="AE8" t="s">
        <v>121</v>
      </c>
    </row>
    <row r="9" spans="1:60" ht="20.399999999999999" outlineLevel="1" x14ac:dyDescent="0.25">
      <c r="A9" s="162">
        <v>1</v>
      </c>
      <c r="B9" s="162" t="s">
        <v>122</v>
      </c>
      <c r="C9" s="163" t="s">
        <v>123</v>
      </c>
      <c r="D9" s="133" t="s">
        <v>124</v>
      </c>
      <c r="E9" s="164">
        <v>1558.08905</v>
      </c>
      <c r="F9" s="168"/>
      <c r="G9" s="137">
        <f>F9*E9</f>
        <v>0</v>
      </c>
      <c r="H9" s="137">
        <v>577</v>
      </c>
      <c r="I9" s="137">
        <f>ROUND(E9*H9,2)</f>
        <v>899017.38</v>
      </c>
      <c r="J9" s="137">
        <v>556</v>
      </c>
      <c r="K9" s="137">
        <f>ROUND(E9*J9,2)</f>
        <v>866297.51</v>
      </c>
      <c r="L9" s="137">
        <v>21</v>
      </c>
      <c r="M9" s="137">
        <f>G9*(1+L9/100)</f>
        <v>0</v>
      </c>
      <c r="N9" s="133">
        <v>1.67</v>
      </c>
      <c r="O9" s="133">
        <f>ROUND(E9*N9,5)</f>
        <v>2602.0087100000001</v>
      </c>
      <c r="P9" s="133">
        <v>0</v>
      </c>
      <c r="Q9" s="133">
        <f>ROUND(E9*P9,5)</f>
        <v>0</v>
      </c>
      <c r="R9" s="133"/>
      <c r="S9" s="133"/>
      <c r="T9" s="134">
        <v>0.21299999999999999</v>
      </c>
      <c r="U9" s="133">
        <f>ROUND(E9*T9,2)</f>
        <v>331.87</v>
      </c>
      <c r="V9" s="129"/>
      <c r="W9" s="129"/>
      <c r="X9" s="129"/>
      <c r="Y9" s="129"/>
      <c r="Z9" s="129"/>
      <c r="AA9" s="129"/>
      <c r="AB9" s="129"/>
      <c r="AC9" s="129"/>
      <c r="AD9" s="129"/>
      <c r="AE9" s="129" t="s">
        <v>125</v>
      </c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</row>
    <row r="10" spans="1:60" ht="13.2" customHeight="1" outlineLevel="1" x14ac:dyDescent="0.25">
      <c r="A10" s="162"/>
      <c r="B10" s="162"/>
      <c r="C10" s="179" t="s">
        <v>126</v>
      </c>
      <c r="D10" s="176"/>
      <c r="E10" s="177"/>
      <c r="F10" s="180"/>
      <c r="G10" s="178"/>
      <c r="H10" s="137"/>
      <c r="I10" s="137"/>
      <c r="J10" s="137"/>
      <c r="K10" s="137"/>
      <c r="L10" s="137"/>
      <c r="M10" s="137"/>
      <c r="N10" s="133"/>
      <c r="O10" s="133"/>
      <c r="P10" s="133"/>
      <c r="Q10" s="133"/>
      <c r="R10" s="133"/>
      <c r="S10" s="133"/>
      <c r="T10" s="134"/>
      <c r="U10" s="133"/>
      <c r="V10" s="129"/>
      <c r="W10" s="129"/>
      <c r="X10" s="129"/>
      <c r="Y10" s="129"/>
      <c r="Z10" s="129"/>
      <c r="AA10" s="129"/>
      <c r="AB10" s="129"/>
      <c r="AC10" s="129"/>
      <c r="AD10" s="129"/>
      <c r="AE10" s="129" t="s">
        <v>127</v>
      </c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30" t="str">
        <f>C10</f>
        <v>zásyp uvažován z čedič kameniva fr. 0/63 z lomu Dobkovičky (15km)</v>
      </c>
      <c r="BB10" s="129"/>
      <c r="BC10" s="129"/>
      <c r="BD10" s="129"/>
      <c r="BE10" s="129"/>
      <c r="BF10" s="129"/>
      <c r="BG10" s="129"/>
      <c r="BH10" s="129"/>
    </row>
    <row r="11" spans="1:60" ht="20.399999999999999" outlineLevel="1" x14ac:dyDescent="0.25">
      <c r="A11" s="162">
        <v>2</v>
      </c>
      <c r="B11" s="162" t="s">
        <v>128</v>
      </c>
      <c r="C11" s="163" t="s">
        <v>129</v>
      </c>
      <c r="D11" s="133" t="s">
        <v>124</v>
      </c>
      <c r="E11" s="164">
        <v>1442.99883</v>
      </c>
      <c r="F11" s="168"/>
      <c r="G11" s="137">
        <f>F11*E11</f>
        <v>0</v>
      </c>
      <c r="H11" s="137">
        <v>0</v>
      </c>
      <c r="I11" s="137">
        <f>ROUND(E11*H11,2)</f>
        <v>0</v>
      </c>
      <c r="J11" s="137">
        <v>191</v>
      </c>
      <c r="K11" s="137">
        <f>ROUND(E11*J11,2)</f>
        <v>275612.78000000003</v>
      </c>
      <c r="L11" s="137">
        <v>21</v>
      </c>
      <c r="M11" s="137">
        <f>G11*(1+L11/100)</f>
        <v>0</v>
      </c>
      <c r="N11" s="133">
        <v>0</v>
      </c>
      <c r="O11" s="133">
        <f>ROUND(E11*N11,5)</f>
        <v>0</v>
      </c>
      <c r="P11" s="133">
        <v>0</v>
      </c>
      <c r="Q11" s="133">
        <f>ROUND(E11*P11,5)</f>
        <v>0</v>
      </c>
      <c r="R11" s="133"/>
      <c r="S11" s="133"/>
      <c r="T11" s="134">
        <v>0.27600000000000002</v>
      </c>
      <c r="U11" s="133">
        <f>ROUND(E11*T11,2)</f>
        <v>398.27</v>
      </c>
      <c r="V11" s="129"/>
      <c r="W11" s="129"/>
      <c r="X11" s="129"/>
      <c r="Y11" s="129"/>
      <c r="Z11" s="129"/>
      <c r="AA11" s="129"/>
      <c r="AB11" s="129"/>
      <c r="AC11" s="129"/>
      <c r="AD11" s="129"/>
      <c r="AE11" s="129" t="s">
        <v>125</v>
      </c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</row>
    <row r="12" spans="1:60" outlineLevel="1" x14ac:dyDescent="0.25">
      <c r="A12" s="162"/>
      <c r="B12" s="162"/>
      <c r="C12" s="179" t="s">
        <v>130</v>
      </c>
      <c r="D12" s="176"/>
      <c r="E12" s="177"/>
      <c r="F12" s="180"/>
      <c r="G12" s="178"/>
      <c r="H12" s="137"/>
      <c r="I12" s="137"/>
      <c r="J12" s="137"/>
      <c r="K12" s="137"/>
      <c r="L12" s="137"/>
      <c r="M12" s="137"/>
      <c r="N12" s="133"/>
      <c r="O12" s="133"/>
      <c r="P12" s="133"/>
      <c r="Q12" s="133"/>
      <c r="R12" s="133"/>
      <c r="S12" s="133"/>
      <c r="T12" s="134"/>
      <c r="U12" s="133"/>
      <c r="V12" s="129"/>
      <c r="W12" s="129"/>
      <c r="X12" s="129"/>
      <c r="Y12" s="129"/>
      <c r="Z12" s="129"/>
      <c r="AA12" s="129"/>
      <c r="AB12" s="129"/>
      <c r="AC12" s="129"/>
      <c r="AD12" s="129"/>
      <c r="AE12" s="129" t="s">
        <v>127</v>
      </c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30" t="str">
        <f>C12</f>
        <v>zásyp pomocí recyklátu</v>
      </c>
      <c r="BB12" s="129"/>
      <c r="BC12" s="129"/>
      <c r="BD12" s="129"/>
      <c r="BE12" s="129"/>
      <c r="BF12" s="129"/>
      <c r="BG12" s="129"/>
      <c r="BH12" s="129"/>
    </row>
    <row r="13" spans="1:60" x14ac:dyDescent="0.25">
      <c r="A13" s="165" t="s">
        <v>120</v>
      </c>
      <c r="B13" s="165" t="s">
        <v>63</v>
      </c>
      <c r="C13" s="166" t="s">
        <v>64</v>
      </c>
      <c r="D13" s="135"/>
      <c r="E13" s="167"/>
      <c r="F13" s="181"/>
      <c r="G13" s="138">
        <f>SUMIF(AE14:AE17,"&lt;&gt;NOR",G14:G17)</f>
        <v>0</v>
      </c>
      <c r="H13" s="138"/>
      <c r="I13" s="138">
        <f>SUM(I14:I17)</f>
        <v>7299.2999999999993</v>
      </c>
      <c r="J13" s="138"/>
      <c r="K13" s="138">
        <f>SUM(K14:K17)</f>
        <v>79386.61</v>
      </c>
      <c r="L13" s="138"/>
      <c r="M13" s="138">
        <f>SUM(M14:M17)</f>
        <v>0</v>
      </c>
      <c r="N13" s="135"/>
      <c r="O13" s="135">
        <f>SUM(O14:O17)</f>
        <v>0.24976999999999999</v>
      </c>
      <c r="P13" s="135"/>
      <c r="Q13" s="135">
        <f>SUM(Q14:Q17)</f>
        <v>16.08652</v>
      </c>
      <c r="R13" s="135"/>
      <c r="S13" s="135"/>
      <c r="T13" s="136"/>
      <c r="U13" s="135">
        <f>SUM(U14:U17)</f>
        <v>188.06</v>
      </c>
      <c r="AE13" t="s">
        <v>121</v>
      </c>
    </row>
    <row r="14" spans="1:60" outlineLevel="1" x14ac:dyDescent="0.25">
      <c r="A14" s="162">
        <v>3</v>
      </c>
      <c r="B14" s="162" t="s">
        <v>131</v>
      </c>
      <c r="C14" s="163" t="s">
        <v>132</v>
      </c>
      <c r="D14" s="133" t="s">
        <v>133</v>
      </c>
      <c r="E14" s="164">
        <v>99</v>
      </c>
      <c r="F14" s="168"/>
      <c r="G14" s="137">
        <f>F14*E14</f>
        <v>0</v>
      </c>
      <c r="H14" s="137">
        <v>0</v>
      </c>
      <c r="I14" s="137">
        <f>ROUND(E14*H14,2)</f>
        <v>0</v>
      </c>
      <c r="J14" s="137">
        <v>19</v>
      </c>
      <c r="K14" s="137">
        <f>ROUND(E14*J14,2)</f>
        <v>1881</v>
      </c>
      <c r="L14" s="137">
        <v>21</v>
      </c>
      <c r="M14" s="137">
        <f>G14*(1+L14/100)</f>
        <v>0</v>
      </c>
      <c r="N14" s="133">
        <v>0</v>
      </c>
      <c r="O14" s="133">
        <f>ROUND(E14*N14,5)</f>
        <v>0</v>
      </c>
      <c r="P14" s="133">
        <v>0</v>
      </c>
      <c r="Q14" s="133">
        <f>ROUND(E14*P14,5)</f>
        <v>0</v>
      </c>
      <c r="R14" s="133"/>
      <c r="S14" s="133"/>
      <c r="T14" s="134">
        <v>0.05</v>
      </c>
      <c r="U14" s="133">
        <f>ROUND(E14*T14,2)</f>
        <v>4.95</v>
      </c>
      <c r="V14" s="129"/>
      <c r="W14" s="129"/>
      <c r="X14" s="129"/>
      <c r="Y14" s="129"/>
      <c r="Z14" s="129"/>
      <c r="AA14" s="129"/>
      <c r="AB14" s="129"/>
      <c r="AC14" s="129"/>
      <c r="AD14" s="129"/>
      <c r="AE14" s="129" t="s">
        <v>134</v>
      </c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</row>
    <row r="15" spans="1:60" outlineLevel="1" x14ac:dyDescent="0.25">
      <c r="A15" s="162">
        <v>4</v>
      </c>
      <c r="B15" s="162" t="s">
        <v>135</v>
      </c>
      <c r="C15" s="163" t="s">
        <v>136</v>
      </c>
      <c r="D15" s="133" t="s">
        <v>137</v>
      </c>
      <c r="E15" s="164">
        <v>132.24</v>
      </c>
      <c r="F15" s="168"/>
      <c r="G15" s="137">
        <f t="shared" ref="G15:G17" si="0">F15*E15</f>
        <v>0</v>
      </c>
      <c r="H15" s="137">
        <v>34.200000000000003</v>
      </c>
      <c r="I15" s="137">
        <f>ROUND(E15*H15,2)</f>
        <v>4522.6099999999997</v>
      </c>
      <c r="J15" s="137">
        <v>396.3</v>
      </c>
      <c r="K15" s="137">
        <f>ROUND(E15*J15,2)</f>
        <v>52406.71</v>
      </c>
      <c r="L15" s="137">
        <v>21</v>
      </c>
      <c r="M15" s="137">
        <f>G15*(1+L15/100)</f>
        <v>0</v>
      </c>
      <c r="N15" s="133">
        <v>1.17E-3</v>
      </c>
      <c r="O15" s="133">
        <f>ROUND(E15*N15,5)</f>
        <v>0.15472</v>
      </c>
      <c r="P15" s="133">
        <v>7.5999999999999998E-2</v>
      </c>
      <c r="Q15" s="133">
        <f>ROUND(E15*P15,5)</f>
        <v>10.050240000000001</v>
      </c>
      <c r="R15" s="133"/>
      <c r="S15" s="133"/>
      <c r="T15" s="134">
        <v>0.93899999999999995</v>
      </c>
      <c r="U15" s="133">
        <f>ROUND(E15*T15,2)</f>
        <v>124.17</v>
      </c>
      <c r="V15" s="129"/>
      <c r="W15" s="129"/>
      <c r="X15" s="129"/>
      <c r="Y15" s="129"/>
      <c r="Z15" s="129"/>
      <c r="AA15" s="129"/>
      <c r="AB15" s="129"/>
      <c r="AC15" s="129"/>
      <c r="AD15" s="129"/>
      <c r="AE15" s="129" t="s">
        <v>134</v>
      </c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</row>
    <row r="16" spans="1:60" outlineLevel="1" x14ac:dyDescent="0.25">
      <c r="A16" s="162">
        <v>5</v>
      </c>
      <c r="B16" s="162" t="s">
        <v>138</v>
      </c>
      <c r="C16" s="163" t="s">
        <v>139</v>
      </c>
      <c r="D16" s="133" t="s">
        <v>137</v>
      </c>
      <c r="E16" s="164">
        <v>87.897499999999994</v>
      </c>
      <c r="F16" s="168"/>
      <c r="G16" s="137">
        <f t="shared" si="0"/>
        <v>0</v>
      </c>
      <c r="H16" s="137">
        <v>29.23</v>
      </c>
      <c r="I16" s="137">
        <f>ROUND(E16*H16,2)</f>
        <v>2569.2399999999998</v>
      </c>
      <c r="J16" s="137">
        <v>259.27</v>
      </c>
      <c r="K16" s="137">
        <f>ROUND(E16*J16,2)</f>
        <v>22789.18</v>
      </c>
      <c r="L16" s="137">
        <v>21</v>
      </c>
      <c r="M16" s="137">
        <f>G16*(1+L16/100)</f>
        <v>0</v>
      </c>
      <c r="N16" s="133">
        <v>1E-3</v>
      </c>
      <c r="O16" s="133">
        <f>ROUND(E16*N16,5)</f>
        <v>8.7900000000000006E-2</v>
      </c>
      <c r="P16" s="133">
        <v>6.2E-2</v>
      </c>
      <c r="Q16" s="133">
        <f>ROUND(E16*P16,5)</f>
        <v>5.4496500000000001</v>
      </c>
      <c r="R16" s="133"/>
      <c r="S16" s="133"/>
      <c r="T16" s="134">
        <v>0.61199999999999999</v>
      </c>
      <c r="U16" s="133">
        <f>ROUND(E16*T16,2)</f>
        <v>53.79</v>
      </c>
      <c r="V16" s="129"/>
      <c r="W16" s="129"/>
      <c r="X16" s="129"/>
      <c r="Y16" s="129"/>
      <c r="Z16" s="129"/>
      <c r="AA16" s="129"/>
      <c r="AB16" s="129"/>
      <c r="AC16" s="129"/>
      <c r="AD16" s="129"/>
      <c r="AE16" s="129" t="s">
        <v>134</v>
      </c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</row>
    <row r="17" spans="1:60" outlineLevel="1" x14ac:dyDescent="0.25">
      <c r="A17" s="162">
        <v>6</v>
      </c>
      <c r="B17" s="162" t="s">
        <v>140</v>
      </c>
      <c r="C17" s="163" t="s">
        <v>141</v>
      </c>
      <c r="D17" s="133" t="s">
        <v>137</v>
      </c>
      <c r="E17" s="164">
        <v>10.666</v>
      </c>
      <c r="F17" s="168"/>
      <c r="G17" s="137">
        <f t="shared" si="0"/>
        <v>0</v>
      </c>
      <c r="H17" s="137">
        <v>19.45</v>
      </c>
      <c r="I17" s="137">
        <f>ROUND(E17*H17,2)</f>
        <v>207.45</v>
      </c>
      <c r="J17" s="137">
        <v>216.55</v>
      </c>
      <c r="K17" s="137">
        <f>ROUND(E17*J17,2)</f>
        <v>2309.7199999999998</v>
      </c>
      <c r="L17" s="137">
        <v>21</v>
      </c>
      <c r="M17" s="137">
        <f>G17*(1+L17/100)</f>
        <v>0</v>
      </c>
      <c r="N17" s="133">
        <v>6.7000000000000002E-4</v>
      </c>
      <c r="O17" s="133">
        <f>ROUND(E17*N17,5)</f>
        <v>7.1500000000000001E-3</v>
      </c>
      <c r="P17" s="133">
        <v>5.5E-2</v>
      </c>
      <c r="Q17" s="133">
        <f>ROUND(E17*P17,5)</f>
        <v>0.58662999999999998</v>
      </c>
      <c r="R17" s="133"/>
      <c r="S17" s="133"/>
      <c r="T17" s="134">
        <v>0.48286000000000001</v>
      </c>
      <c r="U17" s="133">
        <f>ROUND(E17*T17,2)</f>
        <v>5.15</v>
      </c>
      <c r="V17" s="129"/>
      <c r="W17" s="129"/>
      <c r="X17" s="129"/>
      <c r="Y17" s="129"/>
      <c r="Z17" s="129"/>
      <c r="AA17" s="129"/>
      <c r="AB17" s="129"/>
      <c r="AC17" s="129"/>
      <c r="AD17" s="129"/>
      <c r="AE17" s="129" t="s">
        <v>125</v>
      </c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</row>
    <row r="18" spans="1:60" x14ac:dyDescent="0.25">
      <c r="A18" s="165" t="s">
        <v>120</v>
      </c>
      <c r="B18" s="165" t="s">
        <v>65</v>
      </c>
      <c r="C18" s="166" t="s">
        <v>66</v>
      </c>
      <c r="D18" s="135"/>
      <c r="E18" s="167"/>
      <c r="F18" s="181"/>
      <c r="G18" s="138">
        <f>SUMIF(AE19:AE29,"&lt;&gt;NOR",G19:G29)</f>
        <v>0</v>
      </c>
      <c r="H18" s="138"/>
      <c r="I18" s="138">
        <f>SUM(I19:I29)</f>
        <v>12501.77</v>
      </c>
      <c r="J18" s="138"/>
      <c r="K18" s="138">
        <f>SUM(K19:K29)</f>
        <v>4458002.0600000005</v>
      </c>
      <c r="L18" s="138"/>
      <c r="M18" s="138">
        <f>SUM(M19:M29)</f>
        <v>0</v>
      </c>
      <c r="N18" s="135"/>
      <c r="O18" s="135">
        <f>SUM(O19:O29)</f>
        <v>0</v>
      </c>
      <c r="P18" s="135"/>
      <c r="Q18" s="135">
        <f>SUM(Q19:Q29)</f>
        <v>0</v>
      </c>
      <c r="R18" s="135"/>
      <c r="S18" s="135"/>
      <c r="T18" s="136"/>
      <c r="U18" s="135">
        <f>SUM(U19:U29)</f>
        <v>136.74</v>
      </c>
      <c r="AE18" t="s">
        <v>121</v>
      </c>
    </row>
    <row r="19" spans="1:60" outlineLevel="1" x14ac:dyDescent="0.25">
      <c r="A19" s="162">
        <v>7</v>
      </c>
      <c r="B19" s="162" t="s">
        <v>142</v>
      </c>
      <c r="C19" s="163" t="s">
        <v>143</v>
      </c>
      <c r="D19" s="133" t="s">
        <v>144</v>
      </c>
      <c r="E19" s="164">
        <v>2800</v>
      </c>
      <c r="F19" s="168"/>
      <c r="G19" s="137">
        <f>F19*E19</f>
        <v>0</v>
      </c>
      <c r="H19" s="137">
        <v>0</v>
      </c>
      <c r="I19" s="137">
        <f>ROUND(E19*H19,2)</f>
        <v>0</v>
      </c>
      <c r="J19" s="137">
        <v>120.5</v>
      </c>
      <c r="K19" s="137">
        <f>ROUND(E19*J19,2)</f>
        <v>337400</v>
      </c>
      <c r="L19" s="137">
        <v>21</v>
      </c>
      <c r="M19" s="137">
        <f>G19*(1+L19/100)</f>
        <v>0</v>
      </c>
      <c r="N19" s="133">
        <v>0</v>
      </c>
      <c r="O19" s="133">
        <f>ROUND(E19*N19,5)</f>
        <v>0</v>
      </c>
      <c r="P19" s="133">
        <v>0</v>
      </c>
      <c r="Q19" s="133">
        <f>ROUND(E19*P19,5)</f>
        <v>0</v>
      </c>
      <c r="R19" s="133"/>
      <c r="S19" s="133"/>
      <c r="T19" s="134">
        <v>0</v>
      </c>
      <c r="U19" s="133">
        <f>ROUND(E19*T19,2)</f>
        <v>0</v>
      </c>
      <c r="V19" s="129"/>
      <c r="W19" s="129"/>
      <c r="X19" s="129"/>
      <c r="Y19" s="129"/>
      <c r="Z19" s="129"/>
      <c r="AA19" s="129"/>
      <c r="AB19" s="129"/>
      <c r="AC19" s="129"/>
      <c r="AD19" s="129"/>
      <c r="AE19" s="129" t="s">
        <v>134</v>
      </c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</row>
    <row r="20" spans="1:60" outlineLevel="1" x14ac:dyDescent="0.25">
      <c r="A20" s="162">
        <v>8</v>
      </c>
      <c r="B20" s="162" t="s">
        <v>145</v>
      </c>
      <c r="C20" s="163" t="s">
        <v>146</v>
      </c>
      <c r="D20" s="133" t="s">
        <v>144</v>
      </c>
      <c r="E20" s="164">
        <v>2800</v>
      </c>
      <c r="F20" s="168"/>
      <c r="G20" s="137">
        <f>F20*E20</f>
        <v>0</v>
      </c>
      <c r="H20" s="137">
        <v>0</v>
      </c>
      <c r="I20" s="137">
        <f>ROUND(E20*H20,2)</f>
        <v>0</v>
      </c>
      <c r="J20" s="137">
        <v>64.099999999999994</v>
      </c>
      <c r="K20" s="137">
        <f>ROUND(E20*J20,2)</f>
        <v>179480</v>
      </c>
      <c r="L20" s="137">
        <v>21</v>
      </c>
      <c r="M20" s="137">
        <f>G20*(1+L20/100)</f>
        <v>0</v>
      </c>
      <c r="N20" s="133">
        <v>0</v>
      </c>
      <c r="O20" s="133">
        <f>ROUND(E20*N20,5)</f>
        <v>0</v>
      </c>
      <c r="P20" s="133">
        <v>0</v>
      </c>
      <c r="Q20" s="133">
        <f>ROUND(E20*P20,5)</f>
        <v>0</v>
      </c>
      <c r="R20" s="133"/>
      <c r="S20" s="133"/>
      <c r="T20" s="134">
        <v>0</v>
      </c>
      <c r="U20" s="133">
        <f>ROUND(E20*T20,2)</f>
        <v>0</v>
      </c>
      <c r="V20" s="129"/>
      <c r="W20" s="129"/>
      <c r="X20" s="129"/>
      <c r="Y20" s="129"/>
      <c r="Z20" s="129"/>
      <c r="AA20" s="129"/>
      <c r="AB20" s="129"/>
      <c r="AC20" s="129"/>
      <c r="AD20" s="129"/>
      <c r="AE20" s="129" t="s">
        <v>134</v>
      </c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</row>
    <row r="21" spans="1:60" outlineLevel="1" x14ac:dyDescent="0.25">
      <c r="A21" s="162"/>
      <c r="B21" s="162"/>
      <c r="C21" s="179" t="s">
        <v>147</v>
      </c>
      <c r="D21" s="176"/>
      <c r="E21" s="177"/>
      <c r="F21" s="180"/>
      <c r="G21" s="178"/>
      <c r="H21" s="137"/>
      <c r="I21" s="137"/>
      <c r="J21" s="137"/>
      <c r="K21" s="137"/>
      <c r="L21" s="137"/>
      <c r="M21" s="137"/>
      <c r="N21" s="133"/>
      <c r="O21" s="133"/>
      <c r="P21" s="133"/>
      <c r="Q21" s="133"/>
      <c r="R21" s="133"/>
      <c r="S21" s="133"/>
      <c r="T21" s="134"/>
      <c r="U21" s="133"/>
      <c r="V21" s="129"/>
      <c r="W21" s="129"/>
      <c r="X21" s="129"/>
      <c r="Y21" s="129"/>
      <c r="Z21" s="129"/>
      <c r="AA21" s="129"/>
      <c r="AB21" s="129"/>
      <c r="AC21" s="129"/>
      <c r="AD21" s="129"/>
      <c r="AE21" s="129" t="s">
        <v>127</v>
      </c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30" t="str">
        <f>C21</f>
        <v>odhad množství potřebného na zásypy dle PD</v>
      </c>
      <c r="BB21" s="129"/>
      <c r="BC21" s="129"/>
      <c r="BD21" s="129"/>
      <c r="BE21" s="129"/>
      <c r="BF21" s="129"/>
      <c r="BG21" s="129"/>
      <c r="BH21" s="129"/>
    </row>
    <row r="22" spans="1:60" outlineLevel="1" x14ac:dyDescent="0.25">
      <c r="A22" s="162">
        <v>9</v>
      </c>
      <c r="B22" s="162" t="s">
        <v>148</v>
      </c>
      <c r="C22" s="163" t="s">
        <v>149</v>
      </c>
      <c r="D22" s="133" t="s">
        <v>144</v>
      </c>
      <c r="E22" s="164">
        <v>3255.67</v>
      </c>
      <c r="F22" s="168"/>
      <c r="G22" s="137">
        <f>F22*E22</f>
        <v>0</v>
      </c>
      <c r="H22" s="137">
        <v>3.84</v>
      </c>
      <c r="I22" s="137">
        <f t="shared" ref="I22:I29" si="1">ROUND(E22*H22,2)</f>
        <v>12501.77</v>
      </c>
      <c r="J22" s="137">
        <v>374.66</v>
      </c>
      <c r="K22" s="137">
        <f t="shared" ref="K22:K29" si="2">ROUND(E22*J22,2)</f>
        <v>1219769.32</v>
      </c>
      <c r="L22" s="137">
        <v>21</v>
      </c>
      <c r="M22" s="137">
        <f t="shared" ref="M22:M29" si="3">G22*(1+L22/100)</f>
        <v>0</v>
      </c>
      <c r="N22" s="133">
        <v>0</v>
      </c>
      <c r="O22" s="133">
        <f t="shared" ref="O22:O29" si="4">ROUND(E22*N22,5)</f>
        <v>0</v>
      </c>
      <c r="P22" s="133">
        <v>0</v>
      </c>
      <c r="Q22" s="133">
        <f t="shared" ref="Q22:Q29" si="5">ROUND(E22*P22,5)</f>
        <v>0</v>
      </c>
      <c r="R22" s="133"/>
      <c r="S22" s="133"/>
      <c r="T22" s="134">
        <v>4.2000000000000003E-2</v>
      </c>
      <c r="U22" s="133">
        <f t="shared" ref="U22:U29" si="6">ROUND(E22*T22,2)</f>
        <v>136.74</v>
      </c>
      <c r="V22" s="129"/>
      <c r="W22" s="129"/>
      <c r="X22" s="129"/>
      <c r="Y22" s="129"/>
      <c r="Z22" s="129"/>
      <c r="AA22" s="129"/>
      <c r="AB22" s="129"/>
      <c r="AC22" s="129"/>
      <c r="AD22" s="129"/>
      <c r="AE22" s="129" t="s">
        <v>134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</row>
    <row r="23" spans="1:60" outlineLevel="1" x14ac:dyDescent="0.25">
      <c r="A23" s="162">
        <v>10</v>
      </c>
      <c r="B23" s="162" t="s">
        <v>150</v>
      </c>
      <c r="C23" s="163" t="s">
        <v>151</v>
      </c>
      <c r="D23" s="133" t="s">
        <v>144</v>
      </c>
      <c r="E23" s="164">
        <v>13022.68</v>
      </c>
      <c r="F23" s="168"/>
      <c r="G23" s="137">
        <f t="shared" ref="G23:G29" si="7">F23*E23</f>
        <v>0</v>
      </c>
      <c r="H23" s="137">
        <v>0</v>
      </c>
      <c r="I23" s="137">
        <f t="shared" si="1"/>
        <v>0</v>
      </c>
      <c r="J23" s="137">
        <v>29.5</v>
      </c>
      <c r="K23" s="137">
        <f t="shared" si="2"/>
        <v>384169.06</v>
      </c>
      <c r="L23" s="137">
        <v>21</v>
      </c>
      <c r="M23" s="137">
        <f t="shared" si="3"/>
        <v>0</v>
      </c>
      <c r="N23" s="133">
        <v>0</v>
      </c>
      <c r="O23" s="133">
        <f t="shared" si="4"/>
        <v>0</v>
      </c>
      <c r="P23" s="133">
        <v>0</v>
      </c>
      <c r="Q23" s="133">
        <f t="shared" si="5"/>
        <v>0</v>
      </c>
      <c r="R23" s="133"/>
      <c r="S23" s="133"/>
      <c r="T23" s="134">
        <v>0</v>
      </c>
      <c r="U23" s="133">
        <f t="shared" si="6"/>
        <v>0</v>
      </c>
      <c r="V23" s="129"/>
      <c r="W23" s="129"/>
      <c r="X23" s="129"/>
      <c r="Y23" s="129"/>
      <c r="Z23" s="129"/>
      <c r="AA23" s="129"/>
      <c r="AB23" s="129"/>
      <c r="AC23" s="129"/>
      <c r="AD23" s="129"/>
      <c r="AE23" s="129" t="s">
        <v>134</v>
      </c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</row>
    <row r="24" spans="1:60" outlineLevel="1" x14ac:dyDescent="0.25">
      <c r="A24" s="162">
        <v>11</v>
      </c>
      <c r="B24" s="162" t="s">
        <v>152</v>
      </c>
      <c r="C24" s="163" t="s">
        <v>153</v>
      </c>
      <c r="D24" s="133" t="s">
        <v>144</v>
      </c>
      <c r="E24" s="164">
        <v>3138.13</v>
      </c>
      <c r="F24" s="168"/>
      <c r="G24" s="137">
        <f t="shared" si="7"/>
        <v>0</v>
      </c>
      <c r="H24" s="137">
        <v>0</v>
      </c>
      <c r="I24" s="137">
        <f t="shared" si="1"/>
        <v>0</v>
      </c>
      <c r="J24" s="137">
        <v>690</v>
      </c>
      <c r="K24" s="137">
        <f t="shared" si="2"/>
        <v>2165309.7000000002</v>
      </c>
      <c r="L24" s="137">
        <v>21</v>
      </c>
      <c r="M24" s="137">
        <f t="shared" si="3"/>
        <v>0</v>
      </c>
      <c r="N24" s="133">
        <v>0</v>
      </c>
      <c r="O24" s="133">
        <f t="shared" si="4"/>
        <v>0</v>
      </c>
      <c r="P24" s="133">
        <v>0</v>
      </c>
      <c r="Q24" s="133">
        <f t="shared" si="5"/>
        <v>0</v>
      </c>
      <c r="R24" s="133"/>
      <c r="S24" s="133"/>
      <c r="T24" s="134">
        <v>0</v>
      </c>
      <c r="U24" s="133">
        <f t="shared" si="6"/>
        <v>0</v>
      </c>
      <c r="V24" s="129"/>
      <c r="W24" s="129"/>
      <c r="X24" s="129"/>
      <c r="Y24" s="129"/>
      <c r="Z24" s="129"/>
      <c r="AA24" s="129"/>
      <c r="AB24" s="129"/>
      <c r="AC24" s="129"/>
      <c r="AD24" s="129"/>
      <c r="AE24" s="129" t="s">
        <v>134</v>
      </c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</row>
    <row r="25" spans="1:60" outlineLevel="1" x14ac:dyDescent="0.25">
      <c r="A25" s="162">
        <v>12</v>
      </c>
      <c r="B25" s="162" t="s">
        <v>154</v>
      </c>
      <c r="C25" s="163" t="s">
        <v>155</v>
      </c>
      <c r="D25" s="133" t="s">
        <v>144</v>
      </c>
      <c r="E25" s="164">
        <v>6.5223000000000004</v>
      </c>
      <c r="F25" s="168"/>
      <c r="G25" s="137">
        <f t="shared" si="7"/>
        <v>0</v>
      </c>
      <c r="H25" s="137">
        <v>0</v>
      </c>
      <c r="I25" s="137">
        <f t="shared" si="1"/>
        <v>0</v>
      </c>
      <c r="J25" s="137">
        <v>2500</v>
      </c>
      <c r="K25" s="137">
        <f t="shared" si="2"/>
        <v>16305.75</v>
      </c>
      <c r="L25" s="137">
        <v>21</v>
      </c>
      <c r="M25" s="137">
        <f t="shared" si="3"/>
        <v>0</v>
      </c>
      <c r="N25" s="133">
        <v>0</v>
      </c>
      <c r="O25" s="133">
        <f t="shared" si="4"/>
        <v>0</v>
      </c>
      <c r="P25" s="133">
        <v>0</v>
      </c>
      <c r="Q25" s="133">
        <f t="shared" si="5"/>
        <v>0</v>
      </c>
      <c r="R25" s="133"/>
      <c r="S25" s="133"/>
      <c r="T25" s="134">
        <v>0</v>
      </c>
      <c r="U25" s="133">
        <f t="shared" si="6"/>
        <v>0</v>
      </c>
      <c r="V25" s="129"/>
      <c r="W25" s="129"/>
      <c r="X25" s="129"/>
      <c r="Y25" s="129"/>
      <c r="Z25" s="129"/>
      <c r="AA25" s="129"/>
      <c r="AB25" s="129"/>
      <c r="AC25" s="129"/>
      <c r="AD25" s="129"/>
      <c r="AE25" s="129" t="s">
        <v>134</v>
      </c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</row>
    <row r="26" spans="1:60" outlineLevel="1" x14ac:dyDescent="0.25">
      <c r="A26" s="162">
        <v>13</v>
      </c>
      <c r="B26" s="162" t="s">
        <v>156</v>
      </c>
      <c r="C26" s="163" t="s">
        <v>157</v>
      </c>
      <c r="D26" s="133" t="s">
        <v>144</v>
      </c>
      <c r="E26" s="164">
        <v>98.05</v>
      </c>
      <c r="F26" s="168"/>
      <c r="G26" s="137">
        <f t="shared" si="7"/>
        <v>0</v>
      </c>
      <c r="H26" s="137">
        <v>0</v>
      </c>
      <c r="I26" s="137">
        <f t="shared" si="1"/>
        <v>0</v>
      </c>
      <c r="J26" s="137">
        <v>1500</v>
      </c>
      <c r="K26" s="137">
        <f t="shared" si="2"/>
        <v>147075</v>
      </c>
      <c r="L26" s="137">
        <v>21</v>
      </c>
      <c r="M26" s="137">
        <f t="shared" si="3"/>
        <v>0</v>
      </c>
      <c r="N26" s="133">
        <v>0</v>
      </c>
      <c r="O26" s="133">
        <f t="shared" si="4"/>
        <v>0</v>
      </c>
      <c r="P26" s="133">
        <v>0</v>
      </c>
      <c r="Q26" s="133">
        <f t="shared" si="5"/>
        <v>0</v>
      </c>
      <c r="R26" s="133"/>
      <c r="S26" s="133"/>
      <c r="T26" s="134">
        <v>0</v>
      </c>
      <c r="U26" s="133">
        <f t="shared" si="6"/>
        <v>0</v>
      </c>
      <c r="V26" s="129"/>
      <c r="W26" s="129"/>
      <c r="X26" s="129"/>
      <c r="Y26" s="129"/>
      <c r="Z26" s="129"/>
      <c r="AA26" s="129"/>
      <c r="AB26" s="129"/>
      <c r="AC26" s="129"/>
      <c r="AD26" s="129"/>
      <c r="AE26" s="129" t="s">
        <v>134</v>
      </c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</row>
    <row r="27" spans="1:60" outlineLevel="1" x14ac:dyDescent="0.25">
      <c r="A27" s="162">
        <v>14</v>
      </c>
      <c r="B27" s="162" t="s">
        <v>158</v>
      </c>
      <c r="C27" s="163" t="s">
        <v>159</v>
      </c>
      <c r="D27" s="133" t="s">
        <v>144</v>
      </c>
      <c r="E27" s="164">
        <v>1.2</v>
      </c>
      <c r="F27" s="168"/>
      <c r="G27" s="137">
        <f t="shared" si="7"/>
        <v>0</v>
      </c>
      <c r="H27" s="137">
        <v>0</v>
      </c>
      <c r="I27" s="137">
        <f t="shared" si="1"/>
        <v>0</v>
      </c>
      <c r="J27" s="137">
        <v>1500</v>
      </c>
      <c r="K27" s="137">
        <f t="shared" si="2"/>
        <v>1800</v>
      </c>
      <c r="L27" s="137">
        <v>21</v>
      </c>
      <c r="M27" s="137">
        <f t="shared" si="3"/>
        <v>0</v>
      </c>
      <c r="N27" s="133">
        <v>0</v>
      </c>
      <c r="O27" s="133">
        <f t="shared" si="4"/>
        <v>0</v>
      </c>
      <c r="P27" s="133">
        <v>0</v>
      </c>
      <c r="Q27" s="133">
        <f t="shared" si="5"/>
        <v>0</v>
      </c>
      <c r="R27" s="133"/>
      <c r="S27" s="133"/>
      <c r="T27" s="134">
        <v>0</v>
      </c>
      <c r="U27" s="133">
        <f t="shared" si="6"/>
        <v>0</v>
      </c>
      <c r="V27" s="129"/>
      <c r="W27" s="129"/>
      <c r="X27" s="129"/>
      <c r="Y27" s="129"/>
      <c r="Z27" s="129"/>
      <c r="AA27" s="129"/>
      <c r="AB27" s="129"/>
      <c r="AC27" s="129"/>
      <c r="AD27" s="129"/>
      <c r="AE27" s="129" t="s">
        <v>134</v>
      </c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</row>
    <row r="28" spans="1:60" ht="20.399999999999999" outlineLevel="1" x14ac:dyDescent="0.25">
      <c r="A28" s="162">
        <v>15</v>
      </c>
      <c r="B28" s="162" t="s">
        <v>160</v>
      </c>
      <c r="C28" s="163" t="s">
        <v>161</v>
      </c>
      <c r="D28" s="133" t="s">
        <v>144</v>
      </c>
      <c r="E28" s="164">
        <v>2.54</v>
      </c>
      <c r="F28" s="168"/>
      <c r="G28" s="137">
        <f t="shared" si="7"/>
        <v>0</v>
      </c>
      <c r="H28" s="137">
        <v>0</v>
      </c>
      <c r="I28" s="137">
        <f t="shared" si="1"/>
        <v>0</v>
      </c>
      <c r="J28" s="137">
        <v>2000</v>
      </c>
      <c r="K28" s="137">
        <f t="shared" si="2"/>
        <v>5080</v>
      </c>
      <c r="L28" s="137">
        <v>21</v>
      </c>
      <c r="M28" s="137">
        <f t="shared" si="3"/>
        <v>0</v>
      </c>
      <c r="N28" s="133">
        <v>0</v>
      </c>
      <c r="O28" s="133">
        <f t="shared" si="4"/>
        <v>0</v>
      </c>
      <c r="P28" s="133">
        <v>0</v>
      </c>
      <c r="Q28" s="133">
        <f t="shared" si="5"/>
        <v>0</v>
      </c>
      <c r="R28" s="133"/>
      <c r="S28" s="133"/>
      <c r="T28" s="134">
        <v>0</v>
      </c>
      <c r="U28" s="133">
        <f t="shared" si="6"/>
        <v>0</v>
      </c>
      <c r="V28" s="129"/>
      <c r="W28" s="129"/>
      <c r="X28" s="129"/>
      <c r="Y28" s="129"/>
      <c r="Z28" s="129"/>
      <c r="AA28" s="129"/>
      <c r="AB28" s="129"/>
      <c r="AC28" s="129"/>
      <c r="AD28" s="129"/>
      <c r="AE28" s="129" t="s">
        <v>134</v>
      </c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</row>
    <row r="29" spans="1:60" outlineLevel="1" x14ac:dyDescent="0.25">
      <c r="A29" s="162">
        <v>16</v>
      </c>
      <c r="B29" s="162" t="s">
        <v>162</v>
      </c>
      <c r="C29" s="163" t="s">
        <v>163</v>
      </c>
      <c r="D29" s="133" t="s">
        <v>144</v>
      </c>
      <c r="E29" s="164">
        <v>0.58662999999999998</v>
      </c>
      <c r="F29" s="168"/>
      <c r="G29" s="137">
        <f t="shared" si="7"/>
        <v>0</v>
      </c>
      <c r="H29" s="137">
        <v>0</v>
      </c>
      <c r="I29" s="137">
        <f t="shared" si="1"/>
        <v>0</v>
      </c>
      <c r="J29" s="137">
        <v>2750</v>
      </c>
      <c r="K29" s="137">
        <f t="shared" si="2"/>
        <v>1613.23</v>
      </c>
      <c r="L29" s="137">
        <v>21</v>
      </c>
      <c r="M29" s="137">
        <f t="shared" si="3"/>
        <v>0</v>
      </c>
      <c r="N29" s="133">
        <v>0</v>
      </c>
      <c r="O29" s="133">
        <f t="shared" si="4"/>
        <v>0</v>
      </c>
      <c r="P29" s="133">
        <v>0</v>
      </c>
      <c r="Q29" s="133">
        <f t="shared" si="5"/>
        <v>0</v>
      </c>
      <c r="R29" s="133"/>
      <c r="S29" s="133"/>
      <c r="T29" s="134">
        <v>0</v>
      </c>
      <c r="U29" s="133">
        <f t="shared" si="6"/>
        <v>0</v>
      </c>
      <c r="V29" s="129"/>
      <c r="W29" s="129"/>
      <c r="X29" s="129"/>
      <c r="Y29" s="129"/>
      <c r="Z29" s="129"/>
      <c r="AA29" s="129"/>
      <c r="AB29" s="129"/>
      <c r="AC29" s="129"/>
      <c r="AD29" s="129"/>
      <c r="AE29" s="129" t="s">
        <v>134</v>
      </c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</row>
    <row r="30" spans="1:60" x14ac:dyDescent="0.25">
      <c r="A30" s="165" t="s">
        <v>120</v>
      </c>
      <c r="B30" s="165" t="s">
        <v>67</v>
      </c>
      <c r="C30" s="166" t="s">
        <v>68</v>
      </c>
      <c r="D30" s="135"/>
      <c r="E30" s="167"/>
      <c r="F30" s="181"/>
      <c r="G30" s="138">
        <f>SUMIF(AE31:AE32,"&lt;&gt;NOR",G31:G32)</f>
        <v>0</v>
      </c>
      <c r="H30" s="138"/>
      <c r="I30" s="138">
        <f>SUM(I31:I32)</f>
        <v>0</v>
      </c>
      <c r="J30" s="138"/>
      <c r="K30" s="138">
        <f>SUM(K31:K32)</f>
        <v>3381534.8200000003</v>
      </c>
      <c r="L30" s="138"/>
      <c r="M30" s="138">
        <f>SUM(M31:M32)</f>
        <v>0</v>
      </c>
      <c r="N30" s="135"/>
      <c r="O30" s="135">
        <f>SUM(O31:O32)</f>
        <v>0</v>
      </c>
      <c r="P30" s="135"/>
      <c r="Q30" s="135">
        <f>SUM(Q31:Q32)</f>
        <v>5893.8425999999999</v>
      </c>
      <c r="R30" s="135"/>
      <c r="S30" s="135"/>
      <c r="T30" s="136"/>
      <c r="U30" s="135">
        <f>SUM(U31:U32)</f>
        <v>5022.6000000000004</v>
      </c>
      <c r="AE30" t="s">
        <v>121</v>
      </c>
    </row>
    <row r="31" spans="1:60" outlineLevel="1" x14ac:dyDescent="0.25">
      <c r="A31" s="162">
        <v>17</v>
      </c>
      <c r="B31" s="162" t="s">
        <v>164</v>
      </c>
      <c r="C31" s="163" t="s">
        <v>165</v>
      </c>
      <c r="D31" s="133" t="s">
        <v>124</v>
      </c>
      <c r="E31" s="164">
        <v>7369.7271405000001</v>
      </c>
      <c r="F31" s="168"/>
      <c r="G31" s="137">
        <f>F31*E31</f>
        <v>0</v>
      </c>
      <c r="H31" s="137">
        <v>0</v>
      </c>
      <c r="I31" s="137">
        <f>ROUND(E31*H31,2)</f>
        <v>0</v>
      </c>
      <c r="J31" s="137">
        <v>368.5</v>
      </c>
      <c r="K31" s="137">
        <f>ROUND(E31*J31,2)</f>
        <v>2715744.45</v>
      </c>
      <c r="L31" s="137">
        <v>21</v>
      </c>
      <c r="M31" s="137">
        <f>G31*(1+L31/100)</f>
        <v>0</v>
      </c>
      <c r="N31" s="133">
        <v>0</v>
      </c>
      <c r="O31" s="133">
        <f>ROUND(E31*N31,5)</f>
        <v>0</v>
      </c>
      <c r="P31" s="133">
        <v>0.65</v>
      </c>
      <c r="Q31" s="133">
        <f>ROUND(E31*P31,5)</f>
        <v>4790.3226400000003</v>
      </c>
      <c r="R31" s="133"/>
      <c r="S31" s="133"/>
      <c r="T31" s="134">
        <v>0.54186000000000001</v>
      </c>
      <c r="U31" s="133">
        <f>ROUND(E31*T31,2)</f>
        <v>3993.36</v>
      </c>
      <c r="V31" s="129"/>
      <c r="W31" s="129"/>
      <c r="X31" s="129"/>
      <c r="Y31" s="129"/>
      <c r="Z31" s="129"/>
      <c r="AA31" s="129"/>
      <c r="AB31" s="129"/>
      <c r="AC31" s="129"/>
      <c r="AD31" s="129"/>
      <c r="AE31" s="129" t="s">
        <v>134</v>
      </c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</row>
    <row r="32" spans="1:60" outlineLevel="1" x14ac:dyDescent="0.25">
      <c r="A32" s="162">
        <v>18</v>
      </c>
      <c r="B32" s="162" t="s">
        <v>166</v>
      </c>
      <c r="C32" s="163" t="s">
        <v>167</v>
      </c>
      <c r="D32" s="133" t="s">
        <v>124</v>
      </c>
      <c r="E32" s="164">
        <v>2452.2665699999998</v>
      </c>
      <c r="F32" s="168"/>
      <c r="G32" s="137">
        <f>F32*E32</f>
        <v>0</v>
      </c>
      <c r="H32" s="137">
        <v>0</v>
      </c>
      <c r="I32" s="137">
        <f>ROUND(E32*H32,2)</f>
        <v>0</v>
      </c>
      <c r="J32" s="137">
        <v>271.5</v>
      </c>
      <c r="K32" s="137">
        <f>ROUND(E32*J32,2)</f>
        <v>665790.37</v>
      </c>
      <c r="L32" s="137">
        <v>21</v>
      </c>
      <c r="M32" s="137">
        <f>G32*(1+L32/100)</f>
        <v>0</v>
      </c>
      <c r="N32" s="133">
        <v>0</v>
      </c>
      <c r="O32" s="133">
        <f>ROUND(E32*N32,5)</f>
        <v>0</v>
      </c>
      <c r="P32" s="133">
        <v>0.45</v>
      </c>
      <c r="Q32" s="133">
        <f>ROUND(E32*P32,5)</f>
        <v>1103.5199600000001</v>
      </c>
      <c r="R32" s="133"/>
      <c r="S32" s="133"/>
      <c r="T32" s="134">
        <v>0.41971000000000003</v>
      </c>
      <c r="U32" s="133">
        <f>ROUND(E32*T32,2)</f>
        <v>1029.24</v>
      </c>
      <c r="V32" s="129"/>
      <c r="W32" s="129"/>
      <c r="X32" s="129"/>
      <c r="Y32" s="129"/>
      <c r="Z32" s="129"/>
      <c r="AA32" s="129"/>
      <c r="AB32" s="129"/>
      <c r="AC32" s="129"/>
      <c r="AD32" s="129"/>
      <c r="AE32" s="129" t="s">
        <v>134</v>
      </c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</row>
    <row r="33" spans="1:60" x14ac:dyDescent="0.25">
      <c r="A33" s="165" t="s">
        <v>120</v>
      </c>
      <c r="B33" s="165" t="s">
        <v>69</v>
      </c>
      <c r="C33" s="166" t="s">
        <v>70</v>
      </c>
      <c r="D33" s="135"/>
      <c r="E33" s="167"/>
      <c r="F33" s="181"/>
      <c r="G33" s="138">
        <f>SUMIF(AE34:AE36,"&lt;&gt;NOR",G34:G36)</f>
        <v>0</v>
      </c>
      <c r="H33" s="138"/>
      <c r="I33" s="138">
        <f>SUM(I34:I36)</f>
        <v>0</v>
      </c>
      <c r="J33" s="138"/>
      <c r="K33" s="138">
        <f>SUM(K34:K36)</f>
        <v>23644.57</v>
      </c>
      <c r="L33" s="138"/>
      <c r="M33" s="138">
        <f>SUM(M34:M36)</f>
        <v>0</v>
      </c>
      <c r="N33" s="135"/>
      <c r="O33" s="135">
        <f>SUM(O34:O36)</f>
        <v>0</v>
      </c>
      <c r="P33" s="135"/>
      <c r="Q33" s="135">
        <f>SUM(Q34:Q36)</f>
        <v>6.5224600000000006</v>
      </c>
      <c r="R33" s="135"/>
      <c r="S33" s="135"/>
      <c r="T33" s="136"/>
      <c r="U33" s="135">
        <f>SUM(U34:U36)</f>
        <v>56.150000000000006</v>
      </c>
      <c r="AE33" t="s">
        <v>121</v>
      </c>
    </row>
    <row r="34" spans="1:60" ht="20.399999999999999" outlineLevel="1" x14ac:dyDescent="0.25">
      <c r="A34" s="162">
        <v>19</v>
      </c>
      <c r="B34" s="162" t="s">
        <v>168</v>
      </c>
      <c r="C34" s="163" t="s">
        <v>169</v>
      </c>
      <c r="D34" s="133" t="s">
        <v>137</v>
      </c>
      <c r="E34" s="164">
        <v>56</v>
      </c>
      <c r="F34" s="168"/>
      <c r="G34" s="137">
        <f>F34*E34</f>
        <v>0</v>
      </c>
      <c r="H34" s="137">
        <v>0</v>
      </c>
      <c r="I34" s="137">
        <f>ROUND(E34*H34,2)</f>
        <v>0</v>
      </c>
      <c r="J34" s="137">
        <v>33.6</v>
      </c>
      <c r="K34" s="137">
        <f>ROUND(E34*J34,2)</f>
        <v>1881.6</v>
      </c>
      <c r="L34" s="137">
        <v>21</v>
      </c>
      <c r="M34" s="137">
        <f>G34*(1+L34/100)</f>
        <v>0</v>
      </c>
      <c r="N34" s="133">
        <v>0</v>
      </c>
      <c r="O34" s="133">
        <f>ROUND(E34*N34,5)</f>
        <v>0</v>
      </c>
      <c r="P34" s="133">
        <v>0.01</v>
      </c>
      <c r="Q34" s="133">
        <f>ROUND(E34*P34,5)</f>
        <v>0.56000000000000005</v>
      </c>
      <c r="R34" s="133"/>
      <c r="S34" s="133"/>
      <c r="T34" s="134">
        <v>0.08</v>
      </c>
      <c r="U34" s="133">
        <f>ROUND(E34*T34,2)</f>
        <v>4.4800000000000004</v>
      </c>
      <c r="V34" s="129"/>
      <c r="W34" s="129"/>
      <c r="X34" s="129"/>
      <c r="Y34" s="129"/>
      <c r="Z34" s="129"/>
      <c r="AA34" s="129"/>
      <c r="AB34" s="129"/>
      <c r="AC34" s="129"/>
      <c r="AD34" s="129"/>
      <c r="AE34" s="129" t="s">
        <v>134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</row>
    <row r="35" spans="1:60" outlineLevel="1" x14ac:dyDescent="0.25">
      <c r="A35" s="162">
        <v>20</v>
      </c>
      <c r="B35" s="162" t="s">
        <v>170</v>
      </c>
      <c r="C35" s="163" t="s">
        <v>171</v>
      </c>
      <c r="D35" s="133" t="s">
        <v>137</v>
      </c>
      <c r="E35" s="164">
        <v>993.74279999999999</v>
      </c>
      <c r="F35" s="168"/>
      <c r="G35" s="137">
        <f>F35*E35</f>
        <v>0</v>
      </c>
      <c r="H35" s="137">
        <v>0</v>
      </c>
      <c r="I35" s="137">
        <f>ROUND(E35*H35,2)</f>
        <v>0</v>
      </c>
      <c r="J35" s="137">
        <v>21.9</v>
      </c>
      <c r="K35" s="137">
        <f>ROUND(E35*J35,2)</f>
        <v>21762.97</v>
      </c>
      <c r="L35" s="137">
        <v>21</v>
      </c>
      <c r="M35" s="137">
        <f>G35*(1+L35/100)</f>
        <v>0</v>
      </c>
      <c r="N35" s="133">
        <v>0</v>
      </c>
      <c r="O35" s="133">
        <f>ROUND(E35*N35,5)</f>
        <v>0</v>
      </c>
      <c r="P35" s="133">
        <v>6.0000000000000001E-3</v>
      </c>
      <c r="Q35" s="133">
        <f>ROUND(E35*P35,5)</f>
        <v>5.9624600000000001</v>
      </c>
      <c r="R35" s="133"/>
      <c r="S35" s="133"/>
      <c r="T35" s="134">
        <v>5.1999999999999998E-2</v>
      </c>
      <c r="U35" s="133">
        <f>ROUND(E35*T35,2)</f>
        <v>51.67</v>
      </c>
      <c r="V35" s="129"/>
      <c r="W35" s="129"/>
      <c r="X35" s="129"/>
      <c r="Y35" s="129"/>
      <c r="Z35" s="129"/>
      <c r="AA35" s="129"/>
      <c r="AB35" s="129"/>
      <c r="AC35" s="129"/>
      <c r="AD35" s="129"/>
      <c r="AE35" s="129" t="s">
        <v>134</v>
      </c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</row>
    <row r="36" spans="1:60" outlineLevel="1" x14ac:dyDescent="0.25">
      <c r="A36" s="162"/>
      <c r="B36" s="162"/>
      <c r="C36" s="179" t="s">
        <v>172</v>
      </c>
      <c r="D36" s="176"/>
      <c r="E36" s="177"/>
      <c r="F36" s="180"/>
      <c r="G36" s="178"/>
      <c r="H36" s="137"/>
      <c r="I36" s="137"/>
      <c r="J36" s="137"/>
      <c r="K36" s="137"/>
      <c r="L36" s="137"/>
      <c r="M36" s="137"/>
      <c r="N36" s="133"/>
      <c r="O36" s="133"/>
      <c r="P36" s="133"/>
      <c r="Q36" s="133"/>
      <c r="R36" s="133"/>
      <c r="S36" s="133"/>
      <c r="T36" s="134"/>
      <c r="U36" s="133"/>
      <c r="V36" s="129"/>
      <c r="W36" s="129"/>
      <c r="X36" s="129"/>
      <c r="Y36" s="129"/>
      <c r="Z36" s="129"/>
      <c r="AA36" s="129"/>
      <c r="AB36" s="129"/>
      <c r="AC36" s="129"/>
      <c r="AD36" s="129"/>
      <c r="AE36" s="129" t="s">
        <v>127</v>
      </c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30" t="str">
        <f>C36</f>
        <v>podkladní pás pod plech. krytinou</v>
      </c>
      <c r="BB36" s="129"/>
      <c r="BC36" s="129"/>
      <c r="BD36" s="129"/>
      <c r="BE36" s="129"/>
      <c r="BF36" s="129"/>
      <c r="BG36" s="129"/>
      <c r="BH36" s="129"/>
    </row>
    <row r="37" spans="1:60" x14ac:dyDescent="0.25">
      <c r="A37" s="165" t="s">
        <v>120</v>
      </c>
      <c r="B37" s="165" t="s">
        <v>71</v>
      </c>
      <c r="C37" s="166" t="s">
        <v>72</v>
      </c>
      <c r="D37" s="135"/>
      <c r="E37" s="167"/>
      <c r="F37" s="181"/>
      <c r="G37" s="138">
        <f>SUMIF(AE38:AE42,"&lt;&gt;NOR",G38:G42)</f>
        <v>0</v>
      </c>
      <c r="H37" s="138"/>
      <c r="I37" s="138">
        <f>SUM(I38:I42)</f>
        <v>0</v>
      </c>
      <c r="J37" s="138"/>
      <c r="K37" s="138">
        <f>SUM(K38:K42)</f>
        <v>10011.200000000001</v>
      </c>
      <c r="L37" s="138"/>
      <c r="M37" s="138">
        <f>SUM(M38:M42)</f>
        <v>0</v>
      </c>
      <c r="N37" s="135"/>
      <c r="O37" s="135">
        <f>SUM(O38:O42)</f>
        <v>0</v>
      </c>
      <c r="P37" s="135"/>
      <c r="Q37" s="135">
        <f>SUM(Q38:Q42)</f>
        <v>1.20838</v>
      </c>
      <c r="R37" s="135"/>
      <c r="S37" s="135"/>
      <c r="T37" s="136"/>
      <c r="U37" s="135">
        <f>SUM(U38:U42)</f>
        <v>23.810000000000002</v>
      </c>
      <c r="AE37" t="s">
        <v>121</v>
      </c>
    </row>
    <row r="38" spans="1:60" outlineLevel="1" x14ac:dyDescent="0.25">
      <c r="A38" s="162">
        <v>21</v>
      </c>
      <c r="B38" s="162" t="s">
        <v>173</v>
      </c>
      <c r="C38" s="163" t="s">
        <v>174</v>
      </c>
      <c r="D38" s="133" t="s">
        <v>175</v>
      </c>
      <c r="E38" s="164">
        <v>4</v>
      </c>
      <c r="F38" s="168"/>
      <c r="G38" s="137">
        <f>F38*E38</f>
        <v>0</v>
      </c>
      <c r="H38" s="137">
        <v>0</v>
      </c>
      <c r="I38" s="137">
        <f>ROUND(E38*H38,2)</f>
        <v>0</v>
      </c>
      <c r="J38" s="137">
        <v>165.5</v>
      </c>
      <c r="K38" s="137">
        <f>ROUND(E38*J38,2)</f>
        <v>662</v>
      </c>
      <c r="L38" s="137">
        <v>21</v>
      </c>
      <c r="M38" s="137">
        <f>G38*(1+L38/100)</f>
        <v>0</v>
      </c>
      <c r="N38" s="133">
        <v>0</v>
      </c>
      <c r="O38" s="133">
        <f>ROUND(E38*N38,5)</f>
        <v>0</v>
      </c>
      <c r="P38" s="133">
        <v>2.7199999999999998E-2</v>
      </c>
      <c r="Q38" s="133">
        <f>ROUND(E38*P38,5)</f>
        <v>0.10879999999999999</v>
      </c>
      <c r="R38" s="133"/>
      <c r="S38" s="133"/>
      <c r="T38" s="134">
        <v>0.39300000000000002</v>
      </c>
      <c r="U38" s="133">
        <f>ROUND(E38*T38,2)</f>
        <v>1.57</v>
      </c>
      <c r="V38" s="129"/>
      <c r="W38" s="129"/>
      <c r="X38" s="129"/>
      <c r="Y38" s="129"/>
      <c r="Z38" s="129"/>
      <c r="AA38" s="129"/>
      <c r="AB38" s="129"/>
      <c r="AC38" s="129"/>
      <c r="AD38" s="129"/>
      <c r="AE38" s="129" t="s">
        <v>134</v>
      </c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</row>
    <row r="39" spans="1:60" outlineLevel="1" x14ac:dyDescent="0.25">
      <c r="A39" s="162">
        <v>22</v>
      </c>
      <c r="B39" s="162" t="s">
        <v>176</v>
      </c>
      <c r="C39" s="163" t="s">
        <v>177</v>
      </c>
      <c r="D39" s="133" t="s">
        <v>175</v>
      </c>
      <c r="E39" s="164">
        <v>17</v>
      </c>
      <c r="F39" s="168"/>
      <c r="G39" s="137">
        <f t="shared" ref="G39:G42" si="8">F39*E39</f>
        <v>0</v>
      </c>
      <c r="H39" s="137">
        <v>0</v>
      </c>
      <c r="I39" s="137">
        <f>ROUND(E39*H39,2)</f>
        <v>0</v>
      </c>
      <c r="J39" s="137">
        <v>160.5</v>
      </c>
      <c r="K39" s="137">
        <f>ROUND(E39*J39,2)</f>
        <v>2728.5</v>
      </c>
      <c r="L39" s="137">
        <v>21</v>
      </c>
      <c r="M39" s="137">
        <f>G39*(1+L39/100)</f>
        <v>0</v>
      </c>
      <c r="N39" s="133">
        <v>0</v>
      </c>
      <c r="O39" s="133">
        <f>ROUND(E39*N39,5)</f>
        <v>0</v>
      </c>
      <c r="P39" s="133">
        <v>1.9460000000000002E-2</v>
      </c>
      <c r="Q39" s="133">
        <f>ROUND(E39*P39,5)</f>
        <v>0.33082</v>
      </c>
      <c r="R39" s="133"/>
      <c r="S39" s="133"/>
      <c r="T39" s="134">
        <v>0.38200000000000001</v>
      </c>
      <c r="U39" s="133">
        <f>ROUND(E39*T39,2)</f>
        <v>6.49</v>
      </c>
      <c r="V39" s="129"/>
      <c r="W39" s="129"/>
      <c r="X39" s="129"/>
      <c r="Y39" s="129"/>
      <c r="Z39" s="129"/>
      <c r="AA39" s="129"/>
      <c r="AB39" s="129"/>
      <c r="AC39" s="129"/>
      <c r="AD39" s="129"/>
      <c r="AE39" s="129" t="s">
        <v>134</v>
      </c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</row>
    <row r="40" spans="1:60" outlineLevel="1" x14ac:dyDescent="0.25">
      <c r="A40" s="162">
        <v>23</v>
      </c>
      <c r="B40" s="162" t="s">
        <v>178</v>
      </c>
      <c r="C40" s="163" t="s">
        <v>179</v>
      </c>
      <c r="D40" s="133" t="s">
        <v>175</v>
      </c>
      <c r="E40" s="164">
        <v>21</v>
      </c>
      <c r="F40" s="168"/>
      <c r="G40" s="137">
        <f t="shared" si="8"/>
        <v>0</v>
      </c>
      <c r="H40" s="137">
        <v>0</v>
      </c>
      <c r="I40" s="137">
        <f>ROUND(E40*H40,2)</f>
        <v>0</v>
      </c>
      <c r="J40" s="137">
        <v>91.2</v>
      </c>
      <c r="K40" s="137">
        <f>ROUND(E40*J40,2)</f>
        <v>1915.2</v>
      </c>
      <c r="L40" s="137">
        <v>21</v>
      </c>
      <c r="M40" s="137">
        <f>G40*(1+L40/100)</f>
        <v>0</v>
      </c>
      <c r="N40" s="133">
        <v>0</v>
      </c>
      <c r="O40" s="133">
        <f>ROUND(E40*N40,5)</f>
        <v>0</v>
      </c>
      <c r="P40" s="133">
        <v>1.56E-3</v>
      </c>
      <c r="Q40" s="133">
        <f>ROUND(E40*P40,5)</f>
        <v>3.2759999999999997E-2</v>
      </c>
      <c r="R40" s="133"/>
      <c r="S40" s="133"/>
      <c r="T40" s="134">
        <v>0.217</v>
      </c>
      <c r="U40" s="133">
        <f>ROUND(E40*T40,2)</f>
        <v>4.5599999999999996</v>
      </c>
      <c r="V40" s="129"/>
      <c r="W40" s="129"/>
      <c r="X40" s="129"/>
      <c r="Y40" s="129"/>
      <c r="Z40" s="129"/>
      <c r="AA40" s="129"/>
      <c r="AB40" s="129"/>
      <c r="AC40" s="129"/>
      <c r="AD40" s="129"/>
      <c r="AE40" s="129" t="s">
        <v>134</v>
      </c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</row>
    <row r="41" spans="1:60" outlineLevel="1" x14ac:dyDescent="0.25">
      <c r="A41" s="162">
        <v>24</v>
      </c>
      <c r="B41" s="162" t="s">
        <v>180</v>
      </c>
      <c r="C41" s="163" t="s">
        <v>181</v>
      </c>
      <c r="D41" s="133" t="s">
        <v>175</v>
      </c>
      <c r="E41" s="164">
        <v>18</v>
      </c>
      <c r="F41" s="168"/>
      <c r="G41" s="137">
        <f t="shared" si="8"/>
        <v>0</v>
      </c>
      <c r="H41" s="137">
        <v>0</v>
      </c>
      <c r="I41" s="137">
        <f>ROUND(E41*H41,2)</f>
        <v>0</v>
      </c>
      <c r="J41" s="137">
        <v>195.5</v>
      </c>
      <c r="K41" s="137">
        <f>ROUND(E41*J41,2)</f>
        <v>3519</v>
      </c>
      <c r="L41" s="137">
        <v>21</v>
      </c>
      <c r="M41" s="137">
        <f>G41*(1+L41/100)</f>
        <v>0</v>
      </c>
      <c r="N41" s="133">
        <v>0</v>
      </c>
      <c r="O41" s="133">
        <f>ROUND(E41*N41,5)</f>
        <v>0</v>
      </c>
      <c r="P41" s="133">
        <v>3.4200000000000001E-2</v>
      </c>
      <c r="Q41" s="133">
        <f>ROUND(E41*P41,5)</f>
        <v>0.61560000000000004</v>
      </c>
      <c r="R41" s="133"/>
      <c r="S41" s="133"/>
      <c r="T41" s="134">
        <v>0.46500000000000002</v>
      </c>
      <c r="U41" s="133">
        <f>ROUND(E41*T41,2)</f>
        <v>8.3699999999999992</v>
      </c>
      <c r="V41" s="129"/>
      <c r="W41" s="129"/>
      <c r="X41" s="129"/>
      <c r="Y41" s="129"/>
      <c r="Z41" s="129"/>
      <c r="AA41" s="129"/>
      <c r="AB41" s="129"/>
      <c r="AC41" s="129"/>
      <c r="AD41" s="129"/>
      <c r="AE41" s="129" t="s">
        <v>134</v>
      </c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</row>
    <row r="42" spans="1:60" outlineLevel="1" x14ac:dyDescent="0.25">
      <c r="A42" s="162">
        <v>25</v>
      </c>
      <c r="B42" s="162" t="s">
        <v>182</v>
      </c>
      <c r="C42" s="163" t="s">
        <v>183</v>
      </c>
      <c r="D42" s="133" t="s">
        <v>175</v>
      </c>
      <c r="E42" s="164">
        <v>7</v>
      </c>
      <c r="F42" s="168"/>
      <c r="G42" s="137">
        <f t="shared" si="8"/>
        <v>0</v>
      </c>
      <c r="H42" s="137">
        <v>0</v>
      </c>
      <c r="I42" s="137">
        <f>ROUND(E42*H42,2)</f>
        <v>0</v>
      </c>
      <c r="J42" s="137">
        <v>169.5</v>
      </c>
      <c r="K42" s="137">
        <f>ROUND(E42*J42,2)</f>
        <v>1186.5</v>
      </c>
      <c r="L42" s="137">
        <v>21</v>
      </c>
      <c r="M42" s="137">
        <f>G42*(1+L42/100)</f>
        <v>0</v>
      </c>
      <c r="N42" s="133">
        <v>0</v>
      </c>
      <c r="O42" s="133">
        <f>ROUND(E42*N42,5)</f>
        <v>0</v>
      </c>
      <c r="P42" s="133">
        <v>1.72E-2</v>
      </c>
      <c r="Q42" s="133">
        <f>ROUND(E42*P42,5)</f>
        <v>0.12039999999999999</v>
      </c>
      <c r="R42" s="133"/>
      <c r="S42" s="133"/>
      <c r="T42" s="134">
        <v>0.40300000000000002</v>
      </c>
      <c r="U42" s="133">
        <f>ROUND(E42*T42,2)</f>
        <v>2.82</v>
      </c>
      <c r="V42" s="129"/>
      <c r="W42" s="129"/>
      <c r="X42" s="129"/>
      <c r="Y42" s="129"/>
      <c r="Z42" s="129"/>
      <c r="AA42" s="129"/>
      <c r="AB42" s="129"/>
      <c r="AC42" s="129"/>
      <c r="AD42" s="129"/>
      <c r="AE42" s="129" t="s">
        <v>134</v>
      </c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</row>
    <row r="43" spans="1:60" x14ac:dyDescent="0.25">
      <c r="A43" s="165" t="s">
        <v>120</v>
      </c>
      <c r="B43" s="165" t="s">
        <v>73</v>
      </c>
      <c r="C43" s="166" t="s">
        <v>74</v>
      </c>
      <c r="D43" s="135"/>
      <c r="E43" s="167"/>
      <c r="F43" s="181"/>
      <c r="G43" s="138">
        <f>SUMIF(AE44:AE45,"&lt;&gt;NOR",G44:G45)</f>
        <v>0</v>
      </c>
      <c r="H43" s="138"/>
      <c r="I43" s="138">
        <f>SUM(I44:I45)</f>
        <v>10.28</v>
      </c>
      <c r="J43" s="138"/>
      <c r="K43" s="138">
        <f>SUM(K44:K45)</f>
        <v>46989.72</v>
      </c>
      <c r="L43" s="138"/>
      <c r="M43" s="138">
        <f>SUM(M44:M45)</f>
        <v>0</v>
      </c>
      <c r="N43" s="135"/>
      <c r="O43" s="135">
        <f>SUM(O44:O45)</f>
        <v>4.0000000000000003E-5</v>
      </c>
      <c r="P43" s="135"/>
      <c r="Q43" s="135">
        <f>SUM(Q44:Q45)</f>
        <v>2.8999999999999998E-3</v>
      </c>
      <c r="R43" s="135"/>
      <c r="S43" s="135"/>
      <c r="T43" s="136"/>
      <c r="U43" s="135">
        <f>SUM(U44:U45)</f>
        <v>0.1</v>
      </c>
      <c r="AE43" t="s">
        <v>121</v>
      </c>
    </row>
    <row r="44" spans="1:60" outlineLevel="1" x14ac:dyDescent="0.25">
      <c r="A44" s="162">
        <v>26</v>
      </c>
      <c r="B44" s="162" t="s">
        <v>184</v>
      </c>
      <c r="C44" s="163" t="s">
        <v>185</v>
      </c>
      <c r="D44" s="133" t="s">
        <v>186</v>
      </c>
      <c r="E44" s="164">
        <v>1</v>
      </c>
      <c r="F44" s="168"/>
      <c r="G44" s="137">
        <f>F44*E44</f>
        <v>0</v>
      </c>
      <c r="H44" s="137">
        <v>10.28</v>
      </c>
      <c r="I44" s="137">
        <f>ROUND(E44*H44,2)</f>
        <v>10.28</v>
      </c>
      <c r="J44" s="137">
        <v>46989.72</v>
      </c>
      <c r="K44" s="137">
        <f>ROUND(E44*J44,2)</f>
        <v>46989.72</v>
      </c>
      <c r="L44" s="137">
        <v>21</v>
      </c>
      <c r="M44" s="137">
        <f>G44*(1+L44/100)</f>
        <v>0</v>
      </c>
      <c r="N44" s="133">
        <v>4.0000000000000003E-5</v>
      </c>
      <c r="O44" s="133">
        <f>ROUND(E44*N44,5)</f>
        <v>4.0000000000000003E-5</v>
      </c>
      <c r="P44" s="133">
        <v>2.8999999999999998E-3</v>
      </c>
      <c r="Q44" s="133">
        <f>ROUND(E44*P44,5)</f>
        <v>2.8999999999999998E-3</v>
      </c>
      <c r="R44" s="133"/>
      <c r="S44" s="133"/>
      <c r="T44" s="134">
        <v>0.10392</v>
      </c>
      <c r="U44" s="133">
        <f>ROUND(E44*T44,2)</f>
        <v>0.1</v>
      </c>
      <c r="V44" s="129"/>
      <c r="W44" s="129"/>
      <c r="X44" s="129"/>
      <c r="Y44" s="129"/>
      <c r="Z44" s="129"/>
      <c r="AA44" s="129"/>
      <c r="AB44" s="129"/>
      <c r="AC44" s="129"/>
      <c r="AD44" s="129"/>
      <c r="AE44" s="129" t="s">
        <v>125</v>
      </c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</row>
    <row r="45" spans="1:60" outlineLevel="1" x14ac:dyDescent="0.25">
      <c r="A45" s="162"/>
      <c r="B45" s="162"/>
      <c r="C45" s="179" t="s">
        <v>187</v>
      </c>
      <c r="D45" s="176"/>
      <c r="E45" s="177"/>
      <c r="F45" s="180"/>
      <c r="G45" s="178"/>
      <c r="H45" s="137"/>
      <c r="I45" s="137"/>
      <c r="J45" s="137"/>
      <c r="K45" s="137"/>
      <c r="L45" s="137"/>
      <c r="M45" s="137"/>
      <c r="N45" s="133"/>
      <c r="O45" s="133"/>
      <c r="P45" s="133"/>
      <c r="Q45" s="133"/>
      <c r="R45" s="133"/>
      <c r="S45" s="133"/>
      <c r="T45" s="134"/>
      <c r="U45" s="133"/>
      <c r="V45" s="129"/>
      <c r="W45" s="129"/>
      <c r="X45" s="129"/>
      <c r="Y45" s="129"/>
      <c r="Z45" s="129"/>
      <c r="AA45" s="129"/>
      <c r="AB45" s="129"/>
      <c r="AC45" s="129"/>
      <c r="AD45" s="129"/>
      <c r="AE45" s="129" t="s">
        <v>127</v>
      </c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30" t="str">
        <f>C45</f>
        <v>vyřezání všech ocel. rozvodů topení - odhad</v>
      </c>
      <c r="BB45" s="129"/>
      <c r="BC45" s="129"/>
      <c r="BD45" s="129"/>
      <c r="BE45" s="129"/>
      <c r="BF45" s="129"/>
      <c r="BG45" s="129"/>
      <c r="BH45" s="129"/>
    </row>
    <row r="46" spans="1:60" x14ac:dyDescent="0.25">
      <c r="A46" s="165" t="s">
        <v>120</v>
      </c>
      <c r="B46" s="165" t="s">
        <v>75</v>
      </c>
      <c r="C46" s="166" t="s">
        <v>76</v>
      </c>
      <c r="D46" s="135"/>
      <c r="E46" s="167"/>
      <c r="F46" s="181"/>
      <c r="G46" s="138">
        <f>SUMIF(AE47:AE48,"&lt;&gt;NOR",G47:G48)</f>
        <v>0</v>
      </c>
      <c r="H46" s="138"/>
      <c r="I46" s="138">
        <f>SUM(I47:I48)</f>
        <v>0.14000000000000001</v>
      </c>
      <c r="J46" s="138"/>
      <c r="K46" s="138">
        <f>SUM(K47:K48)</f>
        <v>22499.86</v>
      </c>
      <c r="L46" s="138"/>
      <c r="M46" s="138">
        <f>SUM(M47:M48)</f>
        <v>0</v>
      </c>
      <c r="N46" s="135"/>
      <c r="O46" s="135">
        <f>SUM(O47:O48)</f>
        <v>0</v>
      </c>
      <c r="P46" s="135"/>
      <c r="Q46" s="135">
        <f>SUM(Q47:Q48)</f>
        <v>2.3949999999999999E-2</v>
      </c>
      <c r="R46" s="135"/>
      <c r="S46" s="135"/>
      <c r="T46" s="136"/>
      <c r="U46" s="135">
        <f>SUM(U47:U48)</f>
        <v>0.3</v>
      </c>
      <c r="AE46" t="s">
        <v>121</v>
      </c>
    </row>
    <row r="47" spans="1:60" outlineLevel="1" x14ac:dyDescent="0.25">
      <c r="A47" s="162">
        <v>27</v>
      </c>
      <c r="B47" s="162" t="s">
        <v>188</v>
      </c>
      <c r="C47" s="163" t="s">
        <v>189</v>
      </c>
      <c r="D47" s="133" t="s">
        <v>186</v>
      </c>
      <c r="E47" s="164">
        <v>1</v>
      </c>
      <c r="F47" s="168"/>
      <c r="G47" s="137">
        <f>F47*E47</f>
        <v>0</v>
      </c>
      <c r="H47" s="137">
        <v>0.14000000000000001</v>
      </c>
      <c r="I47" s="137">
        <f>ROUND(E47*H47,2)</f>
        <v>0.14000000000000001</v>
      </c>
      <c r="J47" s="137">
        <v>22499.86</v>
      </c>
      <c r="K47" s="137">
        <f>ROUND(E47*J47,2)</f>
        <v>22499.86</v>
      </c>
      <c r="L47" s="137">
        <v>21</v>
      </c>
      <c r="M47" s="137">
        <f>G47*(1+L47/100)</f>
        <v>0</v>
      </c>
      <c r="N47" s="133">
        <v>0</v>
      </c>
      <c r="O47" s="133">
        <f>ROUND(E47*N47,5)</f>
        <v>0</v>
      </c>
      <c r="P47" s="133">
        <v>2.3949999999999999E-2</v>
      </c>
      <c r="Q47" s="133">
        <f>ROUND(E47*P47,5)</f>
        <v>2.3949999999999999E-2</v>
      </c>
      <c r="R47" s="133"/>
      <c r="S47" s="133"/>
      <c r="T47" s="134">
        <v>0.29615000000000002</v>
      </c>
      <c r="U47" s="133">
        <f>ROUND(E47*T47,2)</f>
        <v>0.3</v>
      </c>
      <c r="V47" s="129"/>
      <c r="W47" s="129"/>
      <c r="X47" s="129"/>
      <c r="Y47" s="129"/>
      <c r="Z47" s="129"/>
      <c r="AA47" s="129"/>
      <c r="AB47" s="129"/>
      <c r="AC47" s="129"/>
      <c r="AD47" s="129"/>
      <c r="AE47" s="129" t="s">
        <v>125</v>
      </c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</row>
    <row r="48" spans="1:60" ht="13.2" customHeight="1" outlineLevel="1" x14ac:dyDescent="0.25">
      <c r="A48" s="162"/>
      <c r="B48" s="162"/>
      <c r="C48" s="179" t="s">
        <v>190</v>
      </c>
      <c r="D48" s="176"/>
      <c r="E48" s="177"/>
      <c r="F48" s="180"/>
      <c r="G48" s="178"/>
      <c r="H48" s="137"/>
      <c r="I48" s="137"/>
      <c r="J48" s="137"/>
      <c r="K48" s="137"/>
      <c r="L48" s="137"/>
      <c r="M48" s="137"/>
      <c r="N48" s="133"/>
      <c r="O48" s="133"/>
      <c r="P48" s="133"/>
      <c r="Q48" s="133"/>
      <c r="R48" s="133"/>
      <c r="S48" s="133"/>
      <c r="T48" s="134"/>
      <c r="U48" s="133"/>
      <c r="V48" s="129"/>
      <c r="W48" s="129"/>
      <c r="X48" s="129"/>
      <c r="Y48" s="129"/>
      <c r="Z48" s="129"/>
      <c r="AA48" s="129"/>
      <c r="AB48" s="129"/>
      <c r="AC48" s="129"/>
      <c r="AD48" s="129"/>
      <c r="AE48" s="129" t="s">
        <v>127</v>
      </c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30" t="str">
        <f>C48</f>
        <v>demontáž radiátorů litinových i plechových vyřezáním- odhad</v>
      </c>
      <c r="BB48" s="129"/>
      <c r="BC48" s="129"/>
      <c r="BD48" s="129"/>
      <c r="BE48" s="129"/>
      <c r="BF48" s="129"/>
      <c r="BG48" s="129"/>
      <c r="BH48" s="129"/>
    </row>
    <row r="49" spans="1:60" x14ac:dyDescent="0.25">
      <c r="A49" s="165" t="s">
        <v>120</v>
      </c>
      <c r="B49" s="165" t="s">
        <v>77</v>
      </c>
      <c r="C49" s="166" t="s">
        <v>78</v>
      </c>
      <c r="D49" s="135"/>
      <c r="E49" s="167"/>
      <c r="F49" s="181"/>
      <c r="G49" s="138">
        <f>SUMIF(AE50:AE54,"&lt;&gt;NOR",G50:G54)</f>
        <v>0</v>
      </c>
      <c r="H49" s="138"/>
      <c r="I49" s="138">
        <f>SUM(I50:I54)</f>
        <v>0</v>
      </c>
      <c r="J49" s="138"/>
      <c r="K49" s="138">
        <f>SUM(K50:K54)</f>
        <v>367948.65</v>
      </c>
      <c r="L49" s="138"/>
      <c r="M49" s="138">
        <f>SUM(M50:M54)</f>
        <v>0</v>
      </c>
      <c r="N49" s="135"/>
      <c r="O49" s="135">
        <f>SUM(O50:O54)</f>
        <v>0</v>
      </c>
      <c r="P49" s="135"/>
      <c r="Q49" s="135">
        <f>SUM(Q50:Q54)</f>
        <v>90.748999999999995</v>
      </c>
      <c r="R49" s="135"/>
      <c r="S49" s="135"/>
      <c r="T49" s="136"/>
      <c r="U49" s="135">
        <f>SUM(U50:U54)</f>
        <v>655.6099999999999</v>
      </c>
      <c r="AE49" t="s">
        <v>121</v>
      </c>
    </row>
    <row r="50" spans="1:60" outlineLevel="1" x14ac:dyDescent="0.25">
      <c r="A50" s="162">
        <v>28</v>
      </c>
      <c r="B50" s="162" t="s">
        <v>191</v>
      </c>
      <c r="C50" s="163" t="s">
        <v>192</v>
      </c>
      <c r="D50" s="133" t="s">
        <v>137</v>
      </c>
      <c r="E50" s="164">
        <v>993.74279999999999</v>
      </c>
      <c r="F50" s="168"/>
      <c r="G50" s="137">
        <f>F50*E50</f>
        <v>0</v>
      </c>
      <c r="H50" s="137">
        <v>0</v>
      </c>
      <c r="I50" s="137">
        <f>ROUND(E50*H50,2)</f>
        <v>0</v>
      </c>
      <c r="J50" s="137">
        <v>46.5</v>
      </c>
      <c r="K50" s="137">
        <f>ROUND(E50*J50,2)</f>
        <v>46209.04</v>
      </c>
      <c r="L50" s="137">
        <v>21</v>
      </c>
      <c r="M50" s="137">
        <f>G50*(1+L50/100)</f>
        <v>0</v>
      </c>
      <c r="N50" s="133">
        <v>0</v>
      </c>
      <c r="O50" s="133">
        <f>ROUND(E50*N50,5)</f>
        <v>0</v>
      </c>
      <c r="P50" s="133">
        <v>1.4999999999999999E-2</v>
      </c>
      <c r="Q50" s="133">
        <f>ROUND(E50*P50,5)</f>
        <v>14.906140000000001</v>
      </c>
      <c r="R50" s="133"/>
      <c r="S50" s="133"/>
      <c r="T50" s="134">
        <v>0.09</v>
      </c>
      <c r="U50" s="133">
        <f>ROUND(E50*T50,2)</f>
        <v>89.44</v>
      </c>
      <c r="V50" s="129"/>
      <c r="W50" s="129"/>
      <c r="X50" s="129"/>
      <c r="Y50" s="129"/>
      <c r="Z50" s="129"/>
      <c r="AA50" s="129"/>
      <c r="AB50" s="129"/>
      <c r="AC50" s="129"/>
      <c r="AD50" s="129"/>
      <c r="AE50" s="129" t="s">
        <v>134</v>
      </c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</row>
    <row r="51" spans="1:60" outlineLevel="1" x14ac:dyDescent="0.25">
      <c r="A51" s="162">
        <v>29</v>
      </c>
      <c r="B51" s="162" t="s">
        <v>193</v>
      </c>
      <c r="C51" s="163" t="s">
        <v>194</v>
      </c>
      <c r="D51" s="133" t="s">
        <v>137</v>
      </c>
      <c r="E51" s="164">
        <v>575.79999999999995</v>
      </c>
      <c r="F51" s="168"/>
      <c r="G51" s="137">
        <f>F51*E51</f>
        <v>0</v>
      </c>
      <c r="H51" s="137">
        <v>0</v>
      </c>
      <c r="I51" s="137">
        <f>ROUND(E51*H51,2)</f>
        <v>0</v>
      </c>
      <c r="J51" s="137">
        <v>31</v>
      </c>
      <c r="K51" s="137">
        <f>ROUND(E51*J51,2)</f>
        <v>17849.8</v>
      </c>
      <c r="L51" s="137">
        <v>21</v>
      </c>
      <c r="M51" s="137">
        <f>G51*(1+L51/100)</f>
        <v>0</v>
      </c>
      <c r="N51" s="133">
        <v>0</v>
      </c>
      <c r="O51" s="133">
        <f>ROUND(E51*N51,5)</f>
        <v>0</v>
      </c>
      <c r="P51" s="133">
        <v>7.0000000000000001E-3</v>
      </c>
      <c r="Q51" s="133">
        <f>ROUND(E51*P51,5)</f>
        <v>4.0305999999999997</v>
      </c>
      <c r="R51" s="133"/>
      <c r="S51" s="133"/>
      <c r="T51" s="134">
        <v>0.06</v>
      </c>
      <c r="U51" s="133">
        <f>ROUND(E51*T51,2)</f>
        <v>34.549999999999997</v>
      </c>
      <c r="V51" s="129"/>
      <c r="W51" s="129"/>
      <c r="X51" s="129"/>
      <c r="Y51" s="129"/>
      <c r="Z51" s="129"/>
      <c r="AA51" s="129"/>
      <c r="AB51" s="129"/>
      <c r="AC51" s="129"/>
      <c r="AD51" s="129"/>
      <c r="AE51" s="129" t="s">
        <v>134</v>
      </c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</row>
    <row r="52" spans="1:60" outlineLevel="1" x14ac:dyDescent="0.25">
      <c r="A52" s="162"/>
      <c r="B52" s="162"/>
      <c r="C52" s="179" t="s">
        <v>195</v>
      </c>
      <c r="D52" s="176"/>
      <c r="E52" s="177"/>
      <c r="F52" s="180"/>
      <c r="G52" s="178"/>
      <c r="H52" s="137"/>
      <c r="I52" s="137"/>
      <c r="J52" s="137"/>
      <c r="K52" s="137"/>
      <c r="L52" s="137"/>
      <c r="M52" s="137"/>
      <c r="N52" s="133"/>
      <c r="O52" s="133"/>
      <c r="P52" s="133"/>
      <c r="Q52" s="133"/>
      <c r="R52" s="133"/>
      <c r="S52" s="133"/>
      <c r="T52" s="134"/>
      <c r="U52" s="133"/>
      <c r="V52" s="129"/>
      <c r="W52" s="129"/>
      <c r="X52" s="129"/>
      <c r="Y52" s="129"/>
      <c r="Z52" s="129"/>
      <c r="AA52" s="129"/>
      <c r="AB52" s="129"/>
      <c r="AC52" s="129"/>
      <c r="AD52" s="129"/>
      <c r="AE52" s="129" t="s">
        <v>127</v>
      </c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30" t="str">
        <f>C52</f>
        <v>tělocvična</v>
      </c>
      <c r="BB52" s="129"/>
      <c r="BC52" s="129"/>
      <c r="BD52" s="129"/>
      <c r="BE52" s="129"/>
      <c r="BF52" s="129"/>
      <c r="BG52" s="129"/>
      <c r="BH52" s="129"/>
    </row>
    <row r="53" spans="1:60" outlineLevel="1" x14ac:dyDescent="0.25">
      <c r="A53" s="162">
        <v>30</v>
      </c>
      <c r="B53" s="162" t="s">
        <v>196</v>
      </c>
      <c r="C53" s="163" t="s">
        <v>197</v>
      </c>
      <c r="D53" s="133" t="s">
        <v>198</v>
      </c>
      <c r="E53" s="164">
        <v>1855.71</v>
      </c>
      <c r="F53" s="168"/>
      <c r="G53" s="137">
        <f>F53*E53</f>
        <v>0</v>
      </c>
      <c r="H53" s="137">
        <v>0</v>
      </c>
      <c r="I53" s="137">
        <f>ROUND(E53*H53,2)</f>
        <v>0</v>
      </c>
      <c r="J53" s="137">
        <v>73.2</v>
      </c>
      <c r="K53" s="137">
        <f>ROUND(E53*J53,2)</f>
        <v>135837.97</v>
      </c>
      <c r="L53" s="137">
        <v>21</v>
      </c>
      <c r="M53" s="137"/>
      <c r="N53" s="133">
        <v>0</v>
      </c>
      <c r="O53" s="133">
        <f>ROUND(E53*N53,5)</f>
        <v>0</v>
      </c>
      <c r="P53" s="133">
        <v>1.4E-2</v>
      </c>
      <c r="Q53" s="133">
        <f>ROUND(E53*P53,5)</f>
        <v>25.979939999999999</v>
      </c>
      <c r="R53" s="133"/>
      <c r="S53" s="133"/>
      <c r="T53" s="134">
        <v>0.128</v>
      </c>
      <c r="U53" s="133">
        <f>ROUND(E53*T53,2)</f>
        <v>237.53</v>
      </c>
      <c r="V53" s="129"/>
      <c r="W53" s="129"/>
      <c r="X53" s="129"/>
      <c r="Y53" s="129"/>
      <c r="Z53" s="129"/>
      <c r="AA53" s="129"/>
      <c r="AB53" s="129"/>
      <c r="AC53" s="129"/>
      <c r="AD53" s="129"/>
      <c r="AE53" s="129" t="s">
        <v>134</v>
      </c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</row>
    <row r="54" spans="1:60" outlineLevel="1" x14ac:dyDescent="0.25">
      <c r="A54" s="162">
        <v>31</v>
      </c>
      <c r="B54" s="162" t="s">
        <v>199</v>
      </c>
      <c r="C54" s="163" t="s">
        <v>200</v>
      </c>
      <c r="D54" s="133" t="s">
        <v>198</v>
      </c>
      <c r="E54" s="164">
        <v>1909.68</v>
      </c>
      <c r="F54" s="168"/>
      <c r="G54" s="137">
        <f>F54*E54</f>
        <v>0</v>
      </c>
      <c r="H54" s="137">
        <v>0</v>
      </c>
      <c r="I54" s="137">
        <f>ROUND(E54*H54,2)</f>
        <v>0</v>
      </c>
      <c r="J54" s="137">
        <v>88</v>
      </c>
      <c r="K54" s="137">
        <f>ROUND(E54*J54,2)</f>
        <v>168051.84</v>
      </c>
      <c r="L54" s="137">
        <v>21</v>
      </c>
      <c r="M54" s="137">
        <f>G54*(1+L54/100)</f>
        <v>0</v>
      </c>
      <c r="N54" s="133">
        <v>0</v>
      </c>
      <c r="O54" s="133">
        <f>ROUND(E54*N54,5)</f>
        <v>0</v>
      </c>
      <c r="P54" s="133">
        <v>2.4E-2</v>
      </c>
      <c r="Q54" s="133">
        <f>ROUND(E54*P54,5)</f>
        <v>45.832320000000003</v>
      </c>
      <c r="R54" s="133"/>
      <c r="S54" s="133"/>
      <c r="T54" s="134">
        <v>0.154</v>
      </c>
      <c r="U54" s="133">
        <f>ROUND(E54*T54,2)</f>
        <v>294.08999999999997</v>
      </c>
      <c r="V54" s="129"/>
      <c r="W54" s="129"/>
      <c r="X54" s="129"/>
      <c r="Y54" s="129"/>
      <c r="Z54" s="129"/>
      <c r="AA54" s="129"/>
      <c r="AB54" s="129"/>
      <c r="AC54" s="129"/>
      <c r="AD54" s="129"/>
      <c r="AE54" s="129" t="s">
        <v>134</v>
      </c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</row>
    <row r="55" spans="1:60" x14ac:dyDescent="0.25">
      <c r="A55" s="165" t="s">
        <v>120</v>
      </c>
      <c r="B55" s="165" t="s">
        <v>79</v>
      </c>
      <c r="C55" s="166" t="s">
        <v>80</v>
      </c>
      <c r="D55" s="135"/>
      <c r="E55" s="167"/>
      <c r="F55" s="181"/>
      <c r="G55" s="138">
        <f>SUMIF(AE56:AE62,"&lt;&gt;NOR",G56:G62)</f>
        <v>0</v>
      </c>
      <c r="H55" s="138"/>
      <c r="I55" s="138">
        <f>SUM(I56:I62)</f>
        <v>0</v>
      </c>
      <c r="J55" s="138"/>
      <c r="K55" s="138">
        <f>SUM(K56:K62)</f>
        <v>102651.16</v>
      </c>
      <c r="L55" s="138"/>
      <c r="M55" s="138">
        <f>SUM(M56:M62)</f>
        <v>0</v>
      </c>
      <c r="N55" s="135"/>
      <c r="O55" s="135">
        <f>SUM(O56:O62)</f>
        <v>0</v>
      </c>
      <c r="P55" s="135"/>
      <c r="Q55" s="135">
        <f>SUM(Q56:Q62)</f>
        <v>8.6438300000000012</v>
      </c>
      <c r="R55" s="135"/>
      <c r="S55" s="135"/>
      <c r="T55" s="136"/>
      <c r="U55" s="135">
        <f>SUM(U56:U62)</f>
        <v>165.64</v>
      </c>
      <c r="AE55" t="s">
        <v>121</v>
      </c>
    </row>
    <row r="56" spans="1:60" outlineLevel="1" x14ac:dyDescent="0.25">
      <c r="A56" s="162">
        <v>32</v>
      </c>
      <c r="B56" s="162" t="s">
        <v>201</v>
      </c>
      <c r="C56" s="163" t="s">
        <v>202</v>
      </c>
      <c r="D56" s="133" t="s">
        <v>137</v>
      </c>
      <c r="E56" s="164">
        <v>993.74279999999999</v>
      </c>
      <c r="F56" s="168"/>
      <c r="G56" s="137">
        <f>F56*E56</f>
        <v>0</v>
      </c>
      <c r="H56" s="137">
        <v>0</v>
      </c>
      <c r="I56" s="137">
        <f t="shared" ref="I56:I62" si="9">ROUND(E56*H56,2)</f>
        <v>0</v>
      </c>
      <c r="J56" s="137">
        <v>80.099999999999994</v>
      </c>
      <c r="K56" s="137">
        <f t="shared" ref="K56:K62" si="10">ROUND(E56*J56,2)</f>
        <v>79598.8</v>
      </c>
      <c r="L56" s="137">
        <v>21</v>
      </c>
      <c r="M56" s="137">
        <f t="shared" ref="M56:M62" si="11">G56*(1+L56/100)</f>
        <v>0</v>
      </c>
      <c r="N56" s="133">
        <v>0</v>
      </c>
      <c r="O56" s="133">
        <f t="shared" ref="O56:O62" si="12">ROUND(E56*N56,5)</f>
        <v>0</v>
      </c>
      <c r="P56" s="133">
        <v>7.3200000000000001E-3</v>
      </c>
      <c r="Q56" s="133">
        <f t="shared" ref="Q56:Q62" si="13">ROUND(E56*P56,5)</f>
        <v>7.2742000000000004</v>
      </c>
      <c r="R56" s="133"/>
      <c r="S56" s="133"/>
      <c r="T56" s="134">
        <v>0.1288</v>
      </c>
      <c r="U56" s="133">
        <f t="shared" ref="U56:U62" si="14">ROUND(E56*T56,2)</f>
        <v>127.99</v>
      </c>
      <c r="V56" s="129"/>
      <c r="W56" s="129"/>
      <c r="X56" s="129"/>
      <c r="Y56" s="129"/>
      <c r="Z56" s="129"/>
      <c r="AA56" s="129"/>
      <c r="AB56" s="129"/>
      <c r="AC56" s="129"/>
      <c r="AD56" s="129"/>
      <c r="AE56" s="129" t="s">
        <v>134</v>
      </c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</row>
    <row r="57" spans="1:60" outlineLevel="1" x14ac:dyDescent="0.25">
      <c r="A57" s="162">
        <v>33</v>
      </c>
      <c r="B57" s="162" t="s">
        <v>203</v>
      </c>
      <c r="C57" s="163" t="s">
        <v>204</v>
      </c>
      <c r="D57" s="133" t="s">
        <v>198</v>
      </c>
      <c r="E57" s="164">
        <v>142.541</v>
      </c>
      <c r="F57" s="168"/>
      <c r="G57" s="137">
        <f t="shared" ref="G57:G62" si="15">F57*E57</f>
        <v>0</v>
      </c>
      <c r="H57" s="137">
        <v>0</v>
      </c>
      <c r="I57" s="137">
        <f t="shared" si="9"/>
        <v>0</v>
      </c>
      <c r="J57" s="137">
        <v>49.4</v>
      </c>
      <c r="K57" s="137">
        <f t="shared" si="10"/>
        <v>7041.53</v>
      </c>
      <c r="L57" s="137">
        <v>21</v>
      </c>
      <c r="M57" s="137">
        <f t="shared" si="11"/>
        <v>0</v>
      </c>
      <c r="N57" s="133">
        <v>0</v>
      </c>
      <c r="O57" s="133">
        <f t="shared" si="12"/>
        <v>0</v>
      </c>
      <c r="P57" s="133">
        <v>3.3600000000000001E-3</v>
      </c>
      <c r="Q57" s="133">
        <f t="shared" si="13"/>
        <v>0.47893999999999998</v>
      </c>
      <c r="R57" s="133"/>
      <c r="S57" s="133"/>
      <c r="T57" s="134">
        <v>7.9350000000000004E-2</v>
      </c>
      <c r="U57" s="133">
        <f t="shared" si="14"/>
        <v>11.31</v>
      </c>
      <c r="V57" s="129"/>
      <c r="W57" s="129"/>
      <c r="X57" s="129"/>
      <c r="Y57" s="129"/>
      <c r="Z57" s="129"/>
      <c r="AA57" s="129"/>
      <c r="AB57" s="129"/>
      <c r="AC57" s="129"/>
      <c r="AD57" s="129"/>
      <c r="AE57" s="129" t="s">
        <v>134</v>
      </c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</row>
    <row r="58" spans="1:60" outlineLevel="1" x14ac:dyDescent="0.25">
      <c r="A58" s="162">
        <v>34</v>
      </c>
      <c r="B58" s="162" t="s">
        <v>205</v>
      </c>
      <c r="C58" s="163" t="s">
        <v>206</v>
      </c>
      <c r="D58" s="133" t="s">
        <v>198</v>
      </c>
      <c r="E58" s="164">
        <v>63.734000000000002</v>
      </c>
      <c r="F58" s="168"/>
      <c r="G58" s="137">
        <f t="shared" si="15"/>
        <v>0</v>
      </c>
      <c r="H58" s="137">
        <v>0</v>
      </c>
      <c r="I58" s="137">
        <f t="shared" si="9"/>
        <v>0</v>
      </c>
      <c r="J58" s="137">
        <v>32.9</v>
      </c>
      <c r="K58" s="137">
        <f t="shared" si="10"/>
        <v>2096.85</v>
      </c>
      <c r="L58" s="137">
        <v>21</v>
      </c>
      <c r="M58" s="137">
        <f t="shared" si="11"/>
        <v>0</v>
      </c>
      <c r="N58" s="133">
        <v>0</v>
      </c>
      <c r="O58" s="133">
        <f t="shared" si="12"/>
        <v>0</v>
      </c>
      <c r="P58" s="133">
        <v>1.97E-3</v>
      </c>
      <c r="Q58" s="133">
        <f t="shared" si="13"/>
        <v>0.12556</v>
      </c>
      <c r="R58" s="133"/>
      <c r="S58" s="133"/>
      <c r="T58" s="134">
        <v>5.2900000000000003E-2</v>
      </c>
      <c r="U58" s="133">
        <f t="shared" si="14"/>
        <v>3.37</v>
      </c>
      <c r="V58" s="129"/>
      <c r="W58" s="129"/>
      <c r="X58" s="129"/>
      <c r="Y58" s="129"/>
      <c r="Z58" s="129"/>
      <c r="AA58" s="129"/>
      <c r="AB58" s="129"/>
      <c r="AC58" s="129"/>
      <c r="AD58" s="129"/>
      <c r="AE58" s="129" t="s">
        <v>134</v>
      </c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</row>
    <row r="59" spans="1:60" outlineLevel="1" x14ac:dyDescent="0.25">
      <c r="A59" s="162">
        <v>35</v>
      </c>
      <c r="B59" s="162" t="s">
        <v>207</v>
      </c>
      <c r="C59" s="163" t="s">
        <v>208</v>
      </c>
      <c r="D59" s="133" t="s">
        <v>198</v>
      </c>
      <c r="E59" s="164">
        <v>89.16</v>
      </c>
      <c r="F59" s="168"/>
      <c r="G59" s="137">
        <f t="shared" si="15"/>
        <v>0</v>
      </c>
      <c r="H59" s="137">
        <v>0</v>
      </c>
      <c r="I59" s="137">
        <f t="shared" si="9"/>
        <v>0</v>
      </c>
      <c r="J59" s="137">
        <v>42.9</v>
      </c>
      <c r="K59" s="137">
        <f t="shared" si="10"/>
        <v>3824.96</v>
      </c>
      <c r="L59" s="137">
        <v>21</v>
      </c>
      <c r="M59" s="137">
        <f t="shared" si="11"/>
        <v>0</v>
      </c>
      <c r="N59" s="133">
        <v>0</v>
      </c>
      <c r="O59" s="133">
        <f t="shared" si="12"/>
        <v>0</v>
      </c>
      <c r="P59" s="133">
        <v>2.8500000000000001E-3</v>
      </c>
      <c r="Q59" s="133">
        <f t="shared" si="13"/>
        <v>0.25411</v>
      </c>
      <c r="R59" s="133"/>
      <c r="S59" s="133"/>
      <c r="T59" s="134">
        <v>6.9000000000000006E-2</v>
      </c>
      <c r="U59" s="133">
        <f t="shared" si="14"/>
        <v>6.15</v>
      </c>
      <c r="V59" s="129"/>
      <c r="W59" s="129"/>
      <c r="X59" s="129"/>
      <c r="Y59" s="129"/>
      <c r="Z59" s="129"/>
      <c r="AA59" s="129"/>
      <c r="AB59" s="129"/>
      <c r="AC59" s="129"/>
      <c r="AD59" s="129"/>
      <c r="AE59" s="129" t="s">
        <v>134</v>
      </c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</row>
    <row r="60" spans="1:60" outlineLevel="1" x14ac:dyDescent="0.25">
      <c r="A60" s="162">
        <v>36</v>
      </c>
      <c r="B60" s="162" t="s">
        <v>209</v>
      </c>
      <c r="C60" s="163" t="s">
        <v>210</v>
      </c>
      <c r="D60" s="133" t="s">
        <v>198</v>
      </c>
      <c r="E60" s="164">
        <v>63.18</v>
      </c>
      <c r="F60" s="168"/>
      <c r="G60" s="137">
        <f t="shared" si="15"/>
        <v>0</v>
      </c>
      <c r="H60" s="137">
        <v>0</v>
      </c>
      <c r="I60" s="137">
        <f t="shared" si="9"/>
        <v>0</v>
      </c>
      <c r="J60" s="137">
        <v>57.2</v>
      </c>
      <c r="K60" s="137">
        <f t="shared" si="10"/>
        <v>3613.9</v>
      </c>
      <c r="L60" s="137">
        <v>21</v>
      </c>
      <c r="M60" s="137">
        <f t="shared" si="11"/>
        <v>0</v>
      </c>
      <c r="N60" s="133">
        <v>0</v>
      </c>
      <c r="O60" s="133">
        <f t="shared" si="12"/>
        <v>0</v>
      </c>
      <c r="P60" s="133">
        <v>1.3500000000000001E-3</v>
      </c>
      <c r="Q60" s="133">
        <f t="shared" si="13"/>
        <v>8.5290000000000005E-2</v>
      </c>
      <c r="R60" s="133"/>
      <c r="S60" s="133"/>
      <c r="T60" s="134">
        <v>9.1999999999999998E-2</v>
      </c>
      <c r="U60" s="133">
        <f t="shared" si="14"/>
        <v>5.81</v>
      </c>
      <c r="V60" s="129"/>
      <c r="W60" s="129"/>
      <c r="X60" s="129"/>
      <c r="Y60" s="129"/>
      <c r="Z60" s="129"/>
      <c r="AA60" s="129"/>
      <c r="AB60" s="129"/>
      <c r="AC60" s="129"/>
      <c r="AD60" s="129"/>
      <c r="AE60" s="129" t="s">
        <v>134</v>
      </c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</row>
    <row r="61" spans="1:60" outlineLevel="1" x14ac:dyDescent="0.25">
      <c r="A61" s="162">
        <v>37</v>
      </c>
      <c r="B61" s="162" t="s">
        <v>211</v>
      </c>
      <c r="C61" s="163" t="s">
        <v>212</v>
      </c>
      <c r="D61" s="133" t="s">
        <v>198</v>
      </c>
      <c r="E61" s="164">
        <v>113.02</v>
      </c>
      <c r="F61" s="168"/>
      <c r="G61" s="137">
        <f t="shared" si="15"/>
        <v>0</v>
      </c>
      <c r="H61" s="137">
        <v>0</v>
      </c>
      <c r="I61" s="137">
        <f t="shared" si="9"/>
        <v>0</v>
      </c>
      <c r="J61" s="137">
        <v>37.5</v>
      </c>
      <c r="K61" s="137">
        <f t="shared" si="10"/>
        <v>4238.25</v>
      </c>
      <c r="L61" s="137">
        <v>21</v>
      </c>
      <c r="M61" s="137">
        <f t="shared" si="11"/>
        <v>0</v>
      </c>
      <c r="N61" s="133">
        <v>0</v>
      </c>
      <c r="O61" s="133">
        <f t="shared" si="12"/>
        <v>0</v>
      </c>
      <c r="P61" s="133">
        <v>1.92E-3</v>
      </c>
      <c r="Q61" s="133">
        <f t="shared" si="13"/>
        <v>0.217</v>
      </c>
      <c r="R61" s="133"/>
      <c r="S61" s="133"/>
      <c r="T61" s="134">
        <v>6.5549999999999997E-2</v>
      </c>
      <c r="U61" s="133">
        <f t="shared" si="14"/>
        <v>7.41</v>
      </c>
      <c r="V61" s="129"/>
      <c r="W61" s="129"/>
      <c r="X61" s="129"/>
      <c r="Y61" s="129"/>
      <c r="Z61" s="129"/>
      <c r="AA61" s="129"/>
      <c r="AB61" s="129"/>
      <c r="AC61" s="129"/>
      <c r="AD61" s="129"/>
      <c r="AE61" s="129" t="s">
        <v>134</v>
      </c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</row>
    <row r="62" spans="1:60" outlineLevel="1" x14ac:dyDescent="0.25">
      <c r="A62" s="162">
        <v>38</v>
      </c>
      <c r="B62" s="162" t="s">
        <v>213</v>
      </c>
      <c r="C62" s="163" t="s">
        <v>214</v>
      </c>
      <c r="D62" s="133" t="s">
        <v>198</v>
      </c>
      <c r="E62" s="164">
        <v>67.989999999999995</v>
      </c>
      <c r="F62" s="168"/>
      <c r="G62" s="137">
        <f t="shared" si="15"/>
        <v>0</v>
      </c>
      <c r="H62" s="137">
        <v>0</v>
      </c>
      <c r="I62" s="137">
        <f t="shared" si="9"/>
        <v>0</v>
      </c>
      <c r="J62" s="137">
        <v>32.9</v>
      </c>
      <c r="K62" s="137">
        <f t="shared" si="10"/>
        <v>2236.87</v>
      </c>
      <c r="L62" s="137">
        <v>21</v>
      </c>
      <c r="M62" s="137">
        <f t="shared" si="11"/>
        <v>0</v>
      </c>
      <c r="N62" s="133">
        <v>0</v>
      </c>
      <c r="O62" s="133">
        <f t="shared" si="12"/>
        <v>0</v>
      </c>
      <c r="P62" s="133">
        <v>3.0699999999999998E-3</v>
      </c>
      <c r="Q62" s="133">
        <f t="shared" si="13"/>
        <v>0.20873</v>
      </c>
      <c r="R62" s="133"/>
      <c r="S62" s="133"/>
      <c r="T62" s="134">
        <v>5.2900000000000003E-2</v>
      </c>
      <c r="U62" s="133">
        <f t="shared" si="14"/>
        <v>3.6</v>
      </c>
      <c r="V62" s="129"/>
      <c r="W62" s="129"/>
      <c r="X62" s="129"/>
      <c r="Y62" s="129"/>
      <c r="Z62" s="129"/>
      <c r="AA62" s="129"/>
      <c r="AB62" s="129"/>
      <c r="AC62" s="129"/>
      <c r="AD62" s="129"/>
      <c r="AE62" s="129" t="s">
        <v>134</v>
      </c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</row>
    <row r="63" spans="1:60" x14ac:dyDescent="0.25">
      <c r="A63" s="165" t="s">
        <v>120</v>
      </c>
      <c r="B63" s="165" t="s">
        <v>81</v>
      </c>
      <c r="C63" s="166" t="s">
        <v>82</v>
      </c>
      <c r="D63" s="135"/>
      <c r="E63" s="167"/>
      <c r="F63" s="181"/>
      <c r="G63" s="138">
        <f>SUMIF(AE64:AE66,"&lt;&gt;NOR",G64:G66)</f>
        <v>0</v>
      </c>
      <c r="H63" s="138"/>
      <c r="I63" s="138">
        <f>SUM(I64:I66)</f>
        <v>0</v>
      </c>
      <c r="J63" s="138"/>
      <c r="K63" s="138">
        <f>SUM(K64:K66)</f>
        <v>48090.990000000005</v>
      </c>
      <c r="L63" s="138"/>
      <c r="M63" s="138">
        <f>SUM(M64:M66)</f>
        <v>0</v>
      </c>
      <c r="N63" s="135"/>
      <c r="O63" s="135">
        <f>SUM(O64:O66)</f>
        <v>0</v>
      </c>
      <c r="P63" s="135"/>
      <c r="Q63" s="135">
        <f>SUM(Q64:Q66)</f>
        <v>30.9453</v>
      </c>
      <c r="R63" s="135"/>
      <c r="S63" s="135"/>
      <c r="T63" s="136"/>
      <c r="U63" s="135">
        <f>SUM(U64:U66)</f>
        <v>92.3</v>
      </c>
      <c r="AE63" t="s">
        <v>121</v>
      </c>
    </row>
    <row r="64" spans="1:60" outlineLevel="1" x14ac:dyDescent="0.25">
      <c r="A64" s="162">
        <v>39</v>
      </c>
      <c r="B64" s="162" t="s">
        <v>215</v>
      </c>
      <c r="C64" s="163" t="s">
        <v>216</v>
      </c>
      <c r="D64" s="133" t="s">
        <v>137</v>
      </c>
      <c r="E64" s="164">
        <v>97.968000000000004</v>
      </c>
      <c r="F64" s="168"/>
      <c r="G64" s="137">
        <f>F64*E64</f>
        <v>0</v>
      </c>
      <c r="H64" s="137">
        <v>0</v>
      </c>
      <c r="I64" s="137">
        <f>ROUND(E64*H64,2)</f>
        <v>0</v>
      </c>
      <c r="J64" s="137">
        <v>44.2</v>
      </c>
      <c r="K64" s="137">
        <f>ROUND(E64*J64,2)</f>
        <v>4330.1899999999996</v>
      </c>
      <c r="L64" s="137">
        <v>21</v>
      </c>
      <c r="M64" s="137">
        <f>G64*(1+L64/100)</f>
        <v>0</v>
      </c>
      <c r="N64" s="133">
        <v>0</v>
      </c>
      <c r="O64" s="133">
        <f>ROUND(E64*N64,5)</f>
        <v>0</v>
      </c>
      <c r="P64" s="133">
        <v>2.1999999999999999E-2</v>
      </c>
      <c r="Q64" s="133">
        <f>ROUND(E64*P64,5)</f>
        <v>2.1553</v>
      </c>
      <c r="R64" s="133"/>
      <c r="S64" s="133"/>
      <c r="T64" s="134">
        <v>8.4000000000000005E-2</v>
      </c>
      <c r="U64" s="133">
        <f>ROUND(E64*T64,2)</f>
        <v>8.23</v>
      </c>
      <c r="V64" s="129"/>
      <c r="W64" s="129"/>
      <c r="X64" s="129"/>
      <c r="Y64" s="129"/>
      <c r="Z64" s="129"/>
      <c r="AA64" s="129"/>
      <c r="AB64" s="129"/>
      <c r="AC64" s="129"/>
      <c r="AD64" s="129"/>
      <c r="AE64" s="129" t="s">
        <v>134</v>
      </c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</row>
    <row r="65" spans="1:60" outlineLevel="1" x14ac:dyDescent="0.25">
      <c r="A65" s="162">
        <v>40</v>
      </c>
      <c r="B65" s="162" t="s">
        <v>217</v>
      </c>
      <c r="C65" s="163" t="s">
        <v>218</v>
      </c>
      <c r="D65" s="133" t="s">
        <v>137</v>
      </c>
      <c r="E65" s="164">
        <v>575.79999999999995</v>
      </c>
      <c r="F65" s="168"/>
      <c r="G65" s="137">
        <f>F65*E65</f>
        <v>0</v>
      </c>
      <c r="H65" s="137">
        <v>0</v>
      </c>
      <c r="I65" s="137">
        <f>ROUND(E65*H65,2)</f>
        <v>0</v>
      </c>
      <c r="J65" s="137">
        <v>76</v>
      </c>
      <c r="K65" s="137">
        <f>ROUND(E65*J65,2)</f>
        <v>43760.800000000003</v>
      </c>
      <c r="L65" s="137">
        <v>21</v>
      </c>
      <c r="M65" s="137">
        <f>G65*(1+L65/100)</f>
        <v>0</v>
      </c>
      <c r="N65" s="133">
        <v>0</v>
      </c>
      <c r="O65" s="133">
        <f>ROUND(E65*N65,5)</f>
        <v>0</v>
      </c>
      <c r="P65" s="133">
        <v>0.05</v>
      </c>
      <c r="Q65" s="133">
        <f>ROUND(E65*P65,5)</f>
        <v>28.79</v>
      </c>
      <c r="R65" s="133"/>
      <c r="S65" s="133"/>
      <c r="T65" s="134">
        <v>0.14599999999999999</v>
      </c>
      <c r="U65" s="133">
        <f>ROUND(E65*T65,2)</f>
        <v>84.07</v>
      </c>
      <c r="V65" s="129"/>
      <c r="W65" s="129"/>
      <c r="X65" s="129"/>
      <c r="Y65" s="129"/>
      <c r="Z65" s="129"/>
      <c r="AA65" s="129"/>
      <c r="AB65" s="129"/>
      <c r="AC65" s="129"/>
      <c r="AD65" s="129"/>
      <c r="AE65" s="129" t="s">
        <v>134</v>
      </c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</row>
    <row r="66" spans="1:60" outlineLevel="1" x14ac:dyDescent="0.25">
      <c r="A66" s="162"/>
      <c r="B66" s="162"/>
      <c r="C66" s="179" t="s">
        <v>219</v>
      </c>
      <c r="D66" s="176"/>
      <c r="E66" s="177"/>
      <c r="F66" s="180"/>
      <c r="G66" s="178"/>
      <c r="H66" s="137"/>
      <c r="I66" s="137"/>
      <c r="J66" s="137"/>
      <c r="K66" s="137"/>
      <c r="L66" s="137"/>
      <c r="M66" s="137"/>
      <c r="N66" s="133"/>
      <c r="O66" s="133"/>
      <c r="P66" s="133"/>
      <c r="Q66" s="133"/>
      <c r="R66" s="133"/>
      <c r="S66" s="133"/>
      <c r="T66" s="134"/>
      <c r="U66" s="133"/>
      <c r="V66" s="129"/>
      <c r="W66" s="129"/>
      <c r="X66" s="129"/>
      <c r="Y66" s="129"/>
      <c r="Z66" s="129"/>
      <c r="AA66" s="129"/>
      <c r="AB66" s="129"/>
      <c r="AC66" s="129"/>
      <c r="AD66" s="129"/>
      <c r="AE66" s="129" t="s">
        <v>127</v>
      </c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30" t="str">
        <f>C66</f>
        <v>telocvična</v>
      </c>
      <c r="BB66" s="129"/>
      <c r="BC66" s="129"/>
      <c r="BD66" s="129"/>
      <c r="BE66" s="129"/>
      <c r="BF66" s="129"/>
      <c r="BG66" s="129"/>
      <c r="BH66" s="129"/>
    </row>
    <row r="67" spans="1:60" x14ac:dyDescent="0.25">
      <c r="A67" s="165" t="s">
        <v>120</v>
      </c>
      <c r="B67" s="165" t="s">
        <v>83</v>
      </c>
      <c r="C67" s="166" t="s">
        <v>84</v>
      </c>
      <c r="D67" s="135"/>
      <c r="E67" s="167"/>
      <c r="F67" s="181"/>
      <c r="G67" s="138">
        <f>SUMIF(AE68:AE71,"&lt;&gt;NOR",G68:G71)</f>
        <v>0</v>
      </c>
      <c r="H67" s="138"/>
      <c r="I67" s="138">
        <f>SUM(I68:I71)</f>
        <v>0</v>
      </c>
      <c r="J67" s="138"/>
      <c r="K67" s="138">
        <f>SUM(K68:K71)</f>
        <v>37659.360000000001</v>
      </c>
      <c r="L67" s="138"/>
      <c r="M67" s="138">
        <f>SUM(M68:M71)</f>
        <v>0</v>
      </c>
      <c r="N67" s="135"/>
      <c r="O67" s="135">
        <f>SUM(O68:O71)</f>
        <v>0</v>
      </c>
      <c r="P67" s="135"/>
      <c r="Q67" s="135">
        <f>SUM(Q68:Q71)</f>
        <v>4.2035400000000003</v>
      </c>
      <c r="R67" s="135"/>
      <c r="S67" s="135"/>
      <c r="T67" s="136"/>
      <c r="U67" s="135">
        <f>SUM(U68:U71)</f>
        <v>70.77000000000001</v>
      </c>
      <c r="AE67" t="s">
        <v>121</v>
      </c>
    </row>
    <row r="68" spans="1:60" outlineLevel="1" x14ac:dyDescent="0.25">
      <c r="A68" s="162">
        <v>41</v>
      </c>
      <c r="B68" s="162" t="s">
        <v>220</v>
      </c>
      <c r="C68" s="163" t="s">
        <v>221</v>
      </c>
      <c r="D68" s="133" t="s">
        <v>137</v>
      </c>
      <c r="E68" s="164">
        <v>105.95</v>
      </c>
      <c r="F68" s="168"/>
      <c r="G68" s="137">
        <f>F68*E68</f>
        <v>0</v>
      </c>
      <c r="H68" s="137">
        <v>0</v>
      </c>
      <c r="I68" s="137">
        <f>ROUND(E68*H68,2)</f>
        <v>0</v>
      </c>
      <c r="J68" s="137">
        <v>197</v>
      </c>
      <c r="K68" s="137">
        <f>ROUND(E68*J68,2)</f>
        <v>20872.150000000001</v>
      </c>
      <c r="L68" s="137">
        <v>21</v>
      </c>
      <c r="M68" s="137">
        <f>G68*(1+L68/100)</f>
        <v>0</v>
      </c>
      <c r="N68" s="133">
        <v>0</v>
      </c>
      <c r="O68" s="133">
        <f>ROUND(E68*N68,5)</f>
        <v>0</v>
      </c>
      <c r="P68" s="133">
        <v>1.098E-2</v>
      </c>
      <c r="Q68" s="133">
        <f>ROUND(E68*P68,5)</f>
        <v>1.16333</v>
      </c>
      <c r="R68" s="133"/>
      <c r="S68" s="133"/>
      <c r="T68" s="134">
        <v>0.37</v>
      </c>
      <c r="U68" s="133">
        <f>ROUND(E68*T68,2)</f>
        <v>39.200000000000003</v>
      </c>
      <c r="V68" s="129"/>
      <c r="W68" s="129"/>
      <c r="X68" s="129"/>
      <c r="Y68" s="129"/>
      <c r="Z68" s="129"/>
      <c r="AA68" s="129"/>
      <c r="AB68" s="129"/>
      <c r="AC68" s="129"/>
      <c r="AD68" s="129"/>
      <c r="AE68" s="129" t="s">
        <v>134</v>
      </c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</row>
    <row r="69" spans="1:60" outlineLevel="1" x14ac:dyDescent="0.25">
      <c r="A69" s="162">
        <v>42</v>
      </c>
      <c r="B69" s="162" t="s">
        <v>222</v>
      </c>
      <c r="C69" s="163" t="s">
        <v>223</v>
      </c>
      <c r="D69" s="133" t="s">
        <v>137</v>
      </c>
      <c r="E69" s="164">
        <v>105.95</v>
      </c>
      <c r="F69" s="168"/>
      <c r="G69" s="137">
        <f t="shared" ref="G69:G71" si="16">F69*E69</f>
        <v>0</v>
      </c>
      <c r="H69" s="137">
        <v>0</v>
      </c>
      <c r="I69" s="137">
        <f>ROUND(E69*H69,2)</f>
        <v>0</v>
      </c>
      <c r="J69" s="137">
        <v>35.1</v>
      </c>
      <c r="K69" s="137">
        <f>ROUND(E69*J69,2)</f>
        <v>3718.85</v>
      </c>
      <c r="L69" s="137">
        <v>21</v>
      </c>
      <c r="M69" s="137">
        <f>G69*(1+L69/100)</f>
        <v>0</v>
      </c>
      <c r="N69" s="133">
        <v>0</v>
      </c>
      <c r="O69" s="133">
        <f>ROUND(E69*N69,5)</f>
        <v>0</v>
      </c>
      <c r="P69" s="133">
        <v>8.0000000000000002E-3</v>
      </c>
      <c r="Q69" s="133">
        <f>ROUND(E69*P69,5)</f>
        <v>0.84760000000000002</v>
      </c>
      <c r="R69" s="133"/>
      <c r="S69" s="133"/>
      <c r="T69" s="134">
        <v>6.6000000000000003E-2</v>
      </c>
      <c r="U69" s="133">
        <f>ROUND(E69*T69,2)</f>
        <v>6.99</v>
      </c>
      <c r="V69" s="129"/>
      <c r="W69" s="129"/>
      <c r="X69" s="129"/>
      <c r="Y69" s="129"/>
      <c r="Z69" s="129"/>
      <c r="AA69" s="129"/>
      <c r="AB69" s="129"/>
      <c r="AC69" s="129"/>
      <c r="AD69" s="129"/>
      <c r="AE69" s="129" t="s">
        <v>134</v>
      </c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</row>
    <row r="70" spans="1:60" outlineLevel="1" x14ac:dyDescent="0.25">
      <c r="A70" s="162">
        <v>43</v>
      </c>
      <c r="B70" s="162" t="s">
        <v>224</v>
      </c>
      <c r="C70" s="163" t="s">
        <v>225</v>
      </c>
      <c r="D70" s="133" t="s">
        <v>137</v>
      </c>
      <c r="E70" s="164">
        <v>67.155000000000001</v>
      </c>
      <c r="F70" s="168"/>
      <c r="G70" s="137">
        <f t="shared" si="16"/>
        <v>0</v>
      </c>
      <c r="H70" s="137">
        <v>0</v>
      </c>
      <c r="I70" s="137">
        <f>ROUND(E70*H70,2)</f>
        <v>0</v>
      </c>
      <c r="J70" s="137">
        <v>159.5</v>
      </c>
      <c r="K70" s="137">
        <f>ROUND(E70*J70,2)</f>
        <v>10711.22</v>
      </c>
      <c r="L70" s="137">
        <v>21</v>
      </c>
      <c r="M70" s="137">
        <f>G70*(1+L70/100)</f>
        <v>0</v>
      </c>
      <c r="N70" s="133">
        <v>0</v>
      </c>
      <c r="O70" s="133">
        <f>ROUND(E70*N70,5)</f>
        <v>0</v>
      </c>
      <c r="P70" s="133">
        <v>2.4649999999999998E-2</v>
      </c>
      <c r="Q70" s="133">
        <f>ROUND(E70*P70,5)</f>
        <v>1.65537</v>
      </c>
      <c r="R70" s="133"/>
      <c r="S70" s="133"/>
      <c r="T70" s="134">
        <v>0.3</v>
      </c>
      <c r="U70" s="133">
        <f>ROUND(E70*T70,2)</f>
        <v>20.149999999999999</v>
      </c>
      <c r="V70" s="129"/>
      <c r="W70" s="129"/>
      <c r="X70" s="129"/>
      <c r="Y70" s="129"/>
      <c r="Z70" s="129"/>
      <c r="AA70" s="129"/>
      <c r="AB70" s="129"/>
      <c r="AC70" s="129"/>
      <c r="AD70" s="129"/>
      <c r="AE70" s="129" t="s">
        <v>134</v>
      </c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</row>
    <row r="71" spans="1:60" outlineLevel="1" x14ac:dyDescent="0.25">
      <c r="A71" s="162">
        <v>44</v>
      </c>
      <c r="B71" s="162" t="s">
        <v>226</v>
      </c>
      <c r="C71" s="163" t="s">
        <v>227</v>
      </c>
      <c r="D71" s="133" t="s">
        <v>137</v>
      </c>
      <c r="E71" s="164">
        <v>67.155000000000001</v>
      </c>
      <c r="F71" s="168"/>
      <c r="G71" s="137">
        <f t="shared" si="16"/>
        <v>0</v>
      </c>
      <c r="H71" s="137">
        <v>0</v>
      </c>
      <c r="I71" s="137">
        <f>ROUND(E71*H71,2)</f>
        <v>0</v>
      </c>
      <c r="J71" s="137">
        <v>35.1</v>
      </c>
      <c r="K71" s="137">
        <f>ROUND(E71*J71,2)</f>
        <v>2357.14</v>
      </c>
      <c r="L71" s="137">
        <v>21</v>
      </c>
      <c r="M71" s="137">
        <f>G71*(1+L71/100)</f>
        <v>0</v>
      </c>
      <c r="N71" s="133">
        <v>0</v>
      </c>
      <c r="O71" s="133">
        <f>ROUND(E71*N71,5)</f>
        <v>0</v>
      </c>
      <c r="P71" s="133">
        <v>8.0000000000000002E-3</v>
      </c>
      <c r="Q71" s="133">
        <f>ROUND(E71*P71,5)</f>
        <v>0.53724000000000005</v>
      </c>
      <c r="R71" s="133"/>
      <c r="S71" s="133"/>
      <c r="T71" s="134">
        <v>6.6000000000000003E-2</v>
      </c>
      <c r="U71" s="133">
        <f>ROUND(E71*T71,2)</f>
        <v>4.43</v>
      </c>
      <c r="V71" s="129"/>
      <c r="W71" s="129"/>
      <c r="X71" s="129"/>
      <c r="Y71" s="129"/>
      <c r="Z71" s="129"/>
      <c r="AA71" s="129"/>
      <c r="AB71" s="129"/>
      <c r="AC71" s="129"/>
      <c r="AD71" s="129"/>
      <c r="AE71" s="129" t="s">
        <v>134</v>
      </c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</row>
    <row r="72" spans="1:60" x14ac:dyDescent="0.25">
      <c r="A72" s="165" t="s">
        <v>120</v>
      </c>
      <c r="B72" s="165" t="s">
        <v>85</v>
      </c>
      <c r="C72" s="166" t="s">
        <v>86</v>
      </c>
      <c r="D72" s="135"/>
      <c r="E72" s="167"/>
      <c r="F72" s="181"/>
      <c r="G72" s="138">
        <f>SUMIF(AE73:AE74,"&lt;&gt;NOR",G73:G74)</f>
        <v>0</v>
      </c>
      <c r="H72" s="138"/>
      <c r="I72" s="138">
        <f>SUM(I73:I74)</f>
        <v>10.130000000000001</v>
      </c>
      <c r="J72" s="138"/>
      <c r="K72" s="138">
        <f>SUM(K73:K74)</f>
        <v>24989.87</v>
      </c>
      <c r="L72" s="138"/>
      <c r="M72" s="138">
        <f>SUM(M73:M74)</f>
        <v>0</v>
      </c>
      <c r="N72" s="135"/>
      <c r="O72" s="135">
        <f>SUM(O73:O74)</f>
        <v>5.0000000000000002E-5</v>
      </c>
      <c r="P72" s="135"/>
      <c r="Q72" s="135">
        <f>SUM(Q73:Q74)</f>
        <v>1E-3</v>
      </c>
      <c r="R72" s="135"/>
      <c r="S72" s="135"/>
      <c r="T72" s="136"/>
      <c r="U72" s="135">
        <f>SUM(U73:U74)</f>
        <v>0.05</v>
      </c>
      <c r="AE72" t="s">
        <v>121</v>
      </c>
    </row>
    <row r="73" spans="1:60" outlineLevel="1" x14ac:dyDescent="0.25">
      <c r="A73" s="162">
        <v>45</v>
      </c>
      <c r="B73" s="162" t="s">
        <v>228</v>
      </c>
      <c r="C73" s="163" t="s">
        <v>229</v>
      </c>
      <c r="D73" s="133" t="s">
        <v>186</v>
      </c>
      <c r="E73" s="164">
        <v>1</v>
      </c>
      <c r="F73" s="168"/>
      <c r="G73" s="137">
        <f>F73*E73</f>
        <v>0</v>
      </c>
      <c r="H73" s="137">
        <v>10.130000000000001</v>
      </c>
      <c r="I73" s="137">
        <f>ROUND(E73*H73,2)</f>
        <v>10.130000000000001</v>
      </c>
      <c r="J73" s="137">
        <v>24989.87</v>
      </c>
      <c r="K73" s="137">
        <f>ROUND(E73*J73,2)</f>
        <v>24989.87</v>
      </c>
      <c r="L73" s="137">
        <v>21</v>
      </c>
      <c r="M73" s="137">
        <f>G73*(1+L73/100)</f>
        <v>0</v>
      </c>
      <c r="N73" s="133">
        <v>5.0000000000000002E-5</v>
      </c>
      <c r="O73" s="133">
        <f>ROUND(E73*N73,5)</f>
        <v>5.0000000000000002E-5</v>
      </c>
      <c r="P73" s="133">
        <v>1E-3</v>
      </c>
      <c r="Q73" s="133">
        <f>ROUND(E73*P73,5)</f>
        <v>1E-3</v>
      </c>
      <c r="R73" s="133"/>
      <c r="S73" s="133"/>
      <c r="T73" s="134">
        <v>0.05</v>
      </c>
      <c r="U73" s="133">
        <f>ROUND(E73*T73,2)</f>
        <v>0.05</v>
      </c>
      <c r="V73" s="129"/>
      <c r="W73" s="129"/>
      <c r="X73" s="129"/>
      <c r="Y73" s="129"/>
      <c r="Z73" s="129"/>
      <c r="AA73" s="129"/>
      <c r="AB73" s="129"/>
      <c r="AC73" s="129"/>
      <c r="AD73" s="129"/>
      <c r="AE73" s="129" t="s">
        <v>134</v>
      </c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</row>
    <row r="74" spans="1:60" ht="13.2" customHeight="1" outlineLevel="1" x14ac:dyDescent="0.25">
      <c r="A74" s="162"/>
      <c r="B74" s="162"/>
      <c r="C74" s="179" t="s">
        <v>230</v>
      </c>
      <c r="D74" s="176"/>
      <c r="E74" s="177"/>
      <c r="F74" s="180"/>
      <c r="G74" s="178"/>
      <c r="H74" s="137"/>
      <c r="I74" s="137"/>
      <c r="J74" s="137"/>
      <c r="K74" s="137"/>
      <c r="L74" s="137"/>
      <c r="M74" s="137"/>
      <c r="N74" s="133"/>
      <c r="O74" s="133"/>
      <c r="P74" s="133"/>
      <c r="Q74" s="133"/>
      <c r="R74" s="133"/>
      <c r="S74" s="133"/>
      <c r="T74" s="134"/>
      <c r="U74" s="133"/>
      <c r="V74" s="129"/>
      <c r="W74" s="129"/>
      <c r="X74" s="129"/>
      <c r="Y74" s="129"/>
      <c r="Z74" s="129"/>
      <c r="AA74" s="129"/>
      <c r="AB74" s="129"/>
      <c r="AC74" s="129"/>
      <c r="AD74" s="129"/>
      <c r="AE74" s="129" t="s">
        <v>127</v>
      </c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30" t="str">
        <f>C74</f>
        <v>demontáže kov. kcí - mříže, zábradlí, konzole, žebříky atd. - odhad</v>
      </c>
      <c r="BB74" s="129"/>
      <c r="BC74" s="129"/>
      <c r="BD74" s="129"/>
      <c r="BE74" s="129"/>
      <c r="BF74" s="129"/>
      <c r="BG74" s="129"/>
      <c r="BH74" s="129"/>
    </row>
    <row r="75" spans="1:60" x14ac:dyDescent="0.25">
      <c r="A75" s="165" t="s">
        <v>120</v>
      </c>
      <c r="B75" s="165" t="s">
        <v>87</v>
      </c>
      <c r="C75" s="166" t="s">
        <v>88</v>
      </c>
      <c r="D75" s="135"/>
      <c r="E75" s="167"/>
      <c r="F75" s="181"/>
      <c r="G75" s="138">
        <f>SUMIF(AE76:AE76,"&lt;&gt;NOR",G76:G76)</f>
        <v>0</v>
      </c>
      <c r="H75" s="138"/>
      <c r="I75" s="138">
        <f>SUM(I76:I76)</f>
        <v>0</v>
      </c>
      <c r="J75" s="138"/>
      <c r="K75" s="138">
        <f>SUM(K76:K76)</f>
        <v>22949.86</v>
      </c>
      <c r="L75" s="138"/>
      <c r="M75" s="138">
        <f>SUM(M76:M76)</f>
        <v>0</v>
      </c>
      <c r="N75" s="135"/>
      <c r="O75" s="135">
        <f>SUM(O76:O76)</f>
        <v>0</v>
      </c>
      <c r="P75" s="135"/>
      <c r="Q75" s="135">
        <f>SUM(Q76:Q76)</f>
        <v>3.1013299999999999</v>
      </c>
      <c r="R75" s="135"/>
      <c r="S75" s="135"/>
      <c r="T75" s="136"/>
      <c r="U75" s="135">
        <f>SUM(U76:U76)</f>
        <v>37.22</v>
      </c>
      <c r="AE75" t="s">
        <v>121</v>
      </c>
    </row>
    <row r="76" spans="1:60" outlineLevel="1" x14ac:dyDescent="0.25">
      <c r="A76" s="162">
        <v>46</v>
      </c>
      <c r="B76" s="162" t="s">
        <v>231</v>
      </c>
      <c r="C76" s="163" t="s">
        <v>232</v>
      </c>
      <c r="D76" s="133" t="s">
        <v>137</v>
      </c>
      <c r="E76" s="164">
        <v>155.06659999999999</v>
      </c>
      <c r="F76" s="168"/>
      <c r="G76" s="137">
        <f>F76*E76</f>
        <v>0</v>
      </c>
      <c r="H76" s="137">
        <v>0</v>
      </c>
      <c r="I76" s="137">
        <f>ROUND(E76*H76,2)</f>
        <v>0</v>
      </c>
      <c r="J76" s="137">
        <v>148</v>
      </c>
      <c r="K76" s="137">
        <f>ROUND(E76*J76,2)</f>
        <v>22949.86</v>
      </c>
      <c r="L76" s="137">
        <v>21</v>
      </c>
      <c r="M76" s="137">
        <f>G76*(1+L76/100)</f>
        <v>0</v>
      </c>
      <c r="N76" s="133">
        <v>0</v>
      </c>
      <c r="O76" s="133">
        <f>ROUND(E76*N76,5)</f>
        <v>0</v>
      </c>
      <c r="P76" s="133">
        <v>0.02</v>
      </c>
      <c r="Q76" s="133">
        <f>ROUND(E76*P76,5)</f>
        <v>3.1013299999999999</v>
      </c>
      <c r="R76" s="133"/>
      <c r="S76" s="133"/>
      <c r="T76" s="134">
        <v>0.24</v>
      </c>
      <c r="U76" s="133">
        <f>ROUND(E76*T76,2)</f>
        <v>37.22</v>
      </c>
      <c r="V76" s="129"/>
      <c r="W76" s="129"/>
      <c r="X76" s="129"/>
      <c r="Y76" s="129"/>
      <c r="Z76" s="129"/>
      <c r="AA76" s="129"/>
      <c r="AB76" s="129"/>
      <c r="AC76" s="129"/>
      <c r="AD76" s="129"/>
      <c r="AE76" s="129" t="s">
        <v>134</v>
      </c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</row>
    <row r="77" spans="1:60" x14ac:dyDescent="0.25">
      <c r="A77" s="165" t="s">
        <v>120</v>
      </c>
      <c r="B77" s="165" t="s">
        <v>89</v>
      </c>
      <c r="C77" s="166" t="s">
        <v>90</v>
      </c>
      <c r="D77" s="135"/>
      <c r="E77" s="167"/>
      <c r="F77" s="181"/>
      <c r="G77" s="138">
        <f>SUMIF(AE78:AE78,"&lt;&gt;NOR",G78:G78)</f>
        <v>0</v>
      </c>
      <c r="H77" s="138"/>
      <c r="I77" s="138">
        <f>SUM(I78:I78)</f>
        <v>0</v>
      </c>
      <c r="J77" s="138"/>
      <c r="K77" s="138">
        <f>SUM(K78:K78)</f>
        <v>16746.38</v>
      </c>
      <c r="L77" s="138"/>
      <c r="M77" s="138">
        <f>SUM(M78:M78)</f>
        <v>0</v>
      </c>
      <c r="N77" s="135"/>
      <c r="O77" s="135">
        <f>SUM(O78:O78)</f>
        <v>0</v>
      </c>
      <c r="P77" s="135"/>
      <c r="Q77" s="135">
        <f>SUM(Q78:Q78)</f>
        <v>0.37974000000000002</v>
      </c>
      <c r="R77" s="135"/>
      <c r="S77" s="135"/>
      <c r="T77" s="136"/>
      <c r="U77" s="135">
        <f>SUM(U78:U78)</f>
        <v>39.869999999999997</v>
      </c>
      <c r="AE77" t="s">
        <v>121</v>
      </c>
    </row>
    <row r="78" spans="1:60" ht="20.399999999999999" outlineLevel="1" x14ac:dyDescent="0.25">
      <c r="A78" s="162">
        <v>47</v>
      </c>
      <c r="B78" s="162" t="s">
        <v>233</v>
      </c>
      <c r="C78" s="163" t="s">
        <v>234</v>
      </c>
      <c r="D78" s="133" t="s">
        <v>137</v>
      </c>
      <c r="E78" s="164">
        <v>379.73649999999998</v>
      </c>
      <c r="F78" s="168"/>
      <c r="G78" s="137">
        <f>F78*E78</f>
        <v>0</v>
      </c>
      <c r="H78" s="137">
        <v>0</v>
      </c>
      <c r="I78" s="137">
        <f>ROUND(E78*H78,2)</f>
        <v>0</v>
      </c>
      <c r="J78" s="137">
        <v>44.1</v>
      </c>
      <c r="K78" s="137">
        <f>ROUND(E78*J78,2)</f>
        <v>16746.38</v>
      </c>
      <c r="L78" s="137">
        <v>21</v>
      </c>
      <c r="M78" s="137">
        <f>G78*(1+L78/100)</f>
        <v>0</v>
      </c>
      <c r="N78" s="133">
        <v>0</v>
      </c>
      <c r="O78" s="133">
        <f>ROUND(E78*N78,5)</f>
        <v>0</v>
      </c>
      <c r="P78" s="133">
        <v>1E-3</v>
      </c>
      <c r="Q78" s="133">
        <f>ROUND(E78*P78,5)</f>
        <v>0.37974000000000002</v>
      </c>
      <c r="R78" s="133"/>
      <c r="S78" s="133"/>
      <c r="T78" s="134">
        <v>0.105</v>
      </c>
      <c r="U78" s="133">
        <f>ROUND(E78*T78,2)</f>
        <v>39.869999999999997</v>
      </c>
      <c r="V78" s="129"/>
      <c r="W78" s="129"/>
      <c r="X78" s="129"/>
      <c r="Y78" s="129"/>
      <c r="Z78" s="129"/>
      <c r="AA78" s="129"/>
      <c r="AB78" s="129"/>
      <c r="AC78" s="129"/>
      <c r="AD78" s="129"/>
      <c r="AE78" s="129" t="s">
        <v>134</v>
      </c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</row>
    <row r="79" spans="1:60" x14ac:dyDescent="0.25">
      <c r="A79" s="165" t="s">
        <v>120</v>
      </c>
      <c r="B79" s="165" t="s">
        <v>91</v>
      </c>
      <c r="C79" s="166" t="s">
        <v>92</v>
      </c>
      <c r="D79" s="135"/>
      <c r="E79" s="167"/>
      <c r="F79" s="181"/>
      <c r="G79" s="138">
        <f>SUMIF(AE80:AE81,"&lt;&gt;NOR",G80:G81)</f>
        <v>0</v>
      </c>
      <c r="H79" s="138"/>
      <c r="I79" s="138">
        <f>SUM(I80:I81)</f>
        <v>0</v>
      </c>
      <c r="J79" s="138"/>
      <c r="K79" s="138">
        <f>SUM(K80:K81)</f>
        <v>19500</v>
      </c>
      <c r="L79" s="138"/>
      <c r="M79" s="138">
        <f>SUM(M80:M81)</f>
        <v>0</v>
      </c>
      <c r="N79" s="135"/>
      <c r="O79" s="135">
        <f>SUM(O80:O81)</f>
        <v>0</v>
      </c>
      <c r="P79" s="135"/>
      <c r="Q79" s="135">
        <f>SUM(Q80:Q81)</f>
        <v>0</v>
      </c>
      <c r="R79" s="135"/>
      <c r="S79" s="135"/>
      <c r="T79" s="136"/>
      <c r="U79" s="135">
        <f>SUM(U80:U81)</f>
        <v>0.27</v>
      </c>
      <c r="AE79" t="s">
        <v>121</v>
      </c>
    </row>
    <row r="80" spans="1:60" outlineLevel="1" x14ac:dyDescent="0.25">
      <c r="A80" s="162">
        <v>48</v>
      </c>
      <c r="B80" s="162" t="s">
        <v>228</v>
      </c>
      <c r="C80" s="163" t="s">
        <v>235</v>
      </c>
      <c r="D80" s="133" t="s">
        <v>186</v>
      </c>
      <c r="E80" s="164">
        <v>1</v>
      </c>
      <c r="F80" s="168"/>
      <c r="G80" s="137">
        <f>F80*E80</f>
        <v>0</v>
      </c>
      <c r="H80" s="137">
        <v>0</v>
      </c>
      <c r="I80" s="137">
        <f>ROUND(E80*H80,2)</f>
        <v>0</v>
      </c>
      <c r="J80" s="137">
        <v>19500</v>
      </c>
      <c r="K80" s="137">
        <f>ROUND(E80*J80,2)</f>
        <v>19500</v>
      </c>
      <c r="L80" s="137">
        <v>21</v>
      </c>
      <c r="M80" s="137">
        <f>G80*(1+L80/100)</f>
        <v>0</v>
      </c>
      <c r="N80" s="133">
        <v>0</v>
      </c>
      <c r="O80" s="133">
        <f>ROUND(E80*N80,5)</f>
        <v>0</v>
      </c>
      <c r="P80" s="133">
        <v>0</v>
      </c>
      <c r="Q80" s="133">
        <f>ROUND(E80*P80,5)</f>
        <v>0</v>
      </c>
      <c r="R80" s="133"/>
      <c r="S80" s="133"/>
      <c r="T80" s="134">
        <v>0.27</v>
      </c>
      <c r="U80" s="133">
        <f>ROUND(E80*T80,2)</f>
        <v>0.27</v>
      </c>
      <c r="V80" s="129"/>
      <c r="W80" s="129"/>
      <c r="X80" s="129"/>
      <c r="Y80" s="129"/>
      <c r="Z80" s="129"/>
      <c r="AA80" s="129"/>
      <c r="AB80" s="129"/>
      <c r="AC80" s="129"/>
      <c r="AD80" s="129"/>
      <c r="AE80" s="129" t="s">
        <v>134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</row>
    <row r="81" spans="1:60" outlineLevel="1" x14ac:dyDescent="0.25">
      <c r="A81" s="162"/>
      <c r="B81" s="162"/>
      <c r="C81" s="179" t="s">
        <v>236</v>
      </c>
      <c r="D81" s="176"/>
      <c r="E81" s="177"/>
      <c r="F81" s="180"/>
      <c r="G81" s="178"/>
      <c r="H81" s="137"/>
      <c r="I81" s="137"/>
      <c r="J81" s="137"/>
      <c r="K81" s="137"/>
      <c r="L81" s="137"/>
      <c r="M81" s="137"/>
      <c r="N81" s="133"/>
      <c r="O81" s="133"/>
      <c r="P81" s="133"/>
      <c r="Q81" s="133"/>
      <c r="R81" s="133"/>
      <c r="S81" s="133"/>
      <c r="T81" s="134"/>
      <c r="U81" s="133"/>
      <c r="V81" s="129"/>
      <c r="W81" s="129"/>
      <c r="X81" s="129"/>
      <c r="Y81" s="129"/>
      <c r="Z81" s="129"/>
      <c r="AA81" s="129"/>
      <c r="AB81" s="129"/>
      <c r="AC81" s="129"/>
      <c r="AD81" s="129"/>
      <c r="AE81" s="129" t="s">
        <v>127</v>
      </c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30" t="str">
        <f>C81</f>
        <v>odhad</v>
      </c>
      <c r="BB81" s="129"/>
      <c r="BC81" s="129"/>
      <c r="BD81" s="129"/>
      <c r="BE81" s="129"/>
      <c r="BF81" s="129"/>
      <c r="BG81" s="129"/>
      <c r="BH81" s="129"/>
    </row>
    <row r="82" spans="1:60" x14ac:dyDescent="0.25">
      <c r="A82" s="165" t="s">
        <v>120</v>
      </c>
      <c r="B82" s="165" t="s">
        <v>93</v>
      </c>
      <c r="C82" s="166" t="s">
        <v>26</v>
      </c>
      <c r="D82" s="135"/>
      <c r="E82" s="167"/>
      <c r="F82" s="181"/>
      <c r="G82" s="138">
        <f>SUMIF(AE83:AE83,"&lt;&gt;NOR",G83:G83)</f>
        <v>0</v>
      </c>
      <c r="H82" s="138"/>
      <c r="I82" s="138">
        <f>SUM(I83:I83)</f>
        <v>0</v>
      </c>
      <c r="J82" s="138"/>
      <c r="K82" s="138">
        <f>SUM(K83:K83)</f>
        <v>343147</v>
      </c>
      <c r="L82" s="138"/>
      <c r="M82" s="138">
        <f>SUM(M83:M83)</f>
        <v>0</v>
      </c>
      <c r="N82" s="135"/>
      <c r="O82" s="135">
        <f>SUM(O83:O83)</f>
        <v>0</v>
      </c>
      <c r="P82" s="135"/>
      <c r="Q82" s="135">
        <f>SUM(Q83:Q83)</f>
        <v>0</v>
      </c>
      <c r="R82" s="135"/>
      <c r="S82" s="135"/>
      <c r="T82" s="136"/>
      <c r="U82" s="135">
        <f>SUM(U83:U83)</f>
        <v>0</v>
      </c>
      <c r="AE82" t="s">
        <v>121</v>
      </c>
    </row>
    <row r="83" spans="1:60" ht="20.399999999999999" outlineLevel="1" x14ac:dyDescent="0.25">
      <c r="A83" s="169">
        <v>49</v>
      </c>
      <c r="B83" s="169" t="s">
        <v>237</v>
      </c>
      <c r="C83" s="170" t="s">
        <v>240</v>
      </c>
      <c r="D83" s="171" t="s">
        <v>186</v>
      </c>
      <c r="E83" s="172">
        <v>1</v>
      </c>
      <c r="F83" s="173"/>
      <c r="G83" s="174">
        <f>F83*E83</f>
        <v>0</v>
      </c>
      <c r="H83" s="143">
        <v>0</v>
      </c>
      <c r="I83" s="143">
        <f>ROUND(E83*H83,2)</f>
        <v>0</v>
      </c>
      <c r="J83" s="143">
        <v>343147</v>
      </c>
      <c r="K83" s="143">
        <f>ROUND(E83*J83,2)</f>
        <v>343147</v>
      </c>
      <c r="L83" s="143">
        <v>21</v>
      </c>
      <c r="M83" s="143">
        <f>G83*(1+L83/100)</f>
        <v>0</v>
      </c>
      <c r="N83" s="142">
        <v>0</v>
      </c>
      <c r="O83" s="142">
        <f>ROUND(E83*N83,5)</f>
        <v>0</v>
      </c>
      <c r="P83" s="142">
        <v>0</v>
      </c>
      <c r="Q83" s="142">
        <f>ROUND(E83*P83,5)</f>
        <v>0</v>
      </c>
      <c r="R83" s="142"/>
      <c r="S83" s="142"/>
      <c r="T83" s="144">
        <v>0</v>
      </c>
      <c r="U83" s="142">
        <f>ROUND(E83*T83,2)</f>
        <v>0</v>
      </c>
      <c r="V83" s="129"/>
      <c r="W83" s="129"/>
      <c r="X83" s="129"/>
      <c r="Y83" s="129"/>
      <c r="Z83" s="129"/>
      <c r="AA83" s="129"/>
      <c r="AB83" s="129"/>
      <c r="AC83" s="129"/>
      <c r="AD83" s="129"/>
      <c r="AE83" s="129" t="s">
        <v>134</v>
      </c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</row>
    <row r="84" spans="1:60" x14ac:dyDescent="0.25">
      <c r="A84" s="4"/>
      <c r="B84" s="5" t="s">
        <v>238</v>
      </c>
      <c r="C84" s="145" t="s">
        <v>238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AC84">
        <v>15</v>
      </c>
      <c r="AD84">
        <v>21</v>
      </c>
    </row>
    <row r="85" spans="1:60" x14ac:dyDescent="0.25">
      <c r="C85" s="146"/>
      <c r="AE85" t="s">
        <v>239</v>
      </c>
    </row>
  </sheetData>
  <sheetProtection algorithmName="SHA-512" hashValue="P9vFrJ6zK12uXjZS1qjKts/Sm/fSMF8K25nRPjvC3JCykO/gxvDY/cJ0+3I6hxe1L+l8Fqg+uQh9n8/Mkhixqg==" saltValue="Q1G0yC6S81MU0iOSNqI/ww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Radek Vraný</cp:lastModifiedBy>
  <cp:lastPrinted>2022-07-22T07:01:14Z</cp:lastPrinted>
  <dcterms:created xsi:type="dcterms:W3CDTF">2009-04-08T07:15:50Z</dcterms:created>
  <dcterms:modified xsi:type="dcterms:W3CDTF">2024-12-07T18:07:36Z</dcterms:modified>
</cp:coreProperties>
</file>