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Public\Documents\Zakázky v rozpracování\+TSHK\Husova ulice\DSP - SPOLEČNÉ POVOLENÍ\CD\DWG, DOC\"/>
    </mc:Choice>
  </mc:AlternateContent>
  <xr:revisionPtr revIDLastSave="0" documentId="13_ncr:1_{6A3EF753-D1C8-4E55-AE3A-4FCD9B3F8B66}" xr6:coauthVersionLast="47" xr6:coauthVersionMax="47" xr10:uidLastSave="{00000000-0000-0000-0000-000000000000}"/>
  <bookViews>
    <workbookView xWindow="-120" yWindow="-120" windowWidth="29040" windowHeight="15990" activeTab="1" xr2:uid="{00000000-000D-0000-FFFF-FFFF00000000}"/>
  </bookViews>
  <sheets>
    <sheet name="Rekapitulace stavby" sheetId="1" r:id="rId1"/>
    <sheet name="stav - Soupis předpokláda..." sheetId="2" r:id="rId2"/>
  </sheets>
  <definedNames>
    <definedName name="_xlnm._FilterDatabase" localSheetId="1" hidden="1">'stav - Soupis předpokláda...'!$C$126:$K$297</definedName>
    <definedName name="_xlnm.Print_Titles" localSheetId="0">'Rekapitulace stavby'!$92:$92</definedName>
    <definedName name="_xlnm.Print_Titles" localSheetId="1">'stav - Soupis předpokláda...'!$126:$126</definedName>
    <definedName name="_xlnm.Print_Area" localSheetId="0">'Rekapitulace stavby'!$D$4:$AO$76,'Rekapitulace stavby'!$C$82:$AQ$96</definedName>
    <definedName name="_xlnm.Print_Area" localSheetId="1">'stav - Soupis předpokláda...'!$C$4:$J$76,'stav - Soupis předpokláda...'!$C$82:$J$108,'stav - Soupis předpokláda...'!$C$114:$K$297</definedName>
  </definedNames>
  <calcPr calcId="181029"/>
</workbook>
</file>

<file path=xl/calcChain.xml><?xml version="1.0" encoding="utf-8"?>
<calcChain xmlns="http://schemas.openxmlformats.org/spreadsheetml/2006/main">
  <c r="J37" i="2" l="1"/>
  <c r="J36" i="2"/>
  <c r="AY95" i="1"/>
  <c r="J35" i="2"/>
  <c r="AX95" i="1" s="1"/>
  <c r="BI294" i="2"/>
  <c r="BH294" i="2"/>
  <c r="BG294" i="2"/>
  <c r="BF294" i="2"/>
  <c r="T294" i="2"/>
  <c r="T293" i="2"/>
  <c r="R294" i="2"/>
  <c r="R293" i="2" s="1"/>
  <c r="P294" i="2"/>
  <c r="P293" i="2"/>
  <c r="BI290" i="2"/>
  <c r="BH290" i="2"/>
  <c r="BG290" i="2"/>
  <c r="BF290" i="2"/>
  <c r="T290" i="2"/>
  <c r="T289" i="2" s="1"/>
  <c r="R290" i="2"/>
  <c r="R289" i="2"/>
  <c r="P290" i="2"/>
  <c r="P289" i="2" s="1"/>
  <c r="BI286" i="2"/>
  <c r="BH286" i="2"/>
  <c r="BG286" i="2"/>
  <c r="BF286" i="2"/>
  <c r="T286" i="2"/>
  <c r="T285" i="2"/>
  <c r="R286" i="2"/>
  <c r="R285" i="2" s="1"/>
  <c r="P286" i="2"/>
  <c r="P285" i="2"/>
  <c r="BI282" i="2"/>
  <c r="BH282" i="2"/>
  <c r="BG282" i="2"/>
  <c r="BF282" i="2"/>
  <c r="T282" i="2"/>
  <c r="R282" i="2"/>
  <c r="P282" i="2"/>
  <c r="BI279" i="2"/>
  <c r="BH279" i="2"/>
  <c r="BG279" i="2"/>
  <c r="BF279" i="2"/>
  <c r="T279" i="2"/>
  <c r="R279" i="2"/>
  <c r="P279" i="2"/>
  <c r="BI276" i="2"/>
  <c r="BH276" i="2"/>
  <c r="BG276" i="2"/>
  <c r="BF276" i="2"/>
  <c r="T276" i="2"/>
  <c r="R276" i="2"/>
  <c r="P276" i="2"/>
  <c r="BI273" i="2"/>
  <c r="BH273" i="2"/>
  <c r="BG273" i="2"/>
  <c r="BF273" i="2"/>
  <c r="T273" i="2"/>
  <c r="R273" i="2"/>
  <c r="P273" i="2"/>
  <c r="BI268" i="2"/>
  <c r="BH268" i="2"/>
  <c r="BG268" i="2"/>
  <c r="BF268" i="2"/>
  <c r="T268" i="2"/>
  <c r="T267" i="2" s="1"/>
  <c r="R268" i="2"/>
  <c r="R267" i="2"/>
  <c r="P268" i="2"/>
  <c r="P267" i="2" s="1"/>
  <c r="BI264" i="2"/>
  <c r="BH264" i="2"/>
  <c r="BG264" i="2"/>
  <c r="BF264" i="2"/>
  <c r="T264" i="2"/>
  <c r="R264" i="2"/>
  <c r="P264" i="2"/>
  <c r="BI261" i="2"/>
  <c r="BH261" i="2"/>
  <c r="BG261" i="2"/>
  <c r="BF261" i="2"/>
  <c r="T261" i="2"/>
  <c r="R261" i="2"/>
  <c r="P261" i="2"/>
  <c r="BI258" i="2"/>
  <c r="BH258" i="2"/>
  <c r="BG258" i="2"/>
  <c r="BF258" i="2"/>
  <c r="T258" i="2"/>
  <c r="R258" i="2"/>
  <c r="P258" i="2"/>
  <c r="BI255" i="2"/>
  <c r="BH255" i="2"/>
  <c r="BG255" i="2"/>
  <c r="BF255" i="2"/>
  <c r="T255" i="2"/>
  <c r="R255" i="2"/>
  <c r="P255" i="2"/>
  <c r="BI251" i="2"/>
  <c r="BH251" i="2"/>
  <c r="BG251" i="2"/>
  <c r="BF251" i="2"/>
  <c r="T251" i="2"/>
  <c r="R251" i="2"/>
  <c r="P251" i="2"/>
  <c r="BI248" i="2"/>
  <c r="BH248" i="2"/>
  <c r="BG248" i="2"/>
  <c r="BF248" i="2"/>
  <c r="T248" i="2"/>
  <c r="R248" i="2"/>
  <c r="P248" i="2"/>
  <c r="BI245" i="2"/>
  <c r="BH245" i="2"/>
  <c r="BG245" i="2"/>
  <c r="BF245" i="2"/>
  <c r="T245" i="2"/>
  <c r="R245" i="2"/>
  <c r="P245" i="2"/>
  <c r="BI242" i="2"/>
  <c r="BH242" i="2"/>
  <c r="BG242" i="2"/>
  <c r="BF242" i="2"/>
  <c r="T242" i="2"/>
  <c r="R242" i="2"/>
  <c r="P242" i="2"/>
  <c r="BI239" i="2"/>
  <c r="BH239" i="2"/>
  <c r="BG239" i="2"/>
  <c r="BF239" i="2"/>
  <c r="T239" i="2"/>
  <c r="R239" i="2"/>
  <c r="P239" i="2"/>
  <c r="BI236" i="2"/>
  <c r="BH236" i="2"/>
  <c r="BG236" i="2"/>
  <c r="BF236" i="2"/>
  <c r="T236" i="2"/>
  <c r="R236" i="2"/>
  <c r="P236" i="2"/>
  <c r="BI234" i="2"/>
  <c r="BH234" i="2"/>
  <c r="BG234" i="2"/>
  <c r="BF234" i="2"/>
  <c r="T234" i="2"/>
  <c r="R234" i="2"/>
  <c r="P234" i="2"/>
  <c r="BI232" i="2"/>
  <c r="BH232" i="2"/>
  <c r="BG232" i="2"/>
  <c r="BF232" i="2"/>
  <c r="T232" i="2"/>
  <c r="R232" i="2"/>
  <c r="P232" i="2"/>
  <c r="BI230" i="2"/>
  <c r="BH230" i="2"/>
  <c r="BG230" i="2"/>
  <c r="BF230" i="2"/>
  <c r="T230" i="2"/>
  <c r="R230" i="2"/>
  <c r="P230" i="2"/>
  <c r="BI227" i="2"/>
  <c r="BH227" i="2"/>
  <c r="BG227" i="2"/>
  <c r="BF227" i="2"/>
  <c r="T227" i="2"/>
  <c r="R227" i="2"/>
  <c r="P227" i="2"/>
  <c r="BI224" i="2"/>
  <c r="BH224" i="2"/>
  <c r="BG224" i="2"/>
  <c r="BF224" i="2"/>
  <c r="T224" i="2"/>
  <c r="R224" i="2"/>
  <c r="P224" i="2"/>
  <c r="BI220" i="2"/>
  <c r="BH220" i="2"/>
  <c r="BG220" i="2"/>
  <c r="BF220" i="2"/>
  <c r="T220" i="2"/>
  <c r="R220" i="2"/>
  <c r="P220" i="2"/>
  <c r="BI217" i="2"/>
  <c r="BH217" i="2"/>
  <c r="BG217" i="2"/>
  <c r="BF217" i="2"/>
  <c r="T217" i="2"/>
  <c r="R217" i="2"/>
  <c r="P217" i="2"/>
  <c r="BI215" i="2"/>
  <c r="BH215" i="2"/>
  <c r="BG215" i="2"/>
  <c r="BF215" i="2"/>
  <c r="T215" i="2"/>
  <c r="R215" i="2"/>
  <c r="P215" i="2"/>
  <c r="BI213" i="2"/>
  <c r="BH213" i="2"/>
  <c r="BG213" i="2"/>
  <c r="BF213" i="2"/>
  <c r="T213" i="2"/>
  <c r="R213" i="2"/>
  <c r="P213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3" i="2"/>
  <c r="BH203" i="2"/>
  <c r="BG203" i="2"/>
  <c r="BF203" i="2"/>
  <c r="T203" i="2"/>
  <c r="R203" i="2"/>
  <c r="P203" i="2"/>
  <c r="BI201" i="2"/>
  <c r="BH201" i="2"/>
  <c r="BG201" i="2"/>
  <c r="BF201" i="2"/>
  <c r="T201" i="2"/>
  <c r="R201" i="2"/>
  <c r="P201" i="2"/>
  <c r="BI198" i="2"/>
  <c r="BH198" i="2"/>
  <c r="BG198" i="2"/>
  <c r="BF198" i="2"/>
  <c r="T198" i="2"/>
  <c r="R198" i="2"/>
  <c r="P198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0" i="2"/>
  <c r="BH190" i="2"/>
  <c r="BG190" i="2"/>
  <c r="BF190" i="2"/>
  <c r="T190" i="2"/>
  <c r="R190" i="2"/>
  <c r="P190" i="2"/>
  <c r="BI187" i="2"/>
  <c r="BH187" i="2"/>
  <c r="BG187" i="2"/>
  <c r="BF187" i="2"/>
  <c r="T187" i="2"/>
  <c r="R187" i="2"/>
  <c r="P187" i="2"/>
  <c r="BI183" i="2"/>
  <c r="BH183" i="2"/>
  <c r="BG183" i="2"/>
  <c r="BF183" i="2"/>
  <c r="T183" i="2"/>
  <c r="R183" i="2"/>
  <c r="P183" i="2"/>
  <c r="BI181" i="2"/>
  <c r="BH181" i="2"/>
  <c r="BG181" i="2"/>
  <c r="BF181" i="2"/>
  <c r="T181" i="2"/>
  <c r="R181" i="2"/>
  <c r="P181" i="2"/>
  <c r="BI178" i="2"/>
  <c r="BH178" i="2"/>
  <c r="BG178" i="2"/>
  <c r="BF178" i="2"/>
  <c r="T178" i="2"/>
  <c r="R178" i="2"/>
  <c r="P178" i="2"/>
  <c r="BI175" i="2"/>
  <c r="BH175" i="2"/>
  <c r="BG175" i="2"/>
  <c r="BF175" i="2"/>
  <c r="T175" i="2"/>
  <c r="R175" i="2"/>
  <c r="P175" i="2"/>
  <c r="BI172" i="2"/>
  <c r="BH172" i="2"/>
  <c r="BG172" i="2"/>
  <c r="BF172" i="2"/>
  <c r="T172" i="2"/>
  <c r="R172" i="2"/>
  <c r="P172" i="2"/>
  <c r="BI169" i="2"/>
  <c r="BH169" i="2"/>
  <c r="BG169" i="2"/>
  <c r="BF169" i="2"/>
  <c r="T169" i="2"/>
  <c r="R169" i="2"/>
  <c r="P169" i="2"/>
  <c r="BI166" i="2"/>
  <c r="BH166" i="2"/>
  <c r="BG166" i="2"/>
  <c r="BF166" i="2"/>
  <c r="T166" i="2"/>
  <c r="R166" i="2"/>
  <c r="P166" i="2"/>
  <c r="BI163" i="2"/>
  <c r="BH163" i="2"/>
  <c r="BG163" i="2"/>
  <c r="BF163" i="2"/>
  <c r="T163" i="2"/>
  <c r="R163" i="2"/>
  <c r="P163" i="2"/>
  <c r="BI160" i="2"/>
  <c r="BH160" i="2"/>
  <c r="BG160" i="2"/>
  <c r="BF160" i="2"/>
  <c r="T160" i="2"/>
  <c r="R160" i="2"/>
  <c r="P160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2" i="2"/>
  <c r="BH152" i="2"/>
  <c r="BG152" i="2"/>
  <c r="BF152" i="2"/>
  <c r="T152" i="2"/>
  <c r="R152" i="2"/>
  <c r="P152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42" i="2"/>
  <c r="BH142" i="2"/>
  <c r="BG142" i="2"/>
  <c r="BF142" i="2"/>
  <c r="T142" i="2"/>
  <c r="R142" i="2"/>
  <c r="P142" i="2"/>
  <c r="BI139" i="2"/>
  <c r="BH139" i="2"/>
  <c r="BG139" i="2"/>
  <c r="BF139" i="2"/>
  <c r="T139" i="2"/>
  <c r="R139" i="2"/>
  <c r="P139" i="2"/>
  <c r="BI136" i="2"/>
  <c r="BH136" i="2"/>
  <c r="BG136" i="2"/>
  <c r="BF136" i="2"/>
  <c r="T136" i="2"/>
  <c r="R136" i="2"/>
  <c r="P136" i="2"/>
  <c r="BI133" i="2"/>
  <c r="BH133" i="2"/>
  <c r="BG133" i="2"/>
  <c r="BF133" i="2"/>
  <c r="T133" i="2"/>
  <c r="R133" i="2"/>
  <c r="P133" i="2"/>
  <c r="BI130" i="2"/>
  <c r="BH130" i="2"/>
  <c r="BG130" i="2"/>
  <c r="BF130" i="2"/>
  <c r="T130" i="2"/>
  <c r="R130" i="2"/>
  <c r="P130" i="2"/>
  <c r="F121" i="2"/>
  <c r="E119" i="2"/>
  <c r="F89" i="2"/>
  <c r="E87" i="2"/>
  <c r="J24" i="2"/>
  <c r="E24" i="2"/>
  <c r="J124" i="2" s="1"/>
  <c r="J23" i="2"/>
  <c r="J21" i="2"/>
  <c r="E21" i="2"/>
  <c r="J123" i="2" s="1"/>
  <c r="J20" i="2"/>
  <c r="J18" i="2"/>
  <c r="E18" i="2"/>
  <c r="F92" i="2" s="1"/>
  <c r="J17" i="2"/>
  <c r="J15" i="2"/>
  <c r="E15" i="2"/>
  <c r="F123" i="2" s="1"/>
  <c r="J14" i="2"/>
  <c r="J12" i="2"/>
  <c r="J89" i="2"/>
  <c r="E7" i="2"/>
  <c r="E117" i="2"/>
  <c r="L90" i="1"/>
  <c r="AM90" i="1"/>
  <c r="AM89" i="1"/>
  <c r="L89" i="1"/>
  <c r="AM87" i="1"/>
  <c r="L87" i="1"/>
  <c r="L85" i="1"/>
  <c r="L84" i="1"/>
  <c r="BK198" i="2"/>
  <c r="J187" i="2"/>
  <c r="J146" i="2"/>
  <c r="J279" i="2"/>
  <c r="J273" i="2"/>
  <c r="BK201" i="2"/>
  <c r="BK187" i="2"/>
  <c r="BK178" i="2"/>
  <c r="J169" i="2"/>
  <c r="J139" i="2"/>
  <c r="J133" i="2"/>
  <c r="J290" i="2"/>
  <c r="BK282" i="2"/>
  <c r="J268" i="2"/>
  <c r="BK258" i="2"/>
  <c r="BK248" i="2"/>
  <c r="J245" i="2"/>
  <c r="J239" i="2"/>
  <c r="BK234" i="2"/>
  <c r="BK230" i="2"/>
  <c r="J227" i="2"/>
  <c r="BK220" i="2"/>
  <c r="J217" i="2"/>
  <c r="BK210" i="2"/>
  <c r="J203" i="2"/>
  <c r="J195" i="2"/>
  <c r="BK181" i="2"/>
  <c r="BK166" i="2"/>
  <c r="J136" i="2"/>
  <c r="J258" i="2"/>
  <c r="BK251" i="2"/>
  <c r="BK163" i="2"/>
  <c r="J149" i="2"/>
  <c r="J261" i="2"/>
  <c r="J166" i="2"/>
  <c r="BK152" i="2"/>
  <c r="J130" i="2"/>
  <c r="BK213" i="2"/>
  <c r="BK195" i="2"/>
  <c r="J157" i="2"/>
  <c r="BK139" i="2"/>
  <c r="BK294" i="2"/>
  <c r="BK276" i="2"/>
  <c r="BK273" i="2"/>
  <c r="BK264" i="2"/>
  <c r="BK203" i="2"/>
  <c r="BK193" i="2"/>
  <c r="J181" i="2"/>
  <c r="BK172" i="2"/>
  <c r="J172" i="2"/>
  <c r="J152" i="2"/>
  <c r="BK136" i="2"/>
  <c r="J294" i="2"/>
  <c r="BK286" i="2"/>
  <c r="J286" i="2"/>
  <c r="BK279" i="2"/>
  <c r="J264" i="2"/>
  <c r="J255" i="2"/>
  <c r="J248" i="2"/>
  <c r="BK242" i="2"/>
  <c r="BK239" i="2"/>
  <c r="BK236" i="2"/>
  <c r="J234" i="2"/>
  <c r="J232" i="2"/>
  <c r="BK227" i="2"/>
  <c r="BK224" i="2"/>
  <c r="J220" i="2"/>
  <c r="BK215" i="2"/>
  <c r="J213" i="2"/>
  <c r="BK207" i="2"/>
  <c r="J201" i="2"/>
  <c r="J193" i="2"/>
  <c r="J178" i="2"/>
  <c r="J163" i="2"/>
  <c r="BK155" i="2"/>
  <c r="BK268" i="2"/>
  <c r="BK183" i="2"/>
  <c r="J160" i="2"/>
  <c r="BK146" i="2"/>
  <c r="J210" i="2"/>
  <c r="J190" i="2"/>
  <c r="BK149" i="2"/>
  <c r="BK133" i="2"/>
  <c r="J276" i="2"/>
  <c r="J198" i="2"/>
  <c r="J183" i="2"/>
  <c r="J175" i="2"/>
  <c r="BK160" i="2"/>
  <c r="BK142" i="2"/>
  <c r="BK290" i="2"/>
  <c r="J282" i="2"/>
  <c r="BK261" i="2"/>
  <c r="J251" i="2"/>
  <c r="BK245" i="2"/>
  <c r="J242" i="2"/>
  <c r="J236" i="2"/>
  <c r="BK232" i="2"/>
  <c r="J230" i="2"/>
  <c r="J224" i="2"/>
  <c r="BK217" i="2"/>
  <c r="J215" i="2"/>
  <c r="J207" i="2"/>
  <c r="BK190" i="2"/>
  <c r="BK169" i="2"/>
  <c r="BK157" i="2"/>
  <c r="BK130" i="2"/>
  <c r="BK255" i="2"/>
  <c r="BK175" i="2"/>
  <c r="J155" i="2"/>
  <c r="J142" i="2"/>
  <c r="AS94" i="1"/>
  <c r="P129" i="2" l="1"/>
  <c r="P186" i="2"/>
  <c r="P128" i="2" s="1"/>
  <c r="R206" i="2"/>
  <c r="P254" i="2"/>
  <c r="T272" i="2"/>
  <c r="T271" i="2"/>
  <c r="R129" i="2"/>
  <c r="R186" i="2"/>
  <c r="R128" i="2" s="1"/>
  <c r="P206" i="2"/>
  <c r="R254" i="2"/>
  <c r="R272" i="2"/>
  <c r="R271" i="2"/>
  <c r="BK129" i="2"/>
  <c r="J129" i="2" s="1"/>
  <c r="J98" i="2" s="1"/>
  <c r="BK186" i="2"/>
  <c r="J186" i="2" s="1"/>
  <c r="J99" i="2" s="1"/>
  <c r="BK206" i="2"/>
  <c r="J206" i="2"/>
  <c r="J100" i="2"/>
  <c r="BK254" i="2"/>
  <c r="J254" i="2"/>
  <c r="J101" i="2"/>
  <c r="BK272" i="2"/>
  <c r="T129" i="2"/>
  <c r="T186" i="2"/>
  <c r="T206" i="2"/>
  <c r="T254" i="2"/>
  <c r="P272" i="2"/>
  <c r="P271" i="2"/>
  <c r="BK293" i="2"/>
  <c r="J293" i="2"/>
  <c r="J107" i="2" s="1"/>
  <c r="BK267" i="2"/>
  <c r="J267" i="2"/>
  <c r="J102" i="2"/>
  <c r="BK285" i="2"/>
  <c r="J285" i="2" s="1"/>
  <c r="J105" i="2" s="1"/>
  <c r="BK289" i="2"/>
  <c r="J289" i="2" s="1"/>
  <c r="J106" i="2" s="1"/>
  <c r="J91" i="2"/>
  <c r="F124" i="2"/>
  <c r="BE133" i="2"/>
  <c r="BE157" i="2"/>
  <c r="BE178" i="2"/>
  <c r="BE224" i="2"/>
  <c r="BE255" i="2"/>
  <c r="BE261" i="2"/>
  <c r="BE294" i="2"/>
  <c r="E85" i="2"/>
  <c r="F91" i="2"/>
  <c r="J92" i="2"/>
  <c r="J121" i="2"/>
  <c r="BE136" i="2"/>
  <c r="BE139" i="2"/>
  <c r="BE142" i="2"/>
  <c r="BE146" i="2"/>
  <c r="BE149" i="2"/>
  <c r="BE172" i="2"/>
  <c r="BE181" i="2"/>
  <c r="BE183" i="2"/>
  <c r="BE187" i="2"/>
  <c r="BE195" i="2"/>
  <c r="BE201" i="2"/>
  <c r="BE203" i="2"/>
  <c r="BE207" i="2"/>
  <c r="BE213" i="2"/>
  <c r="BE215" i="2"/>
  <c r="BE217" i="2"/>
  <c r="BE220" i="2"/>
  <c r="BE227" i="2"/>
  <c r="BE230" i="2"/>
  <c r="BE232" i="2"/>
  <c r="BE234" i="2"/>
  <c r="BE236" i="2"/>
  <c r="BE239" i="2"/>
  <c r="BE242" i="2"/>
  <c r="BE245" i="2"/>
  <c r="BE248" i="2"/>
  <c r="BE251" i="2"/>
  <c r="BE258" i="2"/>
  <c r="BE264" i="2"/>
  <c r="BE279" i="2"/>
  <c r="BE282" i="2"/>
  <c r="BE286" i="2"/>
  <c r="BE290" i="2"/>
  <c r="BE130" i="2"/>
  <c r="BE163" i="2"/>
  <c r="BE190" i="2"/>
  <c r="BE193" i="2"/>
  <c r="BE198" i="2"/>
  <c r="BE268" i="2"/>
  <c r="BE276" i="2"/>
  <c r="BE152" i="2"/>
  <c r="BE155" i="2"/>
  <c r="BE160" i="2"/>
  <c r="BE166" i="2"/>
  <c r="BE169" i="2"/>
  <c r="BE175" i="2"/>
  <c r="BE210" i="2"/>
  <c r="BE273" i="2"/>
  <c r="F35" i="2"/>
  <c r="BB95" i="1" s="1"/>
  <c r="BB94" i="1" s="1"/>
  <c r="W31" i="1" s="1"/>
  <c r="F34" i="2"/>
  <c r="BA95" i="1" s="1"/>
  <c r="BA94" i="1" s="1"/>
  <c r="W30" i="1" s="1"/>
  <c r="J34" i="2"/>
  <c r="AW95" i="1" s="1"/>
  <c r="F36" i="2"/>
  <c r="BC95" i="1" s="1"/>
  <c r="BC94" i="1" s="1"/>
  <c r="W32" i="1" s="1"/>
  <c r="F37" i="2"/>
  <c r="BD95" i="1"/>
  <c r="BD94" i="1" s="1"/>
  <c r="W33" i="1" s="1"/>
  <c r="BK271" i="2" l="1"/>
  <c r="J271" i="2"/>
  <c r="J103" i="2" s="1"/>
  <c r="R127" i="2"/>
  <c r="T128" i="2"/>
  <c r="T127" i="2"/>
  <c r="P127" i="2"/>
  <c r="AU95" i="1" s="1"/>
  <c r="AU94" i="1" s="1"/>
  <c r="BK128" i="2"/>
  <c r="BK127" i="2"/>
  <c r="J127" i="2"/>
  <c r="J96" i="2" s="1"/>
  <c r="J272" i="2"/>
  <c r="J104" i="2"/>
  <c r="AX94" i="1"/>
  <c r="F33" i="2"/>
  <c r="AZ95" i="1" s="1"/>
  <c r="AZ94" i="1" s="1"/>
  <c r="W29" i="1" s="1"/>
  <c r="AY94" i="1"/>
  <c r="AW94" i="1"/>
  <c r="AK30" i="1" s="1"/>
  <c r="J33" i="2"/>
  <c r="AV95" i="1"/>
  <c r="AT95" i="1"/>
  <c r="J128" i="2" l="1"/>
  <c r="J97" i="2"/>
  <c r="J30" i="2"/>
  <c r="AG95" i="1" s="1"/>
  <c r="AG94" i="1" s="1"/>
  <c r="AK26" i="1" s="1"/>
  <c r="AV94" i="1"/>
  <c r="AK29" i="1" s="1"/>
  <c r="AK35" i="1" l="1"/>
  <c r="J39" i="2"/>
  <c r="AN95" i="1"/>
  <c r="AT94" i="1"/>
  <c r="AN94" i="1" s="1"/>
</calcChain>
</file>

<file path=xl/sharedStrings.xml><?xml version="1.0" encoding="utf-8"?>
<sst xmlns="http://schemas.openxmlformats.org/spreadsheetml/2006/main" count="1574" uniqueCount="447">
  <si>
    <t>Export Komplet</t>
  </si>
  <si>
    <t/>
  </si>
  <si>
    <t>2.0</t>
  </si>
  <si>
    <t>False</t>
  </si>
  <si>
    <t>{658ffa94-a266-4705-af4b-07f2ad255678}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</si>
  <si>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</si>
  <si>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</si>
  <si>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</si>
  <si>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</si>
  <si>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</si>
  <si>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</si>
  <si>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</si>
  <si>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</si>
  <si>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hk_hus</t>
  </si>
  <si>
    <t>Stavba:</t>
  </si>
  <si>
    <t>Oprava chodníku před čp. 1623/98-163/80</t>
  </si>
  <si>
    <t>KSO:</t>
  </si>
  <si>
    <t>CC-CZ:</t>
  </si>
  <si>
    <t>Místo:</t>
  </si>
  <si>
    <t>Hradec Králové, Husova ulice</t>
  </si>
  <si>
    <t>Datum:</t>
  </si>
  <si>
    <t>9. 6. 2025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</si>
  <si>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</si>
  <si>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</si>
  <si>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</si>
  <si>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</si>
  <si>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</si>
  <si>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</si>
  <si>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</si>
  <si>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</si>
  <si>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</si>
  <si>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</si>
  <si>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</si>
  <si>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</si>
  <si>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</si>
  <si>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</si>
  <si>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</si>
  <si>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</si>
  <si>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</si>
  <si>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</si>
  <si>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</si>
  <si>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</si>
  <si>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</si>
  <si>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</si>
  <si>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</si>
  <si>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</si>
  <si>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</si>
  <si>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</si>
  <si>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</si>
  <si>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</si>
  <si>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</si>
  <si>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</si>
  <si>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</si>
  <si>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</si>
  <si>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</si>
  <si>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</si>
  <si>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</si>
  <si>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</si>
  <si>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</si>
  <si>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</si>
  <si>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</si>
  <si>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</si>
  <si>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</si>
  <si>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</si>
  <si>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</si>
  <si>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</si>
  <si>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</si>
  <si>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</si>
  <si>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</si>
  <si>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</si>
  <si>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</si>
  <si>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</si>
  <si>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</si>
  <si>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</si>
  <si>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</si>
  <si>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</si>
  <si>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stav</t>
  </si>
  <si>
    <t>Soupis předpokládaných stavebních prací</t>
  </si>
  <si>
    <t>STA</t>
  </si>
  <si>
    <t>1</t>
  </si>
  <si>
    <t>{9245bc56-7263-416d-965f-3ec68f682eb8}</t>
  </si>
  <si>
    <t>2</t>
  </si>
  <si>
    <t>KRYCÍ LIST SOUPISU PRACÍ</t>
  </si>
  <si>
    <t>Objekt:</t>
  </si>
  <si>
    <t>stav - Soupis předpokládaných stavebních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</si>
  <si>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</si>
  <si>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</si>
  <si>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</si>
  <si>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</si>
  <si>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</si>
  <si>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</si>
  <si>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</si>
  <si>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</si>
  <si>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</si>
  <si>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</si>
  <si>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</si>
  <si>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VRN - Vedlejší rozpočtové náklady</t>
  </si>
  <si>
    <t xml:space="preserve">    VRN1 - Průzkumné, zeměměřičské a projektové práce</t>
  </si>
  <si>
    <t xml:space="preserve">    VRN3 - Zařízení staveniště</t>
  </si>
  <si>
    <t xml:space="preserve">    VRN7 - Provozní vlivy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</si>
  <si>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</si>
  <si>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</si>
  <si>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</si>
  <si>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</si>
  <si>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</si>
  <si>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</si>
  <si>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</si>
  <si>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</si>
  <si>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</si>
  <si>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</si>
  <si>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</si>
  <si>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</si>
  <si>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</si>
  <si>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</si>
  <si>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</si>
  <si>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</si>
  <si>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</si>
  <si>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</si>
  <si>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</si>
  <si>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111211101</t>
  </si>
  <si>
    <t>Odstranění křovin a stromů průměru kmene do 100 mm i s kořeny sklonu terénu do 1:5 ručně</t>
  </si>
  <si>
    <t>m2</t>
  </si>
  <si>
    <t>CS ÚRS 2025 01</t>
  </si>
  <si>
    <t>4</t>
  </si>
  <si>
    <t>-1951099442</t>
  </si>
  <si>
    <t>PP</t>
  </si>
  <si>
    <t>Odstranění křovin a stromů s odstraněním kořenů ručně průměru kmene do 100 mm jakékoliv plochy v rovině nebo ve svahu o sklonu do 1:5</t>
  </si>
  <si>
    <t>Online PSC</t>
  </si>
  <si>
    <t>https://podminky.urs.cz/item/CS_URS_2025_01/111211101</t>
  </si>
  <si>
    <t>113106121</t>
  </si>
  <si>
    <t>Rozebrání dlažeb z betonových nebo kamenných dlaždic komunikací pro pěší ručně</t>
  </si>
  <si>
    <t>-866836420</t>
  </si>
  <si>
    <t>Rozebrání dlažeb komunikací pro pěší s přemístěním hmot na skládku na vzdálenost do 3 m nebo s naložením na dopravní prostředek s ložem z kameniva nebo živice a s jakoukoliv výplní spár ručně z betonových nebo kameninových dlaždic, desek nebo tvarovek</t>
  </si>
  <si>
    <t>https://podminky.urs.cz/item/CS_URS_2025_01/113106121</t>
  </si>
  <si>
    <t>3</t>
  </si>
  <si>
    <t>113106122</t>
  </si>
  <si>
    <t>Rozebrání dlažeb z kamenných dlaždic komunikací pro pěší ručně</t>
  </si>
  <si>
    <t>-1487733498</t>
  </si>
  <si>
    <t>Rozebrání dlažeb komunikací pro pěší s přemístěním hmot na skládku na vzdálenost do 3 m nebo s naložením na dopravní prostředek s ložem z kameniva nebo živice a s jakoukoliv výplní spár ručně z kamenných dlaždic nebo desek</t>
  </si>
  <si>
    <t>https://podminky.urs.cz/item/CS_URS_2025_01/113106122</t>
  </si>
  <si>
    <t>113106123</t>
  </si>
  <si>
    <t>Rozebrání dlažeb ze zámkových dlaždic komunikací pro pěší ručně</t>
  </si>
  <si>
    <t>-204607683</t>
  </si>
  <si>
    <t>Rozebrání dlažeb komunikací pro pěší s přemístěním hmot na skládku na vzdálenost do 3 m nebo s naložením na dopravní prostředek s ložem z kameniva nebo živice a s jakoukoliv výplní spár ručně ze zámkové dlažby</t>
  </si>
  <si>
    <t>https://podminky.urs.cz/item/CS_URS_2025_01/113106123</t>
  </si>
  <si>
    <t>5</t>
  </si>
  <si>
    <t>113202111</t>
  </si>
  <si>
    <t>Vytrhání obrub krajníků obrubníků stojatých</t>
  </si>
  <si>
    <t>m</t>
  </si>
  <si>
    <t>516184711</t>
  </si>
  <si>
    <t>Vytrhání obrub s vybouráním lože, s přemístěním hmot na skládku na vzdálenost do 3 m nebo s naložením na dopravní prostředek z krajníků nebo obrubníků stojatých</t>
  </si>
  <si>
    <t>https://podminky.urs.cz/item/CS_URS_2025_01/113202111</t>
  </si>
  <si>
    <t>P</t>
  </si>
  <si>
    <t>Poznámka k položce:_x000D_
vč. palisád</t>
  </si>
  <si>
    <t>6</t>
  </si>
  <si>
    <t>113204111</t>
  </si>
  <si>
    <t>Vytrhání obrub záhonových</t>
  </si>
  <si>
    <t>663550322</t>
  </si>
  <si>
    <t>Vytrhání obrub s vybouráním lože, s přemístěním hmot na skládku na vzdálenost do 3 m nebo s naložením na dopravní prostředek záhonových</t>
  </si>
  <si>
    <t>https://podminky.urs.cz/item/CS_URS_2025_01/113204111</t>
  </si>
  <si>
    <t>7</t>
  </si>
  <si>
    <t>122251103</t>
  </si>
  <si>
    <t>Odkopávky a prokopávky nezapažené v hornině třídy těžitelnosti I skupiny 3 objem do 100 m3 strojně</t>
  </si>
  <si>
    <t>m3</t>
  </si>
  <si>
    <t>-1954427615</t>
  </si>
  <si>
    <t>Odkopávky a prokopávky nezapažené strojně v hornině třídy těžitelnosti I skupiny 3 přes 50 do 100 m3</t>
  </si>
  <si>
    <t>https://podminky.urs.cz/item/CS_URS_2025_01/122251103</t>
  </si>
  <si>
    <t>8</t>
  </si>
  <si>
    <t>122251401</t>
  </si>
  <si>
    <t>Vykopávky v zemníku na suchu v hornině třídy těžitelnosti I skupiny 3 objem do 20 m3 strojně</t>
  </si>
  <si>
    <t>-134726775</t>
  </si>
  <si>
    <t>Vykopávky v zemnících na suchu strojně zapažených i nezapažených v hornině třídy těžitelnosti I skupiny 3 do 20 m3</t>
  </si>
  <si>
    <t>https://podminky.urs.cz/item/CS_URS_2025_01/122251401</t>
  </si>
  <si>
    <t>9</t>
  </si>
  <si>
    <t>M</t>
  </si>
  <si>
    <t>10364101</t>
  </si>
  <si>
    <t>zemina pro terénní úpravy - ornice</t>
  </si>
  <si>
    <t>t</t>
  </si>
  <si>
    <t>-495780801</t>
  </si>
  <si>
    <t>10</t>
  </si>
  <si>
    <t>132251101</t>
  </si>
  <si>
    <t>Hloubení rýh nezapažených š do 800 mm v hornině třídy těžitelnosti I skupiny 3 objem do 20 m3 strojně</t>
  </si>
  <si>
    <t>741044982</t>
  </si>
  <si>
    <t>Hloubení nezapažených rýh šířky do 800 mm strojně s urovnáním dna do předepsaného profilu a spádu v hornině třídy těžitelnosti I skupiny 3 do 20 m3</t>
  </si>
  <si>
    <t>https://podminky.urs.cz/item/CS_URS_2025_01/132251101</t>
  </si>
  <si>
    <t>11</t>
  </si>
  <si>
    <t>162301501</t>
  </si>
  <si>
    <t>Vodorovné přemístění křovin do 5 km D kmene do 100 mm</t>
  </si>
  <si>
    <t>1277728424</t>
  </si>
  <si>
    <t>Vodorovné přemístění smýcených křovin do průměru kmene 100 mm na vzdálenost do 5 000 m</t>
  </si>
  <si>
    <t>https://podminky.urs.cz/item/CS_URS_2025_01/162301501</t>
  </si>
  <si>
    <t>162751117</t>
  </si>
  <si>
    <t>Vodorovné přemístění přes 9 000 do 10000 m výkopku/sypaniny z horniny třídy těžitelnosti I skupiny 1 až 3</t>
  </si>
  <si>
    <t>-340960229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</si>
  <si>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</si>
  <si>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https://podminky.urs.cz/item/CS_URS_2025_01/162751117</t>
  </si>
  <si>
    <t>13</t>
  </si>
  <si>
    <t>171201231</t>
  </si>
  <si>
    <t>Poplatek za uložení zeminy a kamení na recyklační skládce (skládkovné) kód odpadu 17 05 04</t>
  </si>
  <si>
    <t>-85446704</t>
  </si>
  <si>
    <t>Poplatek za uložení stavebního odpadu na recyklační skládce (skládkovné) zeminy a kamení zatříděného do Katalogu odpadů pod kódem 17 05 04</t>
  </si>
  <si>
    <t>https://podminky.urs.cz/item/CS_URS_2025_01/171201231</t>
  </si>
  <si>
    <t>14</t>
  </si>
  <si>
    <t>171251201</t>
  </si>
  <si>
    <t>Uložení sypaniny na skládky nebo meziskládky</t>
  </si>
  <si>
    <t>1134425848</t>
  </si>
  <si>
    <t>Uložení sypaniny na skládky nebo meziskládky bez hutnění s upravením uložené sypaniny do předepsaného tvaru</t>
  </si>
  <si>
    <t>https://podminky.urs.cz/item/CS_URS_2025_01/171251201</t>
  </si>
  <si>
    <t>15</t>
  </si>
  <si>
    <t>174151101</t>
  </si>
  <si>
    <t>Zásyp jam, šachet rýh nebo kolem objektů sypaninou se zhutněním</t>
  </si>
  <si>
    <t>541062948</t>
  </si>
  <si>
    <t>Zásyp sypaninou z jakékoliv horniny strojně s uložením výkopku ve vrstvách se zhutněním jam, šachet, rýh nebo kolem objektů v těchto vykopávkách</t>
  </si>
  <si>
    <t>https://podminky.urs.cz/item/CS_URS_2025_01/174151101</t>
  </si>
  <si>
    <t>16</t>
  </si>
  <si>
    <t>181351003</t>
  </si>
  <si>
    <t>Rozprostření ornice tl vrstvy do 200 mm pl do 100 m2 v rovině nebo ve svahu do 1:5 strojně</t>
  </si>
  <si>
    <t>-1296279848</t>
  </si>
  <si>
    <t>Rozprostření a urovnání ornice v rovině nebo ve svahu sklonu do 1:5 strojně při souvislé ploše do 100 m2, tl. vrstvy do 200 mm</t>
  </si>
  <si>
    <t>https://podminky.urs.cz/item/CS_URS_2025_01/181351003</t>
  </si>
  <si>
    <t>17</t>
  </si>
  <si>
    <t>181411131</t>
  </si>
  <si>
    <t>Založení parkového trávníku výsevem pl do 1000 m2 v rovině a ve svahu do 1:5</t>
  </si>
  <si>
    <t>-1306047122</t>
  </si>
  <si>
    <t>Založení trávníku na půdě předem připravené plochy do 1000 m2 výsevem včetně utažení parkového v rovině nebo na svahu do 1:5</t>
  </si>
  <si>
    <t>https://podminky.urs.cz/item/CS_URS_2025_01/181411131</t>
  </si>
  <si>
    <t>18</t>
  </si>
  <si>
    <t>00572410</t>
  </si>
  <si>
    <t>osivo směs travní parková</t>
  </si>
  <si>
    <t>kg</t>
  </si>
  <si>
    <t>147897589</t>
  </si>
  <si>
    <t>19</t>
  </si>
  <si>
    <t>181951112</t>
  </si>
  <si>
    <t>Úprava pláně v hornině třídy těžitelnosti I skupiny 1 až 3 se zhutněním strojně</t>
  </si>
  <si>
    <t>1946752631</t>
  </si>
  <si>
    <t>Úprava pláně vyrovnáním výškových rozdílů strojně v hornině třídy těžitelnosti I, skupiny 1 až 3 se zhutněním</t>
  </si>
  <si>
    <t>https://podminky.urs.cz/item/CS_URS_2025_01/181951112</t>
  </si>
  <si>
    <t>Komunikace pozemní</t>
  </si>
  <si>
    <t>20</t>
  </si>
  <si>
    <t>564831111</t>
  </si>
  <si>
    <t>Podklad ze štěrkodrtě ŠD plochy přes 100 m2 tl 100 mm</t>
  </si>
  <si>
    <t>-48274040</t>
  </si>
  <si>
    <t>Podklad ze štěrkodrti ŠD s rozprostřením a zhutněním plochy přes 100 m2, po zhutnění tl. 100 mm</t>
  </si>
  <si>
    <t>https://podminky.urs.cz/item/CS_URS_2025_01/564831111</t>
  </si>
  <si>
    <t>564871111</t>
  </si>
  <si>
    <t>Podklad ze štěrkodrtě ŠD plochy přes 100 m2 tl 250 mm</t>
  </si>
  <si>
    <t>-110173524</t>
  </si>
  <si>
    <t>Podklad ze štěrkodrti ŠD s rozprostřením a zhutněním plochy přes 100 m2, po zhutnění tl. 250 mm</t>
  </si>
  <si>
    <t>https://podminky.urs.cz/item/CS_URS_2025_01/564871111</t>
  </si>
  <si>
    <t>22</t>
  </si>
  <si>
    <t>56712311</t>
  </si>
  <si>
    <t>Podklad ze směsi stmelené cementem SC C 5/6 (KSC II) tl 100 mm</t>
  </si>
  <si>
    <t>1602325839</t>
  </si>
  <si>
    <t>Podklad ze směsi stmelené cementem SC bez dilatačních spár, s rozprostřením a zhutněním SC C 5/6 (KSC II), po zhutnění tl. 100 mm</t>
  </si>
  <si>
    <t>23</t>
  </si>
  <si>
    <t>596212212</t>
  </si>
  <si>
    <t>Kladení zámkové dlažby pozemních komunikací ručně tl 80 mm skupiny A pl přes 100 do 300 m2</t>
  </si>
  <si>
    <t>-663649942</t>
  </si>
  <si>
    <t>Kladení dlažby z betonových zámkových dlaždic pozemních komunikací ručně s ložem z kameniva těženého nebo drceného tl. do 50 mm, s vyplněním spár, s dvojitým hutněním vibrováním a se smetením přebytečného materiálu na krajnici tl. 80 mm skupiny A, pro plochy přes 100 do 300 m2</t>
  </si>
  <si>
    <t>https://podminky.urs.cz/item/CS_URS_2025_01/596212212</t>
  </si>
  <si>
    <t>24</t>
  </si>
  <si>
    <t>5924503</t>
  </si>
  <si>
    <t>dlažba skladebná betonová 200x200mm tl 80mm přírodní</t>
  </si>
  <si>
    <t>12352786</t>
  </si>
  <si>
    <t>Poznámka k položce:_x000D_
bez skosených hran</t>
  </si>
  <si>
    <t>25</t>
  </si>
  <si>
    <t>59245020</t>
  </si>
  <si>
    <t>dlažba skladebná betonová 200x100mm tl 80mm přírodní</t>
  </si>
  <si>
    <t>-963628148</t>
  </si>
  <si>
    <t>26</t>
  </si>
  <si>
    <t>59245226</t>
  </si>
  <si>
    <t>dlažba pro nevidomé betonová 200x100mm tl 80mm barevná</t>
  </si>
  <si>
    <t>-1164061832</t>
  </si>
  <si>
    <t>Poznámka k položce:_x000D_
červená</t>
  </si>
  <si>
    <t>Ostatní konstrukce a práce, bourání</t>
  </si>
  <si>
    <t>27</t>
  </si>
  <si>
    <t>914111112</t>
  </si>
  <si>
    <t>Montáž svislé dopravní značky do velikosti 1 m2 páskováním na sloup</t>
  </si>
  <si>
    <t>kus</t>
  </si>
  <si>
    <t>1197404151</t>
  </si>
  <si>
    <t>Montáž svislé dopravní značky základní velikosti do 1 m2 páskováním na sloupy</t>
  </si>
  <si>
    <t>https://podminky.urs.cz/item/CS_URS_2025_01/914111112</t>
  </si>
  <si>
    <t>28</t>
  </si>
  <si>
    <t>914511113</t>
  </si>
  <si>
    <t>Montáž sloupku dopravních značek délky do 3,5 m s betonovým základem a patkou D 70 mm</t>
  </si>
  <si>
    <t>1499085353</t>
  </si>
  <si>
    <t>Montáž sloupku dopravních značek délky do 3,5 m do hliníkové patky pro sloupek D 70 mm</t>
  </si>
  <si>
    <t>https://podminky.urs.cz/item/CS_URS_2025_01/914511113</t>
  </si>
  <si>
    <t>29</t>
  </si>
  <si>
    <t>40445230</t>
  </si>
  <si>
    <t>sloupek pro dopravní značku Zn D 70mm v 3,5m</t>
  </si>
  <si>
    <t>-1207170737</t>
  </si>
  <si>
    <t>30</t>
  </si>
  <si>
    <t>40445241</t>
  </si>
  <si>
    <t>patka pro sloupek Al D 70mm</t>
  </si>
  <si>
    <t>446982659</t>
  </si>
  <si>
    <t>31</t>
  </si>
  <si>
    <t>915491211</t>
  </si>
  <si>
    <t>Osazení vodícího proužku z betonových desek do betonového lože tl do 100 mm š proužku 250 mm</t>
  </si>
  <si>
    <t>-593634188</t>
  </si>
  <si>
    <t>Osazení vodicího proužku z betonových prefabrikovaných desek tl. do 120 mm do lože z cementové malty tl. 20 mm, s vyplněním a zatřením spár cementovou maltou s podkladní vrstvou z betonu prostého tl. 50 až 100 mm šířka proužku 250 mm</t>
  </si>
  <si>
    <t>https://podminky.urs.cz/item/CS_URS_2025_01/915491211</t>
  </si>
  <si>
    <t>32</t>
  </si>
  <si>
    <t>59218001</t>
  </si>
  <si>
    <t>krajník betonový silniční 500x250x80mm</t>
  </si>
  <si>
    <t>524792316</t>
  </si>
  <si>
    <t>Poznámka k položce:_x000D_
barva bílá</t>
  </si>
  <si>
    <t>VV</t>
  </si>
  <si>
    <t>89*1,02 'Přepočtené koeficientem množství</t>
  </si>
  <si>
    <t>33</t>
  </si>
  <si>
    <t>915499211</t>
  </si>
  <si>
    <t>Příplatek ZKD 10 mm přes 100 mm tl lože u osazení vodícího proužku š 250 mm</t>
  </si>
  <si>
    <t>1495830580</t>
  </si>
  <si>
    <t>Osazení vodicího proužku z betonových prefabrikovaných desek tl. do 120 mm Příplatek k ceně za každých dalších i započatých 10 mm tloušťky podkladní vrstvy z betonu prostého přes 100 mm šířka proužku 250 mm</t>
  </si>
  <si>
    <t>https://podminky.urs.cz/item/CS_URS_2025_01/915499211</t>
  </si>
  <si>
    <t>34</t>
  </si>
  <si>
    <t>916131213</t>
  </si>
  <si>
    <t>Osazení silničního obrubníku betonového stojatého s boční opěrou do lože z betonu prostého</t>
  </si>
  <si>
    <t>1160650057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</si>
  <si>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</si>
  <si>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https://podminky.urs.cz/item/CS_URS_2025_01/916131213</t>
  </si>
  <si>
    <t>35</t>
  </si>
  <si>
    <t>59217031</t>
  </si>
  <si>
    <t>obrubník silniční betonový 1000x150x250mm</t>
  </si>
  <si>
    <t>136648171</t>
  </si>
  <si>
    <t>36</t>
  </si>
  <si>
    <t>59217029</t>
  </si>
  <si>
    <t>obrubník silniční betonový nájezdový 1000x150x150mm</t>
  </si>
  <si>
    <t>-1485100980</t>
  </si>
  <si>
    <t>37</t>
  </si>
  <si>
    <t>59217030</t>
  </si>
  <si>
    <t>obrubník silniční betonový přechodový 1000x150x150-250mm</t>
  </si>
  <si>
    <t>949767623</t>
  </si>
  <si>
    <t>38</t>
  </si>
  <si>
    <t>916231213</t>
  </si>
  <si>
    <t>Osazení chodníkového obrubníku betonového stojatého s boční opěrou do lože z betonu prostého</t>
  </si>
  <si>
    <t>720513170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</si>
  <si>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</si>
  <si>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https://podminky.urs.cz/item/CS_URS_2025_01/916231213</t>
  </si>
  <si>
    <t>39</t>
  </si>
  <si>
    <t>59217016</t>
  </si>
  <si>
    <t>obrubník betonový chodníkový 1000x80x250mm</t>
  </si>
  <si>
    <t>922981555</t>
  </si>
  <si>
    <t>148*1,02 'Přepočtené koeficientem množství</t>
  </si>
  <si>
    <t>40</t>
  </si>
  <si>
    <t>916991121</t>
  </si>
  <si>
    <t>Lože pod obrubníky, krajníky nebo obruby z dlažebních kostek z betonu prostého</t>
  </si>
  <si>
    <t>705603003</t>
  </si>
  <si>
    <t>https://podminky.urs.cz/item/CS_URS_2025_01/916991121</t>
  </si>
  <si>
    <t>41</t>
  </si>
  <si>
    <t>919112213</t>
  </si>
  <si>
    <t>Řezání spár pro vytvoření komůrky š 10 mm hl 25 mm pro těsnící zálivku v živičném krytu</t>
  </si>
  <si>
    <t>-95945710</t>
  </si>
  <si>
    <t>Řezání dilatačních spár v živičném krytu vytvoření komůrky pro těsnící zálivku šířky 10 mm, hloubky 25 mm</t>
  </si>
  <si>
    <t>https://podminky.urs.cz/item/CS_URS_2025_01/919112213</t>
  </si>
  <si>
    <t>42</t>
  </si>
  <si>
    <t>919122112</t>
  </si>
  <si>
    <t>Těsnění spár zálivkou za tepla pro komůrky š 10 mm hl 25 mm s těsnicím profilem</t>
  </si>
  <si>
    <t>1508697175</t>
  </si>
  <si>
    <t>Utěsnění dilatačních spár zálivkou za tepla v cementobetonovém nebo živičném krytu včetně adhezního nátěru s těsnicím profilem pod zálivkou, pro komůrky šířky 10 mm, hloubky 25 mm</t>
  </si>
  <si>
    <t>https://podminky.urs.cz/item/CS_URS_2025_01/919122112</t>
  </si>
  <si>
    <t>43</t>
  </si>
  <si>
    <t>966006211</t>
  </si>
  <si>
    <t>Odstranění svislých dopravních značek ze sloupů, sloupků nebo konzol</t>
  </si>
  <si>
    <t>-1333641979</t>
  </si>
  <si>
    <t>Odstranění (demontáž) svislých dopravních značek s odklizením materiálu na skládku na vzdálenost do 20 m nebo s naložením na dopravní prostředek ze sloupů, sloupků nebo konzol</t>
  </si>
  <si>
    <t>https://podminky.urs.cz/item/CS_URS_2025_01/966006211</t>
  </si>
  <si>
    <t>997</t>
  </si>
  <si>
    <t>Doprava suti a vybouraných hmot</t>
  </si>
  <si>
    <t>44</t>
  </si>
  <si>
    <t>997221571</t>
  </si>
  <si>
    <t>Vodorovná doprava vybouraných hmot do 1 km</t>
  </si>
  <si>
    <t>1502100362</t>
  </si>
  <si>
    <t>Vodorovná doprava vybouraných hmot bez naložení, ale se složením a s hrubým urovnáním na vzdálenost do 1 km</t>
  </si>
  <si>
    <t>https://podminky.urs.cz/item/CS_URS_2025_01/997221571</t>
  </si>
  <si>
    <t>45</t>
  </si>
  <si>
    <t>997221579</t>
  </si>
  <si>
    <t>Příplatek ZKD 1 km u vodorovné dopravy vybouraných hmot</t>
  </si>
  <si>
    <t>-835783810</t>
  </si>
  <si>
    <t>Vodorovná doprava vybouraných hmot bez naložení, ale se složením a s hrubým urovnáním na vzdálenost Příplatek k ceně za každý další započatý 1 km přes 1 km</t>
  </si>
  <si>
    <t>https://podminky.urs.cz/item/CS_URS_2025_01/997221579</t>
  </si>
  <si>
    <t>46</t>
  </si>
  <si>
    <t>997221861</t>
  </si>
  <si>
    <t>Poplatek za uložení na recyklační skládce (skládkovné) stavebního odpadu z prostého betonu pod kódem 17 01 01</t>
  </si>
  <si>
    <t>467336115</t>
  </si>
  <si>
    <t>Poplatek za uložení stavebního odpadu na recyklační skládce (skládkovné) z prostého betonu zatříděného do Katalogu odpadů pod kódem 17 01 01</t>
  </si>
  <si>
    <t>https://podminky.urs.cz/item/CS_URS_2025_01/997221861</t>
  </si>
  <si>
    <t>47</t>
  </si>
  <si>
    <t>997221873</t>
  </si>
  <si>
    <t>Poplatek za uložení na recyklační skládce (skládkovné) stavebního odpadu zeminy a kamení zatříděného do Katalogu odpadů pod kódem 17 05 04</t>
  </si>
  <si>
    <t>1653789745</t>
  </si>
  <si>
    <t>https://podminky.urs.cz/item/CS_URS_2025_01/997221873</t>
  </si>
  <si>
    <t>998</t>
  </si>
  <si>
    <t>Přesun hmot</t>
  </si>
  <si>
    <t>48</t>
  </si>
  <si>
    <t>998223011</t>
  </si>
  <si>
    <t>Přesun hmot pro pozemní komunikace s krytem dlážděným</t>
  </si>
  <si>
    <t>429223096</t>
  </si>
  <si>
    <t>Přesun hmot pro pozemní komunikace s krytem dlážděným dopravní vzdálenost do 200 m jakékoliv délky objektu</t>
  </si>
  <si>
    <t>https://podminky.urs.cz/item/CS_URS_2025_01/998223011</t>
  </si>
  <si>
    <t>VRN</t>
  </si>
  <si>
    <t>Vedlejší rozpočtové náklady</t>
  </si>
  <si>
    <t>VRN1</t>
  </si>
  <si>
    <t>Průzkumné, zeměměřičské a projektové práce</t>
  </si>
  <si>
    <t>49</t>
  </si>
  <si>
    <t>012203000</t>
  </si>
  <si>
    <t>Zeměměřičské práce před výstavbou</t>
  </si>
  <si>
    <t>kč</t>
  </si>
  <si>
    <t>1024</t>
  </si>
  <si>
    <t>492176911</t>
  </si>
  <si>
    <t>https://podminky.urs.cz/item/CS_URS_2025_01/012203000</t>
  </si>
  <si>
    <t>50</t>
  </si>
  <si>
    <t>012303000</t>
  </si>
  <si>
    <t>Zeměměřičské práce při provádění stavby</t>
  </si>
  <si>
    <t>-1725532554</t>
  </si>
  <si>
    <t>https://podminky.urs.cz/item/CS_URS_2025_01/012303000</t>
  </si>
  <si>
    <t>51</t>
  </si>
  <si>
    <t>012403000</t>
  </si>
  <si>
    <t>Zeměměřičské práce po výstavbě</t>
  </si>
  <si>
    <t>-1783158583</t>
  </si>
  <si>
    <t>https://podminky.urs.cz/item/CS_URS_2025_01/012403000</t>
  </si>
  <si>
    <t>52</t>
  </si>
  <si>
    <t>013254000</t>
  </si>
  <si>
    <t>Dokumentace skutečného provedení stavby</t>
  </si>
  <si>
    <t>1138970278</t>
  </si>
  <si>
    <t>https://podminky.urs.cz/item/CS_URS_2025_01/013254000</t>
  </si>
  <si>
    <t>VRN3</t>
  </si>
  <si>
    <t>Zařízení staveniště</t>
  </si>
  <si>
    <t>53</t>
  </si>
  <si>
    <t>030001000</t>
  </si>
  <si>
    <t>132301945</t>
  </si>
  <si>
    <t>https://podminky.urs.cz/item/CS_URS_2025_01/030001000</t>
  </si>
  <si>
    <t>VRN7</t>
  </si>
  <si>
    <t>Provozní vlivy</t>
  </si>
  <si>
    <t>54</t>
  </si>
  <si>
    <t>071002000</t>
  </si>
  <si>
    <t>Provoz investora, třetích osob</t>
  </si>
  <si>
    <t>-147395508</t>
  </si>
  <si>
    <t>https://podminky.urs.cz/item/CS_URS_2025_01/071002000</t>
  </si>
  <si>
    <t>VRN9</t>
  </si>
  <si>
    <t>Ostatní náklady</t>
  </si>
  <si>
    <t>55</t>
  </si>
  <si>
    <t>091002000</t>
  </si>
  <si>
    <t>Ostatní náklady související s objektem</t>
  </si>
  <si>
    <t>406046507</t>
  </si>
  <si>
    <t>https://podminky.urs.cz/item/CS_URS_2025_01/091002000</t>
  </si>
  <si>
    <t>Poznámka k položce:_x000D_
náklady na ostatní činnosti nezbytné pro provedení stavby (vyřízení a stanovení přechodného dopravního značení, pronájem přechodného dopravního značení, poplatek za dočasný zábor pozemku, 1 kus informační tabule stavby apod.)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</si>
</sst>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8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7" fillId="0" borderId="0" applyNumberFormat="0" applyFill="0" applyBorder="0" applyAlignment="0" applyProtection="0"/>
  </cellStyleXfs>
  <cellXfs count="19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3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19" fillId="0" borderId="16" xfId="0" applyFont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vertical="center"/>
    </xf>
    <xf numFmtId="4" fontId="20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6" fillId="0" borderId="14" xfId="0" applyNumberFormat="1" applyFont="1" applyBorder="1" applyAlignment="1">
      <alignment vertical="center"/>
    </xf>
    <xf numFmtId="4" fontId="16" fillId="0" borderId="0" xfId="0" applyNumberFormat="1" applyFont="1" applyAlignment="1">
      <alignment vertical="center"/>
    </xf>
    <xf numFmtId="166" fontId="16" fillId="0" borderId="0" xfId="0" applyNumberFormat="1" applyFont="1" applyAlignment="1">
      <alignment vertical="center"/>
    </xf>
    <xf numFmtId="4" fontId="16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2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5" fillId="0" borderId="19" xfId="0" applyNumberFormat="1" applyFont="1" applyBorder="1" applyAlignment="1">
      <alignment vertical="center"/>
    </xf>
    <xf numFmtId="4" fontId="25" fillId="0" borderId="20" xfId="0" applyNumberFormat="1" applyFont="1" applyBorder="1" applyAlignment="1">
      <alignment vertical="center"/>
    </xf>
    <xf numFmtId="166" fontId="25" fillId="0" borderId="20" xfId="0" applyNumberFormat="1" applyFont="1" applyBorder="1" applyAlignment="1">
      <alignment vertical="center"/>
    </xf>
    <xf numFmtId="4" fontId="25" fillId="0" borderId="21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3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8" fillId="4" borderId="0" xfId="0" applyFont="1" applyFill="1" applyAlignment="1">
      <alignment horizontal="left" vertical="center"/>
    </xf>
    <xf numFmtId="0" fontId="18" fillId="4" borderId="0" xfId="0" applyFont="1" applyFill="1" applyAlignment="1">
      <alignment horizontal="right" vertical="center"/>
    </xf>
    <xf numFmtId="0" fontId="27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8" fillId="4" borderId="17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4" fontId="20" fillId="0" borderId="0" xfId="0" applyNumberFormat="1" applyFont="1"/>
    <xf numFmtId="166" fontId="28" fillId="0" borderId="12" xfId="0" applyNumberFormat="1" applyFont="1" applyBorder="1"/>
    <xf numFmtId="166" fontId="28" fillId="0" borderId="13" xfId="0" applyNumberFormat="1" applyFont="1" applyBorder="1"/>
    <xf numFmtId="4" fontId="29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8" fillId="0" borderId="22" xfId="0" applyFont="1" applyBorder="1" applyAlignment="1" applyProtection="1">
      <alignment horizontal="center" vertical="center"/>
      <protection locked="0"/>
    </xf>
    <xf numFmtId="49" fontId="18" fillId="0" borderId="22" xfId="0" applyNumberFormat="1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 applyProtection="1">
      <alignment horizontal="center" vertical="center" wrapText="1"/>
      <protection locked="0"/>
    </xf>
    <xf numFmtId="167" fontId="18" fillId="0" borderId="22" xfId="0" applyNumberFormat="1" applyFont="1" applyBorder="1" applyAlignment="1" applyProtection="1">
      <alignment vertical="center"/>
      <protection locked="0"/>
    </xf>
    <xf numFmtId="4" fontId="18" fillId="0" borderId="22" xfId="0" applyNumberFormat="1" applyFont="1" applyBorder="1" applyAlignment="1" applyProtection="1">
      <alignment vertical="center"/>
      <protection locked="0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166" fontId="19" fillId="0" borderId="0" xfId="0" applyNumberFormat="1" applyFont="1" applyAlignment="1">
      <alignment vertical="center"/>
    </xf>
    <xf numFmtId="166" fontId="19" fillId="0" borderId="15" xfId="0" applyNumberFormat="1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0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 wrapText="1"/>
    </xf>
    <xf numFmtId="0" fontId="0" fillId="0" borderId="14" xfId="0" applyBorder="1" applyAlignment="1">
      <alignment vertical="center"/>
    </xf>
    <xf numFmtId="0" fontId="32" fillId="0" borderId="0" xfId="0" applyFont="1" applyAlignment="1">
      <alignment horizontal="left" vertical="center"/>
    </xf>
    <xf numFmtId="0" fontId="33" fillId="0" borderId="0" xfId="1" applyFont="1" applyAlignment="1">
      <alignment vertical="center" wrapText="1"/>
    </xf>
    <xf numFmtId="0" fontId="34" fillId="0" borderId="0" xfId="0" applyFont="1" applyAlignment="1">
      <alignment vertical="center" wrapText="1"/>
    </xf>
    <xf numFmtId="0" fontId="35" fillId="0" borderId="22" xfId="0" applyFont="1" applyBorder="1" applyAlignment="1" applyProtection="1">
      <alignment horizontal="center" vertical="center"/>
      <protection locked="0"/>
    </xf>
    <xf numFmtId="49" fontId="35" fillId="0" borderId="22" xfId="0" applyNumberFormat="1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left" vertical="center" wrapText="1"/>
      <protection locked="0"/>
    </xf>
    <xf numFmtId="0" fontId="35" fillId="0" borderId="22" xfId="0" applyFont="1" applyBorder="1" applyAlignment="1" applyProtection="1">
      <alignment horizontal="center" vertical="center" wrapText="1"/>
      <protection locked="0"/>
    </xf>
    <xf numFmtId="167" fontId="35" fillId="0" borderId="22" xfId="0" applyNumberFormat="1" applyFont="1" applyBorder="1" applyAlignment="1" applyProtection="1">
      <alignment vertical="center"/>
      <protection locked="0"/>
    </xf>
    <xf numFmtId="4" fontId="35" fillId="0" borderId="22" xfId="0" applyNumberFormat="1" applyFont="1" applyBorder="1" applyAlignment="1" applyProtection="1">
      <alignment vertical="center"/>
      <protection locked="0"/>
    </xf>
    <xf numFmtId="0" fontId="36" fillId="0" borderId="3" xfId="0" applyFont="1" applyBorder="1" applyAlignment="1">
      <alignment vertical="center"/>
    </xf>
    <xf numFmtId="0" fontId="35" fillId="0" borderId="14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3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6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left" vertical="center"/>
    </xf>
    <xf numFmtId="0" fontId="17" fillId="0" borderId="14" xfId="0" applyFont="1" applyBorder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4" borderId="6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left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right" vertical="center"/>
    </xf>
    <xf numFmtId="0" fontId="18" fillId="4" borderId="8" xfId="0" applyFont="1" applyFill="1" applyBorder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24" fillId="0" borderId="0" xfId="0" applyFont="1" applyAlignment="1">
      <alignment vertical="center"/>
    </xf>
    <xf numFmtId="0" fontId="23" fillId="0" borderId="0" xfId="0" applyFont="1" applyAlignment="1">
      <alignment horizontal="left" vertical="center" wrapText="1"/>
    </xf>
    <xf numFmtId="4" fontId="20" fillId="0" borderId="0" xfId="0" applyNumberFormat="1" applyFont="1" applyAlignment="1">
      <alignment horizontal="right" vertical="center"/>
    </xf>
    <xf numFmtId="4" fontId="20" fillId="0" borderId="0" xfId="0" applyNumberFormat="1" applyFont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75590" cy="27559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5_01/122251401" TargetMode="External"/><Relationship Id="rId13" Type="http://schemas.openxmlformats.org/officeDocument/2006/relationships/hyperlink" Target="https://podminky.urs.cz/item/CS_URS_2025_01/171251201" TargetMode="External"/><Relationship Id="rId18" Type="http://schemas.openxmlformats.org/officeDocument/2006/relationships/hyperlink" Target="https://podminky.urs.cz/item/CS_URS_2025_01/564831111" TargetMode="External"/><Relationship Id="rId26" Type="http://schemas.openxmlformats.org/officeDocument/2006/relationships/hyperlink" Target="https://podminky.urs.cz/item/CS_URS_2025_01/916231213" TargetMode="External"/><Relationship Id="rId39" Type="http://schemas.openxmlformats.org/officeDocument/2006/relationships/hyperlink" Target="https://podminky.urs.cz/item/CS_URS_2025_01/013254000" TargetMode="External"/><Relationship Id="rId3" Type="http://schemas.openxmlformats.org/officeDocument/2006/relationships/hyperlink" Target="https://podminky.urs.cz/item/CS_URS_2025_01/113106122" TargetMode="External"/><Relationship Id="rId21" Type="http://schemas.openxmlformats.org/officeDocument/2006/relationships/hyperlink" Target="https://podminky.urs.cz/item/CS_URS_2025_01/914111112" TargetMode="External"/><Relationship Id="rId34" Type="http://schemas.openxmlformats.org/officeDocument/2006/relationships/hyperlink" Target="https://podminky.urs.cz/item/CS_URS_2025_01/997221873" TargetMode="External"/><Relationship Id="rId42" Type="http://schemas.openxmlformats.org/officeDocument/2006/relationships/hyperlink" Target="https://podminky.urs.cz/item/CS_URS_2025_01/091002000" TargetMode="External"/><Relationship Id="rId7" Type="http://schemas.openxmlformats.org/officeDocument/2006/relationships/hyperlink" Target="https://podminky.urs.cz/item/CS_URS_2025_01/122251103" TargetMode="External"/><Relationship Id="rId12" Type="http://schemas.openxmlformats.org/officeDocument/2006/relationships/hyperlink" Target="https://podminky.urs.cz/item/CS_URS_2025_01/171201231" TargetMode="External"/><Relationship Id="rId17" Type="http://schemas.openxmlformats.org/officeDocument/2006/relationships/hyperlink" Target="https://podminky.urs.cz/item/CS_URS_2025_01/181951112" TargetMode="External"/><Relationship Id="rId25" Type="http://schemas.openxmlformats.org/officeDocument/2006/relationships/hyperlink" Target="https://podminky.urs.cz/item/CS_URS_2025_01/916131213" TargetMode="External"/><Relationship Id="rId33" Type="http://schemas.openxmlformats.org/officeDocument/2006/relationships/hyperlink" Target="https://podminky.urs.cz/item/CS_URS_2025_01/997221861" TargetMode="External"/><Relationship Id="rId38" Type="http://schemas.openxmlformats.org/officeDocument/2006/relationships/hyperlink" Target="https://podminky.urs.cz/item/CS_URS_2025_01/012403000" TargetMode="External"/><Relationship Id="rId2" Type="http://schemas.openxmlformats.org/officeDocument/2006/relationships/hyperlink" Target="https://podminky.urs.cz/item/CS_URS_2025_01/113106121" TargetMode="External"/><Relationship Id="rId16" Type="http://schemas.openxmlformats.org/officeDocument/2006/relationships/hyperlink" Target="https://podminky.urs.cz/item/CS_URS_2025_01/181411131" TargetMode="External"/><Relationship Id="rId20" Type="http://schemas.openxmlformats.org/officeDocument/2006/relationships/hyperlink" Target="https://podminky.urs.cz/item/CS_URS_2025_01/596212212" TargetMode="External"/><Relationship Id="rId29" Type="http://schemas.openxmlformats.org/officeDocument/2006/relationships/hyperlink" Target="https://podminky.urs.cz/item/CS_URS_2025_01/919122112" TargetMode="External"/><Relationship Id="rId41" Type="http://schemas.openxmlformats.org/officeDocument/2006/relationships/hyperlink" Target="https://podminky.urs.cz/item/CS_URS_2025_01/071002000" TargetMode="External"/><Relationship Id="rId1" Type="http://schemas.openxmlformats.org/officeDocument/2006/relationships/hyperlink" Target="https://podminky.urs.cz/item/CS_URS_2025_01/111211101" TargetMode="External"/><Relationship Id="rId6" Type="http://schemas.openxmlformats.org/officeDocument/2006/relationships/hyperlink" Target="https://podminky.urs.cz/item/CS_URS_2025_01/113204111" TargetMode="External"/><Relationship Id="rId11" Type="http://schemas.openxmlformats.org/officeDocument/2006/relationships/hyperlink" Target="https://podminky.urs.cz/item/CS_URS_2025_01/162751117" TargetMode="External"/><Relationship Id="rId24" Type="http://schemas.openxmlformats.org/officeDocument/2006/relationships/hyperlink" Target="https://podminky.urs.cz/item/CS_URS_2025_01/915499211" TargetMode="External"/><Relationship Id="rId32" Type="http://schemas.openxmlformats.org/officeDocument/2006/relationships/hyperlink" Target="https://podminky.urs.cz/item/CS_URS_2025_01/997221579" TargetMode="External"/><Relationship Id="rId37" Type="http://schemas.openxmlformats.org/officeDocument/2006/relationships/hyperlink" Target="https://podminky.urs.cz/item/CS_URS_2025_01/012303000" TargetMode="External"/><Relationship Id="rId40" Type="http://schemas.openxmlformats.org/officeDocument/2006/relationships/hyperlink" Target="https://podminky.urs.cz/item/CS_URS_2025_01/030001000" TargetMode="External"/><Relationship Id="rId5" Type="http://schemas.openxmlformats.org/officeDocument/2006/relationships/hyperlink" Target="https://podminky.urs.cz/item/CS_URS_2025_01/113202111" TargetMode="External"/><Relationship Id="rId15" Type="http://schemas.openxmlformats.org/officeDocument/2006/relationships/hyperlink" Target="https://podminky.urs.cz/item/CS_URS_2025_01/181351003" TargetMode="External"/><Relationship Id="rId23" Type="http://schemas.openxmlformats.org/officeDocument/2006/relationships/hyperlink" Target="https://podminky.urs.cz/item/CS_URS_2025_01/915491211" TargetMode="External"/><Relationship Id="rId28" Type="http://schemas.openxmlformats.org/officeDocument/2006/relationships/hyperlink" Target="https://podminky.urs.cz/item/CS_URS_2025_01/919112213" TargetMode="External"/><Relationship Id="rId36" Type="http://schemas.openxmlformats.org/officeDocument/2006/relationships/hyperlink" Target="https://podminky.urs.cz/item/CS_URS_2025_01/012203000" TargetMode="External"/><Relationship Id="rId10" Type="http://schemas.openxmlformats.org/officeDocument/2006/relationships/hyperlink" Target="https://podminky.urs.cz/item/CS_URS_2025_01/162301501" TargetMode="External"/><Relationship Id="rId19" Type="http://schemas.openxmlformats.org/officeDocument/2006/relationships/hyperlink" Target="https://podminky.urs.cz/item/CS_URS_2025_01/564871111" TargetMode="External"/><Relationship Id="rId31" Type="http://schemas.openxmlformats.org/officeDocument/2006/relationships/hyperlink" Target="https://podminky.urs.cz/item/CS_URS_2025_01/997221571" TargetMode="External"/><Relationship Id="rId44" Type="http://schemas.openxmlformats.org/officeDocument/2006/relationships/drawing" Target="../drawings/drawing2.xml"/><Relationship Id="rId4" Type="http://schemas.openxmlformats.org/officeDocument/2006/relationships/hyperlink" Target="https://podminky.urs.cz/item/CS_URS_2025_01/113106123" TargetMode="External"/><Relationship Id="rId9" Type="http://schemas.openxmlformats.org/officeDocument/2006/relationships/hyperlink" Target="https://podminky.urs.cz/item/CS_URS_2025_01/132251101" TargetMode="External"/><Relationship Id="rId14" Type="http://schemas.openxmlformats.org/officeDocument/2006/relationships/hyperlink" Target="https://podminky.urs.cz/item/CS_URS_2025_01/174151101" TargetMode="External"/><Relationship Id="rId22" Type="http://schemas.openxmlformats.org/officeDocument/2006/relationships/hyperlink" Target="https://podminky.urs.cz/item/CS_URS_2025_01/914511113" TargetMode="External"/><Relationship Id="rId27" Type="http://schemas.openxmlformats.org/officeDocument/2006/relationships/hyperlink" Target="https://podminky.urs.cz/item/CS_URS_2025_01/916991121" TargetMode="External"/><Relationship Id="rId30" Type="http://schemas.openxmlformats.org/officeDocument/2006/relationships/hyperlink" Target="https://podminky.urs.cz/item/CS_URS_2025_01/966006211" TargetMode="External"/><Relationship Id="rId35" Type="http://schemas.openxmlformats.org/officeDocument/2006/relationships/hyperlink" Target="https://podminky.urs.cz/item/CS_URS_2025_01/998223011" TargetMode="External"/><Relationship Id="rId43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7"/>
  <sheetViews>
    <sheetView showGridLines="0" workbookViewId="0"/>
  </sheetViews>
  <sheetFormatPr defaultRowHeight="15"/>
  <cols>
    <col min="1" max="1" width="7.83203125" customWidth="1"/>
    <col min="2" max="2" width="1.5" customWidth="1"/>
    <col min="3" max="3" width="4" customWidth="1"/>
    <col min="4" max="33" width="2.5" customWidth="1"/>
    <col min="34" max="34" width="3.1640625" customWidth="1"/>
    <col min="35" max="35" width="33.1640625" customWidth="1"/>
    <col min="36" max="37" width="2.33203125" customWidth="1"/>
    <col min="38" max="38" width="7.83203125" customWidth="1"/>
    <col min="39" max="39" width="3.1640625" customWidth="1"/>
    <col min="40" max="40" width="12.5" customWidth="1"/>
    <col min="41" max="41" width="7" customWidth="1"/>
    <col min="42" max="42" width="4" customWidth="1"/>
    <col min="43" max="43" width="14.83203125" hidden="1" customWidth="1"/>
    <col min="44" max="44" width="12.83203125" customWidth="1"/>
    <col min="45" max="47" width="24.5" hidden="1" customWidth="1"/>
    <col min="48" max="49" width="20.5" hidden="1" customWidth="1"/>
    <col min="50" max="51" width="23.5" hidden="1" customWidth="1"/>
    <col min="52" max="52" width="20.5" hidden="1" customWidth="1"/>
    <col min="53" max="53" width="18.1640625" hidden="1" customWidth="1"/>
    <col min="54" max="54" width="23.5" hidden="1" customWidth="1"/>
    <col min="55" max="55" width="20.5" hidden="1" customWidth="1"/>
    <col min="56" max="56" width="18.1640625" hidden="1" customWidth="1"/>
    <col min="57" max="57" width="62.83203125" customWidth="1"/>
    <col min="71" max="91" width="9.1640625" hidden="1"/>
  </cols>
  <sheetData>
    <row r="1" spans="1:74" ht="11.25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pans="1:74" ht="36.950000000000003" customHeight="1">
      <c r="AR2" s="191" t="s">
        <v>5</v>
      </c>
      <c r="AS2" s="159"/>
      <c r="AT2" s="159"/>
      <c r="AU2" s="159"/>
      <c r="AV2" s="159"/>
      <c r="AW2" s="159"/>
      <c r="AX2" s="159"/>
      <c r="AY2" s="159"/>
      <c r="AZ2" s="159"/>
      <c r="BA2" s="159"/>
      <c r="BB2" s="159"/>
      <c r="BC2" s="159"/>
      <c r="BD2" s="159"/>
      <c r="BE2" s="159"/>
      <c r="BS2" s="14" t="s">
        <v>6</v>
      </c>
      <c r="BT2" s="14" t="s">
        <v>7</v>
      </c>
    </row>
    <row r="3" spans="1:74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pans="1:74" ht="24.95" customHeight="1">
      <c r="B4" s="17"/>
      <c r="D4" s="18" t="s">
        <v>9</v>
      </c>
      <c r="AR4" s="17"/>
      <c r="AS4" s="19" t="s">
        <v>10</v>
      </c>
      <c r="BS4" s="14" t="s">
        <v>11</v>
      </c>
    </row>
    <row r="5" spans="1:74" ht="12" customHeight="1">
      <c r="B5" s="17"/>
      <c r="D5" s="20" t="s">
        <v>12</v>
      </c>
      <c r="K5" s="158" t="s">
        <v>13</v>
      </c>
      <c r="L5" s="159"/>
      <c r="M5" s="159"/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  <c r="Y5" s="159"/>
      <c r="Z5" s="159"/>
      <c r="AA5" s="159"/>
      <c r="AB5" s="159"/>
      <c r="AC5" s="159"/>
      <c r="AD5" s="159"/>
      <c r="AE5" s="159"/>
      <c r="AF5" s="159"/>
      <c r="AG5" s="159"/>
      <c r="AH5" s="159"/>
      <c r="AI5" s="159"/>
      <c r="AJ5" s="159"/>
      <c r="AR5" s="17"/>
      <c r="BS5" s="14" t="s">
        <v>6</v>
      </c>
    </row>
    <row r="6" spans="1:74" ht="36.950000000000003" customHeight="1">
      <c r="B6" s="17"/>
      <c r="D6" s="22" t="s">
        <v>14</v>
      </c>
      <c r="K6" s="160" t="s">
        <v>15</v>
      </c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R6" s="17"/>
      <c r="BS6" s="14" t="s">
        <v>6</v>
      </c>
    </row>
    <row r="7" spans="1:74" ht="12" customHeight="1">
      <c r="B7" s="17"/>
      <c r="D7" s="23" t="s">
        <v>16</v>
      </c>
      <c r="K7" s="21" t="s">
        <v>1</v>
      </c>
      <c r="AK7" s="23" t="s">
        <v>17</v>
      </c>
      <c r="AN7" s="21" t="s">
        <v>1</v>
      </c>
      <c r="AR7" s="17"/>
      <c r="BS7" s="14" t="s">
        <v>6</v>
      </c>
    </row>
    <row r="8" spans="1:74" ht="12" customHeight="1">
      <c r="B8" s="17"/>
      <c r="D8" s="23" t="s">
        <v>18</v>
      </c>
      <c r="K8" s="21" t="s">
        <v>19</v>
      </c>
      <c r="AK8" s="23" t="s">
        <v>20</v>
      </c>
      <c r="AN8" s="21" t="s">
        <v>21</v>
      </c>
      <c r="AR8" s="17"/>
      <c r="BS8" s="14" t="s">
        <v>6</v>
      </c>
    </row>
    <row r="9" spans="1:74" ht="14.45" customHeight="1">
      <c r="B9" s="17"/>
      <c r="AR9" s="17"/>
      <c r="BS9" s="14" t="s">
        <v>6</v>
      </c>
    </row>
    <row r="10" spans="1:74" ht="12" customHeight="1">
      <c r="B10" s="17"/>
      <c r="D10" s="23" t="s">
        <v>22</v>
      </c>
      <c r="AK10" s="23" t="s">
        <v>23</v>
      </c>
      <c r="AN10" s="21" t="s">
        <v>1</v>
      </c>
      <c r="AR10" s="17"/>
      <c r="BS10" s="14" t="s">
        <v>6</v>
      </c>
    </row>
    <row r="11" spans="1:74" ht="18.399999999999999" customHeight="1">
      <c r="B11" s="17"/>
      <c r="E11" s="21" t="s">
        <v>24</v>
      </c>
      <c r="AK11" s="23" t="s">
        <v>25</v>
      </c>
      <c r="AN11" s="21" t="s">
        <v>1</v>
      </c>
      <c r="AR11" s="17"/>
      <c r="BS11" s="14" t="s">
        <v>6</v>
      </c>
    </row>
    <row r="12" spans="1:74" ht="6.95" customHeight="1">
      <c r="B12" s="17"/>
      <c r="AR12" s="17"/>
      <c r="BS12" s="14" t="s">
        <v>6</v>
      </c>
    </row>
    <row r="13" spans="1:74" ht="12" customHeight="1">
      <c r="B13" s="17"/>
      <c r="D13" s="23" t="s">
        <v>26</v>
      </c>
      <c r="AK13" s="23" t="s">
        <v>23</v>
      </c>
      <c r="AN13" s="21" t="s">
        <v>1</v>
      </c>
      <c r="AR13" s="17"/>
      <c r="BS13" s="14" t="s">
        <v>6</v>
      </c>
    </row>
    <row r="14" spans="1:74" ht="12.75">
      <c r="B14" s="17"/>
      <c r="E14" s="21" t="s">
        <v>24</v>
      </c>
      <c r="AK14" s="23" t="s">
        <v>25</v>
      </c>
      <c r="AN14" s="21" t="s">
        <v>1</v>
      </c>
      <c r="AR14" s="17"/>
      <c r="BS14" s="14" t="s">
        <v>6</v>
      </c>
    </row>
    <row r="15" spans="1:74" ht="6.95" customHeight="1">
      <c r="B15" s="17"/>
      <c r="AR15" s="17"/>
      <c r="BS15" s="14" t="s">
        <v>3</v>
      </c>
    </row>
    <row r="16" spans="1:74" ht="12" customHeight="1">
      <c r="B16" s="17"/>
      <c r="D16" s="23" t="s">
        <v>27</v>
      </c>
      <c r="AK16" s="23" t="s">
        <v>23</v>
      </c>
      <c r="AN16" s="21" t="s">
        <v>1</v>
      </c>
      <c r="AR16" s="17"/>
      <c r="BS16" s="14" t="s">
        <v>3</v>
      </c>
    </row>
    <row r="17" spans="2:71" ht="18.399999999999999" customHeight="1">
      <c r="B17" s="17"/>
      <c r="E17" s="21" t="s">
        <v>24</v>
      </c>
      <c r="AK17" s="23" t="s">
        <v>25</v>
      </c>
      <c r="AN17" s="21" t="s">
        <v>1</v>
      </c>
      <c r="AR17" s="17"/>
      <c r="BS17" s="14" t="s">
        <v>28</v>
      </c>
    </row>
    <row r="18" spans="2:71" ht="6.95" customHeight="1">
      <c r="B18" s="17"/>
      <c r="AR18" s="17"/>
      <c r="BS18" s="14" t="s">
        <v>6</v>
      </c>
    </row>
    <row r="19" spans="2:71" ht="12" customHeight="1">
      <c r="B19" s="17"/>
      <c r="D19" s="23" t="s">
        <v>29</v>
      </c>
      <c r="AK19" s="23" t="s">
        <v>23</v>
      </c>
      <c r="AN19" s="21" t="s">
        <v>1</v>
      </c>
      <c r="AR19" s="17"/>
      <c r="BS19" s="14" t="s">
        <v>6</v>
      </c>
    </row>
    <row r="20" spans="2:71" ht="18.399999999999999" customHeight="1">
      <c r="B20" s="17"/>
      <c r="E20" s="21" t="s">
        <v>24</v>
      </c>
      <c r="AK20" s="23" t="s">
        <v>25</v>
      </c>
      <c r="AN20" s="21" t="s">
        <v>1</v>
      </c>
      <c r="AR20" s="17"/>
      <c r="BS20" s="14" t="s">
        <v>28</v>
      </c>
    </row>
    <row r="21" spans="2:71" ht="6.95" customHeight="1">
      <c r="B21" s="17"/>
      <c r="AR21" s="17"/>
    </row>
    <row r="22" spans="2:71" ht="12" customHeight="1">
      <c r="B22" s="17"/>
      <c r="D22" s="23" t="s">
        <v>30</v>
      </c>
      <c r="AR22" s="17"/>
    </row>
    <row r="23" spans="2:71" ht="16.350000000000001" customHeight="1">
      <c r="B23" s="17"/>
      <c r="E23" s="161" t="s">
        <v>1</v>
      </c>
      <c r="F23" s="161"/>
      <c r="G23" s="161"/>
      <c r="H23" s="161"/>
      <c r="I23" s="161"/>
      <c r="J23" s="161"/>
      <c r="K23" s="161"/>
      <c r="L23" s="161"/>
      <c r="M23" s="161"/>
      <c r="N23" s="161"/>
      <c r="O23" s="161"/>
      <c r="P23" s="161"/>
      <c r="Q23" s="161"/>
      <c r="R23" s="161"/>
      <c r="S23" s="161"/>
      <c r="T23" s="161"/>
      <c r="U23" s="161"/>
      <c r="V23" s="161"/>
      <c r="W23" s="161"/>
      <c r="X23" s="161"/>
      <c r="Y23" s="161"/>
      <c r="Z23" s="161"/>
      <c r="AA23" s="161"/>
      <c r="AB23" s="161"/>
      <c r="AC23" s="161"/>
      <c r="AD23" s="161"/>
      <c r="AE23" s="161"/>
      <c r="AF23" s="161"/>
      <c r="AG23" s="161"/>
      <c r="AH23" s="161"/>
      <c r="AI23" s="161"/>
      <c r="AJ23" s="161"/>
      <c r="AK23" s="161"/>
      <c r="AL23" s="161"/>
      <c r="AM23" s="161"/>
      <c r="AN23" s="161"/>
      <c r="AR23" s="17"/>
    </row>
    <row r="24" spans="2:71" ht="6.95" customHeight="1">
      <c r="B24" s="17"/>
      <c r="AR24" s="17"/>
    </row>
    <row r="25" spans="2:71" ht="6.95" customHeight="1">
      <c r="B25" s="17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R25" s="17"/>
    </row>
    <row r="26" spans="2:71" s="1" customFormat="1" ht="25.9" customHeight="1">
      <c r="B26" s="26"/>
      <c r="D26" s="27" t="s">
        <v>31</v>
      </c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162">
        <f>ROUND(AG94,2)</f>
        <v>0</v>
      </c>
      <c r="AL26" s="163"/>
      <c r="AM26" s="163"/>
      <c r="AN26" s="163"/>
      <c r="AO26" s="163"/>
      <c r="AR26" s="26"/>
    </row>
    <row r="27" spans="2:71" s="1" customFormat="1" ht="6.95" customHeight="1">
      <c r="B27" s="26"/>
      <c r="AR27" s="26"/>
    </row>
    <row r="28" spans="2:71" s="1" customFormat="1" ht="12.75">
      <c r="B28" s="26"/>
      <c r="L28" s="164" t="s">
        <v>32</v>
      </c>
      <c r="M28" s="164"/>
      <c r="N28" s="164"/>
      <c r="O28" s="164"/>
      <c r="P28" s="164"/>
      <c r="W28" s="164" t="s">
        <v>33</v>
      </c>
      <c r="X28" s="164"/>
      <c r="Y28" s="164"/>
      <c r="Z28" s="164"/>
      <c r="AA28" s="164"/>
      <c r="AB28" s="164"/>
      <c r="AC28" s="164"/>
      <c r="AD28" s="164"/>
      <c r="AE28" s="164"/>
      <c r="AK28" s="164" t="s">
        <v>34</v>
      </c>
      <c r="AL28" s="164"/>
      <c r="AM28" s="164"/>
      <c r="AN28" s="164"/>
      <c r="AO28" s="164"/>
      <c r="AR28" s="26"/>
    </row>
    <row r="29" spans="2:71" s="2" customFormat="1" ht="14.45" customHeight="1">
      <c r="B29" s="30"/>
      <c r="D29" s="23" t="s">
        <v>35</v>
      </c>
      <c r="F29" s="23" t="s">
        <v>36</v>
      </c>
      <c r="L29" s="167">
        <v>0.21</v>
      </c>
      <c r="M29" s="166"/>
      <c r="N29" s="166"/>
      <c r="O29" s="166"/>
      <c r="P29" s="166"/>
      <c r="W29" s="165">
        <f>ROUND(AZ94, 2)</f>
        <v>0</v>
      </c>
      <c r="X29" s="166"/>
      <c r="Y29" s="166"/>
      <c r="Z29" s="166"/>
      <c r="AA29" s="166"/>
      <c r="AB29" s="166"/>
      <c r="AC29" s="166"/>
      <c r="AD29" s="166"/>
      <c r="AE29" s="166"/>
      <c r="AK29" s="165">
        <f>ROUND(AV94, 2)</f>
        <v>0</v>
      </c>
      <c r="AL29" s="166"/>
      <c r="AM29" s="166"/>
      <c r="AN29" s="166"/>
      <c r="AO29" s="166"/>
      <c r="AR29" s="30"/>
    </row>
    <row r="30" spans="2:71" s="2" customFormat="1" ht="14.45" customHeight="1">
      <c r="B30" s="30"/>
      <c r="F30" s="23" t="s">
        <v>37</v>
      </c>
      <c r="L30" s="167">
        <v>0.12</v>
      </c>
      <c r="M30" s="166"/>
      <c r="N30" s="166"/>
      <c r="O30" s="166"/>
      <c r="P30" s="166"/>
      <c r="W30" s="165">
        <f>ROUND(BA94, 2)</f>
        <v>0</v>
      </c>
      <c r="X30" s="166"/>
      <c r="Y30" s="166"/>
      <c r="Z30" s="166"/>
      <c r="AA30" s="166"/>
      <c r="AB30" s="166"/>
      <c r="AC30" s="166"/>
      <c r="AD30" s="166"/>
      <c r="AE30" s="166"/>
      <c r="AK30" s="165">
        <f>ROUND(AW94, 2)</f>
        <v>0</v>
      </c>
      <c r="AL30" s="166"/>
      <c r="AM30" s="166"/>
      <c r="AN30" s="166"/>
      <c r="AO30" s="166"/>
      <c r="AR30" s="30"/>
    </row>
    <row r="31" spans="2:71" s="2" customFormat="1" ht="14.45" hidden="1" customHeight="1">
      <c r="B31" s="30"/>
      <c r="F31" s="23" t="s">
        <v>38</v>
      </c>
      <c r="L31" s="167">
        <v>0.21</v>
      </c>
      <c r="M31" s="166"/>
      <c r="N31" s="166"/>
      <c r="O31" s="166"/>
      <c r="P31" s="166"/>
      <c r="W31" s="165">
        <f>ROUND(BB94, 2)</f>
        <v>0</v>
      </c>
      <c r="X31" s="166"/>
      <c r="Y31" s="166"/>
      <c r="Z31" s="166"/>
      <c r="AA31" s="166"/>
      <c r="AB31" s="166"/>
      <c r="AC31" s="166"/>
      <c r="AD31" s="166"/>
      <c r="AE31" s="166"/>
      <c r="AK31" s="165">
        <v>0</v>
      </c>
      <c r="AL31" s="166"/>
      <c r="AM31" s="166"/>
      <c r="AN31" s="166"/>
      <c r="AO31" s="166"/>
      <c r="AR31" s="30"/>
    </row>
    <row r="32" spans="2:71" s="2" customFormat="1" ht="14.45" hidden="1" customHeight="1">
      <c r="B32" s="30"/>
      <c r="F32" s="23" t="s">
        <v>39</v>
      </c>
      <c r="L32" s="167">
        <v>0.12</v>
      </c>
      <c r="M32" s="166"/>
      <c r="N32" s="166"/>
      <c r="O32" s="166"/>
      <c r="P32" s="166"/>
      <c r="W32" s="165">
        <f>ROUND(BC94, 2)</f>
        <v>0</v>
      </c>
      <c r="X32" s="166"/>
      <c r="Y32" s="166"/>
      <c r="Z32" s="166"/>
      <c r="AA32" s="166"/>
      <c r="AB32" s="166"/>
      <c r="AC32" s="166"/>
      <c r="AD32" s="166"/>
      <c r="AE32" s="166"/>
      <c r="AK32" s="165">
        <v>0</v>
      </c>
      <c r="AL32" s="166"/>
      <c r="AM32" s="166"/>
      <c r="AN32" s="166"/>
      <c r="AO32" s="166"/>
      <c r="AR32" s="30"/>
    </row>
    <row r="33" spans="2:44" s="2" customFormat="1" ht="14.45" hidden="1" customHeight="1">
      <c r="B33" s="30"/>
      <c r="F33" s="23" t="s">
        <v>40</v>
      </c>
      <c r="L33" s="167">
        <v>0</v>
      </c>
      <c r="M33" s="166"/>
      <c r="N33" s="166"/>
      <c r="O33" s="166"/>
      <c r="P33" s="166"/>
      <c r="W33" s="165">
        <f>ROUND(BD94, 2)</f>
        <v>0</v>
      </c>
      <c r="X33" s="166"/>
      <c r="Y33" s="166"/>
      <c r="Z33" s="166"/>
      <c r="AA33" s="166"/>
      <c r="AB33" s="166"/>
      <c r="AC33" s="166"/>
      <c r="AD33" s="166"/>
      <c r="AE33" s="166"/>
      <c r="AK33" s="165">
        <v>0</v>
      </c>
      <c r="AL33" s="166"/>
      <c r="AM33" s="166"/>
      <c r="AN33" s="166"/>
      <c r="AO33" s="166"/>
      <c r="AR33" s="30"/>
    </row>
    <row r="34" spans="2:44" s="1" customFormat="1" ht="6.95" customHeight="1">
      <c r="B34" s="26"/>
      <c r="AR34" s="26"/>
    </row>
    <row r="35" spans="2:44" s="1" customFormat="1" ht="25.9" customHeight="1">
      <c r="B35" s="26"/>
      <c r="C35" s="31"/>
      <c r="D35" s="32" t="s">
        <v>41</v>
      </c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4" t="s">
        <v>42</v>
      </c>
      <c r="U35" s="33"/>
      <c r="V35" s="33"/>
      <c r="W35" s="33"/>
      <c r="X35" s="168" t="s">
        <v>43</v>
      </c>
      <c r="Y35" s="169"/>
      <c r="Z35" s="169"/>
      <c r="AA35" s="169"/>
      <c r="AB35" s="169"/>
      <c r="AC35" s="33"/>
      <c r="AD35" s="33"/>
      <c r="AE35" s="33"/>
      <c r="AF35" s="33"/>
      <c r="AG35" s="33"/>
      <c r="AH35" s="33"/>
      <c r="AI35" s="33"/>
      <c r="AJ35" s="33"/>
      <c r="AK35" s="170">
        <f>SUM(AK26:AK33)</f>
        <v>0</v>
      </c>
      <c r="AL35" s="169"/>
      <c r="AM35" s="169"/>
      <c r="AN35" s="169"/>
      <c r="AO35" s="171"/>
      <c r="AP35" s="31"/>
      <c r="AQ35" s="31"/>
      <c r="AR35" s="26"/>
    </row>
    <row r="36" spans="2:44" s="1" customFormat="1" ht="6.95" customHeight="1">
      <c r="B36" s="26"/>
      <c r="AR36" s="26"/>
    </row>
    <row r="37" spans="2:44" s="1" customFormat="1" ht="14.45" customHeight="1">
      <c r="B37" s="26"/>
      <c r="AR37" s="26"/>
    </row>
    <row r="38" spans="2:44" ht="14.45" customHeight="1">
      <c r="B38" s="17"/>
      <c r="AR38" s="17"/>
    </row>
    <row r="39" spans="2:44" ht="14.45" customHeight="1">
      <c r="B39" s="17"/>
      <c r="AR39" s="17"/>
    </row>
    <row r="40" spans="2:44" ht="14.45" customHeight="1">
      <c r="B40" s="17"/>
      <c r="AR40" s="17"/>
    </row>
    <row r="41" spans="2:44" ht="14.45" customHeight="1">
      <c r="B41" s="17"/>
      <c r="AR41" s="17"/>
    </row>
    <row r="42" spans="2:44" ht="14.45" customHeight="1">
      <c r="B42" s="17"/>
      <c r="AR42" s="17"/>
    </row>
    <row r="43" spans="2:44" ht="14.45" customHeight="1">
      <c r="B43" s="17"/>
      <c r="AR43" s="17"/>
    </row>
    <row r="44" spans="2:44" ht="14.45" customHeight="1">
      <c r="B44" s="17"/>
      <c r="AR44" s="17"/>
    </row>
    <row r="45" spans="2:44" ht="14.45" customHeight="1">
      <c r="B45" s="17"/>
      <c r="AR45" s="17"/>
    </row>
    <row r="46" spans="2:44" ht="14.45" customHeight="1">
      <c r="B46" s="17"/>
      <c r="AR46" s="17"/>
    </row>
    <row r="47" spans="2:44" ht="14.45" customHeight="1">
      <c r="B47" s="17"/>
      <c r="AR47" s="17"/>
    </row>
    <row r="48" spans="2:44" ht="14.45" customHeight="1">
      <c r="B48" s="17"/>
      <c r="AR48" s="17"/>
    </row>
    <row r="49" spans="2:44" s="1" customFormat="1" ht="14.45" customHeight="1">
      <c r="B49" s="26"/>
      <c r="D49" s="35" t="s">
        <v>44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5" t="s">
        <v>45</v>
      </c>
      <c r="AI49" s="36"/>
      <c r="AJ49" s="36"/>
      <c r="AK49" s="36"/>
      <c r="AL49" s="36"/>
      <c r="AM49" s="36"/>
      <c r="AN49" s="36"/>
      <c r="AO49" s="36"/>
      <c r="AR49" s="26"/>
    </row>
    <row r="50" spans="2:44" ht="11.25">
      <c r="B50" s="17"/>
      <c r="AR50" s="17"/>
    </row>
    <row r="51" spans="2:44" ht="11.25">
      <c r="B51" s="17"/>
      <c r="AR51" s="17"/>
    </row>
    <row r="52" spans="2:44" ht="11.25">
      <c r="B52" s="17"/>
      <c r="AR52" s="17"/>
    </row>
    <row r="53" spans="2:44" ht="11.25">
      <c r="B53" s="17"/>
      <c r="AR53" s="17"/>
    </row>
    <row r="54" spans="2:44" ht="11.25">
      <c r="B54" s="17"/>
      <c r="AR54" s="17"/>
    </row>
    <row r="55" spans="2:44" ht="11.25">
      <c r="B55" s="17"/>
      <c r="AR55" s="17"/>
    </row>
    <row r="56" spans="2:44" ht="11.25">
      <c r="B56" s="17"/>
      <c r="AR56" s="17"/>
    </row>
    <row r="57" spans="2:44" ht="11.25">
      <c r="B57" s="17"/>
      <c r="AR57" s="17"/>
    </row>
    <row r="58" spans="2:44" ht="11.25">
      <c r="B58" s="17"/>
      <c r="AR58" s="17"/>
    </row>
    <row r="59" spans="2:44" ht="11.25">
      <c r="B59" s="17"/>
      <c r="AR59" s="17"/>
    </row>
    <row r="60" spans="2:44" s="1" customFormat="1" ht="12.75">
      <c r="B60" s="26"/>
      <c r="D60" s="37" t="s">
        <v>46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37" t="s">
        <v>47</v>
      </c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37" t="s">
        <v>46</v>
      </c>
      <c r="AI60" s="28"/>
      <c r="AJ60" s="28"/>
      <c r="AK60" s="28"/>
      <c r="AL60" s="28"/>
      <c r="AM60" s="37" t="s">
        <v>47</v>
      </c>
      <c r="AN60" s="28"/>
      <c r="AO60" s="28"/>
      <c r="AR60" s="26"/>
    </row>
    <row r="61" spans="2:44" ht="11.25">
      <c r="B61" s="17"/>
      <c r="AR61" s="17"/>
    </row>
    <row r="62" spans="2:44" ht="11.25">
      <c r="B62" s="17"/>
      <c r="AR62" s="17"/>
    </row>
    <row r="63" spans="2:44" ht="11.25">
      <c r="B63" s="17"/>
      <c r="AR63" s="17"/>
    </row>
    <row r="64" spans="2:44" s="1" customFormat="1" ht="12.75">
      <c r="B64" s="26"/>
      <c r="D64" s="35" t="s">
        <v>48</v>
      </c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5" t="s">
        <v>49</v>
      </c>
      <c r="AI64" s="36"/>
      <c r="AJ64" s="36"/>
      <c r="AK64" s="36"/>
      <c r="AL64" s="36"/>
      <c r="AM64" s="36"/>
      <c r="AN64" s="36"/>
      <c r="AO64" s="36"/>
      <c r="AR64" s="26"/>
    </row>
    <row r="65" spans="2:44" ht="11.25">
      <c r="B65" s="17"/>
      <c r="AR65" s="17"/>
    </row>
    <row r="66" spans="2:44" ht="11.25">
      <c r="B66" s="17"/>
      <c r="AR66" s="17"/>
    </row>
    <row r="67" spans="2:44" ht="11.25">
      <c r="B67" s="17"/>
      <c r="AR67" s="17"/>
    </row>
    <row r="68" spans="2:44" ht="11.25">
      <c r="B68" s="17"/>
      <c r="AR68" s="17"/>
    </row>
    <row r="69" spans="2:44" ht="11.25">
      <c r="B69" s="17"/>
      <c r="AR69" s="17"/>
    </row>
    <row r="70" spans="2:44" ht="11.25">
      <c r="B70" s="17"/>
      <c r="AR70" s="17"/>
    </row>
    <row r="71" spans="2:44" ht="11.25">
      <c r="B71" s="17"/>
      <c r="AR71" s="17"/>
    </row>
    <row r="72" spans="2:44" ht="11.25">
      <c r="B72" s="17"/>
      <c r="AR72" s="17"/>
    </row>
    <row r="73" spans="2:44" ht="11.25">
      <c r="B73" s="17"/>
      <c r="AR73" s="17"/>
    </row>
    <row r="74" spans="2:44" ht="11.25">
      <c r="B74" s="17"/>
      <c r="AR74" s="17"/>
    </row>
    <row r="75" spans="2:44" s="1" customFormat="1" ht="12.75">
      <c r="B75" s="26"/>
      <c r="D75" s="37" t="s">
        <v>46</v>
      </c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8"/>
      <c r="S75" s="28"/>
      <c r="T75" s="28"/>
      <c r="U75" s="28"/>
      <c r="V75" s="37" t="s">
        <v>47</v>
      </c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37" t="s">
        <v>46</v>
      </c>
      <c r="AI75" s="28"/>
      <c r="AJ75" s="28"/>
      <c r="AK75" s="28"/>
      <c r="AL75" s="28"/>
      <c r="AM75" s="37" t="s">
        <v>47</v>
      </c>
      <c r="AN75" s="28"/>
      <c r="AO75" s="28"/>
      <c r="AR75" s="26"/>
    </row>
    <row r="76" spans="2:44" s="1" customFormat="1" ht="11.25">
      <c r="B76" s="26"/>
      <c r="AR76" s="26"/>
    </row>
    <row r="77" spans="2:44" s="1" customFormat="1" ht="6.9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39"/>
      <c r="AP77" s="39"/>
      <c r="AQ77" s="39"/>
      <c r="AR77" s="26"/>
    </row>
    <row r="81" spans="1:91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  <c r="AI81" s="41"/>
      <c r="AJ81" s="41"/>
      <c r="AK81" s="41"/>
      <c r="AL81" s="41"/>
      <c r="AM81" s="41"/>
      <c r="AN81" s="41"/>
      <c r="AO81" s="41"/>
      <c r="AP81" s="41"/>
      <c r="AQ81" s="41"/>
      <c r="AR81" s="26"/>
    </row>
    <row r="82" spans="1:91" s="1" customFormat="1" ht="24.95" customHeight="1">
      <c r="B82" s="26"/>
      <c r="C82" s="18" t="s">
        <v>50</v>
      </c>
      <c r="AR82" s="26"/>
    </row>
    <row r="83" spans="1:91" s="1" customFormat="1" ht="6.95" customHeight="1">
      <c r="B83" s="26"/>
      <c r="AR83" s="26"/>
    </row>
    <row r="84" spans="1:91" s="3" customFormat="1" ht="12" customHeight="1">
      <c r="B84" s="42"/>
      <c r="C84" s="23" t="s">
        <v>12</v>
      </c>
      <c r="L84" s="3" t="str">
        <f>K5</f>
        <v>hk_hus</v>
      </c>
      <c r="AR84" s="42"/>
    </row>
    <row r="85" spans="1:91" s="4" customFormat="1" ht="36.950000000000003" customHeight="1">
      <c r="B85" s="43"/>
      <c r="C85" s="44" t="s">
        <v>14</v>
      </c>
      <c r="L85" s="172" t="str">
        <f>K6</f>
        <v>Oprava chodníku před čp. 1623/98-163/80</v>
      </c>
      <c r="M85" s="173"/>
      <c r="N85" s="173"/>
      <c r="O85" s="173"/>
      <c r="P85" s="173"/>
      <c r="Q85" s="173"/>
      <c r="R85" s="173"/>
      <c r="S85" s="173"/>
      <c r="T85" s="173"/>
      <c r="U85" s="173"/>
      <c r="V85" s="173"/>
      <c r="W85" s="173"/>
      <c r="X85" s="173"/>
      <c r="Y85" s="173"/>
      <c r="Z85" s="173"/>
      <c r="AA85" s="173"/>
      <c r="AB85" s="173"/>
      <c r="AC85" s="173"/>
      <c r="AD85" s="173"/>
      <c r="AE85" s="173"/>
      <c r="AF85" s="173"/>
      <c r="AG85" s="173"/>
      <c r="AH85" s="173"/>
      <c r="AI85" s="173"/>
      <c r="AJ85" s="173"/>
      <c r="AR85" s="43"/>
    </row>
    <row r="86" spans="1:91" s="1" customFormat="1" ht="6.95" customHeight="1">
      <c r="B86" s="26"/>
      <c r="AR86" s="26"/>
    </row>
    <row r="87" spans="1:91" s="1" customFormat="1" ht="12" customHeight="1">
      <c r="B87" s="26"/>
      <c r="C87" s="23" t="s">
        <v>18</v>
      </c>
      <c r="L87" s="45" t="str">
        <f>IF(K8="","",K8)</f>
        <v>Hradec Králové, Husova ulice</v>
      </c>
      <c r="AI87" s="23" t="s">
        <v>20</v>
      </c>
      <c r="AM87" s="174" t="str">
        <f>IF(AN8= "","",AN8)</f>
        <v>9. 6. 2025</v>
      </c>
      <c r="AN87" s="174"/>
      <c r="AR87" s="26"/>
    </row>
    <row r="88" spans="1:91" s="1" customFormat="1" ht="6.95" customHeight="1">
      <c r="B88" s="26"/>
      <c r="AR88" s="26"/>
    </row>
    <row r="89" spans="1:91" s="1" customFormat="1" ht="15.4" customHeight="1">
      <c r="B89" s="26"/>
      <c r="C89" s="23" t="s">
        <v>22</v>
      </c>
      <c r="L89" s="3" t="str">
        <f>IF(E11= "","",E11)</f>
        <v xml:space="preserve"> </v>
      </c>
      <c r="AI89" s="23" t="s">
        <v>27</v>
      </c>
      <c r="AM89" s="175" t="str">
        <f>IF(E17="","",E17)</f>
        <v xml:space="preserve"> </v>
      </c>
      <c r="AN89" s="176"/>
      <c r="AO89" s="176"/>
      <c r="AP89" s="176"/>
      <c r="AR89" s="26"/>
      <c r="AS89" s="177" t="s">
        <v>51</v>
      </c>
      <c r="AT89" s="178"/>
      <c r="AU89" s="47"/>
      <c r="AV89" s="47"/>
      <c r="AW89" s="47"/>
      <c r="AX89" s="47"/>
      <c r="AY89" s="47"/>
      <c r="AZ89" s="47"/>
      <c r="BA89" s="47"/>
      <c r="BB89" s="47"/>
      <c r="BC89" s="47"/>
      <c r="BD89" s="48"/>
    </row>
    <row r="90" spans="1:91" s="1" customFormat="1" ht="15.4" customHeight="1">
      <c r="B90" s="26"/>
      <c r="C90" s="23" t="s">
        <v>26</v>
      </c>
      <c r="L90" s="3" t="str">
        <f>IF(E14="","",E14)</f>
        <v xml:space="preserve"> </v>
      </c>
      <c r="AI90" s="23" t="s">
        <v>29</v>
      </c>
      <c r="AM90" s="175" t="str">
        <f>IF(E20="","",E20)</f>
        <v xml:space="preserve"> </v>
      </c>
      <c r="AN90" s="176"/>
      <c r="AO90" s="176"/>
      <c r="AP90" s="176"/>
      <c r="AR90" s="26"/>
      <c r="AS90" s="179"/>
      <c r="AT90" s="180"/>
      <c r="BD90" s="50"/>
    </row>
    <row r="91" spans="1:91" s="1" customFormat="1" ht="10.9" customHeight="1">
      <c r="B91" s="26"/>
      <c r="AR91" s="26"/>
      <c r="AS91" s="179"/>
      <c r="AT91" s="180"/>
      <c r="BD91" s="50"/>
    </row>
    <row r="92" spans="1:91" s="1" customFormat="1" ht="29.25" customHeight="1">
      <c r="B92" s="26"/>
      <c r="C92" s="181" t="s">
        <v>52</v>
      </c>
      <c r="D92" s="182"/>
      <c r="E92" s="182"/>
      <c r="F92" s="182"/>
      <c r="G92" s="182"/>
      <c r="H92" s="51"/>
      <c r="I92" s="183" t="s">
        <v>53</v>
      </c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  <c r="AA92" s="182"/>
      <c r="AB92" s="182"/>
      <c r="AC92" s="182"/>
      <c r="AD92" s="182"/>
      <c r="AE92" s="182"/>
      <c r="AF92" s="182"/>
      <c r="AG92" s="184" t="s">
        <v>54</v>
      </c>
      <c r="AH92" s="182"/>
      <c r="AI92" s="182"/>
      <c r="AJ92" s="182"/>
      <c r="AK92" s="182"/>
      <c r="AL92" s="182"/>
      <c r="AM92" s="182"/>
      <c r="AN92" s="183" t="s">
        <v>55</v>
      </c>
      <c r="AO92" s="182"/>
      <c r="AP92" s="185"/>
      <c r="AQ92" s="52" t="s">
        <v>56</v>
      </c>
      <c r="AR92" s="26"/>
      <c r="AS92" s="53" t="s">
        <v>57</v>
      </c>
      <c r="AT92" s="54" t="s">
        <v>58</v>
      </c>
      <c r="AU92" s="54" t="s">
        <v>59</v>
      </c>
      <c r="AV92" s="54" t="s">
        <v>60</v>
      </c>
      <c r="AW92" s="54" t="s">
        <v>61</v>
      </c>
      <c r="AX92" s="54" t="s">
        <v>62</v>
      </c>
      <c r="AY92" s="54" t="s">
        <v>63</v>
      </c>
      <c r="AZ92" s="54" t="s">
        <v>64</v>
      </c>
      <c r="BA92" s="54" t="s">
        <v>65</v>
      </c>
      <c r="BB92" s="54" t="s">
        <v>66</v>
      </c>
      <c r="BC92" s="54" t="s">
        <v>67</v>
      </c>
      <c r="BD92" s="55" t="s">
        <v>68</v>
      </c>
    </row>
    <row r="93" spans="1:91" s="1" customFormat="1" ht="10.9" customHeight="1">
      <c r="B93" s="26"/>
      <c r="AR93" s="26"/>
      <c r="AS93" s="56"/>
      <c r="AT93" s="47"/>
      <c r="AU93" s="47"/>
      <c r="AV93" s="47"/>
      <c r="AW93" s="47"/>
      <c r="AX93" s="47"/>
      <c r="AY93" s="47"/>
      <c r="AZ93" s="47"/>
      <c r="BA93" s="47"/>
      <c r="BB93" s="47"/>
      <c r="BC93" s="47"/>
      <c r="BD93" s="48"/>
    </row>
    <row r="94" spans="1:91" s="5" customFormat="1" ht="32.450000000000003" customHeight="1">
      <c r="B94" s="57"/>
      <c r="C94" s="58" t="s">
        <v>69</v>
      </c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  <c r="O94" s="59"/>
      <c r="P94" s="59"/>
      <c r="Q94" s="59"/>
      <c r="R94" s="59"/>
      <c r="S94" s="59"/>
      <c r="T94" s="59"/>
      <c r="U94" s="59"/>
      <c r="V94" s="59"/>
      <c r="W94" s="59"/>
      <c r="X94" s="59"/>
      <c r="Y94" s="59"/>
      <c r="Z94" s="59"/>
      <c r="AA94" s="59"/>
      <c r="AB94" s="59"/>
      <c r="AC94" s="59"/>
      <c r="AD94" s="59"/>
      <c r="AE94" s="59"/>
      <c r="AF94" s="59"/>
      <c r="AG94" s="189">
        <f>ROUND(AG95,2)</f>
        <v>0</v>
      </c>
      <c r="AH94" s="189"/>
      <c r="AI94" s="189"/>
      <c r="AJ94" s="189"/>
      <c r="AK94" s="189"/>
      <c r="AL94" s="189"/>
      <c r="AM94" s="189"/>
      <c r="AN94" s="190">
        <f>SUM(AG94,AT94)</f>
        <v>0</v>
      </c>
      <c r="AO94" s="190"/>
      <c r="AP94" s="190"/>
      <c r="AQ94" s="61" t="s">
        <v>1</v>
      </c>
      <c r="AR94" s="57"/>
      <c r="AS94" s="62">
        <f>ROUND(AS95,2)</f>
        <v>0</v>
      </c>
      <c r="AT94" s="63">
        <f>ROUND(SUM(AV94:AW94),2)</f>
        <v>0</v>
      </c>
      <c r="AU94" s="64">
        <f>ROUND(AU95,5)</f>
        <v>437.28966000000003</v>
      </c>
      <c r="AV94" s="63">
        <f>ROUND(AZ94*L29,2)</f>
        <v>0</v>
      </c>
      <c r="AW94" s="63">
        <f>ROUND(BA94*L30,2)</f>
        <v>0</v>
      </c>
      <c r="AX94" s="63">
        <f>ROUND(BB94*L29,2)</f>
        <v>0</v>
      </c>
      <c r="AY94" s="63">
        <f>ROUND(BC94*L30,2)</f>
        <v>0</v>
      </c>
      <c r="AZ94" s="63">
        <f>ROUND(AZ95,2)</f>
        <v>0</v>
      </c>
      <c r="BA94" s="63">
        <f>ROUND(BA95,2)</f>
        <v>0</v>
      </c>
      <c r="BB94" s="63">
        <f>ROUND(BB95,2)</f>
        <v>0</v>
      </c>
      <c r="BC94" s="63">
        <f>ROUND(BC95,2)</f>
        <v>0</v>
      </c>
      <c r="BD94" s="65">
        <f>ROUND(BD95,2)</f>
        <v>0</v>
      </c>
      <c r="BS94" s="66" t="s">
        <v>70</v>
      </c>
      <c r="BT94" s="66" t="s">
        <v>71</v>
      </c>
      <c r="BU94" s="67" t="s">
        <v>72</v>
      </c>
      <c r="BV94" s="66" t="s">
        <v>73</v>
      </c>
      <c r="BW94" s="66" t="s">
        <v>4</v>
      </c>
      <c r="BX94" s="66" t="s">
        <v>74</v>
      </c>
      <c r="CL94" s="66" t="s">
        <v>1</v>
      </c>
    </row>
    <row r="95" spans="1:91" s="6" customFormat="1" ht="16.350000000000001" customHeight="1">
      <c r="A95" s="68" t="s">
        <v>75</v>
      </c>
      <c r="B95" s="69"/>
      <c r="C95" s="70"/>
      <c r="D95" s="188" t="s">
        <v>76</v>
      </c>
      <c r="E95" s="188"/>
      <c r="F95" s="188"/>
      <c r="G95" s="188"/>
      <c r="H95" s="188"/>
      <c r="I95" s="71"/>
      <c r="J95" s="188" t="s">
        <v>77</v>
      </c>
      <c r="K95" s="188"/>
      <c r="L95" s="188"/>
      <c r="M95" s="188"/>
      <c r="N95" s="188"/>
      <c r="O95" s="188"/>
      <c r="P95" s="188"/>
      <c r="Q95" s="188"/>
      <c r="R95" s="188"/>
      <c r="S95" s="188"/>
      <c r="T95" s="188"/>
      <c r="U95" s="188"/>
      <c r="V95" s="188"/>
      <c r="W95" s="188"/>
      <c r="X95" s="188"/>
      <c r="Y95" s="188"/>
      <c r="Z95" s="188"/>
      <c r="AA95" s="188"/>
      <c r="AB95" s="188"/>
      <c r="AC95" s="188"/>
      <c r="AD95" s="188"/>
      <c r="AE95" s="188"/>
      <c r="AF95" s="188"/>
      <c r="AG95" s="186">
        <f>'stav - Soupis předpokláda...'!J30</f>
        <v>0</v>
      </c>
      <c r="AH95" s="187"/>
      <c r="AI95" s="187"/>
      <c r="AJ95" s="187"/>
      <c r="AK95" s="187"/>
      <c r="AL95" s="187"/>
      <c r="AM95" s="187"/>
      <c r="AN95" s="186">
        <f>SUM(AG95,AT95)</f>
        <v>0</v>
      </c>
      <c r="AO95" s="187"/>
      <c r="AP95" s="187"/>
      <c r="AQ95" s="72" t="s">
        <v>78</v>
      </c>
      <c r="AR95" s="69"/>
      <c r="AS95" s="73">
        <v>0</v>
      </c>
      <c r="AT95" s="74">
        <f>ROUND(SUM(AV95:AW95),2)</f>
        <v>0</v>
      </c>
      <c r="AU95" s="75">
        <f>'stav - Soupis předpokláda...'!P127</f>
        <v>437.28966000000003</v>
      </c>
      <c r="AV95" s="74">
        <f>'stav - Soupis předpokláda...'!J33</f>
        <v>0</v>
      </c>
      <c r="AW95" s="74">
        <f>'stav - Soupis předpokláda...'!J34</f>
        <v>0</v>
      </c>
      <c r="AX95" s="74">
        <f>'stav - Soupis předpokláda...'!J35</f>
        <v>0</v>
      </c>
      <c r="AY95" s="74">
        <f>'stav - Soupis předpokláda...'!J36</f>
        <v>0</v>
      </c>
      <c r="AZ95" s="74">
        <f>'stav - Soupis předpokláda...'!F33</f>
        <v>0</v>
      </c>
      <c r="BA95" s="74">
        <f>'stav - Soupis předpokláda...'!F34</f>
        <v>0</v>
      </c>
      <c r="BB95" s="74">
        <f>'stav - Soupis předpokláda...'!F35</f>
        <v>0</v>
      </c>
      <c r="BC95" s="74">
        <f>'stav - Soupis předpokláda...'!F36</f>
        <v>0</v>
      </c>
      <c r="BD95" s="76">
        <f>'stav - Soupis předpokláda...'!F37</f>
        <v>0</v>
      </c>
      <c r="BT95" s="77" t="s">
        <v>79</v>
      </c>
      <c r="BV95" s="77" t="s">
        <v>73</v>
      </c>
      <c r="BW95" s="77" t="s">
        <v>80</v>
      </c>
      <c r="BX95" s="77" t="s">
        <v>4</v>
      </c>
      <c r="CL95" s="77" t="s">
        <v>1</v>
      </c>
      <c r="CM95" s="77" t="s">
        <v>81</v>
      </c>
    </row>
    <row r="96" spans="1:91" s="1" customFormat="1" ht="30" customHeight="1">
      <c r="B96" s="26"/>
      <c r="AR96" s="26"/>
    </row>
    <row r="97" spans="2:44" s="1" customFormat="1" ht="6.95" customHeigh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39"/>
      <c r="S97" s="39"/>
      <c r="T97" s="39"/>
      <c r="U97" s="39"/>
      <c r="V97" s="39"/>
      <c r="W97" s="39"/>
      <c r="X97" s="39"/>
      <c r="Y97" s="39"/>
      <c r="Z97" s="39"/>
      <c r="AA97" s="39"/>
      <c r="AB97" s="39"/>
      <c r="AC97" s="39"/>
      <c r="AD97" s="39"/>
      <c r="AE97" s="39"/>
      <c r="AF97" s="39"/>
      <c r="AG97" s="39"/>
      <c r="AH97" s="39"/>
      <c r="AI97" s="39"/>
      <c r="AJ97" s="39"/>
      <c r="AK97" s="39"/>
      <c r="AL97" s="39"/>
      <c r="AM97" s="39"/>
      <c r="AN97" s="39"/>
      <c r="AO97" s="39"/>
      <c r="AP97" s="39"/>
      <c r="AQ97" s="39"/>
      <c r="AR97" s="26"/>
    </row>
  </sheetData>
  <mergeCells count="40">
    <mergeCell ref="AR2:BE2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stav - Soupis předpokláda...'!C2" display="/" xr:uid="{00000000-0004-0000-0000-000000000000}"/>
  </hyperlinks>
  <pageMargins left="0.39374999999999999" right="0.39374999999999999" top="0.39374999999999999" bottom="0.39374999999999999" header="0" footer="0"/>
  <pageSetup paperSize="9" scale="77" fitToHeight="100" orientation="portrait" blackAndWhite="1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98"/>
  <sheetViews>
    <sheetView showGridLines="0" tabSelected="1" topLeftCell="A112" workbookViewId="0">
      <selection activeCell="F130" sqref="F130"/>
    </sheetView>
  </sheetViews>
  <sheetFormatPr defaultRowHeight="15"/>
  <cols>
    <col min="1" max="1" width="7.83203125" customWidth="1"/>
    <col min="2" max="2" width="1" customWidth="1"/>
    <col min="3" max="3" width="4" customWidth="1"/>
    <col min="4" max="4" width="4.1640625" customWidth="1"/>
    <col min="5" max="5" width="16.1640625" customWidth="1"/>
    <col min="6" max="6" width="48.1640625" customWidth="1"/>
    <col min="7" max="7" width="7" customWidth="1"/>
    <col min="8" max="8" width="13.33203125" customWidth="1"/>
    <col min="9" max="9" width="15" customWidth="1"/>
    <col min="10" max="11" width="21.1640625" customWidth="1"/>
    <col min="12" max="12" width="8.83203125" customWidth="1"/>
    <col min="13" max="13" width="10.33203125" hidden="1" customWidth="1"/>
    <col min="14" max="14" width="9.1640625" hidden="1"/>
    <col min="15" max="20" width="13.5" hidden="1" customWidth="1"/>
    <col min="21" max="21" width="15.5" hidden="1" customWidth="1"/>
    <col min="22" max="22" width="11.6640625" customWidth="1"/>
    <col min="23" max="23" width="15.5" customWidth="1"/>
    <col min="24" max="24" width="11.6640625" customWidth="1"/>
    <col min="25" max="25" width="14.1640625" customWidth="1"/>
    <col min="26" max="26" width="10.5" customWidth="1"/>
    <col min="27" max="27" width="14.1640625" customWidth="1"/>
    <col min="28" max="28" width="15.5" customWidth="1"/>
    <col min="29" max="29" width="10.5" customWidth="1"/>
    <col min="30" max="30" width="14.1640625" customWidth="1"/>
    <col min="31" max="31" width="15.5" customWidth="1"/>
    <col min="44" max="65" width="9.1640625" hidden="1"/>
  </cols>
  <sheetData>
    <row r="1" spans="2:46" ht="11.25"/>
    <row r="2" spans="2:46" ht="36.950000000000003" customHeight="1">
      <c r="L2" s="191" t="s">
        <v>5</v>
      </c>
      <c r="M2" s="159"/>
      <c r="N2" s="159"/>
      <c r="O2" s="159"/>
      <c r="P2" s="159"/>
      <c r="Q2" s="159"/>
      <c r="R2" s="159"/>
      <c r="S2" s="159"/>
      <c r="T2" s="159"/>
      <c r="U2" s="159"/>
      <c r="V2" s="159"/>
      <c r="AT2" s="14" t="s">
        <v>80</v>
      </c>
    </row>
    <row r="3" spans="2:46" ht="6.95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7"/>
      <c r="AT3" s="14" t="s">
        <v>81</v>
      </c>
    </row>
    <row r="4" spans="2:46" ht="24.95" customHeight="1">
      <c r="B4" s="17"/>
      <c r="D4" s="18" t="s">
        <v>82</v>
      </c>
      <c r="L4" s="17"/>
      <c r="M4" s="78" t="s">
        <v>10</v>
      </c>
      <c r="AT4" s="14" t="s">
        <v>3</v>
      </c>
    </row>
    <row r="5" spans="2:46" ht="6.95" customHeight="1">
      <c r="B5" s="17"/>
      <c r="L5" s="17"/>
    </row>
    <row r="6" spans="2:46" ht="12" customHeight="1">
      <c r="B6" s="17"/>
      <c r="D6" s="23" t="s">
        <v>14</v>
      </c>
      <c r="L6" s="17"/>
    </row>
    <row r="7" spans="2:46" ht="16.350000000000001" customHeight="1">
      <c r="B7" s="17"/>
      <c r="E7" s="192" t="str">
        <f>'Rekapitulace stavby'!K6</f>
        <v>Oprava chodníku před čp. 1623/98-163/80</v>
      </c>
      <c r="F7" s="193"/>
      <c r="G7" s="193"/>
      <c r="H7" s="193"/>
      <c r="L7" s="17"/>
    </row>
    <row r="8" spans="2:46" s="1" customFormat="1" ht="12" customHeight="1">
      <c r="B8" s="26"/>
      <c r="D8" s="23" t="s">
        <v>83</v>
      </c>
      <c r="L8" s="26"/>
    </row>
    <row r="9" spans="2:46" s="1" customFormat="1" ht="16.350000000000001" customHeight="1">
      <c r="B9" s="26"/>
      <c r="E9" s="172" t="s">
        <v>84</v>
      </c>
      <c r="F9" s="194"/>
      <c r="G9" s="194"/>
      <c r="H9" s="194"/>
      <c r="L9" s="26"/>
    </row>
    <row r="10" spans="2:46" s="1" customFormat="1" ht="11.25">
      <c r="B10" s="26"/>
      <c r="L10" s="26"/>
    </row>
    <row r="11" spans="2:46" s="1" customFormat="1" ht="12" customHeight="1">
      <c r="B11" s="26"/>
      <c r="D11" s="23" t="s">
        <v>16</v>
      </c>
      <c r="F11" s="21" t="s">
        <v>1</v>
      </c>
      <c r="I11" s="23" t="s">
        <v>17</v>
      </c>
      <c r="J11" s="21" t="s">
        <v>1</v>
      </c>
      <c r="L11" s="26"/>
    </row>
    <row r="12" spans="2:46" s="1" customFormat="1" ht="12" customHeight="1">
      <c r="B12" s="26"/>
      <c r="D12" s="23" t="s">
        <v>18</v>
      </c>
      <c r="F12" s="21" t="s">
        <v>19</v>
      </c>
      <c r="I12" s="23" t="s">
        <v>20</v>
      </c>
      <c r="J12" s="46" t="str">
        <f>'Rekapitulace stavby'!AN8</f>
        <v>9. 6. 2025</v>
      </c>
      <c r="L12" s="26"/>
    </row>
    <row r="13" spans="2:46" s="1" customFormat="1" ht="10.9" customHeight="1">
      <c r="B13" s="26"/>
      <c r="L13" s="26"/>
    </row>
    <row r="14" spans="2:46" s="1" customFormat="1" ht="12" customHeight="1">
      <c r="B14" s="26"/>
      <c r="D14" s="23" t="s">
        <v>22</v>
      </c>
      <c r="I14" s="23" t="s">
        <v>23</v>
      </c>
      <c r="J14" s="21" t="str">
        <f>IF('Rekapitulace stavby'!AN10="","",'Rekapitulace stavby'!AN10)</f>
        <v/>
      </c>
      <c r="L14" s="26"/>
    </row>
    <row r="15" spans="2:46" s="1" customFormat="1" ht="18" customHeight="1">
      <c r="B15" s="26"/>
      <c r="E15" s="21" t="str">
        <f>IF('Rekapitulace stavby'!E11="","",'Rekapitulace stavby'!E11)</f>
        <v xml:space="preserve"> </v>
      </c>
      <c r="I15" s="23" t="s">
        <v>25</v>
      </c>
      <c r="J15" s="21" t="str">
        <f>IF('Rekapitulace stavby'!AN11="","",'Rekapitulace stavby'!AN11)</f>
        <v/>
      </c>
      <c r="L15" s="26"/>
    </row>
    <row r="16" spans="2:46" s="1" customFormat="1" ht="6.95" customHeight="1">
      <c r="B16" s="26"/>
      <c r="L16" s="26"/>
    </row>
    <row r="17" spans="2:12" s="1" customFormat="1" ht="12" customHeight="1">
      <c r="B17" s="26"/>
      <c r="D17" s="23" t="s">
        <v>26</v>
      </c>
      <c r="I17" s="23" t="s">
        <v>23</v>
      </c>
      <c r="J17" s="21" t="str">
        <f>'Rekapitulace stavby'!AN13</f>
        <v/>
      </c>
      <c r="L17" s="26"/>
    </row>
    <row r="18" spans="2:12" s="1" customFormat="1" ht="18" customHeight="1">
      <c r="B18" s="26"/>
      <c r="E18" s="158" t="str">
        <f>'Rekapitulace stavby'!E14</f>
        <v xml:space="preserve"> </v>
      </c>
      <c r="F18" s="158"/>
      <c r="G18" s="158"/>
      <c r="H18" s="158"/>
      <c r="I18" s="23" t="s">
        <v>25</v>
      </c>
      <c r="J18" s="21" t="str">
        <f>'Rekapitulace stavby'!AN14</f>
        <v/>
      </c>
      <c r="L18" s="26"/>
    </row>
    <row r="19" spans="2:12" s="1" customFormat="1" ht="6.95" customHeight="1">
      <c r="B19" s="26"/>
      <c r="L19" s="26"/>
    </row>
    <row r="20" spans="2:12" s="1" customFormat="1" ht="12" customHeight="1">
      <c r="B20" s="26"/>
      <c r="D20" s="23" t="s">
        <v>27</v>
      </c>
      <c r="I20" s="23" t="s">
        <v>23</v>
      </c>
      <c r="J20" s="21" t="str">
        <f>IF('Rekapitulace stavby'!AN16="","",'Rekapitulace stavby'!AN16)</f>
        <v/>
      </c>
      <c r="L20" s="26"/>
    </row>
    <row r="21" spans="2:12" s="1" customFormat="1" ht="18" customHeight="1">
      <c r="B21" s="26"/>
      <c r="E21" s="21" t="str">
        <f>IF('Rekapitulace stavby'!E17="","",'Rekapitulace stavby'!E17)</f>
        <v xml:space="preserve"> </v>
      </c>
      <c r="I21" s="23" t="s">
        <v>25</v>
      </c>
      <c r="J21" s="21" t="str">
        <f>IF('Rekapitulace stavby'!AN17="","",'Rekapitulace stavby'!AN17)</f>
        <v/>
      </c>
      <c r="L21" s="26"/>
    </row>
    <row r="22" spans="2:12" s="1" customFormat="1" ht="6.95" customHeight="1">
      <c r="B22" s="26"/>
      <c r="L22" s="26"/>
    </row>
    <row r="23" spans="2:12" s="1" customFormat="1" ht="12" customHeight="1">
      <c r="B23" s="26"/>
      <c r="D23" s="23" t="s">
        <v>29</v>
      </c>
      <c r="I23" s="23" t="s">
        <v>23</v>
      </c>
      <c r="J23" s="21" t="str">
        <f>IF('Rekapitulace stavby'!AN19="","",'Rekapitulace stavby'!AN19)</f>
        <v/>
      </c>
      <c r="L23" s="26"/>
    </row>
    <row r="24" spans="2:12" s="1" customFormat="1" ht="18" customHeight="1">
      <c r="B24" s="26"/>
      <c r="E24" s="21" t="str">
        <f>IF('Rekapitulace stavby'!E20="","",'Rekapitulace stavby'!E20)</f>
        <v xml:space="preserve"> </v>
      </c>
      <c r="I24" s="23" t="s">
        <v>25</v>
      </c>
      <c r="J24" s="21" t="str">
        <f>IF('Rekapitulace stavby'!AN20="","",'Rekapitulace stavby'!AN20)</f>
        <v/>
      </c>
      <c r="L24" s="26"/>
    </row>
    <row r="25" spans="2:12" s="1" customFormat="1" ht="6.95" customHeight="1">
      <c r="B25" s="26"/>
      <c r="L25" s="26"/>
    </row>
    <row r="26" spans="2:12" s="1" customFormat="1" ht="12" customHeight="1">
      <c r="B26" s="26"/>
      <c r="D26" s="23" t="s">
        <v>30</v>
      </c>
      <c r="L26" s="26"/>
    </row>
    <row r="27" spans="2:12" s="7" customFormat="1" ht="16.350000000000001" customHeight="1">
      <c r="B27" s="79"/>
      <c r="E27" s="161" t="s">
        <v>1</v>
      </c>
      <c r="F27" s="161"/>
      <c r="G27" s="161"/>
      <c r="H27" s="161"/>
      <c r="L27" s="79"/>
    </row>
    <row r="28" spans="2:12" s="1" customFormat="1" ht="6.95" customHeight="1">
      <c r="B28" s="26"/>
      <c r="L28" s="26"/>
    </row>
    <row r="29" spans="2:12" s="1" customFormat="1" ht="6.95" customHeight="1">
      <c r="B29" s="26"/>
      <c r="D29" s="47"/>
      <c r="E29" s="47"/>
      <c r="F29" s="47"/>
      <c r="G29" s="47"/>
      <c r="H29" s="47"/>
      <c r="I29" s="47"/>
      <c r="J29" s="47"/>
      <c r="K29" s="47"/>
      <c r="L29" s="26"/>
    </row>
    <row r="30" spans="2:12" s="1" customFormat="1" ht="25.35" customHeight="1">
      <c r="B30" s="26"/>
      <c r="D30" s="80" t="s">
        <v>31</v>
      </c>
      <c r="J30" s="60">
        <f>ROUND(J127, 2)</f>
        <v>0</v>
      </c>
      <c r="L30" s="26"/>
    </row>
    <row r="31" spans="2:12" s="1" customFormat="1" ht="6.95" customHeight="1">
      <c r="B31" s="26"/>
      <c r="D31" s="47"/>
      <c r="E31" s="47"/>
      <c r="F31" s="47"/>
      <c r="G31" s="47"/>
      <c r="H31" s="47"/>
      <c r="I31" s="47"/>
      <c r="J31" s="47"/>
      <c r="K31" s="47"/>
      <c r="L31" s="26"/>
    </row>
    <row r="32" spans="2:12" s="1" customFormat="1" ht="14.45" customHeight="1">
      <c r="B32" s="26"/>
      <c r="F32" s="29" t="s">
        <v>33</v>
      </c>
      <c r="I32" s="29" t="s">
        <v>32</v>
      </c>
      <c r="J32" s="29" t="s">
        <v>34</v>
      </c>
      <c r="L32" s="26"/>
    </row>
    <row r="33" spans="2:12" s="1" customFormat="1" ht="14.45" customHeight="1">
      <c r="B33" s="26"/>
      <c r="D33" s="49" t="s">
        <v>35</v>
      </c>
      <c r="E33" s="23" t="s">
        <v>36</v>
      </c>
      <c r="F33" s="81">
        <f>ROUND((SUM(BE127:BE297)),  2)</f>
        <v>0</v>
      </c>
      <c r="I33" s="82">
        <v>0.21</v>
      </c>
      <c r="J33" s="81">
        <f>ROUND(((SUM(BE127:BE297))*I33),  2)</f>
        <v>0</v>
      </c>
      <c r="L33" s="26"/>
    </row>
    <row r="34" spans="2:12" s="1" customFormat="1" ht="14.45" customHeight="1">
      <c r="B34" s="26"/>
      <c r="E34" s="23" t="s">
        <v>37</v>
      </c>
      <c r="F34" s="81">
        <f>ROUND((SUM(BF127:BF297)),  2)</f>
        <v>0</v>
      </c>
      <c r="I34" s="82">
        <v>0.12</v>
      </c>
      <c r="J34" s="81">
        <f>ROUND(((SUM(BF127:BF297))*I34),  2)</f>
        <v>0</v>
      </c>
      <c r="L34" s="26"/>
    </row>
    <row r="35" spans="2:12" s="1" customFormat="1" ht="14.45" hidden="1" customHeight="1">
      <c r="B35" s="26"/>
      <c r="E35" s="23" t="s">
        <v>38</v>
      </c>
      <c r="F35" s="81">
        <f>ROUND((SUM(BG127:BG297)),  2)</f>
        <v>0</v>
      </c>
      <c r="I35" s="82">
        <v>0.21</v>
      </c>
      <c r="J35" s="81">
        <f>0</f>
        <v>0</v>
      </c>
      <c r="L35" s="26"/>
    </row>
    <row r="36" spans="2:12" s="1" customFormat="1" ht="14.45" hidden="1" customHeight="1">
      <c r="B36" s="26"/>
      <c r="E36" s="23" t="s">
        <v>39</v>
      </c>
      <c r="F36" s="81">
        <f>ROUND((SUM(BH127:BH297)),  2)</f>
        <v>0</v>
      </c>
      <c r="I36" s="82">
        <v>0.12</v>
      </c>
      <c r="J36" s="81">
        <f>0</f>
        <v>0</v>
      </c>
      <c r="L36" s="26"/>
    </row>
    <row r="37" spans="2:12" s="1" customFormat="1" ht="14.45" hidden="1" customHeight="1">
      <c r="B37" s="26"/>
      <c r="E37" s="23" t="s">
        <v>40</v>
      </c>
      <c r="F37" s="81">
        <f>ROUND((SUM(BI127:BI297)),  2)</f>
        <v>0</v>
      </c>
      <c r="I37" s="82">
        <v>0</v>
      </c>
      <c r="J37" s="81">
        <f>0</f>
        <v>0</v>
      </c>
      <c r="L37" s="26"/>
    </row>
    <row r="38" spans="2:12" s="1" customFormat="1" ht="6.95" customHeight="1">
      <c r="B38" s="26"/>
      <c r="L38" s="26"/>
    </row>
    <row r="39" spans="2:12" s="1" customFormat="1" ht="25.35" customHeight="1">
      <c r="B39" s="26"/>
      <c r="C39" s="83"/>
      <c r="D39" s="84" t="s">
        <v>41</v>
      </c>
      <c r="E39" s="51"/>
      <c r="F39" s="51"/>
      <c r="G39" s="85" t="s">
        <v>42</v>
      </c>
      <c r="H39" s="86" t="s">
        <v>43</v>
      </c>
      <c r="I39" s="51"/>
      <c r="J39" s="87">
        <f>SUM(J30:J37)</f>
        <v>0</v>
      </c>
      <c r="K39" s="88"/>
      <c r="L39" s="26"/>
    </row>
    <row r="40" spans="2:12" s="1" customFormat="1" ht="14.45" customHeight="1">
      <c r="B40" s="26"/>
      <c r="L40" s="26"/>
    </row>
    <row r="41" spans="2:12" ht="14.45" customHeight="1">
      <c r="B41" s="17"/>
      <c r="L41" s="17"/>
    </row>
    <row r="42" spans="2:12" ht="14.45" customHeight="1">
      <c r="B42" s="17"/>
      <c r="L42" s="17"/>
    </row>
    <row r="43" spans="2:12" ht="14.45" customHeight="1">
      <c r="B43" s="17"/>
      <c r="L43" s="17"/>
    </row>
    <row r="44" spans="2:12" ht="14.45" customHeight="1">
      <c r="B44" s="17"/>
      <c r="L44" s="17"/>
    </row>
    <row r="45" spans="2:12" ht="14.45" customHeight="1">
      <c r="B45" s="17"/>
      <c r="L45" s="17"/>
    </row>
    <row r="46" spans="2:12" ht="14.45" customHeight="1">
      <c r="B46" s="17"/>
      <c r="L46" s="17"/>
    </row>
    <row r="47" spans="2:12" ht="14.45" customHeight="1">
      <c r="B47" s="17"/>
      <c r="L47" s="17"/>
    </row>
    <row r="48" spans="2:12" ht="14.45" customHeight="1">
      <c r="B48" s="17"/>
      <c r="L48" s="17"/>
    </row>
    <row r="49" spans="2:12" ht="14.45" customHeight="1">
      <c r="B49" s="17"/>
      <c r="L49" s="17"/>
    </row>
    <row r="50" spans="2:12" s="1" customFormat="1" ht="14.45" customHeight="1">
      <c r="B50" s="26"/>
      <c r="D50" s="35" t="s">
        <v>44</v>
      </c>
      <c r="E50" s="36"/>
      <c r="F50" s="36"/>
      <c r="G50" s="35" t="s">
        <v>45</v>
      </c>
      <c r="H50" s="36"/>
      <c r="I50" s="36"/>
      <c r="J50" s="36"/>
      <c r="K50" s="36"/>
      <c r="L50" s="26"/>
    </row>
    <row r="51" spans="2:12" ht="11.25">
      <c r="B51" s="17"/>
      <c r="L51" s="17"/>
    </row>
    <row r="52" spans="2:12" ht="11.25">
      <c r="B52" s="17"/>
      <c r="L52" s="17"/>
    </row>
    <row r="53" spans="2:12" ht="11.25">
      <c r="B53" s="17"/>
      <c r="L53" s="17"/>
    </row>
    <row r="54" spans="2:12" ht="11.25">
      <c r="B54" s="17"/>
      <c r="L54" s="17"/>
    </row>
    <row r="55" spans="2:12" ht="11.25">
      <c r="B55" s="17"/>
      <c r="L55" s="17"/>
    </row>
    <row r="56" spans="2:12" ht="11.25">
      <c r="B56" s="17"/>
      <c r="L56" s="17"/>
    </row>
    <row r="57" spans="2:12" ht="11.25">
      <c r="B57" s="17"/>
      <c r="L57" s="17"/>
    </row>
    <row r="58" spans="2:12" ht="11.25">
      <c r="B58" s="17"/>
      <c r="L58" s="17"/>
    </row>
    <row r="59" spans="2:12" ht="11.25">
      <c r="B59" s="17"/>
      <c r="L59" s="17"/>
    </row>
    <row r="60" spans="2:12" ht="11.25">
      <c r="B60" s="17"/>
      <c r="L60" s="17"/>
    </row>
    <row r="61" spans="2:12" s="1" customFormat="1" ht="12.75">
      <c r="B61" s="26"/>
      <c r="D61" s="37" t="s">
        <v>46</v>
      </c>
      <c r="E61" s="28"/>
      <c r="F61" s="89" t="s">
        <v>47</v>
      </c>
      <c r="G61" s="37" t="s">
        <v>46</v>
      </c>
      <c r="H61" s="28"/>
      <c r="I61" s="28"/>
      <c r="J61" s="90" t="s">
        <v>47</v>
      </c>
      <c r="K61" s="28"/>
      <c r="L61" s="26"/>
    </row>
    <row r="62" spans="2:12" ht="11.25">
      <c r="B62" s="17"/>
      <c r="L62" s="17"/>
    </row>
    <row r="63" spans="2:12" ht="11.25">
      <c r="B63" s="17"/>
      <c r="L63" s="17"/>
    </row>
    <row r="64" spans="2:12" ht="11.25">
      <c r="B64" s="17"/>
      <c r="L64" s="17"/>
    </row>
    <row r="65" spans="2:12" s="1" customFormat="1" ht="12.75">
      <c r="B65" s="26"/>
      <c r="D65" s="35" t="s">
        <v>48</v>
      </c>
      <c r="E65" s="36"/>
      <c r="F65" s="36"/>
      <c r="G65" s="35" t="s">
        <v>49</v>
      </c>
      <c r="H65" s="36"/>
      <c r="I65" s="36"/>
      <c r="J65" s="36"/>
      <c r="K65" s="36"/>
      <c r="L65" s="26"/>
    </row>
    <row r="66" spans="2:12" ht="11.25">
      <c r="B66" s="17"/>
      <c r="L66" s="17"/>
    </row>
    <row r="67" spans="2:12" ht="11.25">
      <c r="B67" s="17"/>
      <c r="L67" s="17"/>
    </row>
    <row r="68" spans="2:12" ht="11.25">
      <c r="B68" s="17"/>
      <c r="L68" s="17"/>
    </row>
    <row r="69" spans="2:12" ht="11.25">
      <c r="B69" s="17"/>
      <c r="L69" s="17"/>
    </row>
    <row r="70" spans="2:12" ht="11.25">
      <c r="B70" s="17"/>
      <c r="L70" s="17"/>
    </row>
    <row r="71" spans="2:12" ht="11.25">
      <c r="B71" s="17"/>
      <c r="L71" s="17"/>
    </row>
    <row r="72" spans="2:12" ht="11.25">
      <c r="B72" s="17"/>
      <c r="L72" s="17"/>
    </row>
    <row r="73" spans="2:12" ht="11.25">
      <c r="B73" s="17"/>
      <c r="L73" s="17"/>
    </row>
    <row r="74" spans="2:12" ht="11.25">
      <c r="B74" s="17"/>
      <c r="L74" s="17"/>
    </row>
    <row r="75" spans="2:12" ht="11.25">
      <c r="B75" s="17"/>
      <c r="L75" s="17"/>
    </row>
    <row r="76" spans="2:12" s="1" customFormat="1" ht="12.75">
      <c r="B76" s="26"/>
      <c r="D76" s="37" t="s">
        <v>46</v>
      </c>
      <c r="E76" s="28"/>
      <c r="F76" s="89" t="s">
        <v>47</v>
      </c>
      <c r="G76" s="37" t="s">
        <v>46</v>
      </c>
      <c r="H76" s="28"/>
      <c r="I76" s="28"/>
      <c r="J76" s="90" t="s">
        <v>47</v>
      </c>
      <c r="K76" s="28"/>
      <c r="L76" s="26"/>
    </row>
    <row r="77" spans="2:12" s="1" customFormat="1" ht="14.45" customHeight="1">
      <c r="B77" s="38"/>
      <c r="C77" s="39"/>
      <c r="D77" s="39"/>
      <c r="E77" s="39"/>
      <c r="F77" s="39"/>
      <c r="G77" s="39"/>
      <c r="H77" s="39"/>
      <c r="I77" s="39"/>
      <c r="J77" s="39"/>
      <c r="K77" s="39"/>
      <c r="L77" s="26"/>
    </row>
    <row r="81" spans="2:47" s="1" customFormat="1" ht="6.95" customHeight="1">
      <c r="B81" s="40"/>
      <c r="C81" s="41"/>
      <c r="D81" s="41"/>
      <c r="E81" s="41"/>
      <c r="F81" s="41"/>
      <c r="G81" s="41"/>
      <c r="H81" s="41"/>
      <c r="I81" s="41"/>
      <c r="J81" s="41"/>
      <c r="K81" s="41"/>
      <c r="L81" s="26"/>
    </row>
    <row r="82" spans="2:47" s="1" customFormat="1" ht="24.95" customHeight="1">
      <c r="B82" s="26"/>
      <c r="C82" s="18" t="s">
        <v>85</v>
      </c>
      <c r="L82" s="26"/>
    </row>
    <row r="83" spans="2:47" s="1" customFormat="1" ht="6.95" customHeight="1">
      <c r="B83" s="26"/>
      <c r="L83" s="26"/>
    </row>
    <row r="84" spans="2:47" s="1" customFormat="1" ht="12" customHeight="1">
      <c r="B84" s="26"/>
      <c r="C84" s="23" t="s">
        <v>14</v>
      </c>
      <c r="L84" s="26"/>
    </row>
    <row r="85" spans="2:47" s="1" customFormat="1" ht="16.350000000000001" customHeight="1">
      <c r="B85" s="26"/>
      <c r="E85" s="192" t="str">
        <f>E7</f>
        <v>Oprava chodníku před čp. 1623/98-163/80</v>
      </c>
      <c r="F85" s="193"/>
      <c r="G85" s="193"/>
      <c r="H85" s="193"/>
      <c r="L85" s="26"/>
    </row>
    <row r="86" spans="2:47" s="1" customFormat="1" ht="12" customHeight="1">
      <c r="B86" s="26"/>
      <c r="C86" s="23" t="s">
        <v>83</v>
      </c>
      <c r="L86" s="26"/>
    </row>
    <row r="87" spans="2:47" s="1" customFormat="1" ht="16.350000000000001" customHeight="1">
      <c r="B87" s="26"/>
      <c r="E87" s="172" t="str">
        <f>E9</f>
        <v>stav - Soupis předpokládaných stavebních prací</v>
      </c>
      <c r="F87" s="194"/>
      <c r="G87" s="194"/>
      <c r="H87" s="194"/>
      <c r="L87" s="26"/>
    </row>
    <row r="88" spans="2:47" s="1" customFormat="1" ht="6.95" customHeight="1">
      <c r="B88" s="26"/>
      <c r="L88" s="26"/>
    </row>
    <row r="89" spans="2:47" s="1" customFormat="1" ht="12" customHeight="1">
      <c r="B89" s="26"/>
      <c r="C89" s="23" t="s">
        <v>18</v>
      </c>
      <c r="F89" s="21" t="str">
        <f>F12</f>
        <v>Hradec Králové, Husova ulice</v>
      </c>
      <c r="I89" s="23" t="s">
        <v>20</v>
      </c>
      <c r="J89" s="46" t="str">
        <f>IF(J12="","",J12)</f>
        <v>9. 6. 2025</v>
      </c>
      <c r="L89" s="26"/>
    </row>
    <row r="90" spans="2:47" s="1" customFormat="1" ht="6.95" customHeight="1">
      <c r="B90" s="26"/>
      <c r="L90" s="26"/>
    </row>
    <row r="91" spans="2:47" s="1" customFormat="1" ht="15.4" customHeight="1">
      <c r="B91" s="26"/>
      <c r="C91" s="23" t="s">
        <v>22</v>
      </c>
      <c r="F91" s="21" t="str">
        <f>E15</f>
        <v xml:space="preserve"> </v>
      </c>
      <c r="I91" s="23" t="s">
        <v>27</v>
      </c>
      <c r="J91" s="24" t="str">
        <f>E21</f>
        <v xml:space="preserve"> </v>
      </c>
      <c r="L91" s="26"/>
    </row>
    <row r="92" spans="2:47" s="1" customFormat="1" ht="15.4" customHeight="1">
      <c r="B92" s="26"/>
      <c r="C92" s="23" t="s">
        <v>26</v>
      </c>
      <c r="F92" s="21" t="str">
        <f>IF(E18="","",E18)</f>
        <v xml:space="preserve"> </v>
      </c>
      <c r="I92" s="23" t="s">
        <v>29</v>
      </c>
      <c r="J92" s="24" t="str">
        <f>E24</f>
        <v xml:space="preserve"> </v>
      </c>
      <c r="L92" s="26"/>
    </row>
    <row r="93" spans="2:47" s="1" customFormat="1" ht="10.35" customHeight="1">
      <c r="B93" s="26"/>
      <c r="L93" s="26"/>
    </row>
    <row r="94" spans="2:47" s="1" customFormat="1" ht="29.25" customHeight="1">
      <c r="B94" s="26"/>
      <c r="C94" s="91" t="s">
        <v>86</v>
      </c>
      <c r="D94" s="83"/>
      <c r="E94" s="83"/>
      <c r="F94" s="83"/>
      <c r="G94" s="83"/>
      <c r="H94" s="83"/>
      <c r="I94" s="83"/>
      <c r="J94" s="92" t="s">
        <v>87</v>
      </c>
      <c r="K94" s="83"/>
      <c r="L94" s="26"/>
    </row>
    <row r="95" spans="2:47" s="1" customFormat="1" ht="10.35" customHeight="1">
      <c r="B95" s="26"/>
      <c r="L95" s="26"/>
    </row>
    <row r="96" spans="2:47" s="1" customFormat="1" ht="22.9" customHeight="1">
      <c r="B96" s="26"/>
      <c r="C96" s="93" t="s">
        <v>88</v>
      </c>
      <c r="J96" s="60">
        <f>J127</f>
        <v>0</v>
      </c>
      <c r="L96" s="26"/>
      <c r="AU96" s="14" t="s">
        <v>89</v>
      </c>
    </row>
    <row r="97" spans="2:12" s="8" customFormat="1" ht="24.95" customHeight="1">
      <c r="B97" s="94"/>
      <c r="D97" s="95" t="s">
        <v>90</v>
      </c>
      <c r="E97" s="96"/>
      <c r="F97" s="96"/>
      <c r="G97" s="96"/>
      <c r="H97" s="96"/>
      <c r="I97" s="96"/>
      <c r="J97" s="97">
        <f>J128</f>
        <v>0</v>
      </c>
      <c r="L97" s="94"/>
    </row>
    <row r="98" spans="2:12" s="9" customFormat="1" ht="19.899999999999999" customHeight="1">
      <c r="B98" s="98"/>
      <c r="D98" s="99" t="s">
        <v>91</v>
      </c>
      <c r="E98" s="100"/>
      <c r="F98" s="100"/>
      <c r="G98" s="100"/>
      <c r="H98" s="100"/>
      <c r="I98" s="100"/>
      <c r="J98" s="101">
        <f>J129</f>
        <v>0</v>
      </c>
      <c r="L98" s="98"/>
    </row>
    <row r="99" spans="2:12" s="9" customFormat="1" ht="19.899999999999999" customHeight="1">
      <c r="B99" s="98"/>
      <c r="D99" s="99" t="s">
        <v>92</v>
      </c>
      <c r="E99" s="100"/>
      <c r="F99" s="100"/>
      <c r="G99" s="100"/>
      <c r="H99" s="100"/>
      <c r="I99" s="100"/>
      <c r="J99" s="101">
        <f>J186</f>
        <v>0</v>
      </c>
      <c r="L99" s="98"/>
    </row>
    <row r="100" spans="2:12" s="9" customFormat="1" ht="19.899999999999999" customHeight="1">
      <c r="B100" s="98"/>
      <c r="D100" s="99" t="s">
        <v>93</v>
      </c>
      <c r="E100" s="100"/>
      <c r="F100" s="100"/>
      <c r="G100" s="100"/>
      <c r="H100" s="100"/>
      <c r="I100" s="100"/>
      <c r="J100" s="101">
        <f>J206</f>
        <v>0</v>
      </c>
      <c r="L100" s="98"/>
    </row>
    <row r="101" spans="2:12" s="9" customFormat="1" ht="19.899999999999999" customHeight="1">
      <c r="B101" s="98"/>
      <c r="D101" s="99" t="s">
        <v>94</v>
      </c>
      <c r="E101" s="100"/>
      <c r="F101" s="100"/>
      <c r="G101" s="100"/>
      <c r="H101" s="100"/>
      <c r="I101" s="100"/>
      <c r="J101" s="101">
        <f>J254</f>
        <v>0</v>
      </c>
      <c r="L101" s="98"/>
    </row>
    <row r="102" spans="2:12" s="9" customFormat="1" ht="19.899999999999999" customHeight="1">
      <c r="B102" s="98"/>
      <c r="D102" s="99" t="s">
        <v>95</v>
      </c>
      <c r="E102" s="100"/>
      <c r="F102" s="100"/>
      <c r="G102" s="100"/>
      <c r="H102" s="100"/>
      <c r="I102" s="100"/>
      <c r="J102" s="101">
        <f>J267</f>
        <v>0</v>
      </c>
      <c r="L102" s="98"/>
    </row>
    <row r="103" spans="2:12" s="8" customFormat="1" ht="24.95" customHeight="1">
      <c r="B103" s="94"/>
      <c r="D103" s="95" t="s">
        <v>96</v>
      </c>
      <c r="E103" s="96"/>
      <c r="F103" s="96"/>
      <c r="G103" s="96"/>
      <c r="H103" s="96"/>
      <c r="I103" s="96"/>
      <c r="J103" s="97">
        <f>J271</f>
        <v>0</v>
      </c>
      <c r="L103" s="94"/>
    </row>
    <row r="104" spans="2:12" s="9" customFormat="1" ht="19.899999999999999" customHeight="1">
      <c r="B104" s="98"/>
      <c r="D104" s="99" t="s">
        <v>97</v>
      </c>
      <c r="E104" s="100"/>
      <c r="F104" s="100"/>
      <c r="G104" s="100"/>
      <c r="H104" s="100"/>
      <c r="I104" s="100"/>
      <c r="J104" s="101">
        <f>J272</f>
        <v>0</v>
      </c>
      <c r="L104" s="98"/>
    </row>
    <row r="105" spans="2:12" s="9" customFormat="1" ht="19.899999999999999" customHeight="1">
      <c r="B105" s="98"/>
      <c r="D105" s="99" t="s">
        <v>98</v>
      </c>
      <c r="E105" s="100"/>
      <c r="F105" s="100"/>
      <c r="G105" s="100"/>
      <c r="H105" s="100"/>
      <c r="I105" s="100"/>
      <c r="J105" s="101">
        <f>J285</f>
        <v>0</v>
      </c>
      <c r="L105" s="98"/>
    </row>
    <row r="106" spans="2:12" s="9" customFormat="1" ht="19.899999999999999" customHeight="1">
      <c r="B106" s="98"/>
      <c r="D106" s="99" t="s">
        <v>99</v>
      </c>
      <c r="E106" s="100"/>
      <c r="F106" s="100"/>
      <c r="G106" s="100"/>
      <c r="H106" s="100"/>
      <c r="I106" s="100"/>
      <c r="J106" s="101">
        <f>J289</f>
        <v>0</v>
      </c>
      <c r="L106" s="98"/>
    </row>
    <row r="107" spans="2:12" s="9" customFormat="1" ht="19.899999999999999" customHeight="1">
      <c r="B107" s="98"/>
      <c r="D107" s="99" t="s">
        <v>100</v>
      </c>
      <c r="E107" s="100"/>
      <c r="F107" s="100"/>
      <c r="G107" s="100"/>
      <c r="H107" s="100"/>
      <c r="I107" s="100"/>
      <c r="J107" s="101">
        <f>J293</f>
        <v>0</v>
      </c>
      <c r="L107" s="98"/>
    </row>
    <row r="108" spans="2:12" s="1" customFormat="1" ht="21.75" customHeight="1">
      <c r="B108" s="26"/>
      <c r="L108" s="26"/>
    </row>
    <row r="109" spans="2:12" s="1" customFormat="1" ht="6.95" customHeight="1">
      <c r="B109" s="38"/>
      <c r="C109" s="39"/>
      <c r="D109" s="39"/>
      <c r="E109" s="39"/>
      <c r="F109" s="39"/>
      <c r="G109" s="39"/>
      <c r="H109" s="39"/>
      <c r="I109" s="39"/>
      <c r="J109" s="39"/>
      <c r="K109" s="39"/>
      <c r="L109" s="26"/>
    </row>
    <row r="113" spans="2:63" s="1" customFormat="1" ht="6.95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6"/>
    </row>
    <row r="114" spans="2:63" s="1" customFormat="1" ht="24.95" customHeight="1">
      <c r="B114" s="26"/>
      <c r="C114" s="18" t="s">
        <v>101</v>
      </c>
      <c r="L114" s="26"/>
    </row>
    <row r="115" spans="2:63" s="1" customFormat="1" ht="6.95" customHeight="1">
      <c r="B115" s="26"/>
      <c r="L115" s="26"/>
    </row>
    <row r="116" spans="2:63" s="1" customFormat="1" ht="12" customHeight="1">
      <c r="B116" s="26"/>
      <c r="C116" s="23" t="s">
        <v>14</v>
      </c>
      <c r="L116" s="26"/>
    </row>
    <row r="117" spans="2:63" s="1" customFormat="1" ht="16.350000000000001" customHeight="1">
      <c r="B117" s="26"/>
      <c r="E117" s="192" t="str">
        <f>E7</f>
        <v>Oprava chodníku před čp. 1623/98-163/80</v>
      </c>
      <c r="F117" s="193"/>
      <c r="G117" s="193"/>
      <c r="H117" s="193"/>
      <c r="L117" s="26"/>
    </row>
    <row r="118" spans="2:63" s="1" customFormat="1" ht="12" customHeight="1">
      <c r="B118" s="26"/>
      <c r="C118" s="23" t="s">
        <v>83</v>
      </c>
      <c r="L118" s="26"/>
    </row>
    <row r="119" spans="2:63" s="1" customFormat="1" ht="16.350000000000001" customHeight="1">
      <c r="B119" s="26"/>
      <c r="E119" s="172" t="str">
        <f>E9</f>
        <v>stav - Soupis předpokládaných stavebních prací</v>
      </c>
      <c r="F119" s="194"/>
      <c r="G119" s="194"/>
      <c r="H119" s="194"/>
      <c r="L119" s="26"/>
    </row>
    <row r="120" spans="2:63" s="1" customFormat="1" ht="6.95" customHeight="1">
      <c r="B120" s="26"/>
      <c r="L120" s="26"/>
    </row>
    <row r="121" spans="2:63" s="1" customFormat="1" ht="12" customHeight="1">
      <c r="B121" s="26"/>
      <c r="C121" s="23" t="s">
        <v>18</v>
      </c>
      <c r="F121" s="21" t="str">
        <f>F12</f>
        <v>Hradec Králové, Husova ulice</v>
      </c>
      <c r="I121" s="23" t="s">
        <v>20</v>
      </c>
      <c r="J121" s="46" t="str">
        <f>IF(J12="","",J12)</f>
        <v>9. 6. 2025</v>
      </c>
      <c r="L121" s="26"/>
    </row>
    <row r="122" spans="2:63" s="1" customFormat="1" ht="6.95" customHeight="1">
      <c r="B122" s="26"/>
      <c r="L122" s="26"/>
    </row>
    <row r="123" spans="2:63" s="1" customFormat="1" ht="15.4" customHeight="1">
      <c r="B123" s="26"/>
      <c r="C123" s="23" t="s">
        <v>22</v>
      </c>
      <c r="F123" s="21" t="str">
        <f>E15</f>
        <v xml:space="preserve"> </v>
      </c>
      <c r="I123" s="23" t="s">
        <v>27</v>
      </c>
      <c r="J123" s="24" t="str">
        <f>E21</f>
        <v xml:space="preserve"> </v>
      </c>
      <c r="L123" s="26"/>
    </row>
    <row r="124" spans="2:63" s="1" customFormat="1" ht="15.4" customHeight="1">
      <c r="B124" s="26"/>
      <c r="C124" s="23" t="s">
        <v>26</v>
      </c>
      <c r="F124" s="21" t="str">
        <f>IF(E18="","",E18)</f>
        <v xml:space="preserve"> </v>
      </c>
      <c r="I124" s="23" t="s">
        <v>29</v>
      </c>
      <c r="J124" s="24" t="str">
        <f>E24</f>
        <v xml:space="preserve"> </v>
      </c>
      <c r="L124" s="26"/>
    </row>
    <row r="125" spans="2:63" s="1" customFormat="1" ht="10.35" customHeight="1">
      <c r="B125" s="26"/>
      <c r="L125" s="26"/>
    </row>
    <row r="126" spans="2:63" s="10" customFormat="1" ht="29.25" customHeight="1">
      <c r="B126" s="102"/>
      <c r="C126" s="103" t="s">
        <v>102</v>
      </c>
      <c r="D126" s="104" t="s">
        <v>56</v>
      </c>
      <c r="E126" s="104" t="s">
        <v>52</v>
      </c>
      <c r="F126" s="104" t="s">
        <v>53</v>
      </c>
      <c r="G126" s="104" t="s">
        <v>103</v>
      </c>
      <c r="H126" s="104" t="s">
        <v>104</v>
      </c>
      <c r="I126" s="104" t="s">
        <v>105</v>
      </c>
      <c r="J126" s="104" t="s">
        <v>87</v>
      </c>
      <c r="K126" s="105" t="s">
        <v>106</v>
      </c>
      <c r="L126" s="102"/>
      <c r="M126" s="53" t="s">
        <v>1</v>
      </c>
      <c r="N126" s="54" t="s">
        <v>35</v>
      </c>
      <c r="O126" s="54" t="s">
        <v>107</v>
      </c>
      <c r="P126" s="54" t="s">
        <v>108</v>
      </c>
      <c r="Q126" s="54" t="s">
        <v>109</v>
      </c>
      <c r="R126" s="54" t="s">
        <v>110</v>
      </c>
      <c r="S126" s="54" t="s">
        <v>111</v>
      </c>
      <c r="T126" s="55" t="s">
        <v>112</v>
      </c>
    </row>
    <row r="127" spans="2:63" s="1" customFormat="1" ht="22.9" customHeight="1">
      <c r="B127" s="26"/>
      <c r="C127" s="58" t="s">
        <v>113</v>
      </c>
      <c r="J127" s="106">
        <f>BK127</f>
        <v>0</v>
      </c>
      <c r="L127" s="26"/>
      <c r="M127" s="56"/>
      <c r="N127" s="47"/>
      <c r="O127" s="47"/>
      <c r="P127" s="107">
        <f>P128+P271</f>
        <v>437.28966000000003</v>
      </c>
      <c r="Q127" s="47"/>
      <c r="R127" s="107">
        <f>R128+R271</f>
        <v>128.6354436</v>
      </c>
      <c r="S127" s="47"/>
      <c r="T127" s="108">
        <f>T128+T271</f>
        <v>62.105000000000004</v>
      </c>
      <c r="AT127" s="14" t="s">
        <v>70</v>
      </c>
      <c r="AU127" s="14" t="s">
        <v>89</v>
      </c>
      <c r="BK127" s="109">
        <f>BK128+BK271</f>
        <v>0</v>
      </c>
    </row>
    <row r="128" spans="2:63" s="11" customFormat="1" ht="25.9" customHeight="1">
      <c r="B128" s="110"/>
      <c r="D128" s="111" t="s">
        <v>70</v>
      </c>
      <c r="E128" s="112" t="s">
        <v>114</v>
      </c>
      <c r="F128" s="112" t="s">
        <v>115</v>
      </c>
      <c r="J128" s="113">
        <f>BK128</f>
        <v>0</v>
      </c>
      <c r="L128" s="110"/>
      <c r="M128" s="114"/>
      <c r="P128" s="115">
        <f>P129+P186+P206+P254+P267</f>
        <v>437.28966000000003</v>
      </c>
      <c r="R128" s="115">
        <f>R129+R186+R206+R254+R267</f>
        <v>128.6354436</v>
      </c>
      <c r="T128" s="116">
        <f>T129+T186+T206+T254+T267</f>
        <v>62.105000000000004</v>
      </c>
      <c r="AR128" s="111" t="s">
        <v>79</v>
      </c>
      <c r="AT128" s="117" t="s">
        <v>70</v>
      </c>
      <c r="AU128" s="117" t="s">
        <v>71</v>
      </c>
      <c r="AY128" s="111" t="s">
        <v>116</v>
      </c>
      <c r="BK128" s="118">
        <f>BK129+BK186+BK206+BK254+BK267</f>
        <v>0</v>
      </c>
    </row>
    <row r="129" spans="2:65" s="11" customFormat="1" ht="22.9" customHeight="1">
      <c r="B129" s="110"/>
      <c r="D129" s="111" t="s">
        <v>70</v>
      </c>
      <c r="E129" s="119" t="s">
        <v>79</v>
      </c>
      <c r="F129" s="119" t="s">
        <v>117</v>
      </c>
      <c r="J129" s="120">
        <f>BK129</f>
        <v>0</v>
      </c>
      <c r="L129" s="110"/>
      <c r="M129" s="114"/>
      <c r="P129" s="115">
        <f>SUM(P130:P185)</f>
        <v>125.52285000000001</v>
      </c>
      <c r="R129" s="115">
        <f>SUM(R130:R185)</f>
        <v>9.452</v>
      </c>
      <c r="T129" s="116">
        <f>SUM(T130:T185)</f>
        <v>62.105000000000004</v>
      </c>
      <c r="AR129" s="111" t="s">
        <v>79</v>
      </c>
      <c r="AT129" s="117" t="s">
        <v>70</v>
      </c>
      <c r="AU129" s="117" t="s">
        <v>79</v>
      </c>
      <c r="AY129" s="111" t="s">
        <v>116</v>
      </c>
      <c r="BK129" s="118">
        <f>SUM(BK130:BK185)</f>
        <v>0</v>
      </c>
    </row>
    <row r="130" spans="2:65" s="1" customFormat="1" ht="31.9" customHeight="1">
      <c r="B130" s="121"/>
      <c r="C130" s="122" t="s">
        <v>79</v>
      </c>
      <c r="D130" s="122" t="s">
        <v>118</v>
      </c>
      <c r="E130" s="123" t="s">
        <v>119</v>
      </c>
      <c r="F130" s="124" t="s">
        <v>120</v>
      </c>
      <c r="G130" s="125" t="s">
        <v>121</v>
      </c>
      <c r="H130" s="126">
        <v>5</v>
      </c>
      <c r="I130" s="127"/>
      <c r="J130" s="127">
        <f>ROUND(I130*H130,2)</f>
        <v>0</v>
      </c>
      <c r="K130" s="124" t="s">
        <v>122</v>
      </c>
      <c r="L130" s="26"/>
      <c r="M130" s="128" t="s">
        <v>1</v>
      </c>
      <c r="N130" s="129" t="s">
        <v>36</v>
      </c>
      <c r="O130" s="130">
        <v>0.34799999999999998</v>
      </c>
      <c r="P130" s="130">
        <f>O130*H130</f>
        <v>1.7399999999999998</v>
      </c>
      <c r="Q130" s="130">
        <v>0</v>
      </c>
      <c r="R130" s="130">
        <f>Q130*H130</f>
        <v>0</v>
      </c>
      <c r="S130" s="130">
        <v>0</v>
      </c>
      <c r="T130" s="131">
        <f>S130*H130</f>
        <v>0</v>
      </c>
      <c r="AR130" s="132" t="s">
        <v>123</v>
      </c>
      <c r="AT130" s="132" t="s">
        <v>118</v>
      </c>
      <c r="AU130" s="132" t="s">
        <v>81</v>
      </c>
      <c r="AY130" s="14" t="s">
        <v>116</v>
      </c>
      <c r="BE130" s="133">
        <f>IF(N130="základní",J130,0)</f>
        <v>0</v>
      </c>
      <c r="BF130" s="133">
        <f>IF(N130="snížená",J130,0)</f>
        <v>0</v>
      </c>
      <c r="BG130" s="133">
        <f>IF(N130="zákl. přenesená",J130,0)</f>
        <v>0</v>
      </c>
      <c r="BH130" s="133">
        <f>IF(N130="sníž. přenesená",J130,0)</f>
        <v>0</v>
      </c>
      <c r="BI130" s="133">
        <f>IF(N130="nulová",J130,0)</f>
        <v>0</v>
      </c>
      <c r="BJ130" s="14" t="s">
        <v>79</v>
      </c>
      <c r="BK130" s="133">
        <f>ROUND(I130*H130,2)</f>
        <v>0</v>
      </c>
      <c r="BL130" s="14" t="s">
        <v>123</v>
      </c>
      <c r="BM130" s="132" t="s">
        <v>124</v>
      </c>
    </row>
    <row r="131" spans="2:65" s="1" customFormat="1" ht="29.25">
      <c r="B131" s="26"/>
      <c r="D131" s="134" t="s">
        <v>125</v>
      </c>
      <c r="F131" s="135" t="s">
        <v>126</v>
      </c>
      <c r="L131" s="26"/>
      <c r="M131" s="136"/>
      <c r="T131" s="50"/>
      <c r="AT131" s="14" t="s">
        <v>125</v>
      </c>
      <c r="AU131" s="14" t="s">
        <v>81</v>
      </c>
    </row>
    <row r="132" spans="2:65" s="1" customFormat="1" ht="11.25">
      <c r="B132" s="26"/>
      <c r="D132" s="137" t="s">
        <v>127</v>
      </c>
      <c r="F132" s="138" t="s">
        <v>128</v>
      </c>
      <c r="L132" s="26"/>
      <c r="M132" s="136"/>
      <c r="T132" s="50"/>
      <c r="AT132" s="14" t="s">
        <v>127</v>
      </c>
      <c r="AU132" s="14" t="s">
        <v>81</v>
      </c>
    </row>
    <row r="133" spans="2:65" s="1" customFormat="1" ht="23.45" customHeight="1">
      <c r="B133" s="121"/>
      <c r="C133" s="122" t="s">
        <v>81</v>
      </c>
      <c r="D133" s="122" t="s">
        <v>118</v>
      </c>
      <c r="E133" s="123" t="s">
        <v>129</v>
      </c>
      <c r="F133" s="124" t="s">
        <v>130</v>
      </c>
      <c r="G133" s="125" t="s">
        <v>121</v>
      </c>
      <c r="H133" s="126">
        <v>104.5</v>
      </c>
      <c r="I133" s="127"/>
      <c r="J133" s="127">
        <f>ROUND(I133*H133,2)</f>
        <v>0</v>
      </c>
      <c r="K133" s="124" t="s">
        <v>122</v>
      </c>
      <c r="L133" s="26"/>
      <c r="M133" s="128" t="s">
        <v>1</v>
      </c>
      <c r="N133" s="129" t="s">
        <v>36</v>
      </c>
      <c r="O133" s="130">
        <v>0.20799999999999999</v>
      </c>
      <c r="P133" s="130">
        <f>O133*H133</f>
        <v>21.736000000000001</v>
      </c>
      <c r="Q133" s="130">
        <v>0</v>
      </c>
      <c r="R133" s="130">
        <f>Q133*H133</f>
        <v>0</v>
      </c>
      <c r="S133" s="130">
        <v>0.255</v>
      </c>
      <c r="T133" s="131">
        <f>S133*H133</f>
        <v>26.647500000000001</v>
      </c>
      <c r="AR133" s="132" t="s">
        <v>123</v>
      </c>
      <c r="AT133" s="132" t="s">
        <v>118</v>
      </c>
      <c r="AU133" s="132" t="s">
        <v>81</v>
      </c>
      <c r="AY133" s="14" t="s">
        <v>116</v>
      </c>
      <c r="BE133" s="133">
        <f>IF(N133="základní",J133,0)</f>
        <v>0</v>
      </c>
      <c r="BF133" s="133">
        <f>IF(N133="snížená",J133,0)</f>
        <v>0</v>
      </c>
      <c r="BG133" s="133">
        <f>IF(N133="zákl. přenesená",J133,0)</f>
        <v>0</v>
      </c>
      <c r="BH133" s="133">
        <f>IF(N133="sníž. přenesená",J133,0)</f>
        <v>0</v>
      </c>
      <c r="BI133" s="133">
        <f>IF(N133="nulová",J133,0)</f>
        <v>0</v>
      </c>
      <c r="BJ133" s="14" t="s">
        <v>79</v>
      </c>
      <c r="BK133" s="133">
        <f>ROUND(I133*H133,2)</f>
        <v>0</v>
      </c>
      <c r="BL133" s="14" t="s">
        <v>123</v>
      </c>
      <c r="BM133" s="132" t="s">
        <v>131</v>
      </c>
    </row>
    <row r="134" spans="2:65" s="1" customFormat="1" ht="48.75">
      <c r="B134" s="26"/>
      <c r="D134" s="134" t="s">
        <v>125</v>
      </c>
      <c r="F134" s="135" t="s">
        <v>132</v>
      </c>
      <c r="L134" s="26"/>
      <c r="M134" s="136"/>
      <c r="T134" s="50"/>
      <c r="AT134" s="14" t="s">
        <v>125</v>
      </c>
      <c r="AU134" s="14" t="s">
        <v>81</v>
      </c>
    </row>
    <row r="135" spans="2:65" s="1" customFormat="1" ht="11.25">
      <c r="B135" s="26"/>
      <c r="D135" s="137" t="s">
        <v>127</v>
      </c>
      <c r="F135" s="138" t="s">
        <v>133</v>
      </c>
      <c r="L135" s="26"/>
      <c r="M135" s="136"/>
      <c r="T135" s="50"/>
      <c r="AT135" s="14" t="s">
        <v>127</v>
      </c>
      <c r="AU135" s="14" t="s">
        <v>81</v>
      </c>
    </row>
    <row r="136" spans="2:65" s="1" customFormat="1" ht="23.45" customHeight="1">
      <c r="B136" s="121"/>
      <c r="C136" s="122" t="s">
        <v>134</v>
      </c>
      <c r="D136" s="122" t="s">
        <v>118</v>
      </c>
      <c r="E136" s="123" t="s">
        <v>135</v>
      </c>
      <c r="F136" s="124" t="s">
        <v>136</v>
      </c>
      <c r="G136" s="125" t="s">
        <v>121</v>
      </c>
      <c r="H136" s="126">
        <v>9</v>
      </c>
      <c r="I136" s="127"/>
      <c r="J136" s="127">
        <f>ROUND(I136*H136,2)</f>
        <v>0</v>
      </c>
      <c r="K136" s="124" t="s">
        <v>122</v>
      </c>
      <c r="L136" s="26"/>
      <c r="M136" s="128" t="s">
        <v>1</v>
      </c>
      <c r="N136" s="129" t="s">
        <v>36</v>
      </c>
      <c r="O136" s="130">
        <v>0.218</v>
      </c>
      <c r="P136" s="130">
        <f>O136*H136</f>
        <v>1.962</v>
      </c>
      <c r="Q136" s="130">
        <v>0</v>
      </c>
      <c r="R136" s="130">
        <f>Q136*H136</f>
        <v>0</v>
      </c>
      <c r="S136" s="130">
        <v>0.23499999999999999</v>
      </c>
      <c r="T136" s="131">
        <f>S136*H136</f>
        <v>2.1149999999999998</v>
      </c>
      <c r="AR136" s="132" t="s">
        <v>123</v>
      </c>
      <c r="AT136" s="132" t="s">
        <v>118</v>
      </c>
      <c r="AU136" s="132" t="s">
        <v>81</v>
      </c>
      <c r="AY136" s="14" t="s">
        <v>116</v>
      </c>
      <c r="BE136" s="133">
        <f>IF(N136="základní",J136,0)</f>
        <v>0</v>
      </c>
      <c r="BF136" s="133">
        <f>IF(N136="snížená",J136,0)</f>
        <v>0</v>
      </c>
      <c r="BG136" s="133">
        <f>IF(N136="zákl. přenesená",J136,0)</f>
        <v>0</v>
      </c>
      <c r="BH136" s="133">
        <f>IF(N136="sníž. přenesená",J136,0)</f>
        <v>0</v>
      </c>
      <c r="BI136" s="133">
        <f>IF(N136="nulová",J136,0)</f>
        <v>0</v>
      </c>
      <c r="BJ136" s="14" t="s">
        <v>79</v>
      </c>
      <c r="BK136" s="133">
        <f>ROUND(I136*H136,2)</f>
        <v>0</v>
      </c>
      <c r="BL136" s="14" t="s">
        <v>123</v>
      </c>
      <c r="BM136" s="132" t="s">
        <v>137</v>
      </c>
    </row>
    <row r="137" spans="2:65" s="1" customFormat="1" ht="39">
      <c r="B137" s="26"/>
      <c r="D137" s="134" t="s">
        <v>125</v>
      </c>
      <c r="F137" s="135" t="s">
        <v>138</v>
      </c>
      <c r="L137" s="26"/>
      <c r="M137" s="136"/>
      <c r="T137" s="50"/>
      <c r="AT137" s="14" t="s">
        <v>125</v>
      </c>
      <c r="AU137" s="14" t="s">
        <v>81</v>
      </c>
    </row>
    <row r="138" spans="2:65" s="1" customFormat="1" ht="11.25">
      <c r="B138" s="26"/>
      <c r="D138" s="137" t="s">
        <v>127</v>
      </c>
      <c r="F138" s="138" t="s">
        <v>139</v>
      </c>
      <c r="L138" s="26"/>
      <c r="M138" s="136"/>
      <c r="T138" s="50"/>
      <c r="AT138" s="14" t="s">
        <v>127</v>
      </c>
      <c r="AU138" s="14" t="s">
        <v>81</v>
      </c>
    </row>
    <row r="139" spans="2:65" s="1" customFormat="1" ht="23.45" customHeight="1">
      <c r="B139" s="121"/>
      <c r="C139" s="122" t="s">
        <v>123</v>
      </c>
      <c r="D139" s="122" t="s">
        <v>118</v>
      </c>
      <c r="E139" s="123" t="s">
        <v>140</v>
      </c>
      <c r="F139" s="124" t="s">
        <v>141</v>
      </c>
      <c r="G139" s="125" t="s">
        <v>121</v>
      </c>
      <c r="H139" s="126">
        <v>47</v>
      </c>
      <c r="I139" s="127"/>
      <c r="J139" s="127">
        <f>ROUND(I139*H139,2)</f>
        <v>0</v>
      </c>
      <c r="K139" s="124" t="s">
        <v>122</v>
      </c>
      <c r="L139" s="26"/>
      <c r="M139" s="128" t="s">
        <v>1</v>
      </c>
      <c r="N139" s="129" t="s">
        <v>36</v>
      </c>
      <c r="O139" s="130">
        <v>0.27200000000000002</v>
      </c>
      <c r="P139" s="130">
        <f>O139*H139</f>
        <v>12.784000000000001</v>
      </c>
      <c r="Q139" s="130">
        <v>0</v>
      </c>
      <c r="R139" s="130">
        <f>Q139*H139</f>
        <v>0</v>
      </c>
      <c r="S139" s="130">
        <v>0.26</v>
      </c>
      <c r="T139" s="131">
        <f>S139*H139</f>
        <v>12.22</v>
      </c>
      <c r="AR139" s="132" t="s">
        <v>123</v>
      </c>
      <c r="AT139" s="132" t="s">
        <v>118</v>
      </c>
      <c r="AU139" s="132" t="s">
        <v>81</v>
      </c>
      <c r="AY139" s="14" t="s">
        <v>116</v>
      </c>
      <c r="BE139" s="133">
        <f>IF(N139="základní",J139,0)</f>
        <v>0</v>
      </c>
      <c r="BF139" s="133">
        <f>IF(N139="snížená",J139,0)</f>
        <v>0</v>
      </c>
      <c r="BG139" s="133">
        <f>IF(N139="zákl. přenesená",J139,0)</f>
        <v>0</v>
      </c>
      <c r="BH139" s="133">
        <f>IF(N139="sníž. přenesená",J139,0)</f>
        <v>0</v>
      </c>
      <c r="BI139" s="133">
        <f>IF(N139="nulová",J139,0)</f>
        <v>0</v>
      </c>
      <c r="BJ139" s="14" t="s">
        <v>79</v>
      </c>
      <c r="BK139" s="133">
        <f>ROUND(I139*H139,2)</f>
        <v>0</v>
      </c>
      <c r="BL139" s="14" t="s">
        <v>123</v>
      </c>
      <c r="BM139" s="132" t="s">
        <v>142</v>
      </c>
    </row>
    <row r="140" spans="2:65" s="1" customFormat="1" ht="39">
      <c r="B140" s="26"/>
      <c r="D140" s="134" t="s">
        <v>125</v>
      </c>
      <c r="F140" s="135" t="s">
        <v>143</v>
      </c>
      <c r="L140" s="26"/>
      <c r="M140" s="136"/>
      <c r="T140" s="50"/>
      <c r="AT140" s="14" t="s">
        <v>125</v>
      </c>
      <c r="AU140" s="14" t="s">
        <v>81</v>
      </c>
    </row>
    <row r="141" spans="2:65" s="1" customFormat="1" ht="11.25">
      <c r="B141" s="26"/>
      <c r="D141" s="137" t="s">
        <v>127</v>
      </c>
      <c r="F141" s="138" t="s">
        <v>144</v>
      </c>
      <c r="L141" s="26"/>
      <c r="M141" s="136"/>
      <c r="T141" s="50"/>
      <c r="AT141" s="14" t="s">
        <v>127</v>
      </c>
      <c r="AU141" s="14" t="s">
        <v>81</v>
      </c>
    </row>
    <row r="142" spans="2:65" s="1" customFormat="1" ht="16.350000000000001" customHeight="1">
      <c r="B142" s="121"/>
      <c r="C142" s="122" t="s">
        <v>145</v>
      </c>
      <c r="D142" s="122" t="s">
        <v>118</v>
      </c>
      <c r="E142" s="123" t="s">
        <v>146</v>
      </c>
      <c r="F142" s="124" t="s">
        <v>147</v>
      </c>
      <c r="G142" s="125" t="s">
        <v>148</v>
      </c>
      <c r="H142" s="126">
        <v>92.5</v>
      </c>
      <c r="I142" s="127"/>
      <c r="J142" s="127">
        <f>ROUND(I142*H142,2)</f>
        <v>0</v>
      </c>
      <c r="K142" s="124" t="s">
        <v>122</v>
      </c>
      <c r="L142" s="26"/>
      <c r="M142" s="128" t="s">
        <v>1</v>
      </c>
      <c r="N142" s="129" t="s">
        <v>36</v>
      </c>
      <c r="O142" s="130">
        <v>0.13300000000000001</v>
      </c>
      <c r="P142" s="130">
        <f>O142*H142</f>
        <v>12.3025</v>
      </c>
      <c r="Q142" s="130">
        <v>0</v>
      </c>
      <c r="R142" s="130">
        <f>Q142*H142</f>
        <v>0</v>
      </c>
      <c r="S142" s="130">
        <v>0.20499999999999999</v>
      </c>
      <c r="T142" s="131">
        <f>S142*H142</f>
        <v>18.962499999999999</v>
      </c>
      <c r="AR142" s="132" t="s">
        <v>123</v>
      </c>
      <c r="AT142" s="132" t="s">
        <v>118</v>
      </c>
      <c r="AU142" s="132" t="s">
        <v>81</v>
      </c>
      <c r="AY142" s="14" t="s">
        <v>116</v>
      </c>
      <c r="BE142" s="133">
        <f>IF(N142="základní",J142,0)</f>
        <v>0</v>
      </c>
      <c r="BF142" s="133">
        <f>IF(N142="snížená",J142,0)</f>
        <v>0</v>
      </c>
      <c r="BG142" s="133">
        <f>IF(N142="zákl. přenesená",J142,0)</f>
        <v>0</v>
      </c>
      <c r="BH142" s="133">
        <f>IF(N142="sníž. přenesená",J142,0)</f>
        <v>0</v>
      </c>
      <c r="BI142" s="133">
        <f>IF(N142="nulová",J142,0)</f>
        <v>0</v>
      </c>
      <c r="BJ142" s="14" t="s">
        <v>79</v>
      </c>
      <c r="BK142" s="133">
        <f>ROUND(I142*H142,2)</f>
        <v>0</v>
      </c>
      <c r="BL142" s="14" t="s">
        <v>123</v>
      </c>
      <c r="BM142" s="132" t="s">
        <v>149</v>
      </c>
    </row>
    <row r="143" spans="2:65" s="1" customFormat="1" ht="29.25">
      <c r="B143" s="26"/>
      <c r="D143" s="134" t="s">
        <v>125</v>
      </c>
      <c r="F143" s="135" t="s">
        <v>150</v>
      </c>
      <c r="L143" s="26"/>
      <c r="M143" s="136"/>
      <c r="T143" s="50"/>
      <c r="AT143" s="14" t="s">
        <v>125</v>
      </c>
      <c r="AU143" s="14" t="s">
        <v>81</v>
      </c>
    </row>
    <row r="144" spans="2:65" s="1" customFormat="1" ht="11.25">
      <c r="B144" s="26"/>
      <c r="D144" s="137" t="s">
        <v>127</v>
      </c>
      <c r="F144" s="138" t="s">
        <v>151</v>
      </c>
      <c r="L144" s="26"/>
      <c r="M144" s="136"/>
      <c r="T144" s="50"/>
      <c r="AT144" s="14" t="s">
        <v>127</v>
      </c>
      <c r="AU144" s="14" t="s">
        <v>81</v>
      </c>
    </row>
    <row r="145" spans="2:65" s="1" customFormat="1" ht="19.5">
      <c r="B145" s="26"/>
      <c r="D145" s="134" t="s">
        <v>152</v>
      </c>
      <c r="F145" s="139" t="s">
        <v>153</v>
      </c>
      <c r="L145" s="26"/>
      <c r="M145" s="136"/>
      <c r="T145" s="50"/>
      <c r="AT145" s="14" t="s">
        <v>152</v>
      </c>
      <c r="AU145" s="14" t="s">
        <v>81</v>
      </c>
    </row>
    <row r="146" spans="2:65" s="1" customFormat="1" ht="16.350000000000001" customHeight="1">
      <c r="B146" s="121"/>
      <c r="C146" s="122" t="s">
        <v>154</v>
      </c>
      <c r="D146" s="122" t="s">
        <v>118</v>
      </c>
      <c r="E146" s="123" t="s">
        <v>155</v>
      </c>
      <c r="F146" s="124" t="s">
        <v>156</v>
      </c>
      <c r="G146" s="125" t="s">
        <v>148</v>
      </c>
      <c r="H146" s="126">
        <v>54</v>
      </c>
      <c r="I146" s="127"/>
      <c r="J146" s="127">
        <f>ROUND(I146*H146,2)</f>
        <v>0</v>
      </c>
      <c r="K146" s="124" t="s">
        <v>122</v>
      </c>
      <c r="L146" s="26"/>
      <c r="M146" s="128" t="s">
        <v>1</v>
      </c>
      <c r="N146" s="129" t="s">
        <v>36</v>
      </c>
      <c r="O146" s="130">
        <v>9.5000000000000001E-2</v>
      </c>
      <c r="P146" s="130">
        <f>O146*H146</f>
        <v>5.13</v>
      </c>
      <c r="Q146" s="130">
        <v>0</v>
      </c>
      <c r="R146" s="130">
        <f>Q146*H146</f>
        <v>0</v>
      </c>
      <c r="S146" s="130">
        <v>0.04</v>
      </c>
      <c r="T146" s="131">
        <f>S146*H146</f>
        <v>2.16</v>
      </c>
      <c r="AR146" s="132" t="s">
        <v>123</v>
      </c>
      <c r="AT146" s="132" t="s">
        <v>118</v>
      </c>
      <c r="AU146" s="132" t="s">
        <v>81</v>
      </c>
      <c r="AY146" s="14" t="s">
        <v>116</v>
      </c>
      <c r="BE146" s="133">
        <f>IF(N146="základní",J146,0)</f>
        <v>0</v>
      </c>
      <c r="BF146" s="133">
        <f>IF(N146="snížená",J146,0)</f>
        <v>0</v>
      </c>
      <c r="BG146" s="133">
        <f>IF(N146="zákl. přenesená",J146,0)</f>
        <v>0</v>
      </c>
      <c r="BH146" s="133">
        <f>IF(N146="sníž. přenesená",J146,0)</f>
        <v>0</v>
      </c>
      <c r="BI146" s="133">
        <f>IF(N146="nulová",J146,0)</f>
        <v>0</v>
      </c>
      <c r="BJ146" s="14" t="s">
        <v>79</v>
      </c>
      <c r="BK146" s="133">
        <f>ROUND(I146*H146,2)</f>
        <v>0</v>
      </c>
      <c r="BL146" s="14" t="s">
        <v>123</v>
      </c>
      <c r="BM146" s="132" t="s">
        <v>157</v>
      </c>
    </row>
    <row r="147" spans="2:65" s="1" customFormat="1" ht="29.25">
      <c r="B147" s="26"/>
      <c r="D147" s="134" t="s">
        <v>125</v>
      </c>
      <c r="F147" s="135" t="s">
        <v>158</v>
      </c>
      <c r="L147" s="26"/>
      <c r="M147" s="136"/>
      <c r="T147" s="50"/>
      <c r="AT147" s="14" t="s">
        <v>125</v>
      </c>
      <c r="AU147" s="14" t="s">
        <v>81</v>
      </c>
    </row>
    <row r="148" spans="2:65" s="1" customFormat="1" ht="11.25">
      <c r="B148" s="26"/>
      <c r="D148" s="137" t="s">
        <v>127</v>
      </c>
      <c r="F148" s="138" t="s">
        <v>159</v>
      </c>
      <c r="L148" s="26"/>
      <c r="M148" s="136"/>
      <c r="T148" s="50"/>
      <c r="AT148" s="14" t="s">
        <v>127</v>
      </c>
      <c r="AU148" s="14" t="s">
        <v>81</v>
      </c>
    </row>
    <row r="149" spans="2:65" s="1" customFormat="1" ht="31.9" customHeight="1">
      <c r="B149" s="121"/>
      <c r="C149" s="122" t="s">
        <v>160</v>
      </c>
      <c r="D149" s="122" t="s">
        <v>118</v>
      </c>
      <c r="E149" s="123" t="s">
        <v>161</v>
      </c>
      <c r="F149" s="124" t="s">
        <v>162</v>
      </c>
      <c r="G149" s="125" t="s">
        <v>163</v>
      </c>
      <c r="H149" s="126">
        <v>73.2</v>
      </c>
      <c r="I149" s="127"/>
      <c r="J149" s="127">
        <f>ROUND(I149*H149,2)</f>
        <v>0</v>
      </c>
      <c r="K149" s="124" t="s">
        <v>122</v>
      </c>
      <c r="L149" s="26"/>
      <c r="M149" s="128" t="s">
        <v>1</v>
      </c>
      <c r="N149" s="129" t="s">
        <v>36</v>
      </c>
      <c r="O149" s="130">
        <v>0.23</v>
      </c>
      <c r="P149" s="130">
        <f>O149*H149</f>
        <v>16.836000000000002</v>
      </c>
      <c r="Q149" s="130">
        <v>0</v>
      </c>
      <c r="R149" s="130">
        <f>Q149*H149</f>
        <v>0</v>
      </c>
      <c r="S149" s="130">
        <v>0</v>
      </c>
      <c r="T149" s="131">
        <f>S149*H149</f>
        <v>0</v>
      </c>
      <c r="AR149" s="132" t="s">
        <v>123</v>
      </c>
      <c r="AT149" s="132" t="s">
        <v>118</v>
      </c>
      <c r="AU149" s="132" t="s">
        <v>81</v>
      </c>
      <c r="AY149" s="14" t="s">
        <v>116</v>
      </c>
      <c r="BE149" s="133">
        <f>IF(N149="základní",J149,0)</f>
        <v>0</v>
      </c>
      <c r="BF149" s="133">
        <f>IF(N149="snížená",J149,0)</f>
        <v>0</v>
      </c>
      <c r="BG149" s="133">
        <f>IF(N149="zákl. přenesená",J149,0)</f>
        <v>0</v>
      </c>
      <c r="BH149" s="133">
        <f>IF(N149="sníž. přenesená",J149,0)</f>
        <v>0</v>
      </c>
      <c r="BI149" s="133">
        <f>IF(N149="nulová",J149,0)</f>
        <v>0</v>
      </c>
      <c r="BJ149" s="14" t="s">
        <v>79</v>
      </c>
      <c r="BK149" s="133">
        <f>ROUND(I149*H149,2)</f>
        <v>0</v>
      </c>
      <c r="BL149" s="14" t="s">
        <v>123</v>
      </c>
      <c r="BM149" s="132" t="s">
        <v>164</v>
      </c>
    </row>
    <row r="150" spans="2:65" s="1" customFormat="1" ht="19.5">
      <c r="B150" s="26"/>
      <c r="D150" s="134" t="s">
        <v>125</v>
      </c>
      <c r="F150" s="135" t="s">
        <v>165</v>
      </c>
      <c r="L150" s="26"/>
      <c r="M150" s="136"/>
      <c r="T150" s="50"/>
      <c r="AT150" s="14" t="s">
        <v>125</v>
      </c>
      <c r="AU150" s="14" t="s">
        <v>81</v>
      </c>
    </row>
    <row r="151" spans="2:65" s="1" customFormat="1" ht="11.25">
      <c r="B151" s="26"/>
      <c r="D151" s="137" t="s">
        <v>127</v>
      </c>
      <c r="F151" s="138" t="s">
        <v>166</v>
      </c>
      <c r="L151" s="26"/>
      <c r="M151" s="136"/>
      <c r="T151" s="50"/>
      <c r="AT151" s="14" t="s">
        <v>127</v>
      </c>
      <c r="AU151" s="14" t="s">
        <v>81</v>
      </c>
    </row>
    <row r="152" spans="2:65" s="1" customFormat="1" ht="31.9" customHeight="1">
      <c r="B152" s="121"/>
      <c r="C152" s="122" t="s">
        <v>167</v>
      </c>
      <c r="D152" s="122" t="s">
        <v>118</v>
      </c>
      <c r="E152" s="123" t="s">
        <v>168</v>
      </c>
      <c r="F152" s="124" t="s">
        <v>169</v>
      </c>
      <c r="G152" s="125" t="s">
        <v>163</v>
      </c>
      <c r="H152" s="126">
        <v>5.25</v>
      </c>
      <c r="I152" s="127"/>
      <c r="J152" s="127">
        <f>ROUND(I152*H152,2)</f>
        <v>0</v>
      </c>
      <c r="K152" s="124" t="s">
        <v>122</v>
      </c>
      <c r="L152" s="26"/>
      <c r="M152" s="128" t="s">
        <v>1</v>
      </c>
      <c r="N152" s="129" t="s">
        <v>36</v>
      </c>
      <c r="O152" s="130">
        <v>0.27500000000000002</v>
      </c>
      <c r="P152" s="130">
        <f>O152*H152</f>
        <v>1.4437500000000001</v>
      </c>
      <c r="Q152" s="130">
        <v>0</v>
      </c>
      <c r="R152" s="130">
        <f>Q152*H152</f>
        <v>0</v>
      </c>
      <c r="S152" s="130">
        <v>0</v>
      </c>
      <c r="T152" s="131">
        <f>S152*H152</f>
        <v>0</v>
      </c>
      <c r="AR152" s="132" t="s">
        <v>123</v>
      </c>
      <c r="AT152" s="132" t="s">
        <v>118</v>
      </c>
      <c r="AU152" s="132" t="s">
        <v>81</v>
      </c>
      <c r="AY152" s="14" t="s">
        <v>116</v>
      </c>
      <c r="BE152" s="133">
        <f>IF(N152="základní",J152,0)</f>
        <v>0</v>
      </c>
      <c r="BF152" s="133">
        <f>IF(N152="snížená",J152,0)</f>
        <v>0</v>
      </c>
      <c r="BG152" s="133">
        <f>IF(N152="zákl. přenesená",J152,0)</f>
        <v>0</v>
      </c>
      <c r="BH152" s="133">
        <f>IF(N152="sníž. přenesená",J152,0)</f>
        <v>0</v>
      </c>
      <c r="BI152" s="133">
        <f>IF(N152="nulová",J152,0)</f>
        <v>0</v>
      </c>
      <c r="BJ152" s="14" t="s">
        <v>79</v>
      </c>
      <c r="BK152" s="133">
        <f>ROUND(I152*H152,2)</f>
        <v>0</v>
      </c>
      <c r="BL152" s="14" t="s">
        <v>123</v>
      </c>
      <c r="BM152" s="132" t="s">
        <v>170</v>
      </c>
    </row>
    <row r="153" spans="2:65" s="1" customFormat="1" ht="19.5">
      <c r="B153" s="26"/>
      <c r="D153" s="134" t="s">
        <v>125</v>
      </c>
      <c r="F153" s="135" t="s">
        <v>171</v>
      </c>
      <c r="L153" s="26"/>
      <c r="M153" s="136"/>
      <c r="T153" s="50"/>
      <c r="AT153" s="14" t="s">
        <v>125</v>
      </c>
      <c r="AU153" s="14" t="s">
        <v>81</v>
      </c>
    </row>
    <row r="154" spans="2:65" s="1" customFormat="1" ht="11.25">
      <c r="B154" s="26"/>
      <c r="D154" s="137" t="s">
        <v>127</v>
      </c>
      <c r="F154" s="138" t="s">
        <v>172</v>
      </c>
      <c r="L154" s="26"/>
      <c r="M154" s="136"/>
      <c r="T154" s="50"/>
      <c r="AT154" s="14" t="s">
        <v>127</v>
      </c>
      <c r="AU154" s="14" t="s">
        <v>81</v>
      </c>
    </row>
    <row r="155" spans="2:65" s="1" customFormat="1" ht="16.350000000000001" customHeight="1">
      <c r="B155" s="121"/>
      <c r="C155" s="140" t="s">
        <v>173</v>
      </c>
      <c r="D155" s="140" t="s">
        <v>174</v>
      </c>
      <c r="E155" s="141" t="s">
        <v>175</v>
      </c>
      <c r="F155" s="142" t="s">
        <v>176</v>
      </c>
      <c r="G155" s="143" t="s">
        <v>177</v>
      </c>
      <c r="H155" s="144">
        <v>9.4499999999999993</v>
      </c>
      <c r="I155" s="145"/>
      <c r="J155" s="145">
        <f>ROUND(I155*H155,2)</f>
        <v>0</v>
      </c>
      <c r="K155" s="142" t="s">
        <v>122</v>
      </c>
      <c r="L155" s="146"/>
      <c r="M155" s="147" t="s">
        <v>1</v>
      </c>
      <c r="N155" s="148" t="s">
        <v>36</v>
      </c>
      <c r="O155" s="130">
        <v>0</v>
      </c>
      <c r="P155" s="130">
        <f>O155*H155</f>
        <v>0</v>
      </c>
      <c r="Q155" s="130">
        <v>1</v>
      </c>
      <c r="R155" s="130">
        <f>Q155*H155</f>
        <v>9.4499999999999993</v>
      </c>
      <c r="S155" s="130">
        <v>0</v>
      </c>
      <c r="T155" s="131">
        <f>S155*H155</f>
        <v>0</v>
      </c>
      <c r="AR155" s="132" t="s">
        <v>167</v>
      </c>
      <c r="AT155" s="132" t="s">
        <v>174</v>
      </c>
      <c r="AU155" s="132" t="s">
        <v>81</v>
      </c>
      <c r="AY155" s="14" t="s">
        <v>116</v>
      </c>
      <c r="BE155" s="133">
        <f>IF(N155="základní",J155,0)</f>
        <v>0</v>
      </c>
      <c r="BF155" s="133">
        <f>IF(N155="snížená",J155,0)</f>
        <v>0</v>
      </c>
      <c r="BG155" s="133">
        <f>IF(N155="zákl. přenesená",J155,0)</f>
        <v>0</v>
      </c>
      <c r="BH155" s="133">
        <f>IF(N155="sníž. přenesená",J155,0)</f>
        <v>0</v>
      </c>
      <c r="BI155" s="133">
        <f>IF(N155="nulová",J155,0)</f>
        <v>0</v>
      </c>
      <c r="BJ155" s="14" t="s">
        <v>79</v>
      </c>
      <c r="BK155" s="133">
        <f>ROUND(I155*H155,2)</f>
        <v>0</v>
      </c>
      <c r="BL155" s="14" t="s">
        <v>123</v>
      </c>
      <c r="BM155" s="132" t="s">
        <v>178</v>
      </c>
    </row>
    <row r="156" spans="2:65" s="1" customFormat="1" ht="11.25">
      <c r="B156" s="26"/>
      <c r="D156" s="134" t="s">
        <v>125</v>
      </c>
      <c r="F156" s="135" t="s">
        <v>176</v>
      </c>
      <c r="L156" s="26"/>
      <c r="M156" s="136"/>
      <c r="T156" s="50"/>
      <c r="AT156" s="14" t="s">
        <v>125</v>
      </c>
      <c r="AU156" s="14" t="s">
        <v>81</v>
      </c>
    </row>
    <row r="157" spans="2:65" s="1" customFormat="1" ht="31.9" customHeight="1">
      <c r="B157" s="121"/>
      <c r="C157" s="122" t="s">
        <v>179</v>
      </c>
      <c r="D157" s="122" t="s">
        <v>118</v>
      </c>
      <c r="E157" s="123" t="s">
        <v>180</v>
      </c>
      <c r="F157" s="124" t="s">
        <v>181</v>
      </c>
      <c r="G157" s="125" t="s">
        <v>163</v>
      </c>
      <c r="H157" s="126">
        <v>16.3</v>
      </c>
      <c r="I157" s="127"/>
      <c r="J157" s="127">
        <f>ROUND(I157*H157,2)</f>
        <v>0</v>
      </c>
      <c r="K157" s="124" t="s">
        <v>122</v>
      </c>
      <c r="L157" s="26"/>
      <c r="M157" s="128" t="s">
        <v>1</v>
      </c>
      <c r="N157" s="129" t="s">
        <v>36</v>
      </c>
      <c r="O157" s="130">
        <v>1.72</v>
      </c>
      <c r="P157" s="130">
        <f>O157*H157</f>
        <v>28.036000000000001</v>
      </c>
      <c r="Q157" s="130">
        <v>0</v>
      </c>
      <c r="R157" s="130">
        <f>Q157*H157</f>
        <v>0</v>
      </c>
      <c r="S157" s="130">
        <v>0</v>
      </c>
      <c r="T157" s="131">
        <f>S157*H157</f>
        <v>0</v>
      </c>
      <c r="AR157" s="132" t="s">
        <v>123</v>
      </c>
      <c r="AT157" s="132" t="s">
        <v>118</v>
      </c>
      <c r="AU157" s="132" t="s">
        <v>81</v>
      </c>
      <c r="AY157" s="14" t="s">
        <v>116</v>
      </c>
      <c r="BE157" s="133">
        <f>IF(N157="základní",J157,0)</f>
        <v>0</v>
      </c>
      <c r="BF157" s="133">
        <f>IF(N157="snížená",J157,0)</f>
        <v>0</v>
      </c>
      <c r="BG157" s="133">
        <f>IF(N157="zákl. přenesená",J157,0)</f>
        <v>0</v>
      </c>
      <c r="BH157" s="133">
        <f>IF(N157="sníž. přenesená",J157,0)</f>
        <v>0</v>
      </c>
      <c r="BI157" s="133">
        <f>IF(N157="nulová",J157,0)</f>
        <v>0</v>
      </c>
      <c r="BJ157" s="14" t="s">
        <v>79</v>
      </c>
      <c r="BK157" s="133">
        <f>ROUND(I157*H157,2)</f>
        <v>0</v>
      </c>
      <c r="BL157" s="14" t="s">
        <v>123</v>
      </c>
      <c r="BM157" s="132" t="s">
        <v>182</v>
      </c>
    </row>
    <row r="158" spans="2:65" s="1" customFormat="1" ht="29.25">
      <c r="B158" s="26"/>
      <c r="D158" s="134" t="s">
        <v>125</v>
      </c>
      <c r="F158" s="135" t="s">
        <v>183</v>
      </c>
      <c r="L158" s="26"/>
      <c r="M158" s="136"/>
      <c r="T158" s="50"/>
      <c r="AT158" s="14" t="s">
        <v>125</v>
      </c>
      <c r="AU158" s="14" t="s">
        <v>81</v>
      </c>
    </row>
    <row r="159" spans="2:65" s="1" customFormat="1" ht="11.25">
      <c r="B159" s="26"/>
      <c r="D159" s="137" t="s">
        <v>127</v>
      </c>
      <c r="F159" s="138" t="s">
        <v>184</v>
      </c>
      <c r="L159" s="26"/>
      <c r="M159" s="136"/>
      <c r="T159" s="50"/>
      <c r="AT159" s="14" t="s">
        <v>127</v>
      </c>
      <c r="AU159" s="14" t="s">
        <v>81</v>
      </c>
    </row>
    <row r="160" spans="2:65" s="1" customFormat="1" ht="23.45" customHeight="1">
      <c r="B160" s="121"/>
      <c r="C160" s="122" t="s">
        <v>185</v>
      </c>
      <c r="D160" s="122" t="s">
        <v>118</v>
      </c>
      <c r="E160" s="123" t="s">
        <v>186</v>
      </c>
      <c r="F160" s="124" t="s">
        <v>187</v>
      </c>
      <c r="G160" s="125" t="s">
        <v>121</v>
      </c>
      <c r="H160" s="126">
        <v>5</v>
      </c>
      <c r="I160" s="127"/>
      <c r="J160" s="127">
        <f>ROUND(I160*H160,2)</f>
        <v>0</v>
      </c>
      <c r="K160" s="124" t="s">
        <v>122</v>
      </c>
      <c r="L160" s="26"/>
      <c r="M160" s="128" t="s">
        <v>1</v>
      </c>
      <c r="N160" s="129" t="s">
        <v>36</v>
      </c>
      <c r="O160" s="130">
        <v>5.0999999999999997E-2</v>
      </c>
      <c r="P160" s="130">
        <f>O160*H160</f>
        <v>0.255</v>
      </c>
      <c r="Q160" s="130">
        <v>0</v>
      </c>
      <c r="R160" s="130">
        <f>Q160*H160</f>
        <v>0</v>
      </c>
      <c r="S160" s="130">
        <v>0</v>
      </c>
      <c r="T160" s="131">
        <f>S160*H160</f>
        <v>0</v>
      </c>
      <c r="AR160" s="132" t="s">
        <v>123</v>
      </c>
      <c r="AT160" s="132" t="s">
        <v>118</v>
      </c>
      <c r="AU160" s="132" t="s">
        <v>81</v>
      </c>
      <c r="AY160" s="14" t="s">
        <v>116</v>
      </c>
      <c r="BE160" s="133">
        <f>IF(N160="základní",J160,0)</f>
        <v>0</v>
      </c>
      <c r="BF160" s="133">
        <f>IF(N160="snížená",J160,0)</f>
        <v>0</v>
      </c>
      <c r="BG160" s="133">
        <f>IF(N160="zákl. přenesená",J160,0)</f>
        <v>0</v>
      </c>
      <c r="BH160" s="133">
        <f>IF(N160="sníž. přenesená",J160,0)</f>
        <v>0</v>
      </c>
      <c r="BI160" s="133">
        <f>IF(N160="nulová",J160,0)</f>
        <v>0</v>
      </c>
      <c r="BJ160" s="14" t="s">
        <v>79</v>
      </c>
      <c r="BK160" s="133">
        <f>ROUND(I160*H160,2)</f>
        <v>0</v>
      </c>
      <c r="BL160" s="14" t="s">
        <v>123</v>
      </c>
      <c r="BM160" s="132" t="s">
        <v>188</v>
      </c>
    </row>
    <row r="161" spans="2:65" s="1" customFormat="1" ht="19.5">
      <c r="B161" s="26"/>
      <c r="D161" s="134" t="s">
        <v>125</v>
      </c>
      <c r="F161" s="135" t="s">
        <v>189</v>
      </c>
      <c r="L161" s="26"/>
      <c r="M161" s="136"/>
      <c r="T161" s="50"/>
      <c r="AT161" s="14" t="s">
        <v>125</v>
      </c>
      <c r="AU161" s="14" t="s">
        <v>81</v>
      </c>
    </row>
    <row r="162" spans="2:65" s="1" customFormat="1" ht="11.25">
      <c r="B162" s="26"/>
      <c r="D162" s="137" t="s">
        <v>127</v>
      </c>
      <c r="F162" s="138" t="s">
        <v>190</v>
      </c>
      <c r="L162" s="26"/>
      <c r="M162" s="136"/>
      <c r="T162" s="50"/>
      <c r="AT162" s="14" t="s">
        <v>127</v>
      </c>
      <c r="AU162" s="14" t="s">
        <v>81</v>
      </c>
    </row>
    <row r="163" spans="2:65" s="1" customFormat="1" ht="36.75" customHeight="1">
      <c r="B163" s="121"/>
      <c r="C163" s="122" t="s">
        <v>8</v>
      </c>
      <c r="D163" s="122" t="s">
        <v>118</v>
      </c>
      <c r="E163" s="123" t="s">
        <v>191</v>
      </c>
      <c r="F163" s="124" t="s">
        <v>192</v>
      </c>
      <c r="G163" s="125" t="s">
        <v>163</v>
      </c>
      <c r="H163" s="126">
        <v>78.45</v>
      </c>
      <c r="I163" s="127"/>
      <c r="J163" s="127">
        <f>ROUND(I163*H163,2)</f>
        <v>0</v>
      </c>
      <c r="K163" s="124" t="s">
        <v>122</v>
      </c>
      <c r="L163" s="26"/>
      <c r="M163" s="128" t="s">
        <v>1</v>
      </c>
      <c r="N163" s="129" t="s">
        <v>36</v>
      </c>
      <c r="O163" s="130">
        <v>8.6999999999999994E-2</v>
      </c>
      <c r="P163" s="130">
        <f>O163*H163</f>
        <v>6.8251499999999998</v>
      </c>
      <c r="Q163" s="130">
        <v>0</v>
      </c>
      <c r="R163" s="130">
        <f>Q163*H163</f>
        <v>0</v>
      </c>
      <c r="S163" s="130">
        <v>0</v>
      </c>
      <c r="T163" s="131">
        <f>S163*H163</f>
        <v>0</v>
      </c>
      <c r="AR163" s="132" t="s">
        <v>123</v>
      </c>
      <c r="AT163" s="132" t="s">
        <v>118</v>
      </c>
      <c r="AU163" s="132" t="s">
        <v>81</v>
      </c>
      <c r="AY163" s="14" t="s">
        <v>116</v>
      </c>
      <c r="BE163" s="133">
        <f>IF(N163="základní",J163,0)</f>
        <v>0</v>
      </c>
      <c r="BF163" s="133">
        <f>IF(N163="snížená",J163,0)</f>
        <v>0</v>
      </c>
      <c r="BG163" s="133">
        <f>IF(N163="zákl. přenesená",J163,0)</f>
        <v>0</v>
      </c>
      <c r="BH163" s="133">
        <f>IF(N163="sníž. přenesená",J163,0)</f>
        <v>0</v>
      </c>
      <c r="BI163" s="133">
        <f>IF(N163="nulová",J163,0)</f>
        <v>0</v>
      </c>
      <c r="BJ163" s="14" t="s">
        <v>79</v>
      </c>
      <c r="BK163" s="133">
        <f>ROUND(I163*H163,2)</f>
        <v>0</v>
      </c>
      <c r="BL163" s="14" t="s">
        <v>123</v>
      </c>
      <c r="BM163" s="132" t="s">
        <v>193</v>
      </c>
    </row>
    <row r="164" spans="2:65" s="1" customFormat="1" ht="39">
      <c r="B164" s="26"/>
      <c r="D164" s="134" t="s">
        <v>125</v>
      </c>
      <c r="F164" s="135" t="s">
        <v>194</v>
      </c>
      <c r="L164" s="26"/>
      <c r="M164" s="136"/>
      <c r="T164" s="50"/>
      <c r="AT164" s="14" t="s">
        <v>125</v>
      </c>
      <c r="AU164" s="14" t="s">
        <v>81</v>
      </c>
    </row>
    <row r="165" spans="2:65" s="1" customFormat="1" ht="11.25">
      <c r="B165" s="26"/>
      <c r="D165" s="137" t="s">
        <v>127</v>
      </c>
      <c r="F165" s="138" t="s">
        <v>195</v>
      </c>
      <c r="L165" s="26"/>
      <c r="M165" s="136"/>
      <c r="T165" s="50"/>
      <c r="AT165" s="14" t="s">
        <v>127</v>
      </c>
      <c r="AU165" s="14" t="s">
        <v>81</v>
      </c>
    </row>
    <row r="166" spans="2:65" s="1" customFormat="1" ht="31.9" customHeight="1">
      <c r="B166" s="121"/>
      <c r="C166" s="122" t="s">
        <v>196</v>
      </c>
      <c r="D166" s="122" t="s">
        <v>118</v>
      </c>
      <c r="E166" s="123" t="s">
        <v>197</v>
      </c>
      <c r="F166" s="124" t="s">
        <v>198</v>
      </c>
      <c r="G166" s="125" t="s">
        <v>177</v>
      </c>
      <c r="H166" s="126">
        <v>141.21</v>
      </c>
      <c r="I166" s="127"/>
      <c r="J166" s="127">
        <f>ROUND(I166*H166,2)</f>
        <v>0</v>
      </c>
      <c r="K166" s="124" t="s">
        <v>122</v>
      </c>
      <c r="L166" s="26"/>
      <c r="M166" s="128" t="s">
        <v>1</v>
      </c>
      <c r="N166" s="129" t="s">
        <v>36</v>
      </c>
      <c r="O166" s="130">
        <v>0</v>
      </c>
      <c r="P166" s="130">
        <f>O166*H166</f>
        <v>0</v>
      </c>
      <c r="Q166" s="130">
        <v>0</v>
      </c>
      <c r="R166" s="130">
        <f>Q166*H166</f>
        <v>0</v>
      </c>
      <c r="S166" s="130">
        <v>0</v>
      </c>
      <c r="T166" s="131">
        <f>S166*H166</f>
        <v>0</v>
      </c>
      <c r="AR166" s="132" t="s">
        <v>123</v>
      </c>
      <c r="AT166" s="132" t="s">
        <v>118</v>
      </c>
      <c r="AU166" s="132" t="s">
        <v>81</v>
      </c>
      <c r="AY166" s="14" t="s">
        <v>116</v>
      </c>
      <c r="BE166" s="133">
        <f>IF(N166="základní",J166,0)</f>
        <v>0</v>
      </c>
      <c r="BF166" s="133">
        <f>IF(N166="snížená",J166,0)</f>
        <v>0</v>
      </c>
      <c r="BG166" s="133">
        <f>IF(N166="zákl. přenesená",J166,0)</f>
        <v>0</v>
      </c>
      <c r="BH166" s="133">
        <f>IF(N166="sníž. přenesená",J166,0)</f>
        <v>0</v>
      </c>
      <c r="BI166" s="133">
        <f>IF(N166="nulová",J166,0)</f>
        <v>0</v>
      </c>
      <c r="BJ166" s="14" t="s">
        <v>79</v>
      </c>
      <c r="BK166" s="133">
        <f>ROUND(I166*H166,2)</f>
        <v>0</v>
      </c>
      <c r="BL166" s="14" t="s">
        <v>123</v>
      </c>
      <c r="BM166" s="132" t="s">
        <v>199</v>
      </c>
    </row>
    <row r="167" spans="2:65" s="1" customFormat="1" ht="29.25">
      <c r="B167" s="26"/>
      <c r="D167" s="134" t="s">
        <v>125</v>
      </c>
      <c r="F167" s="135" t="s">
        <v>200</v>
      </c>
      <c r="L167" s="26"/>
      <c r="M167" s="136"/>
      <c r="T167" s="50"/>
      <c r="AT167" s="14" t="s">
        <v>125</v>
      </c>
      <c r="AU167" s="14" t="s">
        <v>81</v>
      </c>
    </row>
    <row r="168" spans="2:65" s="1" customFormat="1" ht="11.25">
      <c r="B168" s="26"/>
      <c r="D168" s="137" t="s">
        <v>127</v>
      </c>
      <c r="F168" s="138" t="s">
        <v>201</v>
      </c>
      <c r="L168" s="26"/>
      <c r="M168" s="136"/>
      <c r="T168" s="50"/>
      <c r="AT168" s="14" t="s">
        <v>127</v>
      </c>
      <c r="AU168" s="14" t="s">
        <v>81</v>
      </c>
    </row>
    <row r="169" spans="2:65" s="1" customFormat="1" ht="16.350000000000001" customHeight="1">
      <c r="B169" s="121"/>
      <c r="C169" s="122" t="s">
        <v>202</v>
      </c>
      <c r="D169" s="122" t="s">
        <v>118</v>
      </c>
      <c r="E169" s="123" t="s">
        <v>203</v>
      </c>
      <c r="F169" s="124" t="s">
        <v>204</v>
      </c>
      <c r="G169" s="125" t="s">
        <v>163</v>
      </c>
      <c r="H169" s="126">
        <v>78.45</v>
      </c>
      <c r="I169" s="127"/>
      <c r="J169" s="127">
        <f>ROUND(I169*H169,2)</f>
        <v>0</v>
      </c>
      <c r="K169" s="124" t="s">
        <v>122</v>
      </c>
      <c r="L169" s="26"/>
      <c r="M169" s="128" t="s">
        <v>1</v>
      </c>
      <c r="N169" s="129" t="s">
        <v>36</v>
      </c>
      <c r="O169" s="130">
        <v>8.9999999999999993E-3</v>
      </c>
      <c r="P169" s="130">
        <f>O169*H169</f>
        <v>0.70604999999999996</v>
      </c>
      <c r="Q169" s="130">
        <v>0</v>
      </c>
      <c r="R169" s="130">
        <f>Q169*H169</f>
        <v>0</v>
      </c>
      <c r="S169" s="130">
        <v>0</v>
      </c>
      <c r="T169" s="131">
        <f>S169*H169</f>
        <v>0</v>
      </c>
      <c r="AR169" s="132" t="s">
        <v>123</v>
      </c>
      <c r="AT169" s="132" t="s">
        <v>118</v>
      </c>
      <c r="AU169" s="132" t="s">
        <v>81</v>
      </c>
      <c r="AY169" s="14" t="s">
        <v>116</v>
      </c>
      <c r="BE169" s="133">
        <f>IF(N169="základní",J169,0)</f>
        <v>0</v>
      </c>
      <c r="BF169" s="133">
        <f>IF(N169="snížená",J169,0)</f>
        <v>0</v>
      </c>
      <c r="BG169" s="133">
        <f>IF(N169="zákl. přenesená",J169,0)</f>
        <v>0</v>
      </c>
      <c r="BH169" s="133">
        <f>IF(N169="sníž. přenesená",J169,0)</f>
        <v>0</v>
      </c>
      <c r="BI169" s="133">
        <f>IF(N169="nulová",J169,0)</f>
        <v>0</v>
      </c>
      <c r="BJ169" s="14" t="s">
        <v>79</v>
      </c>
      <c r="BK169" s="133">
        <f>ROUND(I169*H169,2)</f>
        <v>0</v>
      </c>
      <c r="BL169" s="14" t="s">
        <v>123</v>
      </c>
      <c r="BM169" s="132" t="s">
        <v>205</v>
      </c>
    </row>
    <row r="170" spans="2:65" s="1" customFormat="1" ht="19.5">
      <c r="B170" s="26"/>
      <c r="D170" s="134" t="s">
        <v>125</v>
      </c>
      <c r="F170" s="135" t="s">
        <v>206</v>
      </c>
      <c r="L170" s="26"/>
      <c r="M170" s="136"/>
      <c r="T170" s="50"/>
      <c r="AT170" s="14" t="s">
        <v>125</v>
      </c>
      <c r="AU170" s="14" t="s">
        <v>81</v>
      </c>
    </row>
    <row r="171" spans="2:65" s="1" customFormat="1" ht="11.25">
      <c r="B171" s="26"/>
      <c r="D171" s="137" t="s">
        <v>127</v>
      </c>
      <c r="F171" s="138" t="s">
        <v>207</v>
      </c>
      <c r="L171" s="26"/>
      <c r="M171" s="136"/>
      <c r="T171" s="50"/>
      <c r="AT171" s="14" t="s">
        <v>127</v>
      </c>
      <c r="AU171" s="14" t="s">
        <v>81</v>
      </c>
    </row>
    <row r="172" spans="2:65" s="1" customFormat="1" ht="23.45" customHeight="1">
      <c r="B172" s="121"/>
      <c r="C172" s="122" t="s">
        <v>208</v>
      </c>
      <c r="D172" s="122" t="s">
        <v>118</v>
      </c>
      <c r="E172" s="123" t="s">
        <v>209</v>
      </c>
      <c r="F172" s="124" t="s">
        <v>210</v>
      </c>
      <c r="G172" s="125" t="s">
        <v>163</v>
      </c>
      <c r="H172" s="126">
        <v>16.3</v>
      </c>
      <c r="I172" s="127"/>
      <c r="J172" s="127">
        <f>ROUND(I172*H172,2)</f>
        <v>0</v>
      </c>
      <c r="K172" s="124" t="s">
        <v>122</v>
      </c>
      <c r="L172" s="26"/>
      <c r="M172" s="128" t="s">
        <v>1</v>
      </c>
      <c r="N172" s="129" t="s">
        <v>36</v>
      </c>
      <c r="O172" s="130">
        <v>0.32800000000000001</v>
      </c>
      <c r="P172" s="130">
        <f>O172*H172</f>
        <v>5.3464</v>
      </c>
      <c r="Q172" s="130">
        <v>0</v>
      </c>
      <c r="R172" s="130">
        <f>Q172*H172</f>
        <v>0</v>
      </c>
      <c r="S172" s="130">
        <v>0</v>
      </c>
      <c r="T172" s="131">
        <f>S172*H172</f>
        <v>0</v>
      </c>
      <c r="AR172" s="132" t="s">
        <v>123</v>
      </c>
      <c r="AT172" s="132" t="s">
        <v>118</v>
      </c>
      <c r="AU172" s="132" t="s">
        <v>81</v>
      </c>
      <c r="AY172" s="14" t="s">
        <v>116</v>
      </c>
      <c r="BE172" s="133">
        <f>IF(N172="základní",J172,0)</f>
        <v>0</v>
      </c>
      <c r="BF172" s="133">
        <f>IF(N172="snížená",J172,0)</f>
        <v>0</v>
      </c>
      <c r="BG172" s="133">
        <f>IF(N172="zákl. přenesená",J172,0)</f>
        <v>0</v>
      </c>
      <c r="BH172" s="133">
        <f>IF(N172="sníž. přenesená",J172,0)</f>
        <v>0</v>
      </c>
      <c r="BI172" s="133">
        <f>IF(N172="nulová",J172,0)</f>
        <v>0</v>
      </c>
      <c r="BJ172" s="14" t="s">
        <v>79</v>
      </c>
      <c r="BK172" s="133">
        <f>ROUND(I172*H172,2)</f>
        <v>0</v>
      </c>
      <c r="BL172" s="14" t="s">
        <v>123</v>
      </c>
      <c r="BM172" s="132" t="s">
        <v>211</v>
      </c>
    </row>
    <row r="173" spans="2:65" s="1" customFormat="1" ht="29.25">
      <c r="B173" s="26"/>
      <c r="D173" s="134" t="s">
        <v>125</v>
      </c>
      <c r="F173" s="135" t="s">
        <v>212</v>
      </c>
      <c r="L173" s="26"/>
      <c r="M173" s="136"/>
      <c r="T173" s="50"/>
      <c r="AT173" s="14" t="s">
        <v>125</v>
      </c>
      <c r="AU173" s="14" t="s">
        <v>81</v>
      </c>
    </row>
    <row r="174" spans="2:65" s="1" customFormat="1" ht="11.25">
      <c r="B174" s="26"/>
      <c r="D174" s="137" t="s">
        <v>127</v>
      </c>
      <c r="F174" s="138" t="s">
        <v>213</v>
      </c>
      <c r="L174" s="26"/>
      <c r="M174" s="136"/>
      <c r="T174" s="50"/>
      <c r="AT174" s="14" t="s">
        <v>127</v>
      </c>
      <c r="AU174" s="14" t="s">
        <v>81</v>
      </c>
    </row>
    <row r="175" spans="2:65" s="1" customFormat="1" ht="31.9" customHeight="1">
      <c r="B175" s="121"/>
      <c r="C175" s="122" t="s">
        <v>214</v>
      </c>
      <c r="D175" s="122" t="s">
        <v>118</v>
      </c>
      <c r="E175" s="123" t="s">
        <v>215</v>
      </c>
      <c r="F175" s="124" t="s">
        <v>216</v>
      </c>
      <c r="G175" s="125" t="s">
        <v>121</v>
      </c>
      <c r="H175" s="126">
        <v>35</v>
      </c>
      <c r="I175" s="127"/>
      <c r="J175" s="127">
        <f>ROUND(I175*H175,2)</f>
        <v>0</v>
      </c>
      <c r="K175" s="124" t="s">
        <v>122</v>
      </c>
      <c r="L175" s="26"/>
      <c r="M175" s="128" t="s">
        <v>1</v>
      </c>
      <c r="N175" s="129" t="s">
        <v>36</v>
      </c>
      <c r="O175" s="130">
        <v>0.114</v>
      </c>
      <c r="P175" s="130">
        <f>O175*H175</f>
        <v>3.99</v>
      </c>
      <c r="Q175" s="130">
        <v>0</v>
      </c>
      <c r="R175" s="130">
        <f>Q175*H175</f>
        <v>0</v>
      </c>
      <c r="S175" s="130">
        <v>0</v>
      </c>
      <c r="T175" s="131">
        <f>S175*H175</f>
        <v>0</v>
      </c>
      <c r="AR175" s="132" t="s">
        <v>123</v>
      </c>
      <c r="AT175" s="132" t="s">
        <v>118</v>
      </c>
      <c r="AU175" s="132" t="s">
        <v>81</v>
      </c>
      <c r="AY175" s="14" t="s">
        <v>116</v>
      </c>
      <c r="BE175" s="133">
        <f>IF(N175="základní",J175,0)</f>
        <v>0</v>
      </c>
      <c r="BF175" s="133">
        <f>IF(N175="snížená",J175,0)</f>
        <v>0</v>
      </c>
      <c r="BG175" s="133">
        <f>IF(N175="zákl. přenesená",J175,0)</f>
        <v>0</v>
      </c>
      <c r="BH175" s="133">
        <f>IF(N175="sníž. přenesená",J175,0)</f>
        <v>0</v>
      </c>
      <c r="BI175" s="133">
        <f>IF(N175="nulová",J175,0)</f>
        <v>0</v>
      </c>
      <c r="BJ175" s="14" t="s">
        <v>79</v>
      </c>
      <c r="BK175" s="133">
        <f>ROUND(I175*H175,2)</f>
        <v>0</v>
      </c>
      <c r="BL175" s="14" t="s">
        <v>123</v>
      </c>
      <c r="BM175" s="132" t="s">
        <v>217</v>
      </c>
    </row>
    <row r="176" spans="2:65" s="1" customFormat="1" ht="29.25">
      <c r="B176" s="26"/>
      <c r="D176" s="134" t="s">
        <v>125</v>
      </c>
      <c r="F176" s="135" t="s">
        <v>218</v>
      </c>
      <c r="L176" s="26"/>
      <c r="M176" s="136"/>
      <c r="T176" s="50"/>
      <c r="AT176" s="14" t="s">
        <v>125</v>
      </c>
      <c r="AU176" s="14" t="s">
        <v>81</v>
      </c>
    </row>
    <row r="177" spans="2:65" s="1" customFormat="1" ht="11.25">
      <c r="B177" s="26"/>
      <c r="D177" s="137" t="s">
        <v>127</v>
      </c>
      <c r="F177" s="138" t="s">
        <v>219</v>
      </c>
      <c r="L177" s="26"/>
      <c r="M177" s="136"/>
      <c r="T177" s="50"/>
      <c r="AT177" s="14" t="s">
        <v>127</v>
      </c>
      <c r="AU177" s="14" t="s">
        <v>81</v>
      </c>
    </row>
    <row r="178" spans="2:65" s="1" customFormat="1" ht="23.45" customHeight="1">
      <c r="B178" s="121"/>
      <c r="C178" s="122" t="s">
        <v>220</v>
      </c>
      <c r="D178" s="122" t="s">
        <v>118</v>
      </c>
      <c r="E178" s="123" t="s">
        <v>221</v>
      </c>
      <c r="F178" s="124" t="s">
        <v>222</v>
      </c>
      <c r="G178" s="125" t="s">
        <v>121</v>
      </c>
      <c r="H178" s="126">
        <v>35</v>
      </c>
      <c r="I178" s="127"/>
      <c r="J178" s="127">
        <f>ROUND(I178*H178,2)</f>
        <v>0</v>
      </c>
      <c r="K178" s="124" t="s">
        <v>122</v>
      </c>
      <c r="L178" s="26"/>
      <c r="M178" s="128" t="s">
        <v>1</v>
      </c>
      <c r="N178" s="129" t="s">
        <v>36</v>
      </c>
      <c r="O178" s="130">
        <v>5.8000000000000003E-2</v>
      </c>
      <c r="P178" s="130">
        <f>O178*H178</f>
        <v>2.0300000000000002</v>
      </c>
      <c r="Q178" s="130">
        <v>0</v>
      </c>
      <c r="R178" s="130">
        <f>Q178*H178</f>
        <v>0</v>
      </c>
      <c r="S178" s="130">
        <v>0</v>
      </c>
      <c r="T178" s="131">
        <f>S178*H178</f>
        <v>0</v>
      </c>
      <c r="AR178" s="132" t="s">
        <v>123</v>
      </c>
      <c r="AT178" s="132" t="s">
        <v>118</v>
      </c>
      <c r="AU178" s="132" t="s">
        <v>81</v>
      </c>
      <c r="AY178" s="14" t="s">
        <v>116</v>
      </c>
      <c r="BE178" s="133">
        <f>IF(N178="základní",J178,0)</f>
        <v>0</v>
      </c>
      <c r="BF178" s="133">
        <f>IF(N178="snížená",J178,0)</f>
        <v>0</v>
      </c>
      <c r="BG178" s="133">
        <f>IF(N178="zákl. přenesená",J178,0)</f>
        <v>0</v>
      </c>
      <c r="BH178" s="133">
        <f>IF(N178="sníž. přenesená",J178,0)</f>
        <v>0</v>
      </c>
      <c r="BI178" s="133">
        <f>IF(N178="nulová",J178,0)</f>
        <v>0</v>
      </c>
      <c r="BJ178" s="14" t="s">
        <v>79</v>
      </c>
      <c r="BK178" s="133">
        <f>ROUND(I178*H178,2)</f>
        <v>0</v>
      </c>
      <c r="BL178" s="14" t="s">
        <v>123</v>
      </c>
      <c r="BM178" s="132" t="s">
        <v>223</v>
      </c>
    </row>
    <row r="179" spans="2:65" s="1" customFormat="1" ht="29.25">
      <c r="B179" s="26"/>
      <c r="D179" s="134" t="s">
        <v>125</v>
      </c>
      <c r="F179" s="135" t="s">
        <v>224</v>
      </c>
      <c r="L179" s="26"/>
      <c r="M179" s="136"/>
      <c r="T179" s="50"/>
      <c r="AT179" s="14" t="s">
        <v>125</v>
      </c>
      <c r="AU179" s="14" t="s">
        <v>81</v>
      </c>
    </row>
    <row r="180" spans="2:65" s="1" customFormat="1" ht="11.25">
      <c r="B180" s="26"/>
      <c r="D180" s="137" t="s">
        <v>127</v>
      </c>
      <c r="F180" s="138" t="s">
        <v>225</v>
      </c>
      <c r="L180" s="26"/>
      <c r="M180" s="136"/>
      <c r="T180" s="50"/>
      <c r="AT180" s="14" t="s">
        <v>127</v>
      </c>
      <c r="AU180" s="14" t="s">
        <v>81</v>
      </c>
    </row>
    <row r="181" spans="2:65" s="1" customFormat="1" ht="16.350000000000001" customHeight="1">
      <c r="B181" s="121"/>
      <c r="C181" s="140" t="s">
        <v>226</v>
      </c>
      <c r="D181" s="140" t="s">
        <v>174</v>
      </c>
      <c r="E181" s="141" t="s">
        <v>227</v>
      </c>
      <c r="F181" s="142" t="s">
        <v>228</v>
      </c>
      <c r="G181" s="143" t="s">
        <v>229</v>
      </c>
      <c r="H181" s="144">
        <v>2</v>
      </c>
      <c r="I181" s="145"/>
      <c r="J181" s="145">
        <f>ROUND(I181*H181,2)</f>
        <v>0</v>
      </c>
      <c r="K181" s="142" t="s">
        <v>122</v>
      </c>
      <c r="L181" s="146"/>
      <c r="M181" s="147" t="s">
        <v>1</v>
      </c>
      <c r="N181" s="148" t="s">
        <v>36</v>
      </c>
      <c r="O181" s="130">
        <v>0</v>
      </c>
      <c r="P181" s="130">
        <f>O181*H181</f>
        <v>0</v>
      </c>
      <c r="Q181" s="130">
        <v>1E-3</v>
      </c>
      <c r="R181" s="130">
        <f>Q181*H181</f>
        <v>2E-3</v>
      </c>
      <c r="S181" s="130">
        <v>0</v>
      </c>
      <c r="T181" s="131">
        <f>S181*H181</f>
        <v>0</v>
      </c>
      <c r="AR181" s="132" t="s">
        <v>167</v>
      </c>
      <c r="AT181" s="132" t="s">
        <v>174</v>
      </c>
      <c r="AU181" s="132" t="s">
        <v>81</v>
      </c>
      <c r="AY181" s="14" t="s">
        <v>116</v>
      </c>
      <c r="BE181" s="133">
        <f>IF(N181="základní",J181,0)</f>
        <v>0</v>
      </c>
      <c r="BF181" s="133">
        <f>IF(N181="snížená",J181,0)</f>
        <v>0</v>
      </c>
      <c r="BG181" s="133">
        <f>IF(N181="zákl. přenesená",J181,0)</f>
        <v>0</v>
      </c>
      <c r="BH181" s="133">
        <f>IF(N181="sníž. přenesená",J181,0)</f>
        <v>0</v>
      </c>
      <c r="BI181" s="133">
        <f>IF(N181="nulová",J181,0)</f>
        <v>0</v>
      </c>
      <c r="BJ181" s="14" t="s">
        <v>79</v>
      </c>
      <c r="BK181" s="133">
        <f>ROUND(I181*H181,2)</f>
        <v>0</v>
      </c>
      <c r="BL181" s="14" t="s">
        <v>123</v>
      </c>
      <c r="BM181" s="132" t="s">
        <v>230</v>
      </c>
    </row>
    <row r="182" spans="2:65" s="1" customFormat="1" ht="11.25">
      <c r="B182" s="26"/>
      <c r="D182" s="134" t="s">
        <v>125</v>
      </c>
      <c r="F182" s="135" t="s">
        <v>228</v>
      </c>
      <c r="L182" s="26"/>
      <c r="M182" s="136"/>
      <c r="T182" s="50"/>
      <c r="AT182" s="14" t="s">
        <v>125</v>
      </c>
      <c r="AU182" s="14" t="s">
        <v>81</v>
      </c>
    </row>
    <row r="183" spans="2:65" s="1" customFormat="1" ht="23.45" customHeight="1">
      <c r="B183" s="121"/>
      <c r="C183" s="122" t="s">
        <v>231</v>
      </c>
      <c r="D183" s="122" t="s">
        <v>118</v>
      </c>
      <c r="E183" s="123" t="s">
        <v>232</v>
      </c>
      <c r="F183" s="124" t="s">
        <v>233</v>
      </c>
      <c r="G183" s="125" t="s">
        <v>121</v>
      </c>
      <c r="H183" s="126">
        <v>176</v>
      </c>
      <c r="I183" s="127"/>
      <c r="J183" s="127">
        <f>ROUND(I183*H183,2)</f>
        <v>0</v>
      </c>
      <c r="K183" s="124" t="s">
        <v>122</v>
      </c>
      <c r="L183" s="26"/>
      <c r="M183" s="128" t="s">
        <v>1</v>
      </c>
      <c r="N183" s="129" t="s">
        <v>36</v>
      </c>
      <c r="O183" s="130">
        <v>2.5000000000000001E-2</v>
      </c>
      <c r="P183" s="130">
        <f>O183*H183</f>
        <v>4.4000000000000004</v>
      </c>
      <c r="Q183" s="130">
        <v>0</v>
      </c>
      <c r="R183" s="130">
        <f>Q183*H183</f>
        <v>0</v>
      </c>
      <c r="S183" s="130">
        <v>0</v>
      </c>
      <c r="T183" s="131">
        <f>S183*H183</f>
        <v>0</v>
      </c>
      <c r="AR183" s="132" t="s">
        <v>123</v>
      </c>
      <c r="AT183" s="132" t="s">
        <v>118</v>
      </c>
      <c r="AU183" s="132" t="s">
        <v>81</v>
      </c>
      <c r="AY183" s="14" t="s">
        <v>116</v>
      </c>
      <c r="BE183" s="133">
        <f>IF(N183="základní",J183,0)</f>
        <v>0</v>
      </c>
      <c r="BF183" s="133">
        <f>IF(N183="snížená",J183,0)</f>
        <v>0</v>
      </c>
      <c r="BG183" s="133">
        <f>IF(N183="zákl. přenesená",J183,0)</f>
        <v>0</v>
      </c>
      <c r="BH183" s="133">
        <f>IF(N183="sníž. přenesená",J183,0)</f>
        <v>0</v>
      </c>
      <c r="BI183" s="133">
        <f>IF(N183="nulová",J183,0)</f>
        <v>0</v>
      </c>
      <c r="BJ183" s="14" t="s">
        <v>79</v>
      </c>
      <c r="BK183" s="133">
        <f>ROUND(I183*H183,2)</f>
        <v>0</v>
      </c>
      <c r="BL183" s="14" t="s">
        <v>123</v>
      </c>
      <c r="BM183" s="132" t="s">
        <v>234</v>
      </c>
    </row>
    <row r="184" spans="2:65" s="1" customFormat="1" ht="19.5">
      <c r="B184" s="26"/>
      <c r="D184" s="134" t="s">
        <v>125</v>
      </c>
      <c r="F184" s="135" t="s">
        <v>235</v>
      </c>
      <c r="L184" s="26"/>
      <c r="M184" s="136"/>
      <c r="T184" s="50"/>
      <c r="AT184" s="14" t="s">
        <v>125</v>
      </c>
      <c r="AU184" s="14" t="s">
        <v>81</v>
      </c>
    </row>
    <row r="185" spans="2:65" s="1" customFormat="1" ht="11.25">
      <c r="B185" s="26"/>
      <c r="D185" s="137" t="s">
        <v>127</v>
      </c>
      <c r="F185" s="138" t="s">
        <v>236</v>
      </c>
      <c r="L185" s="26"/>
      <c r="M185" s="136"/>
      <c r="T185" s="50"/>
      <c r="AT185" s="14" t="s">
        <v>127</v>
      </c>
      <c r="AU185" s="14" t="s">
        <v>81</v>
      </c>
    </row>
    <row r="186" spans="2:65" s="11" customFormat="1" ht="22.9" customHeight="1">
      <c r="B186" s="110"/>
      <c r="D186" s="111" t="s">
        <v>70</v>
      </c>
      <c r="E186" s="119" t="s">
        <v>145</v>
      </c>
      <c r="F186" s="119" t="s">
        <v>237</v>
      </c>
      <c r="J186" s="120">
        <f>BK186</f>
        <v>0</v>
      </c>
      <c r="L186" s="110"/>
      <c r="M186" s="114"/>
      <c r="P186" s="115">
        <f>SUM(P187:P205)</f>
        <v>112.408</v>
      </c>
      <c r="R186" s="115">
        <f>SUM(R187:R205)</f>
        <v>51.175359999999998</v>
      </c>
      <c r="T186" s="116">
        <f>SUM(T187:T205)</f>
        <v>0</v>
      </c>
      <c r="AR186" s="111" t="s">
        <v>79</v>
      </c>
      <c r="AT186" s="117" t="s">
        <v>70</v>
      </c>
      <c r="AU186" s="117" t="s">
        <v>79</v>
      </c>
      <c r="AY186" s="111" t="s">
        <v>116</v>
      </c>
      <c r="BK186" s="118">
        <f>SUM(BK187:BK205)</f>
        <v>0</v>
      </c>
    </row>
    <row r="187" spans="2:65" s="1" customFormat="1" ht="21" customHeight="1">
      <c r="B187" s="121"/>
      <c r="C187" s="122" t="s">
        <v>238</v>
      </c>
      <c r="D187" s="122" t="s">
        <v>118</v>
      </c>
      <c r="E187" s="123" t="s">
        <v>239</v>
      </c>
      <c r="F187" s="124" t="s">
        <v>240</v>
      </c>
      <c r="G187" s="125" t="s">
        <v>121</v>
      </c>
      <c r="H187" s="126">
        <v>120</v>
      </c>
      <c r="I187" s="127"/>
      <c r="J187" s="127">
        <f>ROUND(I187*H187,2)</f>
        <v>0</v>
      </c>
      <c r="K187" s="124" t="s">
        <v>122</v>
      </c>
      <c r="L187" s="26"/>
      <c r="M187" s="128" t="s">
        <v>1</v>
      </c>
      <c r="N187" s="129" t="s">
        <v>36</v>
      </c>
      <c r="O187" s="130">
        <v>2.3E-2</v>
      </c>
      <c r="P187" s="130">
        <f>O187*H187</f>
        <v>2.76</v>
      </c>
      <c r="Q187" s="130">
        <v>0</v>
      </c>
      <c r="R187" s="130">
        <f>Q187*H187</f>
        <v>0</v>
      </c>
      <c r="S187" s="130">
        <v>0</v>
      </c>
      <c r="T187" s="131">
        <f>S187*H187</f>
        <v>0</v>
      </c>
      <c r="AR187" s="132" t="s">
        <v>123</v>
      </c>
      <c r="AT187" s="132" t="s">
        <v>118</v>
      </c>
      <c r="AU187" s="132" t="s">
        <v>81</v>
      </c>
      <c r="AY187" s="14" t="s">
        <v>116</v>
      </c>
      <c r="BE187" s="133">
        <f>IF(N187="základní",J187,0)</f>
        <v>0</v>
      </c>
      <c r="BF187" s="133">
        <f>IF(N187="snížená",J187,0)</f>
        <v>0</v>
      </c>
      <c r="BG187" s="133">
        <f>IF(N187="zákl. přenesená",J187,0)</f>
        <v>0</v>
      </c>
      <c r="BH187" s="133">
        <f>IF(N187="sníž. přenesená",J187,0)</f>
        <v>0</v>
      </c>
      <c r="BI187" s="133">
        <f>IF(N187="nulová",J187,0)</f>
        <v>0</v>
      </c>
      <c r="BJ187" s="14" t="s">
        <v>79</v>
      </c>
      <c r="BK187" s="133">
        <f>ROUND(I187*H187,2)</f>
        <v>0</v>
      </c>
      <c r="BL187" s="14" t="s">
        <v>123</v>
      </c>
      <c r="BM187" s="132" t="s">
        <v>241</v>
      </c>
    </row>
    <row r="188" spans="2:65" s="1" customFormat="1" ht="19.5">
      <c r="B188" s="26"/>
      <c r="D188" s="134" t="s">
        <v>125</v>
      </c>
      <c r="F188" s="135" t="s">
        <v>242</v>
      </c>
      <c r="L188" s="26"/>
      <c r="M188" s="136"/>
      <c r="T188" s="50"/>
      <c r="AT188" s="14" t="s">
        <v>125</v>
      </c>
      <c r="AU188" s="14" t="s">
        <v>81</v>
      </c>
    </row>
    <row r="189" spans="2:65" s="1" customFormat="1" ht="11.25">
      <c r="B189" s="26"/>
      <c r="D189" s="137" t="s">
        <v>127</v>
      </c>
      <c r="F189" s="138" t="s">
        <v>243</v>
      </c>
      <c r="L189" s="26"/>
      <c r="M189" s="136"/>
      <c r="T189" s="50"/>
      <c r="AT189" s="14" t="s">
        <v>127</v>
      </c>
      <c r="AU189" s="14" t="s">
        <v>81</v>
      </c>
    </row>
    <row r="190" spans="2:65" s="1" customFormat="1" ht="21" customHeight="1">
      <c r="B190" s="121"/>
      <c r="C190" s="122" t="s">
        <v>7</v>
      </c>
      <c r="D190" s="122" t="s">
        <v>118</v>
      </c>
      <c r="E190" s="123" t="s">
        <v>244</v>
      </c>
      <c r="F190" s="124" t="s">
        <v>245</v>
      </c>
      <c r="G190" s="125" t="s">
        <v>121</v>
      </c>
      <c r="H190" s="126">
        <v>176</v>
      </c>
      <c r="I190" s="127"/>
      <c r="J190" s="127">
        <f>ROUND(I190*H190,2)</f>
        <v>0</v>
      </c>
      <c r="K190" s="124" t="s">
        <v>122</v>
      </c>
      <c r="L190" s="26"/>
      <c r="M190" s="128" t="s">
        <v>1</v>
      </c>
      <c r="N190" s="129" t="s">
        <v>36</v>
      </c>
      <c r="O190" s="130">
        <v>3.1E-2</v>
      </c>
      <c r="P190" s="130">
        <f>O190*H190</f>
        <v>5.4559999999999995</v>
      </c>
      <c r="Q190" s="130">
        <v>0</v>
      </c>
      <c r="R190" s="130">
        <f>Q190*H190</f>
        <v>0</v>
      </c>
      <c r="S190" s="130">
        <v>0</v>
      </c>
      <c r="T190" s="131">
        <f>S190*H190</f>
        <v>0</v>
      </c>
      <c r="AR190" s="132" t="s">
        <v>123</v>
      </c>
      <c r="AT190" s="132" t="s">
        <v>118</v>
      </c>
      <c r="AU190" s="132" t="s">
        <v>81</v>
      </c>
      <c r="AY190" s="14" t="s">
        <v>116</v>
      </c>
      <c r="BE190" s="133">
        <f>IF(N190="základní",J190,0)</f>
        <v>0</v>
      </c>
      <c r="BF190" s="133">
        <f>IF(N190="snížená",J190,0)</f>
        <v>0</v>
      </c>
      <c r="BG190" s="133">
        <f>IF(N190="zákl. přenesená",J190,0)</f>
        <v>0</v>
      </c>
      <c r="BH190" s="133">
        <f>IF(N190="sníž. přenesená",J190,0)</f>
        <v>0</v>
      </c>
      <c r="BI190" s="133">
        <f>IF(N190="nulová",J190,0)</f>
        <v>0</v>
      </c>
      <c r="BJ190" s="14" t="s">
        <v>79</v>
      </c>
      <c r="BK190" s="133">
        <f>ROUND(I190*H190,2)</f>
        <v>0</v>
      </c>
      <c r="BL190" s="14" t="s">
        <v>123</v>
      </c>
      <c r="BM190" s="132" t="s">
        <v>246</v>
      </c>
    </row>
    <row r="191" spans="2:65" s="1" customFormat="1" ht="19.5">
      <c r="B191" s="26"/>
      <c r="D191" s="134" t="s">
        <v>125</v>
      </c>
      <c r="F191" s="135" t="s">
        <v>247</v>
      </c>
      <c r="L191" s="26"/>
      <c r="M191" s="136"/>
      <c r="T191" s="50"/>
      <c r="AT191" s="14" t="s">
        <v>125</v>
      </c>
      <c r="AU191" s="14" t="s">
        <v>81</v>
      </c>
    </row>
    <row r="192" spans="2:65" s="1" customFormat="1" ht="11.25">
      <c r="B192" s="26"/>
      <c r="D192" s="137" t="s">
        <v>127</v>
      </c>
      <c r="F192" s="138" t="s">
        <v>248</v>
      </c>
      <c r="L192" s="26"/>
      <c r="M192" s="136"/>
      <c r="T192" s="50"/>
      <c r="AT192" s="14" t="s">
        <v>127</v>
      </c>
      <c r="AU192" s="14" t="s">
        <v>81</v>
      </c>
    </row>
    <row r="193" spans="2:65" s="1" customFormat="1" ht="23.45" customHeight="1">
      <c r="B193" s="121"/>
      <c r="C193" s="122" t="s">
        <v>249</v>
      </c>
      <c r="D193" s="122" t="s">
        <v>118</v>
      </c>
      <c r="E193" s="123" t="s">
        <v>250</v>
      </c>
      <c r="F193" s="124" t="s">
        <v>251</v>
      </c>
      <c r="G193" s="125" t="s">
        <v>121</v>
      </c>
      <c r="H193" s="126">
        <v>176</v>
      </c>
      <c r="I193" s="127"/>
      <c r="J193" s="127">
        <f>ROUND(I193*H193,2)</f>
        <v>0</v>
      </c>
      <c r="K193" s="124" t="s">
        <v>1</v>
      </c>
      <c r="L193" s="26"/>
      <c r="M193" s="128" t="s">
        <v>1</v>
      </c>
      <c r="N193" s="129" t="s">
        <v>36</v>
      </c>
      <c r="O193" s="130">
        <v>2.7E-2</v>
      </c>
      <c r="P193" s="130">
        <f>O193*H193</f>
        <v>4.7519999999999998</v>
      </c>
      <c r="Q193" s="130">
        <v>0</v>
      </c>
      <c r="R193" s="130">
        <f>Q193*H193</f>
        <v>0</v>
      </c>
      <c r="S193" s="130">
        <v>0</v>
      </c>
      <c r="T193" s="131">
        <f>S193*H193</f>
        <v>0</v>
      </c>
      <c r="AR193" s="132" t="s">
        <v>123</v>
      </c>
      <c r="AT193" s="132" t="s">
        <v>118</v>
      </c>
      <c r="AU193" s="132" t="s">
        <v>81</v>
      </c>
      <c r="AY193" s="14" t="s">
        <v>116</v>
      </c>
      <c r="BE193" s="133">
        <f>IF(N193="základní",J193,0)</f>
        <v>0</v>
      </c>
      <c r="BF193" s="133">
        <f>IF(N193="snížená",J193,0)</f>
        <v>0</v>
      </c>
      <c r="BG193" s="133">
        <f>IF(N193="zákl. přenesená",J193,0)</f>
        <v>0</v>
      </c>
      <c r="BH193" s="133">
        <f>IF(N193="sníž. přenesená",J193,0)</f>
        <v>0</v>
      </c>
      <c r="BI193" s="133">
        <f>IF(N193="nulová",J193,0)</f>
        <v>0</v>
      </c>
      <c r="BJ193" s="14" t="s">
        <v>79</v>
      </c>
      <c r="BK193" s="133">
        <f>ROUND(I193*H193,2)</f>
        <v>0</v>
      </c>
      <c r="BL193" s="14" t="s">
        <v>123</v>
      </c>
      <c r="BM193" s="132" t="s">
        <v>252</v>
      </c>
    </row>
    <row r="194" spans="2:65" s="1" customFormat="1" ht="29.25">
      <c r="B194" s="26"/>
      <c r="D194" s="134" t="s">
        <v>125</v>
      </c>
      <c r="F194" s="135" t="s">
        <v>253</v>
      </c>
      <c r="L194" s="26"/>
      <c r="M194" s="136"/>
      <c r="T194" s="50"/>
      <c r="AT194" s="14" t="s">
        <v>125</v>
      </c>
      <c r="AU194" s="14" t="s">
        <v>81</v>
      </c>
    </row>
    <row r="195" spans="2:65" s="1" customFormat="1" ht="31.9" customHeight="1">
      <c r="B195" s="121"/>
      <c r="C195" s="122" t="s">
        <v>254</v>
      </c>
      <c r="D195" s="122" t="s">
        <v>118</v>
      </c>
      <c r="E195" s="123" t="s">
        <v>255</v>
      </c>
      <c r="F195" s="124" t="s">
        <v>256</v>
      </c>
      <c r="G195" s="125" t="s">
        <v>121</v>
      </c>
      <c r="H195" s="126">
        <v>176</v>
      </c>
      <c r="I195" s="127"/>
      <c r="J195" s="127">
        <f>ROUND(I195*H195,2)</f>
        <v>0</v>
      </c>
      <c r="K195" s="124" t="s">
        <v>122</v>
      </c>
      <c r="L195" s="26"/>
      <c r="M195" s="128" t="s">
        <v>1</v>
      </c>
      <c r="N195" s="129" t="s">
        <v>36</v>
      </c>
      <c r="O195" s="130">
        <v>0.56499999999999995</v>
      </c>
      <c r="P195" s="130">
        <f>O195*H195</f>
        <v>99.44</v>
      </c>
      <c r="Q195" s="130">
        <v>0.11162</v>
      </c>
      <c r="R195" s="130">
        <f>Q195*H195</f>
        <v>19.645119999999999</v>
      </c>
      <c r="S195" s="130">
        <v>0</v>
      </c>
      <c r="T195" s="131">
        <f>S195*H195</f>
        <v>0</v>
      </c>
      <c r="AR195" s="132" t="s">
        <v>123</v>
      </c>
      <c r="AT195" s="132" t="s">
        <v>118</v>
      </c>
      <c r="AU195" s="132" t="s">
        <v>81</v>
      </c>
      <c r="AY195" s="14" t="s">
        <v>116</v>
      </c>
      <c r="BE195" s="133">
        <f>IF(N195="základní",J195,0)</f>
        <v>0</v>
      </c>
      <c r="BF195" s="133">
        <f>IF(N195="snížená",J195,0)</f>
        <v>0</v>
      </c>
      <c r="BG195" s="133">
        <f>IF(N195="zákl. přenesená",J195,0)</f>
        <v>0</v>
      </c>
      <c r="BH195" s="133">
        <f>IF(N195="sníž. přenesená",J195,0)</f>
        <v>0</v>
      </c>
      <c r="BI195" s="133">
        <f>IF(N195="nulová",J195,0)</f>
        <v>0</v>
      </c>
      <c r="BJ195" s="14" t="s">
        <v>79</v>
      </c>
      <c r="BK195" s="133">
        <f>ROUND(I195*H195,2)</f>
        <v>0</v>
      </c>
      <c r="BL195" s="14" t="s">
        <v>123</v>
      </c>
      <c r="BM195" s="132" t="s">
        <v>257</v>
      </c>
    </row>
    <row r="196" spans="2:65" s="1" customFormat="1" ht="48.75">
      <c r="B196" s="26"/>
      <c r="D196" s="134" t="s">
        <v>125</v>
      </c>
      <c r="F196" s="135" t="s">
        <v>258</v>
      </c>
      <c r="L196" s="26"/>
      <c r="M196" s="136"/>
      <c r="T196" s="50"/>
      <c r="AT196" s="14" t="s">
        <v>125</v>
      </c>
      <c r="AU196" s="14" t="s">
        <v>81</v>
      </c>
    </row>
    <row r="197" spans="2:65" s="1" customFormat="1" ht="11.25">
      <c r="B197" s="26"/>
      <c r="D197" s="137" t="s">
        <v>127</v>
      </c>
      <c r="F197" s="138" t="s">
        <v>259</v>
      </c>
      <c r="L197" s="26"/>
      <c r="M197" s="136"/>
      <c r="T197" s="50"/>
      <c r="AT197" s="14" t="s">
        <v>127</v>
      </c>
      <c r="AU197" s="14" t="s">
        <v>81</v>
      </c>
    </row>
    <row r="198" spans="2:65" s="1" customFormat="1" ht="21" customHeight="1">
      <c r="B198" s="121"/>
      <c r="C198" s="140" t="s">
        <v>260</v>
      </c>
      <c r="D198" s="140" t="s">
        <v>174</v>
      </c>
      <c r="E198" s="141" t="s">
        <v>261</v>
      </c>
      <c r="F198" s="142" t="s">
        <v>262</v>
      </c>
      <c r="G198" s="143" t="s">
        <v>121</v>
      </c>
      <c r="H198" s="144">
        <v>86.7</v>
      </c>
      <c r="I198" s="145"/>
      <c r="J198" s="145">
        <f>ROUND(I198*H198,2)</f>
        <v>0</v>
      </c>
      <c r="K198" s="142" t="s">
        <v>1</v>
      </c>
      <c r="L198" s="146"/>
      <c r="M198" s="147" t="s">
        <v>1</v>
      </c>
      <c r="N198" s="148" t="s">
        <v>36</v>
      </c>
      <c r="O198" s="130">
        <v>0</v>
      </c>
      <c r="P198" s="130">
        <f>O198*H198</f>
        <v>0</v>
      </c>
      <c r="Q198" s="130">
        <v>0.17599999999999999</v>
      </c>
      <c r="R198" s="130">
        <f>Q198*H198</f>
        <v>15.2592</v>
      </c>
      <c r="S198" s="130">
        <v>0</v>
      </c>
      <c r="T198" s="131">
        <f>S198*H198</f>
        <v>0</v>
      </c>
      <c r="AR198" s="132" t="s">
        <v>167</v>
      </c>
      <c r="AT198" s="132" t="s">
        <v>174</v>
      </c>
      <c r="AU198" s="132" t="s">
        <v>81</v>
      </c>
      <c r="AY198" s="14" t="s">
        <v>116</v>
      </c>
      <c r="BE198" s="133">
        <f>IF(N198="základní",J198,0)</f>
        <v>0</v>
      </c>
      <c r="BF198" s="133">
        <f>IF(N198="snížená",J198,0)</f>
        <v>0</v>
      </c>
      <c r="BG198" s="133">
        <f>IF(N198="zákl. přenesená",J198,0)</f>
        <v>0</v>
      </c>
      <c r="BH198" s="133">
        <f>IF(N198="sníž. přenesená",J198,0)</f>
        <v>0</v>
      </c>
      <c r="BI198" s="133">
        <f>IF(N198="nulová",J198,0)</f>
        <v>0</v>
      </c>
      <c r="BJ198" s="14" t="s">
        <v>79</v>
      </c>
      <c r="BK198" s="133">
        <f>ROUND(I198*H198,2)</f>
        <v>0</v>
      </c>
      <c r="BL198" s="14" t="s">
        <v>123</v>
      </c>
      <c r="BM198" s="132" t="s">
        <v>263</v>
      </c>
    </row>
    <row r="199" spans="2:65" s="1" customFormat="1" ht="11.25">
      <c r="B199" s="26"/>
      <c r="D199" s="134" t="s">
        <v>125</v>
      </c>
      <c r="F199" s="135" t="s">
        <v>262</v>
      </c>
      <c r="L199" s="26"/>
      <c r="M199" s="136"/>
      <c r="T199" s="50"/>
      <c r="AT199" s="14" t="s">
        <v>125</v>
      </c>
      <c r="AU199" s="14" t="s">
        <v>81</v>
      </c>
    </row>
    <row r="200" spans="2:65" s="1" customFormat="1" ht="19.5">
      <c r="B200" s="26"/>
      <c r="D200" s="134" t="s">
        <v>152</v>
      </c>
      <c r="F200" s="139" t="s">
        <v>264</v>
      </c>
      <c r="L200" s="26"/>
      <c r="M200" s="136"/>
      <c r="T200" s="50"/>
      <c r="AT200" s="14" t="s">
        <v>152</v>
      </c>
      <c r="AU200" s="14" t="s">
        <v>81</v>
      </c>
    </row>
    <row r="201" spans="2:65" s="1" customFormat="1" ht="21" customHeight="1">
      <c r="B201" s="121"/>
      <c r="C201" s="140" t="s">
        <v>265</v>
      </c>
      <c r="D201" s="140" t="s">
        <v>174</v>
      </c>
      <c r="E201" s="141" t="s">
        <v>266</v>
      </c>
      <c r="F201" s="142" t="s">
        <v>267</v>
      </c>
      <c r="G201" s="143" t="s">
        <v>121</v>
      </c>
      <c r="H201" s="144">
        <v>27.54</v>
      </c>
      <c r="I201" s="145"/>
      <c r="J201" s="145">
        <f>ROUND(I201*H201,2)</f>
        <v>0</v>
      </c>
      <c r="K201" s="142" t="s">
        <v>122</v>
      </c>
      <c r="L201" s="146"/>
      <c r="M201" s="147" t="s">
        <v>1</v>
      </c>
      <c r="N201" s="148" t="s">
        <v>36</v>
      </c>
      <c r="O201" s="130">
        <v>0</v>
      </c>
      <c r="P201" s="130">
        <f>O201*H201</f>
        <v>0</v>
      </c>
      <c r="Q201" s="130">
        <v>0.17599999999999999</v>
      </c>
      <c r="R201" s="130">
        <f>Q201*H201</f>
        <v>4.8470399999999998</v>
      </c>
      <c r="S201" s="130">
        <v>0</v>
      </c>
      <c r="T201" s="131">
        <f>S201*H201</f>
        <v>0</v>
      </c>
      <c r="AR201" s="132" t="s">
        <v>167</v>
      </c>
      <c r="AT201" s="132" t="s">
        <v>174</v>
      </c>
      <c r="AU201" s="132" t="s">
        <v>81</v>
      </c>
      <c r="AY201" s="14" t="s">
        <v>116</v>
      </c>
      <c r="BE201" s="133">
        <f>IF(N201="základní",J201,0)</f>
        <v>0</v>
      </c>
      <c r="BF201" s="133">
        <f>IF(N201="snížená",J201,0)</f>
        <v>0</v>
      </c>
      <c r="BG201" s="133">
        <f>IF(N201="zákl. přenesená",J201,0)</f>
        <v>0</v>
      </c>
      <c r="BH201" s="133">
        <f>IF(N201="sníž. přenesená",J201,0)</f>
        <v>0</v>
      </c>
      <c r="BI201" s="133">
        <f>IF(N201="nulová",J201,0)</f>
        <v>0</v>
      </c>
      <c r="BJ201" s="14" t="s">
        <v>79</v>
      </c>
      <c r="BK201" s="133">
        <f>ROUND(I201*H201,2)</f>
        <v>0</v>
      </c>
      <c r="BL201" s="14" t="s">
        <v>123</v>
      </c>
      <c r="BM201" s="132" t="s">
        <v>268</v>
      </c>
    </row>
    <row r="202" spans="2:65" s="1" customFormat="1" ht="11.25">
      <c r="B202" s="26"/>
      <c r="D202" s="134" t="s">
        <v>125</v>
      </c>
      <c r="F202" s="135" t="s">
        <v>267</v>
      </c>
      <c r="L202" s="26"/>
      <c r="M202" s="136"/>
      <c r="T202" s="50"/>
      <c r="AT202" s="14" t="s">
        <v>125</v>
      </c>
      <c r="AU202" s="14" t="s">
        <v>81</v>
      </c>
    </row>
    <row r="203" spans="2:65" s="1" customFormat="1" ht="23.45" customHeight="1">
      <c r="B203" s="121"/>
      <c r="C203" s="140" t="s">
        <v>269</v>
      </c>
      <c r="D203" s="140" t="s">
        <v>174</v>
      </c>
      <c r="E203" s="141" t="s">
        <v>270</v>
      </c>
      <c r="F203" s="142" t="s">
        <v>271</v>
      </c>
      <c r="G203" s="143" t="s">
        <v>121</v>
      </c>
      <c r="H203" s="144">
        <v>65.28</v>
      </c>
      <c r="I203" s="145"/>
      <c r="J203" s="145">
        <f>ROUND(I203*H203,2)</f>
        <v>0</v>
      </c>
      <c r="K203" s="142" t="s">
        <v>122</v>
      </c>
      <c r="L203" s="146"/>
      <c r="M203" s="147" t="s">
        <v>1</v>
      </c>
      <c r="N203" s="148" t="s">
        <v>36</v>
      </c>
      <c r="O203" s="130">
        <v>0</v>
      </c>
      <c r="P203" s="130">
        <f>O203*H203</f>
        <v>0</v>
      </c>
      <c r="Q203" s="130">
        <v>0.17499999999999999</v>
      </c>
      <c r="R203" s="130">
        <f>Q203*H203</f>
        <v>11.423999999999999</v>
      </c>
      <c r="S203" s="130">
        <v>0</v>
      </c>
      <c r="T203" s="131">
        <f>S203*H203</f>
        <v>0</v>
      </c>
      <c r="AR203" s="132" t="s">
        <v>167</v>
      </c>
      <c r="AT203" s="132" t="s">
        <v>174</v>
      </c>
      <c r="AU203" s="132" t="s">
        <v>81</v>
      </c>
      <c r="AY203" s="14" t="s">
        <v>116</v>
      </c>
      <c r="BE203" s="133">
        <f>IF(N203="základní",J203,0)</f>
        <v>0</v>
      </c>
      <c r="BF203" s="133">
        <f>IF(N203="snížená",J203,0)</f>
        <v>0</v>
      </c>
      <c r="BG203" s="133">
        <f>IF(N203="zákl. přenesená",J203,0)</f>
        <v>0</v>
      </c>
      <c r="BH203" s="133">
        <f>IF(N203="sníž. přenesená",J203,0)</f>
        <v>0</v>
      </c>
      <c r="BI203" s="133">
        <f>IF(N203="nulová",J203,0)</f>
        <v>0</v>
      </c>
      <c r="BJ203" s="14" t="s">
        <v>79</v>
      </c>
      <c r="BK203" s="133">
        <f>ROUND(I203*H203,2)</f>
        <v>0</v>
      </c>
      <c r="BL203" s="14" t="s">
        <v>123</v>
      </c>
      <c r="BM203" s="132" t="s">
        <v>272</v>
      </c>
    </row>
    <row r="204" spans="2:65" s="1" customFormat="1" ht="11.25">
      <c r="B204" s="26"/>
      <c r="D204" s="134" t="s">
        <v>125</v>
      </c>
      <c r="F204" s="135" t="s">
        <v>271</v>
      </c>
      <c r="L204" s="26"/>
      <c r="M204" s="136"/>
      <c r="T204" s="50"/>
      <c r="AT204" s="14" t="s">
        <v>125</v>
      </c>
      <c r="AU204" s="14" t="s">
        <v>81</v>
      </c>
    </row>
    <row r="205" spans="2:65" s="1" customFormat="1" ht="19.5">
      <c r="B205" s="26"/>
      <c r="D205" s="134" t="s">
        <v>152</v>
      </c>
      <c r="F205" s="139" t="s">
        <v>273</v>
      </c>
      <c r="L205" s="26"/>
      <c r="M205" s="136"/>
      <c r="T205" s="50"/>
      <c r="AT205" s="14" t="s">
        <v>152</v>
      </c>
      <c r="AU205" s="14" t="s">
        <v>81</v>
      </c>
    </row>
    <row r="206" spans="2:65" s="11" customFormat="1" ht="22.9" customHeight="1">
      <c r="B206" s="110"/>
      <c r="D206" s="111" t="s">
        <v>70</v>
      </c>
      <c r="E206" s="119" t="s">
        <v>173</v>
      </c>
      <c r="F206" s="119" t="s">
        <v>274</v>
      </c>
      <c r="J206" s="120">
        <f>BK206</f>
        <v>0</v>
      </c>
      <c r="L206" s="110"/>
      <c r="M206" s="114"/>
      <c r="P206" s="115">
        <f>SUM(P207:P253)</f>
        <v>94.050200000000004</v>
      </c>
      <c r="R206" s="115">
        <f>SUM(R207:R253)</f>
        <v>68.008083600000006</v>
      </c>
      <c r="T206" s="116">
        <f>SUM(T207:T253)</f>
        <v>0</v>
      </c>
      <c r="AR206" s="111" t="s">
        <v>79</v>
      </c>
      <c r="AT206" s="117" t="s">
        <v>70</v>
      </c>
      <c r="AU206" s="117" t="s">
        <v>79</v>
      </c>
      <c r="AY206" s="111" t="s">
        <v>116</v>
      </c>
      <c r="BK206" s="118">
        <f>SUM(BK207:BK253)</f>
        <v>0</v>
      </c>
    </row>
    <row r="207" spans="2:65" s="1" customFormat="1" ht="23.45" customHeight="1">
      <c r="B207" s="121"/>
      <c r="C207" s="122" t="s">
        <v>275</v>
      </c>
      <c r="D207" s="122" t="s">
        <v>118</v>
      </c>
      <c r="E207" s="123" t="s">
        <v>276</v>
      </c>
      <c r="F207" s="124" t="s">
        <v>277</v>
      </c>
      <c r="G207" s="125" t="s">
        <v>278</v>
      </c>
      <c r="H207" s="126">
        <v>1</v>
      </c>
      <c r="I207" s="127"/>
      <c r="J207" s="127">
        <f>ROUND(I207*H207,2)</f>
        <v>0</v>
      </c>
      <c r="K207" s="124" t="s">
        <v>122</v>
      </c>
      <c r="L207" s="26"/>
      <c r="M207" s="128" t="s">
        <v>1</v>
      </c>
      <c r="N207" s="129" t="s">
        <v>36</v>
      </c>
      <c r="O207" s="130">
        <v>0.16600000000000001</v>
      </c>
      <c r="P207" s="130">
        <f>O207*H207</f>
        <v>0.16600000000000001</v>
      </c>
      <c r="Q207" s="130">
        <v>1.0000000000000001E-5</v>
      </c>
      <c r="R207" s="130">
        <f>Q207*H207</f>
        <v>1.0000000000000001E-5</v>
      </c>
      <c r="S207" s="130">
        <v>0</v>
      </c>
      <c r="T207" s="131">
        <f>S207*H207</f>
        <v>0</v>
      </c>
      <c r="AR207" s="132" t="s">
        <v>123</v>
      </c>
      <c r="AT207" s="132" t="s">
        <v>118</v>
      </c>
      <c r="AU207" s="132" t="s">
        <v>81</v>
      </c>
      <c r="AY207" s="14" t="s">
        <v>116</v>
      </c>
      <c r="BE207" s="133">
        <f>IF(N207="základní",J207,0)</f>
        <v>0</v>
      </c>
      <c r="BF207" s="133">
        <f>IF(N207="snížená",J207,0)</f>
        <v>0</v>
      </c>
      <c r="BG207" s="133">
        <f>IF(N207="zákl. přenesená",J207,0)</f>
        <v>0</v>
      </c>
      <c r="BH207" s="133">
        <f>IF(N207="sníž. přenesená",J207,0)</f>
        <v>0</v>
      </c>
      <c r="BI207" s="133">
        <f>IF(N207="nulová",J207,0)</f>
        <v>0</v>
      </c>
      <c r="BJ207" s="14" t="s">
        <v>79</v>
      </c>
      <c r="BK207" s="133">
        <f>ROUND(I207*H207,2)</f>
        <v>0</v>
      </c>
      <c r="BL207" s="14" t="s">
        <v>123</v>
      </c>
      <c r="BM207" s="132" t="s">
        <v>279</v>
      </c>
    </row>
    <row r="208" spans="2:65" s="1" customFormat="1" ht="19.5">
      <c r="B208" s="26"/>
      <c r="D208" s="134" t="s">
        <v>125</v>
      </c>
      <c r="F208" s="135" t="s">
        <v>280</v>
      </c>
      <c r="L208" s="26"/>
      <c r="M208" s="136"/>
      <c r="T208" s="50"/>
      <c r="AT208" s="14" t="s">
        <v>125</v>
      </c>
      <c r="AU208" s="14" t="s">
        <v>81</v>
      </c>
    </row>
    <row r="209" spans="2:65" s="1" customFormat="1" ht="11.25">
      <c r="B209" s="26"/>
      <c r="D209" s="137" t="s">
        <v>127</v>
      </c>
      <c r="F209" s="138" t="s">
        <v>281</v>
      </c>
      <c r="L209" s="26"/>
      <c r="M209" s="136"/>
      <c r="T209" s="50"/>
      <c r="AT209" s="14" t="s">
        <v>127</v>
      </c>
      <c r="AU209" s="14" t="s">
        <v>81</v>
      </c>
    </row>
    <row r="210" spans="2:65" s="1" customFormat="1" ht="23.45" customHeight="1">
      <c r="B210" s="121"/>
      <c r="C210" s="122" t="s">
        <v>282</v>
      </c>
      <c r="D210" s="122" t="s">
        <v>118</v>
      </c>
      <c r="E210" s="123" t="s">
        <v>283</v>
      </c>
      <c r="F210" s="124" t="s">
        <v>284</v>
      </c>
      <c r="G210" s="125" t="s">
        <v>278</v>
      </c>
      <c r="H210" s="126">
        <v>1</v>
      </c>
      <c r="I210" s="127"/>
      <c r="J210" s="127">
        <f>ROUND(I210*H210,2)</f>
        <v>0</v>
      </c>
      <c r="K210" s="124" t="s">
        <v>122</v>
      </c>
      <c r="L210" s="26"/>
      <c r="M210" s="128" t="s">
        <v>1</v>
      </c>
      <c r="N210" s="129" t="s">
        <v>36</v>
      </c>
      <c r="O210" s="130">
        <v>0.54900000000000004</v>
      </c>
      <c r="P210" s="130">
        <f>O210*H210</f>
        <v>0.54900000000000004</v>
      </c>
      <c r="Q210" s="130">
        <v>0.11276</v>
      </c>
      <c r="R210" s="130">
        <f>Q210*H210</f>
        <v>0.11276</v>
      </c>
      <c r="S210" s="130">
        <v>0</v>
      </c>
      <c r="T210" s="131">
        <f>S210*H210</f>
        <v>0</v>
      </c>
      <c r="AR210" s="132" t="s">
        <v>123</v>
      </c>
      <c r="AT210" s="132" t="s">
        <v>118</v>
      </c>
      <c r="AU210" s="132" t="s">
        <v>81</v>
      </c>
      <c r="AY210" s="14" t="s">
        <v>116</v>
      </c>
      <c r="BE210" s="133">
        <f>IF(N210="základní",J210,0)</f>
        <v>0</v>
      </c>
      <c r="BF210" s="133">
        <f>IF(N210="snížená",J210,0)</f>
        <v>0</v>
      </c>
      <c r="BG210" s="133">
        <f>IF(N210="zákl. přenesená",J210,0)</f>
        <v>0</v>
      </c>
      <c r="BH210" s="133">
        <f>IF(N210="sníž. přenesená",J210,0)</f>
        <v>0</v>
      </c>
      <c r="BI210" s="133">
        <f>IF(N210="nulová",J210,0)</f>
        <v>0</v>
      </c>
      <c r="BJ210" s="14" t="s">
        <v>79</v>
      </c>
      <c r="BK210" s="133">
        <f>ROUND(I210*H210,2)</f>
        <v>0</v>
      </c>
      <c r="BL210" s="14" t="s">
        <v>123</v>
      </c>
      <c r="BM210" s="132" t="s">
        <v>285</v>
      </c>
    </row>
    <row r="211" spans="2:65" s="1" customFormat="1" ht="19.5">
      <c r="B211" s="26"/>
      <c r="D211" s="134" t="s">
        <v>125</v>
      </c>
      <c r="F211" s="135" t="s">
        <v>286</v>
      </c>
      <c r="L211" s="26"/>
      <c r="M211" s="136"/>
      <c r="T211" s="50"/>
      <c r="AT211" s="14" t="s">
        <v>125</v>
      </c>
      <c r="AU211" s="14" t="s">
        <v>81</v>
      </c>
    </row>
    <row r="212" spans="2:65" s="1" customFormat="1" ht="11.25">
      <c r="B212" s="26"/>
      <c r="D212" s="137" t="s">
        <v>127</v>
      </c>
      <c r="F212" s="138" t="s">
        <v>287</v>
      </c>
      <c r="L212" s="26"/>
      <c r="M212" s="136"/>
      <c r="T212" s="50"/>
      <c r="AT212" s="14" t="s">
        <v>127</v>
      </c>
      <c r="AU212" s="14" t="s">
        <v>81</v>
      </c>
    </row>
    <row r="213" spans="2:65" s="1" customFormat="1" ht="21" customHeight="1">
      <c r="B213" s="121"/>
      <c r="C213" s="140" t="s">
        <v>288</v>
      </c>
      <c r="D213" s="140" t="s">
        <v>174</v>
      </c>
      <c r="E213" s="141" t="s">
        <v>289</v>
      </c>
      <c r="F213" s="142" t="s">
        <v>290</v>
      </c>
      <c r="G213" s="143" t="s">
        <v>278</v>
      </c>
      <c r="H213" s="144">
        <v>1</v>
      </c>
      <c r="I213" s="145"/>
      <c r="J213" s="145">
        <f>ROUND(I213*H213,2)</f>
        <v>0</v>
      </c>
      <c r="K213" s="142" t="s">
        <v>122</v>
      </c>
      <c r="L213" s="146"/>
      <c r="M213" s="147" t="s">
        <v>1</v>
      </c>
      <c r="N213" s="148" t="s">
        <v>36</v>
      </c>
      <c r="O213" s="130">
        <v>0</v>
      </c>
      <c r="P213" s="130">
        <f>O213*H213</f>
        <v>0</v>
      </c>
      <c r="Q213" s="130">
        <v>6.4999999999999997E-3</v>
      </c>
      <c r="R213" s="130">
        <f>Q213*H213</f>
        <v>6.4999999999999997E-3</v>
      </c>
      <c r="S213" s="130">
        <v>0</v>
      </c>
      <c r="T213" s="131">
        <f>S213*H213</f>
        <v>0</v>
      </c>
      <c r="AR213" s="132" t="s">
        <v>167</v>
      </c>
      <c r="AT213" s="132" t="s">
        <v>174</v>
      </c>
      <c r="AU213" s="132" t="s">
        <v>81</v>
      </c>
      <c r="AY213" s="14" t="s">
        <v>116</v>
      </c>
      <c r="BE213" s="133">
        <f>IF(N213="základní",J213,0)</f>
        <v>0</v>
      </c>
      <c r="BF213" s="133">
        <f>IF(N213="snížená",J213,0)</f>
        <v>0</v>
      </c>
      <c r="BG213" s="133">
        <f>IF(N213="zákl. přenesená",J213,0)</f>
        <v>0</v>
      </c>
      <c r="BH213" s="133">
        <f>IF(N213="sníž. přenesená",J213,0)</f>
        <v>0</v>
      </c>
      <c r="BI213" s="133">
        <f>IF(N213="nulová",J213,0)</f>
        <v>0</v>
      </c>
      <c r="BJ213" s="14" t="s">
        <v>79</v>
      </c>
      <c r="BK213" s="133">
        <f>ROUND(I213*H213,2)</f>
        <v>0</v>
      </c>
      <c r="BL213" s="14" t="s">
        <v>123</v>
      </c>
      <c r="BM213" s="132" t="s">
        <v>291</v>
      </c>
    </row>
    <row r="214" spans="2:65" s="1" customFormat="1" ht="11.25">
      <c r="B214" s="26"/>
      <c r="D214" s="134" t="s">
        <v>125</v>
      </c>
      <c r="F214" s="135" t="s">
        <v>290</v>
      </c>
      <c r="L214" s="26"/>
      <c r="M214" s="136"/>
      <c r="T214" s="50"/>
      <c r="AT214" s="14" t="s">
        <v>125</v>
      </c>
      <c r="AU214" s="14" t="s">
        <v>81</v>
      </c>
    </row>
    <row r="215" spans="2:65" s="1" customFormat="1" ht="16.350000000000001" customHeight="1">
      <c r="B215" s="121"/>
      <c r="C215" s="140" t="s">
        <v>292</v>
      </c>
      <c r="D215" s="140" t="s">
        <v>174</v>
      </c>
      <c r="E215" s="141" t="s">
        <v>293</v>
      </c>
      <c r="F215" s="142" t="s">
        <v>294</v>
      </c>
      <c r="G215" s="143" t="s">
        <v>278</v>
      </c>
      <c r="H215" s="144">
        <v>1</v>
      </c>
      <c r="I215" s="145"/>
      <c r="J215" s="145">
        <f>ROUND(I215*H215,2)</f>
        <v>0</v>
      </c>
      <c r="K215" s="142" t="s">
        <v>122</v>
      </c>
      <c r="L215" s="146"/>
      <c r="M215" s="147" t="s">
        <v>1</v>
      </c>
      <c r="N215" s="148" t="s">
        <v>36</v>
      </c>
      <c r="O215" s="130">
        <v>0</v>
      </c>
      <c r="P215" s="130">
        <f>O215*H215</f>
        <v>0</v>
      </c>
      <c r="Q215" s="130">
        <v>3.3E-3</v>
      </c>
      <c r="R215" s="130">
        <f>Q215*H215</f>
        <v>3.3E-3</v>
      </c>
      <c r="S215" s="130">
        <v>0</v>
      </c>
      <c r="T215" s="131">
        <f>S215*H215</f>
        <v>0</v>
      </c>
      <c r="AR215" s="132" t="s">
        <v>167</v>
      </c>
      <c r="AT215" s="132" t="s">
        <v>174</v>
      </c>
      <c r="AU215" s="132" t="s">
        <v>81</v>
      </c>
      <c r="AY215" s="14" t="s">
        <v>116</v>
      </c>
      <c r="BE215" s="133">
        <f>IF(N215="základní",J215,0)</f>
        <v>0</v>
      </c>
      <c r="BF215" s="133">
        <f>IF(N215="snížená",J215,0)</f>
        <v>0</v>
      </c>
      <c r="BG215" s="133">
        <f>IF(N215="zákl. přenesená",J215,0)</f>
        <v>0</v>
      </c>
      <c r="BH215" s="133">
        <f>IF(N215="sníž. přenesená",J215,0)</f>
        <v>0</v>
      </c>
      <c r="BI215" s="133">
        <f>IF(N215="nulová",J215,0)</f>
        <v>0</v>
      </c>
      <c r="BJ215" s="14" t="s">
        <v>79</v>
      </c>
      <c r="BK215" s="133">
        <f>ROUND(I215*H215,2)</f>
        <v>0</v>
      </c>
      <c r="BL215" s="14" t="s">
        <v>123</v>
      </c>
      <c r="BM215" s="132" t="s">
        <v>295</v>
      </c>
    </row>
    <row r="216" spans="2:65" s="1" customFormat="1" ht="11.25">
      <c r="B216" s="26"/>
      <c r="D216" s="134" t="s">
        <v>125</v>
      </c>
      <c r="F216" s="135" t="s">
        <v>294</v>
      </c>
      <c r="L216" s="26"/>
      <c r="M216" s="136"/>
      <c r="T216" s="50"/>
      <c r="AT216" s="14" t="s">
        <v>125</v>
      </c>
      <c r="AU216" s="14" t="s">
        <v>81</v>
      </c>
    </row>
    <row r="217" spans="2:65" s="1" customFormat="1" ht="31.9" customHeight="1">
      <c r="B217" s="121"/>
      <c r="C217" s="122" t="s">
        <v>296</v>
      </c>
      <c r="D217" s="122" t="s">
        <v>118</v>
      </c>
      <c r="E217" s="123" t="s">
        <v>297</v>
      </c>
      <c r="F217" s="124" t="s">
        <v>298</v>
      </c>
      <c r="G217" s="125" t="s">
        <v>148</v>
      </c>
      <c r="H217" s="126">
        <v>89</v>
      </c>
      <c r="I217" s="127"/>
      <c r="J217" s="127">
        <f>ROUND(I217*H217,2)</f>
        <v>0</v>
      </c>
      <c r="K217" s="124" t="s">
        <v>122</v>
      </c>
      <c r="L217" s="26"/>
      <c r="M217" s="128" t="s">
        <v>1</v>
      </c>
      <c r="N217" s="129" t="s">
        <v>36</v>
      </c>
      <c r="O217" s="130">
        <v>0.13600000000000001</v>
      </c>
      <c r="P217" s="130">
        <f>O217*H217</f>
        <v>12.104000000000001</v>
      </c>
      <c r="Q217" s="130">
        <v>8.0879999999999994E-2</v>
      </c>
      <c r="R217" s="130">
        <f>Q217*H217</f>
        <v>7.1983199999999998</v>
      </c>
      <c r="S217" s="130">
        <v>0</v>
      </c>
      <c r="T217" s="131">
        <f>S217*H217</f>
        <v>0</v>
      </c>
      <c r="AR217" s="132" t="s">
        <v>123</v>
      </c>
      <c r="AT217" s="132" t="s">
        <v>118</v>
      </c>
      <c r="AU217" s="132" t="s">
        <v>81</v>
      </c>
      <c r="AY217" s="14" t="s">
        <v>116</v>
      </c>
      <c r="BE217" s="133">
        <f>IF(N217="základní",J217,0)</f>
        <v>0</v>
      </c>
      <c r="BF217" s="133">
        <f>IF(N217="snížená",J217,0)</f>
        <v>0</v>
      </c>
      <c r="BG217" s="133">
        <f>IF(N217="zákl. přenesená",J217,0)</f>
        <v>0</v>
      </c>
      <c r="BH217" s="133">
        <f>IF(N217="sníž. přenesená",J217,0)</f>
        <v>0</v>
      </c>
      <c r="BI217" s="133">
        <f>IF(N217="nulová",J217,0)</f>
        <v>0</v>
      </c>
      <c r="BJ217" s="14" t="s">
        <v>79</v>
      </c>
      <c r="BK217" s="133">
        <f>ROUND(I217*H217,2)</f>
        <v>0</v>
      </c>
      <c r="BL217" s="14" t="s">
        <v>123</v>
      </c>
      <c r="BM217" s="132" t="s">
        <v>299</v>
      </c>
    </row>
    <row r="218" spans="2:65" s="1" customFormat="1" ht="48.75">
      <c r="B218" s="26"/>
      <c r="D218" s="134" t="s">
        <v>125</v>
      </c>
      <c r="F218" s="135" t="s">
        <v>300</v>
      </c>
      <c r="L218" s="26"/>
      <c r="M218" s="136"/>
      <c r="T218" s="50"/>
      <c r="AT218" s="14" t="s">
        <v>125</v>
      </c>
      <c r="AU218" s="14" t="s">
        <v>81</v>
      </c>
    </row>
    <row r="219" spans="2:65" s="1" customFormat="1" ht="11.25">
      <c r="B219" s="26"/>
      <c r="D219" s="137" t="s">
        <v>127</v>
      </c>
      <c r="F219" s="138" t="s">
        <v>301</v>
      </c>
      <c r="L219" s="26"/>
      <c r="M219" s="136"/>
      <c r="T219" s="50"/>
      <c r="AT219" s="14" t="s">
        <v>127</v>
      </c>
      <c r="AU219" s="14" t="s">
        <v>81</v>
      </c>
    </row>
    <row r="220" spans="2:65" s="1" customFormat="1" ht="16.350000000000001" customHeight="1">
      <c r="B220" s="121"/>
      <c r="C220" s="140" t="s">
        <v>302</v>
      </c>
      <c r="D220" s="140" t="s">
        <v>174</v>
      </c>
      <c r="E220" s="141" t="s">
        <v>303</v>
      </c>
      <c r="F220" s="142" t="s">
        <v>304</v>
      </c>
      <c r="G220" s="143" t="s">
        <v>148</v>
      </c>
      <c r="H220" s="144">
        <v>90.78</v>
      </c>
      <c r="I220" s="145"/>
      <c r="J220" s="145">
        <f>ROUND(I220*H220,2)</f>
        <v>0</v>
      </c>
      <c r="K220" s="142" t="s">
        <v>122</v>
      </c>
      <c r="L220" s="146"/>
      <c r="M220" s="147" t="s">
        <v>1</v>
      </c>
      <c r="N220" s="148" t="s">
        <v>36</v>
      </c>
      <c r="O220" s="130">
        <v>0</v>
      </c>
      <c r="P220" s="130">
        <f>O220*H220</f>
        <v>0</v>
      </c>
      <c r="Q220" s="130">
        <v>4.5999999999999999E-2</v>
      </c>
      <c r="R220" s="130">
        <f>Q220*H220</f>
        <v>4.1758800000000003</v>
      </c>
      <c r="S220" s="130">
        <v>0</v>
      </c>
      <c r="T220" s="131">
        <f>S220*H220</f>
        <v>0</v>
      </c>
      <c r="AR220" s="132" t="s">
        <v>167</v>
      </c>
      <c r="AT220" s="132" t="s">
        <v>174</v>
      </c>
      <c r="AU220" s="132" t="s">
        <v>81</v>
      </c>
      <c r="AY220" s="14" t="s">
        <v>116</v>
      </c>
      <c r="BE220" s="133">
        <f>IF(N220="základní",J220,0)</f>
        <v>0</v>
      </c>
      <c r="BF220" s="133">
        <f>IF(N220="snížená",J220,0)</f>
        <v>0</v>
      </c>
      <c r="BG220" s="133">
        <f>IF(N220="zákl. přenesená",J220,0)</f>
        <v>0</v>
      </c>
      <c r="BH220" s="133">
        <f>IF(N220="sníž. přenesená",J220,0)</f>
        <v>0</v>
      </c>
      <c r="BI220" s="133">
        <f>IF(N220="nulová",J220,0)</f>
        <v>0</v>
      </c>
      <c r="BJ220" s="14" t="s">
        <v>79</v>
      </c>
      <c r="BK220" s="133">
        <f>ROUND(I220*H220,2)</f>
        <v>0</v>
      </c>
      <c r="BL220" s="14" t="s">
        <v>123</v>
      </c>
      <c r="BM220" s="132" t="s">
        <v>305</v>
      </c>
    </row>
    <row r="221" spans="2:65" s="1" customFormat="1" ht="11.25">
      <c r="B221" s="26"/>
      <c r="D221" s="134" t="s">
        <v>125</v>
      </c>
      <c r="F221" s="135" t="s">
        <v>304</v>
      </c>
      <c r="L221" s="26"/>
      <c r="M221" s="136"/>
      <c r="T221" s="50"/>
      <c r="AT221" s="14" t="s">
        <v>125</v>
      </c>
      <c r="AU221" s="14" t="s">
        <v>81</v>
      </c>
    </row>
    <row r="222" spans="2:65" s="1" customFormat="1" ht="19.5">
      <c r="B222" s="26"/>
      <c r="D222" s="134" t="s">
        <v>152</v>
      </c>
      <c r="F222" s="139" t="s">
        <v>306</v>
      </c>
      <c r="L222" s="26"/>
      <c r="M222" s="136"/>
      <c r="T222" s="50"/>
      <c r="AT222" s="14" t="s">
        <v>152</v>
      </c>
      <c r="AU222" s="14" t="s">
        <v>81</v>
      </c>
    </row>
    <row r="223" spans="2:65" s="12" customFormat="1" ht="11.25">
      <c r="B223" s="149"/>
      <c r="D223" s="134" t="s">
        <v>307</v>
      </c>
      <c r="F223" s="150" t="s">
        <v>308</v>
      </c>
      <c r="H223" s="151">
        <v>90.78</v>
      </c>
      <c r="L223" s="149"/>
      <c r="M223" s="152"/>
      <c r="T223" s="153"/>
      <c r="AT223" s="154" t="s">
        <v>307</v>
      </c>
      <c r="AU223" s="154" t="s">
        <v>81</v>
      </c>
      <c r="AV223" s="12" t="s">
        <v>81</v>
      </c>
      <c r="AW223" s="12" t="s">
        <v>3</v>
      </c>
      <c r="AX223" s="12" t="s">
        <v>79</v>
      </c>
      <c r="AY223" s="154" t="s">
        <v>116</v>
      </c>
    </row>
    <row r="224" spans="2:65" s="1" customFormat="1" ht="23.45" customHeight="1">
      <c r="B224" s="121"/>
      <c r="C224" s="122" t="s">
        <v>309</v>
      </c>
      <c r="D224" s="122" t="s">
        <v>118</v>
      </c>
      <c r="E224" s="123" t="s">
        <v>310</v>
      </c>
      <c r="F224" s="124" t="s">
        <v>311</v>
      </c>
      <c r="G224" s="125" t="s">
        <v>148</v>
      </c>
      <c r="H224" s="126">
        <v>178</v>
      </c>
      <c r="I224" s="127"/>
      <c r="J224" s="127">
        <f>ROUND(I224*H224,2)</f>
        <v>0</v>
      </c>
      <c r="K224" s="124" t="s">
        <v>122</v>
      </c>
      <c r="L224" s="26"/>
      <c r="M224" s="128" t="s">
        <v>1</v>
      </c>
      <c r="N224" s="129" t="s">
        <v>36</v>
      </c>
      <c r="O224" s="130">
        <v>2E-3</v>
      </c>
      <c r="P224" s="130">
        <f>O224*H224</f>
        <v>0.35599999999999998</v>
      </c>
      <c r="Q224" s="130">
        <v>8.2199999999999999E-3</v>
      </c>
      <c r="R224" s="130">
        <f>Q224*H224</f>
        <v>1.46316</v>
      </c>
      <c r="S224" s="130">
        <v>0</v>
      </c>
      <c r="T224" s="131">
        <f>S224*H224</f>
        <v>0</v>
      </c>
      <c r="AR224" s="132" t="s">
        <v>123</v>
      </c>
      <c r="AT224" s="132" t="s">
        <v>118</v>
      </c>
      <c r="AU224" s="132" t="s">
        <v>81</v>
      </c>
      <c r="AY224" s="14" t="s">
        <v>116</v>
      </c>
      <c r="BE224" s="133">
        <f>IF(N224="základní",J224,0)</f>
        <v>0</v>
      </c>
      <c r="BF224" s="133">
        <f>IF(N224="snížená",J224,0)</f>
        <v>0</v>
      </c>
      <c r="BG224" s="133">
        <f>IF(N224="zákl. přenesená",J224,0)</f>
        <v>0</v>
      </c>
      <c r="BH224" s="133">
        <f>IF(N224="sníž. přenesená",J224,0)</f>
        <v>0</v>
      </c>
      <c r="BI224" s="133">
        <f>IF(N224="nulová",J224,0)</f>
        <v>0</v>
      </c>
      <c r="BJ224" s="14" t="s">
        <v>79</v>
      </c>
      <c r="BK224" s="133">
        <f>ROUND(I224*H224,2)</f>
        <v>0</v>
      </c>
      <c r="BL224" s="14" t="s">
        <v>123</v>
      </c>
      <c r="BM224" s="132" t="s">
        <v>312</v>
      </c>
    </row>
    <row r="225" spans="2:65" s="1" customFormat="1" ht="39">
      <c r="B225" s="26"/>
      <c r="D225" s="134" t="s">
        <v>125</v>
      </c>
      <c r="F225" s="135" t="s">
        <v>313</v>
      </c>
      <c r="L225" s="26"/>
      <c r="M225" s="136"/>
      <c r="T225" s="50"/>
      <c r="AT225" s="14" t="s">
        <v>125</v>
      </c>
      <c r="AU225" s="14" t="s">
        <v>81</v>
      </c>
    </row>
    <row r="226" spans="2:65" s="1" customFormat="1" ht="11.25">
      <c r="B226" s="26"/>
      <c r="D226" s="137" t="s">
        <v>127</v>
      </c>
      <c r="F226" s="138" t="s">
        <v>314</v>
      </c>
      <c r="L226" s="26"/>
      <c r="M226" s="136"/>
      <c r="T226" s="50"/>
      <c r="AT226" s="14" t="s">
        <v>127</v>
      </c>
      <c r="AU226" s="14" t="s">
        <v>81</v>
      </c>
    </row>
    <row r="227" spans="2:65" s="1" customFormat="1" ht="23.45" customHeight="1">
      <c r="B227" s="121"/>
      <c r="C227" s="122" t="s">
        <v>315</v>
      </c>
      <c r="D227" s="122" t="s">
        <v>118</v>
      </c>
      <c r="E227" s="123" t="s">
        <v>316</v>
      </c>
      <c r="F227" s="124" t="s">
        <v>317</v>
      </c>
      <c r="G227" s="125" t="s">
        <v>148</v>
      </c>
      <c r="H227" s="126">
        <v>88</v>
      </c>
      <c r="I227" s="127"/>
      <c r="J227" s="127">
        <f>ROUND(I227*H227,2)</f>
        <v>0</v>
      </c>
      <c r="K227" s="124" t="s">
        <v>122</v>
      </c>
      <c r="L227" s="26"/>
      <c r="M227" s="128" t="s">
        <v>1</v>
      </c>
      <c r="N227" s="129" t="s">
        <v>36</v>
      </c>
      <c r="O227" s="130">
        <v>0.26800000000000002</v>
      </c>
      <c r="P227" s="130">
        <f>O227*H227</f>
        <v>23.584000000000003</v>
      </c>
      <c r="Q227" s="130">
        <v>0.16850000000000001</v>
      </c>
      <c r="R227" s="130">
        <f>Q227*H227</f>
        <v>14.828000000000001</v>
      </c>
      <c r="S227" s="130">
        <v>0</v>
      </c>
      <c r="T227" s="131">
        <f>S227*H227</f>
        <v>0</v>
      </c>
      <c r="AR227" s="132" t="s">
        <v>123</v>
      </c>
      <c r="AT227" s="132" t="s">
        <v>118</v>
      </c>
      <c r="AU227" s="132" t="s">
        <v>81</v>
      </c>
      <c r="AY227" s="14" t="s">
        <v>116</v>
      </c>
      <c r="BE227" s="133">
        <f>IF(N227="základní",J227,0)</f>
        <v>0</v>
      </c>
      <c r="BF227" s="133">
        <f>IF(N227="snížená",J227,0)</f>
        <v>0</v>
      </c>
      <c r="BG227" s="133">
        <f>IF(N227="zákl. přenesená",J227,0)</f>
        <v>0</v>
      </c>
      <c r="BH227" s="133">
        <f>IF(N227="sníž. přenesená",J227,0)</f>
        <v>0</v>
      </c>
      <c r="BI227" s="133">
        <f>IF(N227="nulová",J227,0)</f>
        <v>0</v>
      </c>
      <c r="BJ227" s="14" t="s">
        <v>79</v>
      </c>
      <c r="BK227" s="133">
        <f>ROUND(I227*H227,2)</f>
        <v>0</v>
      </c>
      <c r="BL227" s="14" t="s">
        <v>123</v>
      </c>
      <c r="BM227" s="132" t="s">
        <v>318</v>
      </c>
    </row>
    <row r="228" spans="2:65" s="1" customFormat="1" ht="29.25">
      <c r="B228" s="26"/>
      <c r="D228" s="134" t="s">
        <v>125</v>
      </c>
      <c r="F228" s="135" t="s">
        <v>319</v>
      </c>
      <c r="L228" s="26"/>
      <c r="M228" s="136"/>
      <c r="T228" s="50"/>
      <c r="AT228" s="14" t="s">
        <v>125</v>
      </c>
      <c r="AU228" s="14" t="s">
        <v>81</v>
      </c>
    </row>
    <row r="229" spans="2:65" s="1" customFormat="1" ht="11.25">
      <c r="B229" s="26"/>
      <c r="D229" s="137" t="s">
        <v>127</v>
      </c>
      <c r="F229" s="138" t="s">
        <v>320</v>
      </c>
      <c r="L229" s="26"/>
      <c r="M229" s="136"/>
      <c r="T229" s="50"/>
      <c r="AT229" s="14" t="s">
        <v>127</v>
      </c>
      <c r="AU229" s="14" t="s">
        <v>81</v>
      </c>
    </row>
    <row r="230" spans="2:65" s="1" customFormat="1" ht="16.350000000000001" customHeight="1">
      <c r="B230" s="121"/>
      <c r="C230" s="140" t="s">
        <v>321</v>
      </c>
      <c r="D230" s="140" t="s">
        <v>174</v>
      </c>
      <c r="E230" s="141" t="s">
        <v>322</v>
      </c>
      <c r="F230" s="142" t="s">
        <v>323</v>
      </c>
      <c r="G230" s="143" t="s">
        <v>148</v>
      </c>
      <c r="H230" s="144">
        <v>3.06</v>
      </c>
      <c r="I230" s="145"/>
      <c r="J230" s="145">
        <f>ROUND(I230*H230,2)</f>
        <v>0</v>
      </c>
      <c r="K230" s="142" t="s">
        <v>122</v>
      </c>
      <c r="L230" s="146"/>
      <c r="M230" s="147" t="s">
        <v>1</v>
      </c>
      <c r="N230" s="148" t="s">
        <v>36</v>
      </c>
      <c r="O230" s="130">
        <v>0</v>
      </c>
      <c r="P230" s="130">
        <f>O230*H230</f>
        <v>0</v>
      </c>
      <c r="Q230" s="130">
        <v>0.08</v>
      </c>
      <c r="R230" s="130">
        <f>Q230*H230</f>
        <v>0.24480000000000002</v>
      </c>
      <c r="S230" s="130">
        <v>0</v>
      </c>
      <c r="T230" s="131">
        <f>S230*H230</f>
        <v>0</v>
      </c>
      <c r="AR230" s="132" t="s">
        <v>167</v>
      </c>
      <c r="AT230" s="132" t="s">
        <v>174</v>
      </c>
      <c r="AU230" s="132" t="s">
        <v>81</v>
      </c>
      <c r="AY230" s="14" t="s">
        <v>116</v>
      </c>
      <c r="BE230" s="133">
        <f>IF(N230="základní",J230,0)</f>
        <v>0</v>
      </c>
      <c r="BF230" s="133">
        <f>IF(N230="snížená",J230,0)</f>
        <v>0</v>
      </c>
      <c r="BG230" s="133">
        <f>IF(N230="zákl. přenesená",J230,0)</f>
        <v>0</v>
      </c>
      <c r="BH230" s="133">
        <f>IF(N230="sníž. přenesená",J230,0)</f>
        <v>0</v>
      </c>
      <c r="BI230" s="133">
        <f>IF(N230="nulová",J230,0)</f>
        <v>0</v>
      </c>
      <c r="BJ230" s="14" t="s">
        <v>79</v>
      </c>
      <c r="BK230" s="133">
        <f>ROUND(I230*H230,2)</f>
        <v>0</v>
      </c>
      <c r="BL230" s="14" t="s">
        <v>123</v>
      </c>
      <c r="BM230" s="132" t="s">
        <v>324</v>
      </c>
    </row>
    <row r="231" spans="2:65" s="1" customFormat="1" ht="11.25">
      <c r="B231" s="26"/>
      <c r="D231" s="134" t="s">
        <v>125</v>
      </c>
      <c r="F231" s="135" t="s">
        <v>323</v>
      </c>
      <c r="L231" s="26"/>
      <c r="M231" s="136"/>
      <c r="T231" s="50"/>
      <c r="AT231" s="14" t="s">
        <v>125</v>
      </c>
      <c r="AU231" s="14" t="s">
        <v>81</v>
      </c>
    </row>
    <row r="232" spans="2:65" s="1" customFormat="1" ht="21" customHeight="1">
      <c r="B232" s="121"/>
      <c r="C232" s="140" t="s">
        <v>325</v>
      </c>
      <c r="D232" s="140" t="s">
        <v>174</v>
      </c>
      <c r="E232" s="141" t="s">
        <v>326</v>
      </c>
      <c r="F232" s="142" t="s">
        <v>327</v>
      </c>
      <c r="G232" s="143" t="s">
        <v>148</v>
      </c>
      <c r="H232" s="144">
        <v>82.62</v>
      </c>
      <c r="I232" s="145"/>
      <c r="J232" s="145">
        <f>ROUND(I232*H232,2)</f>
        <v>0</v>
      </c>
      <c r="K232" s="142" t="s">
        <v>122</v>
      </c>
      <c r="L232" s="146"/>
      <c r="M232" s="147" t="s">
        <v>1</v>
      </c>
      <c r="N232" s="148" t="s">
        <v>36</v>
      </c>
      <c r="O232" s="130">
        <v>0</v>
      </c>
      <c r="P232" s="130">
        <f>O232*H232</f>
        <v>0</v>
      </c>
      <c r="Q232" s="130">
        <v>4.8300000000000003E-2</v>
      </c>
      <c r="R232" s="130">
        <f>Q232*H232</f>
        <v>3.9905460000000006</v>
      </c>
      <c r="S232" s="130">
        <v>0</v>
      </c>
      <c r="T232" s="131">
        <f>S232*H232</f>
        <v>0</v>
      </c>
      <c r="AR232" s="132" t="s">
        <v>167</v>
      </c>
      <c r="AT232" s="132" t="s">
        <v>174</v>
      </c>
      <c r="AU232" s="132" t="s">
        <v>81</v>
      </c>
      <c r="AY232" s="14" t="s">
        <v>116</v>
      </c>
      <c r="BE232" s="133">
        <f>IF(N232="základní",J232,0)</f>
        <v>0</v>
      </c>
      <c r="BF232" s="133">
        <f>IF(N232="snížená",J232,0)</f>
        <v>0</v>
      </c>
      <c r="BG232" s="133">
        <f>IF(N232="zákl. přenesená",J232,0)</f>
        <v>0</v>
      </c>
      <c r="BH232" s="133">
        <f>IF(N232="sníž. přenesená",J232,0)</f>
        <v>0</v>
      </c>
      <c r="BI232" s="133">
        <f>IF(N232="nulová",J232,0)</f>
        <v>0</v>
      </c>
      <c r="BJ232" s="14" t="s">
        <v>79</v>
      </c>
      <c r="BK232" s="133">
        <f>ROUND(I232*H232,2)</f>
        <v>0</v>
      </c>
      <c r="BL232" s="14" t="s">
        <v>123</v>
      </c>
      <c r="BM232" s="132" t="s">
        <v>328</v>
      </c>
    </row>
    <row r="233" spans="2:65" s="1" customFormat="1" ht="11.25">
      <c r="B233" s="26"/>
      <c r="D233" s="134" t="s">
        <v>125</v>
      </c>
      <c r="F233" s="135" t="s">
        <v>327</v>
      </c>
      <c r="L233" s="26"/>
      <c r="M233" s="136"/>
      <c r="T233" s="50"/>
      <c r="AT233" s="14" t="s">
        <v>125</v>
      </c>
      <c r="AU233" s="14" t="s">
        <v>81</v>
      </c>
    </row>
    <row r="234" spans="2:65" s="1" customFormat="1" ht="23.45" customHeight="1">
      <c r="B234" s="121"/>
      <c r="C234" s="140" t="s">
        <v>329</v>
      </c>
      <c r="D234" s="140" t="s">
        <v>174</v>
      </c>
      <c r="E234" s="141" t="s">
        <v>330</v>
      </c>
      <c r="F234" s="142" t="s">
        <v>331</v>
      </c>
      <c r="G234" s="143" t="s">
        <v>148</v>
      </c>
      <c r="H234" s="144">
        <v>4.08</v>
      </c>
      <c r="I234" s="145"/>
      <c r="J234" s="145">
        <f>ROUND(I234*H234,2)</f>
        <v>0</v>
      </c>
      <c r="K234" s="142" t="s">
        <v>122</v>
      </c>
      <c r="L234" s="146"/>
      <c r="M234" s="147" t="s">
        <v>1</v>
      </c>
      <c r="N234" s="148" t="s">
        <v>36</v>
      </c>
      <c r="O234" s="130">
        <v>0</v>
      </c>
      <c r="P234" s="130">
        <f>O234*H234</f>
        <v>0</v>
      </c>
      <c r="Q234" s="130">
        <v>6.5670000000000006E-2</v>
      </c>
      <c r="R234" s="130">
        <f>Q234*H234</f>
        <v>0.26793360000000005</v>
      </c>
      <c r="S234" s="130">
        <v>0</v>
      </c>
      <c r="T234" s="131">
        <f>S234*H234</f>
        <v>0</v>
      </c>
      <c r="AR234" s="132" t="s">
        <v>167</v>
      </c>
      <c r="AT234" s="132" t="s">
        <v>174</v>
      </c>
      <c r="AU234" s="132" t="s">
        <v>81</v>
      </c>
      <c r="AY234" s="14" t="s">
        <v>116</v>
      </c>
      <c r="BE234" s="133">
        <f>IF(N234="základní",J234,0)</f>
        <v>0</v>
      </c>
      <c r="BF234" s="133">
        <f>IF(N234="snížená",J234,0)</f>
        <v>0</v>
      </c>
      <c r="BG234" s="133">
        <f>IF(N234="zákl. přenesená",J234,0)</f>
        <v>0</v>
      </c>
      <c r="BH234" s="133">
        <f>IF(N234="sníž. přenesená",J234,0)</f>
        <v>0</v>
      </c>
      <c r="BI234" s="133">
        <f>IF(N234="nulová",J234,0)</f>
        <v>0</v>
      </c>
      <c r="BJ234" s="14" t="s">
        <v>79</v>
      </c>
      <c r="BK234" s="133">
        <f>ROUND(I234*H234,2)</f>
        <v>0</v>
      </c>
      <c r="BL234" s="14" t="s">
        <v>123</v>
      </c>
      <c r="BM234" s="132" t="s">
        <v>332</v>
      </c>
    </row>
    <row r="235" spans="2:65" s="1" customFormat="1" ht="11.25">
      <c r="B235" s="26"/>
      <c r="D235" s="134" t="s">
        <v>125</v>
      </c>
      <c r="F235" s="135" t="s">
        <v>331</v>
      </c>
      <c r="L235" s="26"/>
      <c r="M235" s="136"/>
      <c r="T235" s="50"/>
      <c r="AT235" s="14" t="s">
        <v>125</v>
      </c>
      <c r="AU235" s="14" t="s">
        <v>81</v>
      </c>
    </row>
    <row r="236" spans="2:65" s="1" customFormat="1" ht="31.9" customHeight="1">
      <c r="B236" s="121"/>
      <c r="C236" s="122" t="s">
        <v>333</v>
      </c>
      <c r="D236" s="122" t="s">
        <v>118</v>
      </c>
      <c r="E236" s="123" t="s">
        <v>334</v>
      </c>
      <c r="F236" s="124" t="s">
        <v>335</v>
      </c>
      <c r="G236" s="125" t="s">
        <v>148</v>
      </c>
      <c r="H236" s="126">
        <v>148</v>
      </c>
      <c r="I236" s="127"/>
      <c r="J236" s="127">
        <f>ROUND(I236*H236,2)</f>
        <v>0</v>
      </c>
      <c r="K236" s="124" t="s">
        <v>122</v>
      </c>
      <c r="L236" s="26"/>
      <c r="M236" s="128" t="s">
        <v>1</v>
      </c>
      <c r="N236" s="129" t="s">
        <v>36</v>
      </c>
      <c r="O236" s="130">
        <v>0.23899999999999999</v>
      </c>
      <c r="P236" s="130">
        <f>O236*H236</f>
        <v>35.372</v>
      </c>
      <c r="Q236" s="130">
        <v>0.14041999999999999</v>
      </c>
      <c r="R236" s="130">
        <f>Q236*H236</f>
        <v>20.782159999999998</v>
      </c>
      <c r="S236" s="130">
        <v>0</v>
      </c>
      <c r="T236" s="131">
        <f>S236*H236</f>
        <v>0</v>
      </c>
      <c r="AR236" s="132" t="s">
        <v>123</v>
      </c>
      <c r="AT236" s="132" t="s">
        <v>118</v>
      </c>
      <c r="AU236" s="132" t="s">
        <v>81</v>
      </c>
      <c r="AY236" s="14" t="s">
        <v>116</v>
      </c>
      <c r="BE236" s="133">
        <f>IF(N236="základní",J236,0)</f>
        <v>0</v>
      </c>
      <c r="BF236" s="133">
        <f>IF(N236="snížená",J236,0)</f>
        <v>0</v>
      </c>
      <c r="BG236" s="133">
        <f>IF(N236="zákl. přenesená",J236,0)</f>
        <v>0</v>
      </c>
      <c r="BH236" s="133">
        <f>IF(N236="sníž. přenesená",J236,0)</f>
        <v>0</v>
      </c>
      <c r="BI236" s="133">
        <f>IF(N236="nulová",J236,0)</f>
        <v>0</v>
      </c>
      <c r="BJ236" s="14" t="s">
        <v>79</v>
      </c>
      <c r="BK236" s="133">
        <f>ROUND(I236*H236,2)</f>
        <v>0</v>
      </c>
      <c r="BL236" s="14" t="s">
        <v>123</v>
      </c>
      <c r="BM236" s="132" t="s">
        <v>336</v>
      </c>
    </row>
    <row r="237" spans="2:65" s="1" customFormat="1" ht="29.25">
      <c r="B237" s="26"/>
      <c r="D237" s="134" t="s">
        <v>125</v>
      </c>
      <c r="F237" s="135" t="s">
        <v>337</v>
      </c>
      <c r="L237" s="26"/>
      <c r="M237" s="136"/>
      <c r="T237" s="50"/>
      <c r="AT237" s="14" t="s">
        <v>125</v>
      </c>
      <c r="AU237" s="14" t="s">
        <v>81</v>
      </c>
    </row>
    <row r="238" spans="2:65" s="1" customFormat="1" ht="11.25">
      <c r="B238" s="26"/>
      <c r="D238" s="137" t="s">
        <v>127</v>
      </c>
      <c r="F238" s="138" t="s">
        <v>338</v>
      </c>
      <c r="L238" s="26"/>
      <c r="M238" s="136"/>
      <c r="T238" s="50"/>
      <c r="AT238" s="14" t="s">
        <v>127</v>
      </c>
      <c r="AU238" s="14" t="s">
        <v>81</v>
      </c>
    </row>
    <row r="239" spans="2:65" s="1" customFormat="1" ht="16.350000000000001" customHeight="1">
      <c r="B239" s="121"/>
      <c r="C239" s="140" t="s">
        <v>339</v>
      </c>
      <c r="D239" s="140" t="s">
        <v>174</v>
      </c>
      <c r="E239" s="141" t="s">
        <v>340</v>
      </c>
      <c r="F239" s="142" t="s">
        <v>341</v>
      </c>
      <c r="G239" s="143" t="s">
        <v>148</v>
      </c>
      <c r="H239" s="144">
        <v>150.96</v>
      </c>
      <c r="I239" s="145"/>
      <c r="J239" s="145">
        <f>ROUND(I239*H239,2)</f>
        <v>0</v>
      </c>
      <c r="K239" s="142" t="s">
        <v>122</v>
      </c>
      <c r="L239" s="146"/>
      <c r="M239" s="147" t="s">
        <v>1</v>
      </c>
      <c r="N239" s="148" t="s">
        <v>36</v>
      </c>
      <c r="O239" s="130">
        <v>0</v>
      </c>
      <c r="P239" s="130">
        <f>O239*H239</f>
        <v>0</v>
      </c>
      <c r="Q239" s="130">
        <v>4.4999999999999998E-2</v>
      </c>
      <c r="R239" s="130">
        <f>Q239*H239</f>
        <v>6.7931999999999997</v>
      </c>
      <c r="S239" s="130">
        <v>0</v>
      </c>
      <c r="T239" s="131">
        <f>S239*H239</f>
        <v>0</v>
      </c>
      <c r="AR239" s="132" t="s">
        <v>167</v>
      </c>
      <c r="AT239" s="132" t="s">
        <v>174</v>
      </c>
      <c r="AU239" s="132" t="s">
        <v>81</v>
      </c>
      <c r="AY239" s="14" t="s">
        <v>116</v>
      </c>
      <c r="BE239" s="133">
        <f>IF(N239="základní",J239,0)</f>
        <v>0</v>
      </c>
      <c r="BF239" s="133">
        <f>IF(N239="snížená",J239,0)</f>
        <v>0</v>
      </c>
      <c r="BG239" s="133">
        <f>IF(N239="zákl. přenesená",J239,0)</f>
        <v>0</v>
      </c>
      <c r="BH239" s="133">
        <f>IF(N239="sníž. přenesená",J239,0)</f>
        <v>0</v>
      </c>
      <c r="BI239" s="133">
        <f>IF(N239="nulová",J239,0)</f>
        <v>0</v>
      </c>
      <c r="BJ239" s="14" t="s">
        <v>79</v>
      </c>
      <c r="BK239" s="133">
        <f>ROUND(I239*H239,2)</f>
        <v>0</v>
      </c>
      <c r="BL239" s="14" t="s">
        <v>123</v>
      </c>
      <c r="BM239" s="132" t="s">
        <v>342</v>
      </c>
    </row>
    <row r="240" spans="2:65" s="1" customFormat="1" ht="11.25">
      <c r="B240" s="26"/>
      <c r="D240" s="134" t="s">
        <v>125</v>
      </c>
      <c r="F240" s="135" t="s">
        <v>341</v>
      </c>
      <c r="L240" s="26"/>
      <c r="M240" s="136"/>
      <c r="T240" s="50"/>
      <c r="AT240" s="14" t="s">
        <v>125</v>
      </c>
      <c r="AU240" s="14" t="s">
        <v>81</v>
      </c>
    </row>
    <row r="241" spans="2:65" s="12" customFormat="1" ht="11.25">
      <c r="B241" s="149"/>
      <c r="D241" s="134" t="s">
        <v>307</v>
      </c>
      <c r="F241" s="150" t="s">
        <v>343</v>
      </c>
      <c r="H241" s="151">
        <v>150.96</v>
      </c>
      <c r="L241" s="149"/>
      <c r="M241" s="152"/>
      <c r="T241" s="153"/>
      <c r="AT241" s="154" t="s">
        <v>307</v>
      </c>
      <c r="AU241" s="154" t="s">
        <v>81</v>
      </c>
      <c r="AV241" s="12" t="s">
        <v>81</v>
      </c>
      <c r="AW241" s="12" t="s">
        <v>3</v>
      </c>
      <c r="AX241" s="12" t="s">
        <v>79</v>
      </c>
      <c r="AY241" s="154" t="s">
        <v>116</v>
      </c>
    </row>
    <row r="242" spans="2:65" s="1" customFormat="1" ht="23.45" customHeight="1">
      <c r="B242" s="121"/>
      <c r="C242" s="122" t="s">
        <v>344</v>
      </c>
      <c r="D242" s="122" t="s">
        <v>118</v>
      </c>
      <c r="E242" s="123" t="s">
        <v>345</v>
      </c>
      <c r="F242" s="124" t="s">
        <v>346</v>
      </c>
      <c r="G242" s="125" t="s">
        <v>163</v>
      </c>
      <c r="H242" s="126">
        <v>3.6</v>
      </c>
      <c r="I242" s="127"/>
      <c r="J242" s="127">
        <f>ROUND(I242*H242,2)</f>
        <v>0</v>
      </c>
      <c r="K242" s="124" t="s">
        <v>122</v>
      </c>
      <c r="L242" s="26"/>
      <c r="M242" s="128" t="s">
        <v>1</v>
      </c>
      <c r="N242" s="129" t="s">
        <v>36</v>
      </c>
      <c r="O242" s="130">
        <v>1.4419999999999999</v>
      </c>
      <c r="P242" s="130">
        <f>O242*H242</f>
        <v>5.1912000000000003</v>
      </c>
      <c r="Q242" s="130">
        <v>2.2563399999999998</v>
      </c>
      <c r="R242" s="130">
        <f>Q242*H242</f>
        <v>8.1228239999999996</v>
      </c>
      <c r="S242" s="130">
        <v>0</v>
      </c>
      <c r="T242" s="131">
        <f>S242*H242</f>
        <v>0</v>
      </c>
      <c r="AR242" s="132" t="s">
        <v>123</v>
      </c>
      <c r="AT242" s="132" t="s">
        <v>118</v>
      </c>
      <c r="AU242" s="132" t="s">
        <v>81</v>
      </c>
      <c r="AY242" s="14" t="s">
        <v>116</v>
      </c>
      <c r="BE242" s="133">
        <f>IF(N242="základní",J242,0)</f>
        <v>0</v>
      </c>
      <c r="BF242" s="133">
        <f>IF(N242="snížená",J242,0)</f>
        <v>0</v>
      </c>
      <c r="BG242" s="133">
        <f>IF(N242="zákl. přenesená",J242,0)</f>
        <v>0</v>
      </c>
      <c r="BH242" s="133">
        <f>IF(N242="sníž. přenesená",J242,0)</f>
        <v>0</v>
      </c>
      <c r="BI242" s="133">
        <f>IF(N242="nulová",J242,0)</f>
        <v>0</v>
      </c>
      <c r="BJ242" s="14" t="s">
        <v>79</v>
      </c>
      <c r="BK242" s="133">
        <f>ROUND(I242*H242,2)</f>
        <v>0</v>
      </c>
      <c r="BL242" s="14" t="s">
        <v>123</v>
      </c>
      <c r="BM242" s="132" t="s">
        <v>347</v>
      </c>
    </row>
    <row r="243" spans="2:65" s="1" customFormat="1" ht="19.5">
      <c r="B243" s="26"/>
      <c r="D243" s="134" t="s">
        <v>125</v>
      </c>
      <c r="F243" s="135" t="s">
        <v>346</v>
      </c>
      <c r="L243" s="26"/>
      <c r="M243" s="136"/>
      <c r="T243" s="50"/>
      <c r="AT243" s="14" t="s">
        <v>125</v>
      </c>
      <c r="AU243" s="14" t="s">
        <v>81</v>
      </c>
    </row>
    <row r="244" spans="2:65" s="1" customFormat="1" ht="11.25">
      <c r="B244" s="26"/>
      <c r="D244" s="137" t="s">
        <v>127</v>
      </c>
      <c r="F244" s="138" t="s">
        <v>348</v>
      </c>
      <c r="L244" s="26"/>
      <c r="M244" s="136"/>
      <c r="T244" s="50"/>
      <c r="AT244" s="14" t="s">
        <v>127</v>
      </c>
      <c r="AU244" s="14" t="s">
        <v>81</v>
      </c>
    </row>
    <row r="245" spans="2:65" s="1" customFormat="1" ht="23.45" customHeight="1">
      <c r="B245" s="121"/>
      <c r="C245" s="122" t="s">
        <v>349</v>
      </c>
      <c r="D245" s="122" t="s">
        <v>118</v>
      </c>
      <c r="E245" s="123" t="s">
        <v>350</v>
      </c>
      <c r="F245" s="124" t="s">
        <v>351</v>
      </c>
      <c r="G245" s="125" t="s">
        <v>148</v>
      </c>
      <c r="H245" s="126">
        <v>89</v>
      </c>
      <c r="I245" s="127"/>
      <c r="J245" s="127">
        <f>ROUND(I245*H245,2)</f>
        <v>0</v>
      </c>
      <c r="K245" s="124" t="s">
        <v>122</v>
      </c>
      <c r="L245" s="26"/>
      <c r="M245" s="128" t="s">
        <v>1</v>
      </c>
      <c r="N245" s="129" t="s">
        <v>36</v>
      </c>
      <c r="O245" s="130">
        <v>0.113</v>
      </c>
      <c r="P245" s="130">
        <f>O245*H245</f>
        <v>10.057</v>
      </c>
      <c r="Q245" s="130">
        <v>0</v>
      </c>
      <c r="R245" s="130">
        <f>Q245*H245</f>
        <v>0</v>
      </c>
      <c r="S245" s="130">
        <v>0</v>
      </c>
      <c r="T245" s="131">
        <f>S245*H245</f>
        <v>0</v>
      </c>
      <c r="AR245" s="132" t="s">
        <v>123</v>
      </c>
      <c r="AT245" s="132" t="s">
        <v>118</v>
      </c>
      <c r="AU245" s="132" t="s">
        <v>81</v>
      </c>
      <c r="AY245" s="14" t="s">
        <v>116</v>
      </c>
      <c r="BE245" s="133">
        <f>IF(N245="základní",J245,0)</f>
        <v>0</v>
      </c>
      <c r="BF245" s="133">
        <f>IF(N245="snížená",J245,0)</f>
        <v>0</v>
      </c>
      <c r="BG245" s="133">
        <f>IF(N245="zákl. přenesená",J245,0)</f>
        <v>0</v>
      </c>
      <c r="BH245" s="133">
        <f>IF(N245="sníž. přenesená",J245,0)</f>
        <v>0</v>
      </c>
      <c r="BI245" s="133">
        <f>IF(N245="nulová",J245,0)</f>
        <v>0</v>
      </c>
      <c r="BJ245" s="14" t="s">
        <v>79</v>
      </c>
      <c r="BK245" s="133">
        <f>ROUND(I245*H245,2)</f>
        <v>0</v>
      </c>
      <c r="BL245" s="14" t="s">
        <v>123</v>
      </c>
      <c r="BM245" s="132" t="s">
        <v>352</v>
      </c>
    </row>
    <row r="246" spans="2:65" s="1" customFormat="1" ht="19.5">
      <c r="B246" s="26"/>
      <c r="D246" s="134" t="s">
        <v>125</v>
      </c>
      <c r="F246" s="135" t="s">
        <v>353</v>
      </c>
      <c r="L246" s="26"/>
      <c r="M246" s="136"/>
      <c r="T246" s="50"/>
      <c r="AT246" s="14" t="s">
        <v>125</v>
      </c>
      <c r="AU246" s="14" t="s">
        <v>81</v>
      </c>
    </row>
    <row r="247" spans="2:65" s="1" customFormat="1" ht="11.25">
      <c r="B247" s="26"/>
      <c r="D247" s="137" t="s">
        <v>127</v>
      </c>
      <c r="F247" s="138" t="s">
        <v>354</v>
      </c>
      <c r="L247" s="26"/>
      <c r="M247" s="136"/>
      <c r="T247" s="50"/>
      <c r="AT247" s="14" t="s">
        <v>127</v>
      </c>
      <c r="AU247" s="14" t="s">
        <v>81</v>
      </c>
    </row>
    <row r="248" spans="2:65" s="1" customFormat="1" ht="23.45" customHeight="1">
      <c r="B248" s="121"/>
      <c r="C248" s="122" t="s">
        <v>355</v>
      </c>
      <c r="D248" s="122" t="s">
        <v>118</v>
      </c>
      <c r="E248" s="123" t="s">
        <v>356</v>
      </c>
      <c r="F248" s="124" t="s">
        <v>357</v>
      </c>
      <c r="G248" s="125" t="s">
        <v>148</v>
      </c>
      <c r="H248" s="126">
        <v>89</v>
      </c>
      <c r="I248" s="127"/>
      <c r="J248" s="127">
        <f>ROUND(I248*H248,2)</f>
        <v>0</v>
      </c>
      <c r="K248" s="124" t="s">
        <v>122</v>
      </c>
      <c r="L248" s="26"/>
      <c r="M248" s="128" t="s">
        <v>1</v>
      </c>
      <c r="N248" s="129" t="s">
        <v>36</v>
      </c>
      <c r="O248" s="130">
        <v>7.2999999999999995E-2</v>
      </c>
      <c r="P248" s="130">
        <f>O248*H248</f>
        <v>6.4969999999999999</v>
      </c>
      <c r="Q248" s="130">
        <v>2.1000000000000001E-4</v>
      </c>
      <c r="R248" s="130">
        <f>Q248*H248</f>
        <v>1.8690000000000002E-2</v>
      </c>
      <c r="S248" s="130">
        <v>0</v>
      </c>
      <c r="T248" s="131">
        <f>S248*H248</f>
        <v>0</v>
      </c>
      <c r="AR248" s="132" t="s">
        <v>123</v>
      </c>
      <c r="AT248" s="132" t="s">
        <v>118</v>
      </c>
      <c r="AU248" s="132" t="s">
        <v>81</v>
      </c>
      <c r="AY248" s="14" t="s">
        <v>116</v>
      </c>
      <c r="BE248" s="133">
        <f>IF(N248="základní",J248,0)</f>
        <v>0</v>
      </c>
      <c r="BF248" s="133">
        <f>IF(N248="snížená",J248,0)</f>
        <v>0</v>
      </c>
      <c r="BG248" s="133">
        <f>IF(N248="zákl. přenesená",J248,0)</f>
        <v>0</v>
      </c>
      <c r="BH248" s="133">
        <f>IF(N248="sníž. přenesená",J248,0)</f>
        <v>0</v>
      </c>
      <c r="BI248" s="133">
        <f>IF(N248="nulová",J248,0)</f>
        <v>0</v>
      </c>
      <c r="BJ248" s="14" t="s">
        <v>79</v>
      </c>
      <c r="BK248" s="133">
        <f>ROUND(I248*H248,2)</f>
        <v>0</v>
      </c>
      <c r="BL248" s="14" t="s">
        <v>123</v>
      </c>
      <c r="BM248" s="132" t="s">
        <v>358</v>
      </c>
    </row>
    <row r="249" spans="2:65" s="1" customFormat="1" ht="39">
      <c r="B249" s="26"/>
      <c r="D249" s="134" t="s">
        <v>125</v>
      </c>
      <c r="F249" s="135" t="s">
        <v>359</v>
      </c>
      <c r="L249" s="26"/>
      <c r="M249" s="136"/>
      <c r="T249" s="50"/>
      <c r="AT249" s="14" t="s">
        <v>125</v>
      </c>
      <c r="AU249" s="14" t="s">
        <v>81</v>
      </c>
    </row>
    <row r="250" spans="2:65" s="1" customFormat="1" ht="11.25">
      <c r="B250" s="26"/>
      <c r="D250" s="137" t="s">
        <v>127</v>
      </c>
      <c r="F250" s="138" t="s">
        <v>360</v>
      </c>
      <c r="L250" s="26"/>
      <c r="M250" s="136"/>
      <c r="T250" s="50"/>
      <c r="AT250" s="14" t="s">
        <v>127</v>
      </c>
      <c r="AU250" s="14" t="s">
        <v>81</v>
      </c>
    </row>
    <row r="251" spans="2:65" s="1" customFormat="1" ht="23.45" customHeight="1">
      <c r="B251" s="121"/>
      <c r="C251" s="122" t="s">
        <v>361</v>
      </c>
      <c r="D251" s="122" t="s">
        <v>118</v>
      </c>
      <c r="E251" s="123" t="s">
        <v>362</v>
      </c>
      <c r="F251" s="124" t="s">
        <v>363</v>
      </c>
      <c r="G251" s="125" t="s">
        <v>278</v>
      </c>
      <c r="H251" s="126">
        <v>1</v>
      </c>
      <c r="I251" s="127"/>
      <c r="J251" s="127">
        <f>ROUND(I251*H251,2)</f>
        <v>0</v>
      </c>
      <c r="K251" s="124" t="s">
        <v>122</v>
      </c>
      <c r="L251" s="26"/>
      <c r="M251" s="128" t="s">
        <v>1</v>
      </c>
      <c r="N251" s="129" t="s">
        <v>36</v>
      </c>
      <c r="O251" s="130">
        <v>0.17399999999999999</v>
      </c>
      <c r="P251" s="130">
        <f>O251*H251</f>
        <v>0.17399999999999999</v>
      </c>
      <c r="Q251" s="130">
        <v>0</v>
      </c>
      <c r="R251" s="130">
        <f>Q251*H251</f>
        <v>0</v>
      </c>
      <c r="S251" s="130">
        <v>0</v>
      </c>
      <c r="T251" s="131">
        <f>S251*H251</f>
        <v>0</v>
      </c>
      <c r="AR251" s="132" t="s">
        <v>123</v>
      </c>
      <c r="AT251" s="132" t="s">
        <v>118</v>
      </c>
      <c r="AU251" s="132" t="s">
        <v>81</v>
      </c>
      <c r="AY251" s="14" t="s">
        <v>116</v>
      </c>
      <c r="BE251" s="133">
        <f>IF(N251="základní",J251,0)</f>
        <v>0</v>
      </c>
      <c r="BF251" s="133">
        <f>IF(N251="snížená",J251,0)</f>
        <v>0</v>
      </c>
      <c r="BG251" s="133">
        <f>IF(N251="zákl. přenesená",J251,0)</f>
        <v>0</v>
      </c>
      <c r="BH251" s="133">
        <f>IF(N251="sníž. přenesená",J251,0)</f>
        <v>0</v>
      </c>
      <c r="BI251" s="133">
        <f>IF(N251="nulová",J251,0)</f>
        <v>0</v>
      </c>
      <c r="BJ251" s="14" t="s">
        <v>79</v>
      </c>
      <c r="BK251" s="133">
        <f>ROUND(I251*H251,2)</f>
        <v>0</v>
      </c>
      <c r="BL251" s="14" t="s">
        <v>123</v>
      </c>
      <c r="BM251" s="132" t="s">
        <v>364</v>
      </c>
    </row>
    <row r="252" spans="2:65" s="1" customFormat="1" ht="29.25">
      <c r="B252" s="26"/>
      <c r="D252" s="134" t="s">
        <v>125</v>
      </c>
      <c r="F252" s="135" t="s">
        <v>365</v>
      </c>
      <c r="L252" s="26"/>
      <c r="M252" s="136"/>
      <c r="T252" s="50"/>
      <c r="AT252" s="14" t="s">
        <v>125</v>
      </c>
      <c r="AU252" s="14" t="s">
        <v>81</v>
      </c>
    </row>
    <row r="253" spans="2:65" s="1" customFormat="1" ht="11.25">
      <c r="B253" s="26"/>
      <c r="D253" s="137" t="s">
        <v>127</v>
      </c>
      <c r="F253" s="138" t="s">
        <v>366</v>
      </c>
      <c r="L253" s="26"/>
      <c r="M253" s="136"/>
      <c r="T253" s="50"/>
      <c r="AT253" s="14" t="s">
        <v>127</v>
      </c>
      <c r="AU253" s="14" t="s">
        <v>81</v>
      </c>
    </row>
    <row r="254" spans="2:65" s="11" customFormat="1" ht="22.9" customHeight="1">
      <c r="B254" s="110"/>
      <c r="D254" s="111" t="s">
        <v>70</v>
      </c>
      <c r="E254" s="119" t="s">
        <v>367</v>
      </c>
      <c r="F254" s="119" t="s">
        <v>368</v>
      </c>
      <c r="J254" s="120">
        <f>BK254</f>
        <v>0</v>
      </c>
      <c r="L254" s="110"/>
      <c r="M254" s="114"/>
      <c r="P254" s="115">
        <f>SUM(P255:P266)</f>
        <v>54.240514999999995</v>
      </c>
      <c r="R254" s="115">
        <f>SUM(R255:R266)</f>
        <v>0</v>
      </c>
      <c r="T254" s="116">
        <f>SUM(T255:T266)</f>
        <v>0</v>
      </c>
      <c r="AR254" s="111" t="s">
        <v>79</v>
      </c>
      <c r="AT254" s="117" t="s">
        <v>70</v>
      </c>
      <c r="AU254" s="117" t="s">
        <v>79</v>
      </c>
      <c r="AY254" s="111" t="s">
        <v>116</v>
      </c>
      <c r="BK254" s="118">
        <f>SUM(BK255:BK266)</f>
        <v>0</v>
      </c>
    </row>
    <row r="255" spans="2:65" s="1" customFormat="1" ht="16.350000000000001" customHeight="1">
      <c r="B255" s="121"/>
      <c r="C255" s="122" t="s">
        <v>369</v>
      </c>
      <c r="D255" s="122" t="s">
        <v>118</v>
      </c>
      <c r="E255" s="123" t="s">
        <v>370</v>
      </c>
      <c r="F255" s="124" t="s">
        <v>371</v>
      </c>
      <c r="G255" s="125" t="s">
        <v>177</v>
      </c>
      <c r="H255" s="126">
        <v>62.104999999999997</v>
      </c>
      <c r="I255" s="127"/>
      <c r="J255" s="127">
        <f>ROUND(I255*H255,2)</f>
        <v>0</v>
      </c>
      <c r="K255" s="124" t="s">
        <v>122</v>
      </c>
      <c r="L255" s="26"/>
      <c r="M255" s="128" t="s">
        <v>1</v>
      </c>
      <c r="N255" s="129" t="s">
        <v>36</v>
      </c>
      <c r="O255" s="130">
        <v>0.83499999999999996</v>
      </c>
      <c r="P255" s="130">
        <f>O255*H255</f>
        <v>51.857674999999993</v>
      </c>
      <c r="Q255" s="130">
        <v>0</v>
      </c>
      <c r="R255" s="130">
        <f>Q255*H255</f>
        <v>0</v>
      </c>
      <c r="S255" s="130">
        <v>0</v>
      </c>
      <c r="T255" s="131">
        <f>S255*H255</f>
        <v>0</v>
      </c>
      <c r="AR255" s="132" t="s">
        <v>123</v>
      </c>
      <c r="AT255" s="132" t="s">
        <v>118</v>
      </c>
      <c r="AU255" s="132" t="s">
        <v>81</v>
      </c>
      <c r="AY255" s="14" t="s">
        <v>116</v>
      </c>
      <c r="BE255" s="133">
        <f>IF(N255="základní",J255,0)</f>
        <v>0</v>
      </c>
      <c r="BF255" s="133">
        <f>IF(N255="snížená",J255,0)</f>
        <v>0</v>
      </c>
      <c r="BG255" s="133">
        <f>IF(N255="zákl. přenesená",J255,0)</f>
        <v>0</v>
      </c>
      <c r="BH255" s="133">
        <f>IF(N255="sníž. přenesená",J255,0)</f>
        <v>0</v>
      </c>
      <c r="BI255" s="133">
        <f>IF(N255="nulová",J255,0)</f>
        <v>0</v>
      </c>
      <c r="BJ255" s="14" t="s">
        <v>79</v>
      </c>
      <c r="BK255" s="133">
        <f>ROUND(I255*H255,2)</f>
        <v>0</v>
      </c>
      <c r="BL255" s="14" t="s">
        <v>123</v>
      </c>
      <c r="BM255" s="132" t="s">
        <v>372</v>
      </c>
    </row>
    <row r="256" spans="2:65" s="1" customFormat="1" ht="19.5">
      <c r="B256" s="26"/>
      <c r="D256" s="134" t="s">
        <v>125</v>
      </c>
      <c r="F256" s="135" t="s">
        <v>373</v>
      </c>
      <c r="L256" s="26"/>
      <c r="M256" s="136"/>
      <c r="T256" s="50"/>
      <c r="AT256" s="14" t="s">
        <v>125</v>
      </c>
      <c r="AU256" s="14" t="s">
        <v>81</v>
      </c>
    </row>
    <row r="257" spans="2:65" s="1" customFormat="1" ht="11.25">
      <c r="B257" s="26"/>
      <c r="D257" s="137" t="s">
        <v>127</v>
      </c>
      <c r="F257" s="138" t="s">
        <v>374</v>
      </c>
      <c r="L257" s="26"/>
      <c r="M257" s="136"/>
      <c r="T257" s="50"/>
      <c r="AT257" s="14" t="s">
        <v>127</v>
      </c>
      <c r="AU257" s="14" t="s">
        <v>81</v>
      </c>
    </row>
    <row r="258" spans="2:65" s="1" customFormat="1" ht="23.45" customHeight="1">
      <c r="B258" s="121"/>
      <c r="C258" s="122" t="s">
        <v>375</v>
      </c>
      <c r="D258" s="122" t="s">
        <v>118</v>
      </c>
      <c r="E258" s="123" t="s">
        <v>376</v>
      </c>
      <c r="F258" s="124" t="s">
        <v>377</v>
      </c>
      <c r="G258" s="125" t="s">
        <v>177</v>
      </c>
      <c r="H258" s="126">
        <v>595.71</v>
      </c>
      <c r="I258" s="127"/>
      <c r="J258" s="127">
        <f>ROUND(I258*H258,2)</f>
        <v>0</v>
      </c>
      <c r="K258" s="124" t="s">
        <v>122</v>
      </c>
      <c r="L258" s="26"/>
      <c r="M258" s="128" t="s">
        <v>1</v>
      </c>
      <c r="N258" s="129" t="s">
        <v>36</v>
      </c>
      <c r="O258" s="130">
        <v>4.0000000000000001E-3</v>
      </c>
      <c r="P258" s="130">
        <f>O258*H258</f>
        <v>2.3828400000000003</v>
      </c>
      <c r="Q258" s="130">
        <v>0</v>
      </c>
      <c r="R258" s="130">
        <f>Q258*H258</f>
        <v>0</v>
      </c>
      <c r="S258" s="130">
        <v>0</v>
      </c>
      <c r="T258" s="131">
        <f>S258*H258</f>
        <v>0</v>
      </c>
      <c r="AR258" s="132" t="s">
        <v>123</v>
      </c>
      <c r="AT258" s="132" t="s">
        <v>118</v>
      </c>
      <c r="AU258" s="132" t="s">
        <v>81</v>
      </c>
      <c r="AY258" s="14" t="s">
        <v>116</v>
      </c>
      <c r="BE258" s="133">
        <f>IF(N258="základní",J258,0)</f>
        <v>0</v>
      </c>
      <c r="BF258" s="133">
        <f>IF(N258="snížená",J258,0)</f>
        <v>0</v>
      </c>
      <c r="BG258" s="133">
        <f>IF(N258="zákl. přenesená",J258,0)</f>
        <v>0</v>
      </c>
      <c r="BH258" s="133">
        <f>IF(N258="sníž. přenesená",J258,0)</f>
        <v>0</v>
      </c>
      <c r="BI258" s="133">
        <f>IF(N258="nulová",J258,0)</f>
        <v>0</v>
      </c>
      <c r="BJ258" s="14" t="s">
        <v>79</v>
      </c>
      <c r="BK258" s="133">
        <f>ROUND(I258*H258,2)</f>
        <v>0</v>
      </c>
      <c r="BL258" s="14" t="s">
        <v>123</v>
      </c>
      <c r="BM258" s="132" t="s">
        <v>378</v>
      </c>
    </row>
    <row r="259" spans="2:65" s="1" customFormat="1" ht="29.25">
      <c r="B259" s="26"/>
      <c r="D259" s="134" t="s">
        <v>125</v>
      </c>
      <c r="F259" s="135" t="s">
        <v>379</v>
      </c>
      <c r="L259" s="26"/>
      <c r="M259" s="136"/>
      <c r="T259" s="50"/>
      <c r="AT259" s="14" t="s">
        <v>125</v>
      </c>
      <c r="AU259" s="14" t="s">
        <v>81</v>
      </c>
    </row>
    <row r="260" spans="2:65" s="1" customFormat="1" ht="11.25">
      <c r="B260" s="26"/>
      <c r="D260" s="137" t="s">
        <v>127</v>
      </c>
      <c r="F260" s="138" t="s">
        <v>380</v>
      </c>
      <c r="L260" s="26"/>
      <c r="M260" s="136"/>
      <c r="T260" s="50"/>
      <c r="AT260" s="14" t="s">
        <v>127</v>
      </c>
      <c r="AU260" s="14" t="s">
        <v>81</v>
      </c>
    </row>
    <row r="261" spans="2:65" s="1" customFormat="1" ht="36.75" customHeight="1">
      <c r="B261" s="121"/>
      <c r="C261" s="122" t="s">
        <v>381</v>
      </c>
      <c r="D261" s="122" t="s">
        <v>118</v>
      </c>
      <c r="E261" s="123" t="s">
        <v>382</v>
      </c>
      <c r="F261" s="124" t="s">
        <v>383</v>
      </c>
      <c r="G261" s="125" t="s">
        <v>177</v>
      </c>
      <c r="H261" s="126">
        <v>64.069999999999993</v>
      </c>
      <c r="I261" s="127"/>
      <c r="J261" s="127">
        <f>ROUND(I261*H261,2)</f>
        <v>0</v>
      </c>
      <c r="K261" s="124" t="s">
        <v>122</v>
      </c>
      <c r="L261" s="26"/>
      <c r="M261" s="128" t="s">
        <v>1</v>
      </c>
      <c r="N261" s="129" t="s">
        <v>36</v>
      </c>
      <c r="O261" s="130">
        <v>0</v>
      </c>
      <c r="P261" s="130">
        <f>O261*H261</f>
        <v>0</v>
      </c>
      <c r="Q261" s="130">
        <v>0</v>
      </c>
      <c r="R261" s="130">
        <f>Q261*H261</f>
        <v>0</v>
      </c>
      <c r="S261" s="130">
        <v>0</v>
      </c>
      <c r="T261" s="131">
        <f>S261*H261</f>
        <v>0</v>
      </c>
      <c r="AR261" s="132" t="s">
        <v>123</v>
      </c>
      <c r="AT261" s="132" t="s">
        <v>118</v>
      </c>
      <c r="AU261" s="132" t="s">
        <v>81</v>
      </c>
      <c r="AY261" s="14" t="s">
        <v>116</v>
      </c>
      <c r="BE261" s="133">
        <f>IF(N261="základní",J261,0)</f>
        <v>0</v>
      </c>
      <c r="BF261" s="133">
        <f>IF(N261="snížená",J261,0)</f>
        <v>0</v>
      </c>
      <c r="BG261" s="133">
        <f>IF(N261="zákl. přenesená",J261,0)</f>
        <v>0</v>
      </c>
      <c r="BH261" s="133">
        <f>IF(N261="sníž. přenesená",J261,0)</f>
        <v>0</v>
      </c>
      <c r="BI261" s="133">
        <f>IF(N261="nulová",J261,0)</f>
        <v>0</v>
      </c>
      <c r="BJ261" s="14" t="s">
        <v>79</v>
      </c>
      <c r="BK261" s="133">
        <f>ROUND(I261*H261,2)</f>
        <v>0</v>
      </c>
      <c r="BL261" s="14" t="s">
        <v>123</v>
      </c>
      <c r="BM261" s="132" t="s">
        <v>384</v>
      </c>
    </row>
    <row r="262" spans="2:65" s="1" customFormat="1" ht="29.25">
      <c r="B262" s="26"/>
      <c r="D262" s="134" t="s">
        <v>125</v>
      </c>
      <c r="F262" s="135" t="s">
        <v>385</v>
      </c>
      <c r="L262" s="26"/>
      <c r="M262" s="136"/>
      <c r="T262" s="50"/>
      <c r="AT262" s="14" t="s">
        <v>125</v>
      </c>
      <c r="AU262" s="14" t="s">
        <v>81</v>
      </c>
    </row>
    <row r="263" spans="2:65" s="1" customFormat="1" ht="11.25">
      <c r="B263" s="26"/>
      <c r="D263" s="137" t="s">
        <v>127</v>
      </c>
      <c r="F263" s="138" t="s">
        <v>386</v>
      </c>
      <c r="L263" s="26"/>
      <c r="M263" s="136"/>
      <c r="T263" s="50"/>
      <c r="AT263" s="14" t="s">
        <v>127</v>
      </c>
      <c r="AU263" s="14" t="s">
        <v>81</v>
      </c>
    </row>
    <row r="264" spans="2:65" s="1" customFormat="1" ht="42.75" customHeight="1">
      <c r="B264" s="121"/>
      <c r="C264" s="122" t="s">
        <v>387</v>
      </c>
      <c r="D264" s="122" t="s">
        <v>118</v>
      </c>
      <c r="E264" s="123" t="s">
        <v>388</v>
      </c>
      <c r="F264" s="124" t="s">
        <v>389</v>
      </c>
      <c r="G264" s="125" t="s">
        <v>177</v>
      </c>
      <c r="H264" s="126">
        <v>2.12</v>
      </c>
      <c r="I264" s="127"/>
      <c r="J264" s="127">
        <f>ROUND(I264*H264,2)</f>
        <v>0</v>
      </c>
      <c r="K264" s="124" t="s">
        <v>122</v>
      </c>
      <c r="L264" s="26"/>
      <c r="M264" s="128" t="s">
        <v>1</v>
      </c>
      <c r="N264" s="129" t="s">
        <v>36</v>
      </c>
      <c r="O264" s="130">
        <v>0</v>
      </c>
      <c r="P264" s="130">
        <f>O264*H264</f>
        <v>0</v>
      </c>
      <c r="Q264" s="130">
        <v>0</v>
      </c>
      <c r="R264" s="130">
        <f>Q264*H264</f>
        <v>0</v>
      </c>
      <c r="S264" s="130">
        <v>0</v>
      </c>
      <c r="T264" s="131">
        <f>S264*H264</f>
        <v>0</v>
      </c>
      <c r="AR264" s="132" t="s">
        <v>123</v>
      </c>
      <c r="AT264" s="132" t="s">
        <v>118</v>
      </c>
      <c r="AU264" s="132" t="s">
        <v>81</v>
      </c>
      <c r="AY264" s="14" t="s">
        <v>116</v>
      </c>
      <c r="BE264" s="133">
        <f>IF(N264="základní",J264,0)</f>
        <v>0</v>
      </c>
      <c r="BF264" s="133">
        <f>IF(N264="snížená",J264,0)</f>
        <v>0</v>
      </c>
      <c r="BG264" s="133">
        <f>IF(N264="zákl. přenesená",J264,0)</f>
        <v>0</v>
      </c>
      <c r="BH264" s="133">
        <f>IF(N264="sníž. přenesená",J264,0)</f>
        <v>0</v>
      </c>
      <c r="BI264" s="133">
        <f>IF(N264="nulová",J264,0)</f>
        <v>0</v>
      </c>
      <c r="BJ264" s="14" t="s">
        <v>79</v>
      </c>
      <c r="BK264" s="133">
        <f>ROUND(I264*H264,2)</f>
        <v>0</v>
      </c>
      <c r="BL264" s="14" t="s">
        <v>123</v>
      </c>
      <c r="BM264" s="132" t="s">
        <v>390</v>
      </c>
    </row>
    <row r="265" spans="2:65" s="1" customFormat="1" ht="29.25">
      <c r="B265" s="26"/>
      <c r="D265" s="134" t="s">
        <v>125</v>
      </c>
      <c r="F265" s="135" t="s">
        <v>200</v>
      </c>
      <c r="L265" s="26"/>
      <c r="M265" s="136"/>
      <c r="T265" s="50"/>
      <c r="AT265" s="14" t="s">
        <v>125</v>
      </c>
      <c r="AU265" s="14" t="s">
        <v>81</v>
      </c>
    </row>
    <row r="266" spans="2:65" s="1" customFormat="1" ht="11.25">
      <c r="B266" s="26"/>
      <c r="D266" s="137" t="s">
        <v>127</v>
      </c>
      <c r="F266" s="138" t="s">
        <v>391</v>
      </c>
      <c r="L266" s="26"/>
      <c r="M266" s="136"/>
      <c r="T266" s="50"/>
      <c r="AT266" s="14" t="s">
        <v>127</v>
      </c>
      <c r="AU266" s="14" t="s">
        <v>81</v>
      </c>
    </row>
    <row r="267" spans="2:65" s="11" customFormat="1" ht="22.9" customHeight="1">
      <c r="B267" s="110"/>
      <c r="D267" s="111" t="s">
        <v>70</v>
      </c>
      <c r="E267" s="119" t="s">
        <v>392</v>
      </c>
      <c r="F267" s="119" t="s">
        <v>393</v>
      </c>
      <c r="J267" s="120">
        <f>BK267</f>
        <v>0</v>
      </c>
      <c r="L267" s="110"/>
      <c r="M267" s="114"/>
      <c r="P267" s="115">
        <f>SUM(P268:P270)</f>
        <v>51.068095</v>
      </c>
      <c r="R267" s="115">
        <f>SUM(R268:R270)</f>
        <v>0</v>
      </c>
      <c r="T267" s="116">
        <f>SUM(T268:T270)</f>
        <v>0</v>
      </c>
      <c r="AR267" s="111" t="s">
        <v>79</v>
      </c>
      <c r="AT267" s="117" t="s">
        <v>70</v>
      </c>
      <c r="AU267" s="117" t="s">
        <v>79</v>
      </c>
      <c r="AY267" s="111" t="s">
        <v>116</v>
      </c>
      <c r="BK267" s="118">
        <f>SUM(BK268:BK270)</f>
        <v>0</v>
      </c>
    </row>
    <row r="268" spans="2:65" s="1" customFormat="1" ht="23.45" customHeight="1">
      <c r="B268" s="121"/>
      <c r="C268" s="122" t="s">
        <v>394</v>
      </c>
      <c r="D268" s="122" t="s">
        <v>118</v>
      </c>
      <c r="E268" s="123" t="s">
        <v>395</v>
      </c>
      <c r="F268" s="124" t="s">
        <v>396</v>
      </c>
      <c r="G268" s="125" t="s">
        <v>177</v>
      </c>
      <c r="H268" s="126">
        <v>128.63499999999999</v>
      </c>
      <c r="I268" s="127"/>
      <c r="J268" s="127">
        <f>ROUND(I268*H268,2)</f>
        <v>0</v>
      </c>
      <c r="K268" s="124" t="s">
        <v>122</v>
      </c>
      <c r="L268" s="26"/>
      <c r="M268" s="128" t="s">
        <v>1</v>
      </c>
      <c r="N268" s="129" t="s">
        <v>36</v>
      </c>
      <c r="O268" s="130">
        <v>0.39700000000000002</v>
      </c>
      <c r="P268" s="130">
        <f>O268*H268</f>
        <v>51.068095</v>
      </c>
      <c r="Q268" s="130">
        <v>0</v>
      </c>
      <c r="R268" s="130">
        <f>Q268*H268</f>
        <v>0</v>
      </c>
      <c r="S268" s="130">
        <v>0</v>
      </c>
      <c r="T268" s="131">
        <f>S268*H268</f>
        <v>0</v>
      </c>
      <c r="AR268" s="132" t="s">
        <v>123</v>
      </c>
      <c r="AT268" s="132" t="s">
        <v>118</v>
      </c>
      <c r="AU268" s="132" t="s">
        <v>81</v>
      </c>
      <c r="AY268" s="14" t="s">
        <v>116</v>
      </c>
      <c r="BE268" s="133">
        <f>IF(N268="základní",J268,0)</f>
        <v>0</v>
      </c>
      <c r="BF268" s="133">
        <f>IF(N268="snížená",J268,0)</f>
        <v>0</v>
      </c>
      <c r="BG268" s="133">
        <f>IF(N268="zákl. přenesená",J268,0)</f>
        <v>0</v>
      </c>
      <c r="BH268" s="133">
        <f>IF(N268="sníž. přenesená",J268,0)</f>
        <v>0</v>
      </c>
      <c r="BI268" s="133">
        <f>IF(N268="nulová",J268,0)</f>
        <v>0</v>
      </c>
      <c r="BJ268" s="14" t="s">
        <v>79</v>
      </c>
      <c r="BK268" s="133">
        <f>ROUND(I268*H268,2)</f>
        <v>0</v>
      </c>
      <c r="BL268" s="14" t="s">
        <v>123</v>
      </c>
      <c r="BM268" s="132" t="s">
        <v>397</v>
      </c>
    </row>
    <row r="269" spans="2:65" s="1" customFormat="1" ht="19.5">
      <c r="B269" s="26"/>
      <c r="D269" s="134" t="s">
        <v>125</v>
      </c>
      <c r="F269" s="135" t="s">
        <v>398</v>
      </c>
      <c r="L269" s="26"/>
      <c r="M269" s="136"/>
      <c r="T269" s="50"/>
      <c r="AT269" s="14" t="s">
        <v>125</v>
      </c>
      <c r="AU269" s="14" t="s">
        <v>81</v>
      </c>
    </row>
    <row r="270" spans="2:65" s="1" customFormat="1" ht="11.25">
      <c r="B270" s="26"/>
      <c r="D270" s="137" t="s">
        <v>127</v>
      </c>
      <c r="F270" s="138" t="s">
        <v>399</v>
      </c>
      <c r="L270" s="26"/>
      <c r="M270" s="136"/>
      <c r="T270" s="50"/>
      <c r="AT270" s="14" t="s">
        <v>127</v>
      </c>
      <c r="AU270" s="14" t="s">
        <v>81</v>
      </c>
    </row>
    <row r="271" spans="2:65" s="11" customFormat="1" ht="25.9" customHeight="1">
      <c r="B271" s="110"/>
      <c r="D271" s="111" t="s">
        <v>70</v>
      </c>
      <c r="E271" s="112" t="s">
        <v>400</v>
      </c>
      <c r="F271" s="112" t="s">
        <v>401</v>
      </c>
      <c r="J271" s="113">
        <f>BK271</f>
        <v>0</v>
      </c>
      <c r="L271" s="110"/>
      <c r="M271" s="114"/>
      <c r="P271" s="115">
        <f>P272+P285+P289+P293</f>
        <v>0</v>
      </c>
      <c r="R271" s="115">
        <f>R272+R285+R289+R293</f>
        <v>0</v>
      </c>
      <c r="T271" s="116">
        <f>T272+T285+T289+T293</f>
        <v>0</v>
      </c>
      <c r="AR271" s="111" t="s">
        <v>145</v>
      </c>
      <c r="AT271" s="117" t="s">
        <v>70</v>
      </c>
      <c r="AU271" s="117" t="s">
        <v>71</v>
      </c>
      <c r="AY271" s="111" t="s">
        <v>116</v>
      </c>
      <c r="BK271" s="118">
        <f>BK272+BK285+BK289+BK293</f>
        <v>0</v>
      </c>
    </row>
    <row r="272" spans="2:65" s="11" customFormat="1" ht="22.9" customHeight="1">
      <c r="B272" s="110"/>
      <c r="D272" s="111" t="s">
        <v>70</v>
      </c>
      <c r="E272" s="119" t="s">
        <v>402</v>
      </c>
      <c r="F272" s="119" t="s">
        <v>403</v>
      </c>
      <c r="J272" s="120">
        <f>BK272</f>
        <v>0</v>
      </c>
      <c r="L272" s="110"/>
      <c r="M272" s="114"/>
      <c r="P272" s="115">
        <f>SUM(P273:P284)</f>
        <v>0</v>
      </c>
      <c r="R272" s="115">
        <f>SUM(R273:R284)</f>
        <v>0</v>
      </c>
      <c r="T272" s="116">
        <f>SUM(T273:T284)</f>
        <v>0</v>
      </c>
      <c r="AR272" s="111" t="s">
        <v>145</v>
      </c>
      <c r="AT272" s="117" t="s">
        <v>70</v>
      </c>
      <c r="AU272" s="117" t="s">
        <v>79</v>
      </c>
      <c r="AY272" s="111" t="s">
        <v>116</v>
      </c>
      <c r="BK272" s="118">
        <f>SUM(BK273:BK284)</f>
        <v>0</v>
      </c>
    </row>
    <row r="273" spans="2:65" s="1" customFormat="1" ht="16.350000000000001" customHeight="1">
      <c r="B273" s="121"/>
      <c r="C273" s="122" t="s">
        <v>404</v>
      </c>
      <c r="D273" s="122" t="s">
        <v>118</v>
      </c>
      <c r="E273" s="123" t="s">
        <v>405</v>
      </c>
      <c r="F273" s="124" t="s">
        <v>406</v>
      </c>
      <c r="G273" s="125" t="s">
        <v>407</v>
      </c>
      <c r="H273" s="126">
        <v>1</v>
      </c>
      <c r="I273" s="127"/>
      <c r="J273" s="127">
        <f>ROUND(I273*H273,2)</f>
        <v>0</v>
      </c>
      <c r="K273" s="124" t="s">
        <v>122</v>
      </c>
      <c r="L273" s="26"/>
      <c r="M273" s="128" t="s">
        <v>1</v>
      </c>
      <c r="N273" s="129" t="s">
        <v>36</v>
      </c>
      <c r="O273" s="130">
        <v>0</v>
      </c>
      <c r="P273" s="130">
        <f>O273*H273</f>
        <v>0</v>
      </c>
      <c r="Q273" s="130">
        <v>0</v>
      </c>
      <c r="R273" s="130">
        <f>Q273*H273</f>
        <v>0</v>
      </c>
      <c r="S273" s="130">
        <v>0</v>
      </c>
      <c r="T273" s="131">
        <f>S273*H273</f>
        <v>0</v>
      </c>
      <c r="AR273" s="132" t="s">
        <v>408</v>
      </c>
      <c r="AT273" s="132" t="s">
        <v>118</v>
      </c>
      <c r="AU273" s="132" t="s">
        <v>81</v>
      </c>
      <c r="AY273" s="14" t="s">
        <v>116</v>
      </c>
      <c r="BE273" s="133">
        <f>IF(N273="základní",J273,0)</f>
        <v>0</v>
      </c>
      <c r="BF273" s="133">
        <f>IF(N273="snížená",J273,0)</f>
        <v>0</v>
      </c>
      <c r="BG273" s="133">
        <f>IF(N273="zákl. přenesená",J273,0)</f>
        <v>0</v>
      </c>
      <c r="BH273" s="133">
        <f>IF(N273="sníž. přenesená",J273,0)</f>
        <v>0</v>
      </c>
      <c r="BI273" s="133">
        <f>IF(N273="nulová",J273,0)</f>
        <v>0</v>
      </c>
      <c r="BJ273" s="14" t="s">
        <v>79</v>
      </c>
      <c r="BK273" s="133">
        <f>ROUND(I273*H273,2)</f>
        <v>0</v>
      </c>
      <c r="BL273" s="14" t="s">
        <v>408</v>
      </c>
      <c r="BM273" s="132" t="s">
        <v>409</v>
      </c>
    </row>
    <row r="274" spans="2:65" s="1" customFormat="1" ht="11.25">
      <c r="B274" s="26"/>
      <c r="D274" s="134" t="s">
        <v>125</v>
      </c>
      <c r="F274" s="135" t="s">
        <v>406</v>
      </c>
      <c r="L274" s="26"/>
      <c r="M274" s="136"/>
      <c r="T274" s="50"/>
      <c r="AT274" s="14" t="s">
        <v>125</v>
      </c>
      <c r="AU274" s="14" t="s">
        <v>81</v>
      </c>
    </row>
    <row r="275" spans="2:65" s="1" customFormat="1" ht="11.25">
      <c r="B275" s="26"/>
      <c r="D275" s="137" t="s">
        <v>127</v>
      </c>
      <c r="F275" s="138" t="s">
        <v>410</v>
      </c>
      <c r="L275" s="26"/>
      <c r="M275" s="136"/>
      <c r="T275" s="50"/>
      <c r="AT275" s="14" t="s">
        <v>127</v>
      </c>
      <c r="AU275" s="14" t="s">
        <v>81</v>
      </c>
    </row>
    <row r="276" spans="2:65" s="1" customFormat="1" ht="16.350000000000001" customHeight="1">
      <c r="B276" s="121"/>
      <c r="C276" s="122" t="s">
        <v>411</v>
      </c>
      <c r="D276" s="122" t="s">
        <v>118</v>
      </c>
      <c r="E276" s="123" t="s">
        <v>412</v>
      </c>
      <c r="F276" s="124" t="s">
        <v>413</v>
      </c>
      <c r="G276" s="125" t="s">
        <v>407</v>
      </c>
      <c r="H276" s="126">
        <v>1</v>
      </c>
      <c r="I276" s="127"/>
      <c r="J276" s="127">
        <f>ROUND(I276*H276,2)</f>
        <v>0</v>
      </c>
      <c r="K276" s="124" t="s">
        <v>122</v>
      </c>
      <c r="L276" s="26"/>
      <c r="M276" s="128" t="s">
        <v>1</v>
      </c>
      <c r="N276" s="129" t="s">
        <v>36</v>
      </c>
      <c r="O276" s="130">
        <v>0</v>
      </c>
      <c r="P276" s="130">
        <f>O276*H276</f>
        <v>0</v>
      </c>
      <c r="Q276" s="130">
        <v>0</v>
      </c>
      <c r="R276" s="130">
        <f>Q276*H276</f>
        <v>0</v>
      </c>
      <c r="S276" s="130">
        <v>0</v>
      </c>
      <c r="T276" s="131">
        <f>S276*H276</f>
        <v>0</v>
      </c>
      <c r="AR276" s="132" t="s">
        <v>408</v>
      </c>
      <c r="AT276" s="132" t="s">
        <v>118</v>
      </c>
      <c r="AU276" s="132" t="s">
        <v>81</v>
      </c>
      <c r="AY276" s="14" t="s">
        <v>116</v>
      </c>
      <c r="BE276" s="133">
        <f>IF(N276="základní",J276,0)</f>
        <v>0</v>
      </c>
      <c r="BF276" s="133">
        <f>IF(N276="snížená",J276,0)</f>
        <v>0</v>
      </c>
      <c r="BG276" s="133">
        <f>IF(N276="zákl. přenesená",J276,0)</f>
        <v>0</v>
      </c>
      <c r="BH276" s="133">
        <f>IF(N276="sníž. přenesená",J276,0)</f>
        <v>0</v>
      </c>
      <c r="BI276" s="133">
        <f>IF(N276="nulová",J276,0)</f>
        <v>0</v>
      </c>
      <c r="BJ276" s="14" t="s">
        <v>79</v>
      </c>
      <c r="BK276" s="133">
        <f>ROUND(I276*H276,2)</f>
        <v>0</v>
      </c>
      <c r="BL276" s="14" t="s">
        <v>408</v>
      </c>
      <c r="BM276" s="132" t="s">
        <v>414</v>
      </c>
    </row>
    <row r="277" spans="2:65" s="1" customFormat="1" ht="11.25">
      <c r="B277" s="26"/>
      <c r="D277" s="134" t="s">
        <v>125</v>
      </c>
      <c r="F277" s="135" t="s">
        <v>413</v>
      </c>
      <c r="L277" s="26"/>
      <c r="M277" s="136"/>
      <c r="T277" s="50"/>
      <c r="AT277" s="14" t="s">
        <v>125</v>
      </c>
      <c r="AU277" s="14" t="s">
        <v>81</v>
      </c>
    </row>
    <row r="278" spans="2:65" s="1" customFormat="1" ht="11.25">
      <c r="B278" s="26"/>
      <c r="D278" s="137" t="s">
        <v>127</v>
      </c>
      <c r="F278" s="138" t="s">
        <v>415</v>
      </c>
      <c r="L278" s="26"/>
      <c r="M278" s="136"/>
      <c r="T278" s="50"/>
      <c r="AT278" s="14" t="s">
        <v>127</v>
      </c>
      <c r="AU278" s="14" t="s">
        <v>81</v>
      </c>
    </row>
    <row r="279" spans="2:65" s="1" customFormat="1" ht="16.350000000000001" customHeight="1">
      <c r="B279" s="121"/>
      <c r="C279" s="122" t="s">
        <v>416</v>
      </c>
      <c r="D279" s="122" t="s">
        <v>118</v>
      </c>
      <c r="E279" s="123" t="s">
        <v>417</v>
      </c>
      <c r="F279" s="124" t="s">
        <v>418</v>
      </c>
      <c r="G279" s="125" t="s">
        <v>407</v>
      </c>
      <c r="H279" s="126">
        <v>1</v>
      </c>
      <c r="I279" s="127"/>
      <c r="J279" s="127">
        <f>ROUND(I279*H279,2)</f>
        <v>0</v>
      </c>
      <c r="K279" s="124" t="s">
        <v>122</v>
      </c>
      <c r="L279" s="26"/>
      <c r="M279" s="128" t="s">
        <v>1</v>
      </c>
      <c r="N279" s="129" t="s">
        <v>36</v>
      </c>
      <c r="O279" s="130">
        <v>0</v>
      </c>
      <c r="P279" s="130">
        <f>O279*H279</f>
        <v>0</v>
      </c>
      <c r="Q279" s="130">
        <v>0</v>
      </c>
      <c r="R279" s="130">
        <f>Q279*H279</f>
        <v>0</v>
      </c>
      <c r="S279" s="130">
        <v>0</v>
      </c>
      <c r="T279" s="131">
        <f>S279*H279</f>
        <v>0</v>
      </c>
      <c r="AR279" s="132" t="s">
        <v>408</v>
      </c>
      <c r="AT279" s="132" t="s">
        <v>118</v>
      </c>
      <c r="AU279" s="132" t="s">
        <v>81</v>
      </c>
      <c r="AY279" s="14" t="s">
        <v>116</v>
      </c>
      <c r="BE279" s="133">
        <f>IF(N279="základní",J279,0)</f>
        <v>0</v>
      </c>
      <c r="BF279" s="133">
        <f>IF(N279="snížená",J279,0)</f>
        <v>0</v>
      </c>
      <c r="BG279" s="133">
        <f>IF(N279="zákl. přenesená",J279,0)</f>
        <v>0</v>
      </c>
      <c r="BH279" s="133">
        <f>IF(N279="sníž. přenesená",J279,0)</f>
        <v>0</v>
      </c>
      <c r="BI279" s="133">
        <f>IF(N279="nulová",J279,0)</f>
        <v>0</v>
      </c>
      <c r="BJ279" s="14" t="s">
        <v>79</v>
      </c>
      <c r="BK279" s="133">
        <f>ROUND(I279*H279,2)</f>
        <v>0</v>
      </c>
      <c r="BL279" s="14" t="s">
        <v>408</v>
      </c>
      <c r="BM279" s="132" t="s">
        <v>419</v>
      </c>
    </row>
    <row r="280" spans="2:65" s="1" customFormat="1" ht="11.25">
      <c r="B280" s="26"/>
      <c r="D280" s="134" t="s">
        <v>125</v>
      </c>
      <c r="F280" s="135" t="s">
        <v>418</v>
      </c>
      <c r="L280" s="26"/>
      <c r="M280" s="136"/>
      <c r="T280" s="50"/>
      <c r="AT280" s="14" t="s">
        <v>125</v>
      </c>
      <c r="AU280" s="14" t="s">
        <v>81</v>
      </c>
    </row>
    <row r="281" spans="2:65" s="1" customFormat="1" ht="11.25">
      <c r="B281" s="26"/>
      <c r="D281" s="137" t="s">
        <v>127</v>
      </c>
      <c r="F281" s="138" t="s">
        <v>420</v>
      </c>
      <c r="L281" s="26"/>
      <c r="M281" s="136"/>
      <c r="T281" s="50"/>
      <c r="AT281" s="14" t="s">
        <v>127</v>
      </c>
      <c r="AU281" s="14" t="s">
        <v>81</v>
      </c>
    </row>
    <row r="282" spans="2:65" s="1" customFormat="1" ht="16.350000000000001" customHeight="1">
      <c r="B282" s="121"/>
      <c r="C282" s="122" t="s">
        <v>421</v>
      </c>
      <c r="D282" s="122" t="s">
        <v>118</v>
      </c>
      <c r="E282" s="123" t="s">
        <v>422</v>
      </c>
      <c r="F282" s="124" t="s">
        <v>423</v>
      </c>
      <c r="G282" s="125" t="s">
        <v>407</v>
      </c>
      <c r="H282" s="126">
        <v>1</v>
      </c>
      <c r="I282" s="127"/>
      <c r="J282" s="127">
        <f>ROUND(I282*H282,2)</f>
        <v>0</v>
      </c>
      <c r="K282" s="124" t="s">
        <v>122</v>
      </c>
      <c r="L282" s="26"/>
      <c r="M282" s="128" t="s">
        <v>1</v>
      </c>
      <c r="N282" s="129" t="s">
        <v>36</v>
      </c>
      <c r="O282" s="130">
        <v>0</v>
      </c>
      <c r="P282" s="130">
        <f>O282*H282</f>
        <v>0</v>
      </c>
      <c r="Q282" s="130">
        <v>0</v>
      </c>
      <c r="R282" s="130">
        <f>Q282*H282</f>
        <v>0</v>
      </c>
      <c r="S282" s="130">
        <v>0</v>
      </c>
      <c r="T282" s="131">
        <f>S282*H282</f>
        <v>0</v>
      </c>
      <c r="AR282" s="132" t="s">
        <v>408</v>
      </c>
      <c r="AT282" s="132" t="s">
        <v>118</v>
      </c>
      <c r="AU282" s="132" t="s">
        <v>81</v>
      </c>
      <c r="AY282" s="14" t="s">
        <v>116</v>
      </c>
      <c r="BE282" s="133">
        <f>IF(N282="základní",J282,0)</f>
        <v>0</v>
      </c>
      <c r="BF282" s="133">
        <f>IF(N282="snížená",J282,0)</f>
        <v>0</v>
      </c>
      <c r="BG282" s="133">
        <f>IF(N282="zákl. přenesená",J282,0)</f>
        <v>0</v>
      </c>
      <c r="BH282" s="133">
        <f>IF(N282="sníž. přenesená",J282,0)</f>
        <v>0</v>
      </c>
      <c r="BI282" s="133">
        <f>IF(N282="nulová",J282,0)</f>
        <v>0</v>
      </c>
      <c r="BJ282" s="14" t="s">
        <v>79</v>
      </c>
      <c r="BK282" s="133">
        <f>ROUND(I282*H282,2)</f>
        <v>0</v>
      </c>
      <c r="BL282" s="14" t="s">
        <v>408</v>
      </c>
      <c r="BM282" s="132" t="s">
        <v>424</v>
      </c>
    </row>
    <row r="283" spans="2:65" s="1" customFormat="1" ht="11.25">
      <c r="B283" s="26"/>
      <c r="D283" s="134" t="s">
        <v>125</v>
      </c>
      <c r="F283" s="135" t="s">
        <v>423</v>
      </c>
      <c r="L283" s="26"/>
      <c r="M283" s="136"/>
      <c r="T283" s="50"/>
      <c r="AT283" s="14" t="s">
        <v>125</v>
      </c>
      <c r="AU283" s="14" t="s">
        <v>81</v>
      </c>
    </row>
    <row r="284" spans="2:65" s="1" customFormat="1" ht="11.25">
      <c r="B284" s="26"/>
      <c r="D284" s="137" t="s">
        <v>127</v>
      </c>
      <c r="F284" s="138" t="s">
        <v>425</v>
      </c>
      <c r="L284" s="26"/>
      <c r="M284" s="136"/>
      <c r="T284" s="50"/>
      <c r="AT284" s="14" t="s">
        <v>127</v>
      </c>
      <c r="AU284" s="14" t="s">
        <v>81</v>
      </c>
    </row>
    <row r="285" spans="2:65" s="11" customFormat="1" ht="22.9" customHeight="1">
      <c r="B285" s="110"/>
      <c r="D285" s="111" t="s">
        <v>70</v>
      </c>
      <c r="E285" s="119" t="s">
        <v>426</v>
      </c>
      <c r="F285" s="119" t="s">
        <v>427</v>
      </c>
      <c r="J285" s="120">
        <f>BK285</f>
        <v>0</v>
      </c>
      <c r="L285" s="110"/>
      <c r="M285" s="114"/>
      <c r="P285" s="115">
        <f>SUM(P286:P288)</f>
        <v>0</v>
      </c>
      <c r="R285" s="115">
        <f>SUM(R286:R288)</f>
        <v>0</v>
      </c>
      <c r="T285" s="116">
        <f>SUM(T286:T288)</f>
        <v>0</v>
      </c>
      <c r="AR285" s="111" t="s">
        <v>145</v>
      </c>
      <c r="AT285" s="117" t="s">
        <v>70</v>
      </c>
      <c r="AU285" s="117" t="s">
        <v>79</v>
      </c>
      <c r="AY285" s="111" t="s">
        <v>116</v>
      </c>
      <c r="BK285" s="118">
        <f>SUM(BK286:BK288)</f>
        <v>0</v>
      </c>
    </row>
    <row r="286" spans="2:65" s="1" customFormat="1" ht="16.350000000000001" customHeight="1">
      <c r="B286" s="121"/>
      <c r="C286" s="122" t="s">
        <v>428</v>
      </c>
      <c r="D286" s="122" t="s">
        <v>118</v>
      </c>
      <c r="E286" s="123" t="s">
        <v>429</v>
      </c>
      <c r="F286" s="124" t="s">
        <v>427</v>
      </c>
      <c r="G286" s="125" t="s">
        <v>407</v>
      </c>
      <c r="H286" s="126">
        <v>1</v>
      </c>
      <c r="I286" s="127"/>
      <c r="J286" s="127">
        <f>ROUND(I286*H286,2)</f>
        <v>0</v>
      </c>
      <c r="K286" s="124" t="s">
        <v>122</v>
      </c>
      <c r="L286" s="26"/>
      <c r="M286" s="128" t="s">
        <v>1</v>
      </c>
      <c r="N286" s="129" t="s">
        <v>36</v>
      </c>
      <c r="O286" s="130">
        <v>0</v>
      </c>
      <c r="P286" s="130">
        <f>O286*H286</f>
        <v>0</v>
      </c>
      <c r="Q286" s="130">
        <v>0</v>
      </c>
      <c r="R286" s="130">
        <f>Q286*H286</f>
        <v>0</v>
      </c>
      <c r="S286" s="130">
        <v>0</v>
      </c>
      <c r="T286" s="131">
        <f>S286*H286</f>
        <v>0</v>
      </c>
      <c r="AR286" s="132" t="s">
        <v>408</v>
      </c>
      <c r="AT286" s="132" t="s">
        <v>118</v>
      </c>
      <c r="AU286" s="132" t="s">
        <v>81</v>
      </c>
      <c r="AY286" s="14" t="s">
        <v>116</v>
      </c>
      <c r="BE286" s="133">
        <f>IF(N286="základní",J286,0)</f>
        <v>0</v>
      </c>
      <c r="BF286" s="133">
        <f>IF(N286="snížená",J286,0)</f>
        <v>0</v>
      </c>
      <c r="BG286" s="133">
        <f>IF(N286="zákl. přenesená",J286,0)</f>
        <v>0</v>
      </c>
      <c r="BH286" s="133">
        <f>IF(N286="sníž. přenesená",J286,0)</f>
        <v>0</v>
      </c>
      <c r="BI286" s="133">
        <f>IF(N286="nulová",J286,0)</f>
        <v>0</v>
      </c>
      <c r="BJ286" s="14" t="s">
        <v>79</v>
      </c>
      <c r="BK286" s="133">
        <f>ROUND(I286*H286,2)</f>
        <v>0</v>
      </c>
      <c r="BL286" s="14" t="s">
        <v>408</v>
      </c>
      <c r="BM286" s="132" t="s">
        <v>430</v>
      </c>
    </row>
    <row r="287" spans="2:65" s="1" customFormat="1" ht="11.25">
      <c r="B287" s="26"/>
      <c r="D287" s="134" t="s">
        <v>125</v>
      </c>
      <c r="F287" s="135" t="s">
        <v>427</v>
      </c>
      <c r="L287" s="26"/>
      <c r="M287" s="136"/>
      <c r="T287" s="50"/>
      <c r="AT287" s="14" t="s">
        <v>125</v>
      </c>
      <c r="AU287" s="14" t="s">
        <v>81</v>
      </c>
    </row>
    <row r="288" spans="2:65" s="1" customFormat="1" ht="11.25">
      <c r="B288" s="26"/>
      <c r="D288" s="137" t="s">
        <v>127</v>
      </c>
      <c r="F288" s="138" t="s">
        <v>431</v>
      </c>
      <c r="L288" s="26"/>
      <c r="M288" s="136"/>
      <c r="T288" s="50"/>
      <c r="AT288" s="14" t="s">
        <v>127</v>
      </c>
      <c r="AU288" s="14" t="s">
        <v>81</v>
      </c>
    </row>
    <row r="289" spans="2:65" s="11" customFormat="1" ht="22.9" customHeight="1">
      <c r="B289" s="110"/>
      <c r="D289" s="111" t="s">
        <v>70</v>
      </c>
      <c r="E289" s="119" t="s">
        <v>432</v>
      </c>
      <c r="F289" s="119" t="s">
        <v>433</v>
      </c>
      <c r="J289" s="120">
        <f>BK289</f>
        <v>0</v>
      </c>
      <c r="L289" s="110"/>
      <c r="M289" s="114"/>
      <c r="P289" s="115">
        <f>SUM(P290:P292)</f>
        <v>0</v>
      </c>
      <c r="R289" s="115">
        <f>SUM(R290:R292)</f>
        <v>0</v>
      </c>
      <c r="T289" s="116">
        <f>SUM(T290:T292)</f>
        <v>0</v>
      </c>
      <c r="AR289" s="111" t="s">
        <v>145</v>
      </c>
      <c r="AT289" s="117" t="s">
        <v>70</v>
      </c>
      <c r="AU289" s="117" t="s">
        <v>79</v>
      </c>
      <c r="AY289" s="111" t="s">
        <v>116</v>
      </c>
      <c r="BK289" s="118">
        <f>SUM(BK290:BK292)</f>
        <v>0</v>
      </c>
    </row>
    <row r="290" spans="2:65" s="1" customFormat="1" ht="16.350000000000001" customHeight="1">
      <c r="B290" s="121"/>
      <c r="C290" s="122" t="s">
        <v>434</v>
      </c>
      <c r="D290" s="122" t="s">
        <v>118</v>
      </c>
      <c r="E290" s="123" t="s">
        <v>435</v>
      </c>
      <c r="F290" s="124" t="s">
        <v>436</v>
      </c>
      <c r="G290" s="125" t="s">
        <v>407</v>
      </c>
      <c r="H290" s="126">
        <v>1</v>
      </c>
      <c r="I290" s="127"/>
      <c r="J290" s="127">
        <f>ROUND(I290*H290,2)</f>
        <v>0</v>
      </c>
      <c r="K290" s="124" t="s">
        <v>122</v>
      </c>
      <c r="L290" s="26"/>
      <c r="M290" s="128" t="s">
        <v>1</v>
      </c>
      <c r="N290" s="129" t="s">
        <v>36</v>
      </c>
      <c r="O290" s="130">
        <v>0</v>
      </c>
      <c r="P290" s="130">
        <f>O290*H290</f>
        <v>0</v>
      </c>
      <c r="Q290" s="130">
        <v>0</v>
      </c>
      <c r="R290" s="130">
        <f>Q290*H290</f>
        <v>0</v>
      </c>
      <c r="S290" s="130">
        <v>0</v>
      </c>
      <c r="T290" s="131">
        <f>S290*H290</f>
        <v>0</v>
      </c>
      <c r="AR290" s="132" t="s">
        <v>408</v>
      </c>
      <c r="AT290" s="132" t="s">
        <v>118</v>
      </c>
      <c r="AU290" s="132" t="s">
        <v>81</v>
      </c>
      <c r="AY290" s="14" t="s">
        <v>116</v>
      </c>
      <c r="BE290" s="133">
        <f>IF(N290="základní",J290,0)</f>
        <v>0</v>
      </c>
      <c r="BF290" s="133">
        <f>IF(N290="snížená",J290,0)</f>
        <v>0</v>
      </c>
      <c r="BG290" s="133">
        <f>IF(N290="zákl. přenesená",J290,0)</f>
        <v>0</v>
      </c>
      <c r="BH290" s="133">
        <f>IF(N290="sníž. přenesená",J290,0)</f>
        <v>0</v>
      </c>
      <c r="BI290" s="133">
        <f>IF(N290="nulová",J290,0)</f>
        <v>0</v>
      </c>
      <c r="BJ290" s="14" t="s">
        <v>79</v>
      </c>
      <c r="BK290" s="133">
        <f>ROUND(I290*H290,2)</f>
        <v>0</v>
      </c>
      <c r="BL290" s="14" t="s">
        <v>408</v>
      </c>
      <c r="BM290" s="132" t="s">
        <v>437</v>
      </c>
    </row>
    <row r="291" spans="2:65" s="1" customFormat="1" ht="11.25">
      <c r="B291" s="26"/>
      <c r="D291" s="134" t="s">
        <v>125</v>
      </c>
      <c r="F291" s="135" t="s">
        <v>436</v>
      </c>
      <c r="L291" s="26"/>
      <c r="M291" s="136"/>
      <c r="T291" s="50"/>
      <c r="AT291" s="14" t="s">
        <v>125</v>
      </c>
      <c r="AU291" s="14" t="s">
        <v>81</v>
      </c>
    </row>
    <row r="292" spans="2:65" s="1" customFormat="1" ht="11.25">
      <c r="B292" s="26"/>
      <c r="D292" s="137" t="s">
        <v>127</v>
      </c>
      <c r="F292" s="138" t="s">
        <v>438</v>
      </c>
      <c r="L292" s="26"/>
      <c r="M292" s="136"/>
      <c r="T292" s="50"/>
      <c r="AT292" s="14" t="s">
        <v>127</v>
      </c>
      <c r="AU292" s="14" t="s">
        <v>81</v>
      </c>
    </row>
    <row r="293" spans="2:65" s="11" customFormat="1" ht="22.9" customHeight="1">
      <c r="B293" s="110"/>
      <c r="D293" s="111" t="s">
        <v>70</v>
      </c>
      <c r="E293" s="119" t="s">
        <v>439</v>
      </c>
      <c r="F293" s="119" t="s">
        <v>440</v>
      </c>
      <c r="J293" s="120">
        <f>BK293</f>
        <v>0</v>
      </c>
      <c r="L293" s="110"/>
      <c r="M293" s="114"/>
      <c r="P293" s="115">
        <f>SUM(P294:P297)</f>
        <v>0</v>
      </c>
      <c r="R293" s="115">
        <f>SUM(R294:R297)</f>
        <v>0</v>
      </c>
      <c r="T293" s="116">
        <f>SUM(T294:T297)</f>
        <v>0</v>
      </c>
      <c r="AR293" s="111" t="s">
        <v>145</v>
      </c>
      <c r="AT293" s="117" t="s">
        <v>70</v>
      </c>
      <c r="AU293" s="117" t="s">
        <v>79</v>
      </c>
      <c r="AY293" s="111" t="s">
        <v>116</v>
      </c>
      <c r="BK293" s="118">
        <f>SUM(BK294:BK297)</f>
        <v>0</v>
      </c>
    </row>
    <row r="294" spans="2:65" s="1" customFormat="1" ht="16.350000000000001" customHeight="1">
      <c r="B294" s="121"/>
      <c r="C294" s="122" t="s">
        <v>441</v>
      </c>
      <c r="D294" s="122" t="s">
        <v>118</v>
      </c>
      <c r="E294" s="123" t="s">
        <v>442</v>
      </c>
      <c r="F294" s="124" t="s">
        <v>443</v>
      </c>
      <c r="G294" s="125" t="s">
        <v>407</v>
      </c>
      <c r="H294" s="126">
        <v>1</v>
      </c>
      <c r="I294" s="127"/>
      <c r="J294" s="127">
        <f>ROUND(I294*H294,2)</f>
        <v>0</v>
      </c>
      <c r="K294" s="124" t="s">
        <v>122</v>
      </c>
      <c r="L294" s="26"/>
      <c r="M294" s="128" t="s">
        <v>1</v>
      </c>
      <c r="N294" s="129" t="s">
        <v>36</v>
      </c>
      <c r="O294" s="130">
        <v>0</v>
      </c>
      <c r="P294" s="130">
        <f>O294*H294</f>
        <v>0</v>
      </c>
      <c r="Q294" s="130">
        <v>0</v>
      </c>
      <c r="R294" s="130">
        <f>Q294*H294</f>
        <v>0</v>
      </c>
      <c r="S294" s="130">
        <v>0</v>
      </c>
      <c r="T294" s="131">
        <f>S294*H294</f>
        <v>0</v>
      </c>
      <c r="AR294" s="132" t="s">
        <v>408</v>
      </c>
      <c r="AT294" s="132" t="s">
        <v>118</v>
      </c>
      <c r="AU294" s="132" t="s">
        <v>81</v>
      </c>
      <c r="AY294" s="14" t="s">
        <v>116</v>
      </c>
      <c r="BE294" s="133">
        <f>IF(N294="základní",J294,0)</f>
        <v>0</v>
      </c>
      <c r="BF294" s="133">
        <f>IF(N294="snížená",J294,0)</f>
        <v>0</v>
      </c>
      <c r="BG294" s="133">
        <f>IF(N294="zákl. přenesená",J294,0)</f>
        <v>0</v>
      </c>
      <c r="BH294" s="133">
        <f>IF(N294="sníž. přenesená",J294,0)</f>
        <v>0</v>
      </c>
      <c r="BI294" s="133">
        <f>IF(N294="nulová",J294,0)</f>
        <v>0</v>
      </c>
      <c r="BJ294" s="14" t="s">
        <v>79</v>
      </c>
      <c r="BK294" s="133">
        <f>ROUND(I294*H294,2)</f>
        <v>0</v>
      </c>
      <c r="BL294" s="14" t="s">
        <v>408</v>
      </c>
      <c r="BM294" s="132" t="s">
        <v>444</v>
      </c>
    </row>
    <row r="295" spans="2:65" s="1" customFormat="1" ht="11.25">
      <c r="B295" s="26"/>
      <c r="D295" s="134" t="s">
        <v>125</v>
      </c>
      <c r="F295" s="135" t="s">
        <v>443</v>
      </c>
      <c r="L295" s="26"/>
      <c r="M295" s="136"/>
      <c r="T295" s="50"/>
      <c r="AT295" s="14" t="s">
        <v>125</v>
      </c>
      <c r="AU295" s="14" t="s">
        <v>81</v>
      </c>
    </row>
    <row r="296" spans="2:65" s="1" customFormat="1" ht="11.25">
      <c r="B296" s="26"/>
      <c r="D296" s="137" t="s">
        <v>127</v>
      </c>
      <c r="F296" s="138" t="s">
        <v>445</v>
      </c>
      <c r="L296" s="26"/>
      <c r="M296" s="136"/>
      <c r="T296" s="50"/>
      <c r="AT296" s="14" t="s">
        <v>127</v>
      </c>
      <c r="AU296" s="14" t="s">
        <v>81</v>
      </c>
    </row>
    <row r="297" spans="2:65" s="1" customFormat="1" ht="48.75">
      <c r="B297" s="26"/>
      <c r="D297" s="134" t="s">
        <v>152</v>
      </c>
      <c r="F297" s="139" t="s">
        <v>446</v>
      </c>
      <c r="L297" s="26"/>
      <c r="M297" s="155"/>
      <c r="N297" s="156"/>
      <c r="O297" s="156"/>
      <c r="P297" s="156"/>
      <c r="Q297" s="156"/>
      <c r="R297" s="156"/>
      <c r="S297" s="156"/>
      <c r="T297" s="157"/>
      <c r="AT297" s="14" t="s">
        <v>152</v>
      </c>
      <c r="AU297" s="14" t="s">
        <v>81</v>
      </c>
    </row>
    <row r="298" spans="2:65" s="1" customFormat="1" ht="6.95" customHeight="1">
      <c r="B298" s="38"/>
      <c r="C298" s="39"/>
      <c r="D298" s="39"/>
      <c r="E298" s="39"/>
      <c r="F298" s="39"/>
      <c r="G298" s="39"/>
      <c r="H298" s="39"/>
      <c r="I298" s="39"/>
      <c r="J298" s="39"/>
      <c r="K298" s="39"/>
      <c r="L298" s="26"/>
    </row>
  </sheetData>
  <autoFilter ref="C126:K297" xr:uid="{00000000-0009-0000-0000-000001000000}"/>
  <mergeCells count="9">
    <mergeCell ref="E87:H87"/>
    <mergeCell ref="E117:H117"/>
    <mergeCell ref="E119:H119"/>
    <mergeCell ref="L2:V2"/>
    <mergeCell ref="E7:H7"/>
    <mergeCell ref="E9:H9"/>
    <mergeCell ref="E18:H18"/>
    <mergeCell ref="E27:H27"/>
    <mergeCell ref="E85:H85"/>
  </mergeCells>
  <hyperlinks>
    <hyperlink ref="F132" r:id="rId1" xr:uid="{00000000-0004-0000-0100-000000000000}"/>
    <hyperlink ref="F135" r:id="rId2" xr:uid="{00000000-0004-0000-0100-000001000000}"/>
    <hyperlink ref="F138" r:id="rId3" xr:uid="{00000000-0004-0000-0100-000002000000}"/>
    <hyperlink ref="F141" r:id="rId4" xr:uid="{00000000-0004-0000-0100-000003000000}"/>
    <hyperlink ref="F144" r:id="rId5" xr:uid="{00000000-0004-0000-0100-000004000000}"/>
    <hyperlink ref="F148" r:id="rId6" xr:uid="{00000000-0004-0000-0100-000005000000}"/>
    <hyperlink ref="F151" r:id="rId7" xr:uid="{00000000-0004-0000-0100-000006000000}"/>
    <hyperlink ref="F154" r:id="rId8" xr:uid="{00000000-0004-0000-0100-000007000000}"/>
    <hyperlink ref="F159" r:id="rId9" xr:uid="{00000000-0004-0000-0100-000008000000}"/>
    <hyperlink ref="F162" r:id="rId10" xr:uid="{00000000-0004-0000-0100-000009000000}"/>
    <hyperlink ref="F165" r:id="rId11" xr:uid="{00000000-0004-0000-0100-00000A000000}"/>
    <hyperlink ref="F168" r:id="rId12" xr:uid="{00000000-0004-0000-0100-00000B000000}"/>
    <hyperlink ref="F171" r:id="rId13" xr:uid="{00000000-0004-0000-0100-00000C000000}"/>
    <hyperlink ref="F174" r:id="rId14" xr:uid="{00000000-0004-0000-0100-00000D000000}"/>
    <hyperlink ref="F177" r:id="rId15" xr:uid="{00000000-0004-0000-0100-00000E000000}"/>
    <hyperlink ref="F180" r:id="rId16" xr:uid="{00000000-0004-0000-0100-00000F000000}"/>
    <hyperlink ref="F185" r:id="rId17" xr:uid="{00000000-0004-0000-0100-000010000000}"/>
    <hyperlink ref="F189" r:id="rId18" xr:uid="{00000000-0004-0000-0100-000011000000}"/>
    <hyperlink ref="F192" r:id="rId19" xr:uid="{00000000-0004-0000-0100-000012000000}"/>
    <hyperlink ref="F197" r:id="rId20" xr:uid="{00000000-0004-0000-0100-000013000000}"/>
    <hyperlink ref="F209" r:id="rId21" xr:uid="{00000000-0004-0000-0100-000014000000}"/>
    <hyperlink ref="F212" r:id="rId22" xr:uid="{00000000-0004-0000-0100-000015000000}"/>
    <hyperlink ref="F219" r:id="rId23" xr:uid="{00000000-0004-0000-0100-000016000000}"/>
    <hyperlink ref="F226" r:id="rId24" xr:uid="{00000000-0004-0000-0100-000017000000}"/>
    <hyperlink ref="F229" r:id="rId25" xr:uid="{00000000-0004-0000-0100-000018000000}"/>
    <hyperlink ref="F238" r:id="rId26" xr:uid="{00000000-0004-0000-0100-000019000000}"/>
    <hyperlink ref="F244" r:id="rId27" xr:uid="{00000000-0004-0000-0100-00001A000000}"/>
    <hyperlink ref="F247" r:id="rId28" xr:uid="{00000000-0004-0000-0100-00001B000000}"/>
    <hyperlink ref="F250" r:id="rId29" xr:uid="{00000000-0004-0000-0100-00001C000000}"/>
    <hyperlink ref="F253" r:id="rId30" xr:uid="{00000000-0004-0000-0100-00001D000000}"/>
    <hyperlink ref="F257" r:id="rId31" xr:uid="{00000000-0004-0000-0100-00001E000000}"/>
    <hyperlink ref="F260" r:id="rId32" xr:uid="{00000000-0004-0000-0100-00001F000000}"/>
    <hyperlink ref="F263" r:id="rId33" xr:uid="{00000000-0004-0000-0100-000020000000}"/>
    <hyperlink ref="F266" r:id="rId34" xr:uid="{00000000-0004-0000-0100-000021000000}"/>
    <hyperlink ref="F270" r:id="rId35" xr:uid="{00000000-0004-0000-0100-000022000000}"/>
    <hyperlink ref="F275" r:id="rId36" xr:uid="{00000000-0004-0000-0100-000023000000}"/>
    <hyperlink ref="F278" r:id="rId37" xr:uid="{00000000-0004-0000-0100-000024000000}"/>
    <hyperlink ref="F281" r:id="rId38" xr:uid="{00000000-0004-0000-0100-000025000000}"/>
    <hyperlink ref="F284" r:id="rId39" xr:uid="{00000000-0004-0000-0100-000026000000}"/>
    <hyperlink ref="F288" r:id="rId40" xr:uid="{00000000-0004-0000-0100-000027000000}"/>
    <hyperlink ref="F292" r:id="rId41" xr:uid="{00000000-0004-0000-0100-000028000000}"/>
    <hyperlink ref="F296" r:id="rId42" xr:uid="{00000000-0004-0000-0100-000029000000}"/>
  </hyperlinks>
  <pageMargins left="0.39374999999999999" right="0.39374999999999999" top="0.39374999999999999" bottom="0.39374999999999999" header="0" footer="0"/>
  <pageSetup paperSize="9" scale="79" fitToHeight="100" orientation="portrait" blackAndWhite="1" r:id="rId43"/>
  <headerFooter>
    <oddFooter>&amp;CStrana &amp;P z &amp;N</oddFooter>
  </headerFooter>
  <drawing r:id="rId4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Rekapitulace stavby</vt:lpstr>
      <vt:lpstr>stav - Soupis předpokláda...</vt:lpstr>
      <vt:lpstr>'Rekapitulace stavby'!Názvy_tisku</vt:lpstr>
      <vt:lpstr>'stav - Soupis předpokláda...'!Názvy_tisku</vt:lpstr>
      <vt:lpstr>'Rekapitulace stavby'!Oblast_tisku</vt:lpstr>
      <vt:lpstr>'stav - Soupis předpokláda...'!Oblast_tisku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HAVHAV\Radek 2009</dc:creator>
  <cp:lastModifiedBy>tomas</cp:lastModifiedBy>
  <cp:lastPrinted>2025-06-11T09:57:07Z</cp:lastPrinted>
  <dcterms:created xsi:type="dcterms:W3CDTF">2025-06-11T09:14:43Z</dcterms:created>
  <dcterms:modified xsi:type="dcterms:W3CDTF">2025-06-11T09:57:52Z</dcterms:modified>
</cp:coreProperties>
</file>