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1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xr:revisionPtr revIDLastSave="0" documentId="8_{09698AA9-7C7B-48B3-8706-F1148FDD8FC3}" xr6:coauthVersionLast="47" xr6:coauthVersionMax="47" xr10:uidLastSave="{00000000-0000-0000-0000-000000000000}"/>
  <bookViews>
    <workbookView xWindow="0" yWindow="0" windowWidth="0" windowHeight="0" activeTab="1" xr2:uid="{00000000-000D-0000-FFFF-FFFF00000000}"/>
  </bookViews>
  <sheets>
    <sheet name="Rekapitulace stavby" sheetId="1" r:id="rId1"/>
    <sheet name="00 - Vedlejší rozpočtové ..." sheetId="2" r:id="rId2"/>
    <sheet name="03 - Střecha MŠ - bourací..." sheetId="3" r:id="rId3"/>
    <sheet name="04 - Střecha MŠ" sheetId="4" r:id="rId4"/>
  </sheets>
  <definedNames>
    <definedName name="_xlnm._FilterDatabase" localSheetId="1" hidden="1">'00 - Vedlejší rozpočtové ...'!$C$125:$K$145</definedName>
    <definedName name="_xlnm._FilterDatabase" localSheetId="2" hidden="1">'03 - Střecha MŠ - bourací...'!$C$127:$K$258</definedName>
    <definedName name="_xlnm._FilterDatabase" localSheetId="3" hidden="1">'04 - Střecha MŠ'!$C$126:$K$332</definedName>
    <definedName name="_xlnm.Print_Titles" localSheetId="0">'Rekapitulace stavby'!$92:$92</definedName>
    <definedName name="_xlnm.Print_Titles" localSheetId="1">'00 - Vedlejší rozpočtové ...'!$125:$125</definedName>
    <definedName name="_xlnm.Print_Titles" localSheetId="2">'03 - Střecha MŠ - bourací...'!$127:$127</definedName>
    <definedName name="_xlnm.Print_Titles" localSheetId="3">'04 - Střecha MŠ'!$126:$126</definedName>
    <definedName name="_xlnm.Print_Area" localSheetId="0">'Rekapitulace stavby'!$D$4:$AO$76,'Rekapitulace stavby'!$C$82:$AQ$98</definedName>
    <definedName name="_xlnm.Print_Area" localSheetId="1">'00 - Vedlejší rozpočtové ...'!$C$4:$J$76,'00 - Vedlejší rozpočtové ...'!$C$82:$J$107,'00 - Vedlejší rozpočtové ...'!$C$113:$K$145</definedName>
    <definedName name="_xlnm.Print_Area" localSheetId="2">'03 - Střecha MŠ - bourací...'!$C$4:$J$76,'03 - Střecha MŠ - bourací...'!$C$82:$J$109,'03 - Střecha MŠ - bourací...'!$C$115:$K$258</definedName>
    <definedName name="_xlnm.Print_Area" localSheetId="3">'04 - Střecha MŠ'!$C$4:$J$76,'04 - Střecha MŠ'!$C$82:$J$108,'04 - Střecha MŠ'!$C$114:$K$332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4" l="1"/>
  <c r="J36" i="4"/>
  <c r="AY97" i="1"/>
  <c r="J35" i="4"/>
  <c r="AX97" i="1"/>
  <c r="BI332" i="4"/>
  <c r="BH332" i="4"/>
  <c r="BG332" i="4"/>
  <c r="BF332" i="4"/>
  <c r="T332" i="4"/>
  <c r="R332" i="4"/>
  <c r="P332" i="4"/>
  <c r="BI330" i="4"/>
  <c r="BH330" i="4"/>
  <c r="BG330" i="4"/>
  <c r="BF330" i="4"/>
  <c r="T330" i="4"/>
  <c r="R330" i="4"/>
  <c r="P330" i="4"/>
  <c r="BI317" i="4"/>
  <c r="BH317" i="4"/>
  <c r="BG317" i="4"/>
  <c r="BF317" i="4"/>
  <c r="T317" i="4"/>
  <c r="R317" i="4"/>
  <c r="P317" i="4"/>
  <c r="BI315" i="4"/>
  <c r="BH315" i="4"/>
  <c r="BG315" i="4"/>
  <c r="BF315" i="4"/>
  <c r="T315" i="4"/>
  <c r="R315" i="4"/>
  <c r="P315" i="4"/>
  <c r="BI313" i="4"/>
  <c r="BH313" i="4"/>
  <c r="BG313" i="4"/>
  <c r="BF313" i="4"/>
  <c r="T313" i="4"/>
  <c r="R313" i="4"/>
  <c r="P313" i="4"/>
  <c r="BI310" i="4"/>
  <c r="BH310" i="4"/>
  <c r="BG310" i="4"/>
  <c r="BF310" i="4"/>
  <c r="T310" i="4"/>
  <c r="R310" i="4"/>
  <c r="P310" i="4"/>
  <c r="BI305" i="4"/>
  <c r="BH305" i="4"/>
  <c r="BG305" i="4"/>
  <c r="BF305" i="4"/>
  <c r="T305" i="4"/>
  <c r="R305" i="4"/>
  <c r="P305" i="4"/>
  <c r="BI302" i="4"/>
  <c r="BH302" i="4"/>
  <c r="BG302" i="4"/>
  <c r="BF302" i="4"/>
  <c r="T302" i="4"/>
  <c r="R302" i="4"/>
  <c r="P302" i="4"/>
  <c r="BI298" i="4"/>
  <c r="BH298" i="4"/>
  <c r="BG298" i="4"/>
  <c r="BF298" i="4"/>
  <c r="T298" i="4"/>
  <c r="R298" i="4"/>
  <c r="P298" i="4"/>
  <c r="BI296" i="4"/>
  <c r="BH296" i="4"/>
  <c r="BG296" i="4"/>
  <c r="BF296" i="4"/>
  <c r="T296" i="4"/>
  <c r="R296" i="4"/>
  <c r="P296" i="4"/>
  <c r="BI287" i="4"/>
  <c r="BH287" i="4"/>
  <c r="BG287" i="4"/>
  <c r="BF287" i="4"/>
  <c r="T287" i="4"/>
  <c r="T286" i="4" s="1"/>
  <c r="R287" i="4"/>
  <c r="R286" i="4" s="1"/>
  <c r="P287" i="4"/>
  <c r="P286" i="4" s="1"/>
  <c r="BI285" i="4"/>
  <c r="BH285" i="4"/>
  <c r="BG285" i="4"/>
  <c r="BF285" i="4"/>
  <c r="T285" i="4"/>
  <c r="R285" i="4"/>
  <c r="P285" i="4"/>
  <c r="BI284" i="4"/>
  <c r="BH284" i="4"/>
  <c r="BG284" i="4"/>
  <c r="BF284" i="4"/>
  <c r="T284" i="4"/>
  <c r="R284" i="4"/>
  <c r="P284" i="4"/>
  <c r="BI281" i="4"/>
  <c r="BH281" i="4"/>
  <c r="BG281" i="4"/>
  <c r="BF281" i="4"/>
  <c r="T281" i="4"/>
  <c r="R281" i="4"/>
  <c r="P281" i="4"/>
  <c r="BI279" i="4"/>
  <c r="BH279" i="4"/>
  <c r="BG279" i="4"/>
  <c r="BF279" i="4"/>
  <c r="T279" i="4"/>
  <c r="R279" i="4"/>
  <c r="P279" i="4"/>
  <c r="BI278" i="4"/>
  <c r="BH278" i="4"/>
  <c r="BG278" i="4"/>
  <c r="BF278" i="4"/>
  <c r="T278" i="4"/>
  <c r="R278" i="4"/>
  <c r="P278" i="4"/>
  <c r="BI277" i="4"/>
  <c r="BH277" i="4"/>
  <c r="BG277" i="4"/>
  <c r="BF277" i="4"/>
  <c r="T277" i="4"/>
  <c r="R277" i="4"/>
  <c r="P277" i="4"/>
  <c r="BI275" i="4"/>
  <c r="BH275" i="4"/>
  <c r="BG275" i="4"/>
  <c r="BF275" i="4"/>
  <c r="T275" i="4"/>
  <c r="R275" i="4"/>
  <c r="P275" i="4"/>
  <c r="BI274" i="4"/>
  <c r="BH274" i="4"/>
  <c r="BG274" i="4"/>
  <c r="BF274" i="4"/>
  <c r="T274" i="4"/>
  <c r="R274" i="4"/>
  <c r="P274" i="4"/>
  <c r="BI273" i="4"/>
  <c r="BH273" i="4"/>
  <c r="BG273" i="4"/>
  <c r="BF273" i="4"/>
  <c r="T273" i="4"/>
  <c r="R273" i="4"/>
  <c r="P273" i="4"/>
  <c r="BI272" i="4"/>
  <c r="BH272" i="4"/>
  <c r="BG272" i="4"/>
  <c r="BF272" i="4"/>
  <c r="T272" i="4"/>
  <c r="R272" i="4"/>
  <c r="P272" i="4"/>
  <c r="BI271" i="4"/>
  <c r="BH271" i="4"/>
  <c r="BG271" i="4"/>
  <c r="BF271" i="4"/>
  <c r="T271" i="4"/>
  <c r="R271" i="4"/>
  <c r="P271" i="4"/>
  <c r="BI259" i="4"/>
  <c r="BH259" i="4"/>
  <c r="BG259" i="4"/>
  <c r="BF259" i="4"/>
  <c r="T259" i="4"/>
  <c r="R259" i="4"/>
  <c r="P259" i="4"/>
  <c r="BI247" i="4"/>
  <c r="BH247" i="4"/>
  <c r="BG247" i="4"/>
  <c r="BF247" i="4"/>
  <c r="T247" i="4"/>
  <c r="R247" i="4"/>
  <c r="P247" i="4"/>
  <c r="BI245" i="4"/>
  <c r="BH245" i="4"/>
  <c r="BG245" i="4"/>
  <c r="BF245" i="4"/>
  <c r="T245" i="4"/>
  <c r="R245" i="4"/>
  <c r="P245" i="4"/>
  <c r="BI233" i="4"/>
  <c r="BH233" i="4"/>
  <c r="BG233" i="4"/>
  <c r="BF233" i="4"/>
  <c r="T233" i="4"/>
  <c r="R233" i="4"/>
  <c r="P233" i="4"/>
  <c r="BI231" i="4"/>
  <c r="BH231" i="4"/>
  <c r="BG231" i="4"/>
  <c r="BF231" i="4"/>
  <c r="T231" i="4"/>
  <c r="R231" i="4"/>
  <c r="P231" i="4"/>
  <c r="BI225" i="4"/>
  <c r="BH225" i="4"/>
  <c r="BG225" i="4"/>
  <c r="BF225" i="4"/>
  <c r="T225" i="4"/>
  <c r="R225" i="4"/>
  <c r="P225" i="4"/>
  <c r="P224" i="4" s="1"/>
  <c r="BI223" i="4"/>
  <c r="BH223" i="4"/>
  <c r="BG223" i="4"/>
  <c r="BF223" i="4"/>
  <c r="T223" i="4"/>
  <c r="R223" i="4"/>
  <c r="P223" i="4"/>
  <c r="BI222" i="4"/>
  <c r="BH222" i="4"/>
  <c r="BG222" i="4"/>
  <c r="BF222" i="4"/>
  <c r="T222" i="4"/>
  <c r="R222" i="4"/>
  <c r="P222" i="4"/>
  <c r="BI219" i="4"/>
  <c r="BH219" i="4"/>
  <c r="BG219" i="4"/>
  <c r="BF219" i="4"/>
  <c r="T219" i="4"/>
  <c r="R219" i="4"/>
  <c r="P219" i="4"/>
  <c r="BI217" i="4"/>
  <c r="BH217" i="4"/>
  <c r="BG217" i="4"/>
  <c r="BF217" i="4"/>
  <c r="T217" i="4"/>
  <c r="R217" i="4"/>
  <c r="P217" i="4"/>
  <c r="BI206" i="4"/>
  <c r="BH206" i="4"/>
  <c r="BG206" i="4"/>
  <c r="BF206" i="4"/>
  <c r="T206" i="4"/>
  <c r="R206" i="4"/>
  <c r="P206" i="4"/>
  <c r="BI204" i="4"/>
  <c r="BH204" i="4"/>
  <c r="BG204" i="4"/>
  <c r="BF204" i="4"/>
  <c r="T204" i="4"/>
  <c r="R204" i="4"/>
  <c r="P204" i="4"/>
  <c r="BI191" i="4"/>
  <c r="BH191" i="4"/>
  <c r="BG191" i="4"/>
  <c r="BF191" i="4"/>
  <c r="T191" i="4"/>
  <c r="R191" i="4"/>
  <c r="P191" i="4"/>
  <c r="BI188" i="4"/>
  <c r="BH188" i="4"/>
  <c r="BG188" i="4"/>
  <c r="BF188" i="4"/>
  <c r="T188" i="4"/>
  <c r="R188" i="4"/>
  <c r="P188" i="4"/>
  <c r="BI185" i="4"/>
  <c r="BH185" i="4"/>
  <c r="BG185" i="4"/>
  <c r="BF185" i="4"/>
  <c r="T185" i="4"/>
  <c r="R185" i="4"/>
  <c r="P185" i="4"/>
  <c r="BI179" i="4"/>
  <c r="BH179" i="4"/>
  <c r="BG179" i="4"/>
  <c r="BF179" i="4"/>
  <c r="T179" i="4"/>
  <c r="R179" i="4"/>
  <c r="P179" i="4"/>
  <c r="BI178" i="4"/>
  <c r="BH178" i="4"/>
  <c r="BG178" i="4"/>
  <c r="BF178" i="4"/>
  <c r="T178" i="4"/>
  <c r="R178" i="4"/>
  <c r="P178" i="4"/>
  <c r="BI172" i="4"/>
  <c r="BH172" i="4"/>
  <c r="BG172" i="4"/>
  <c r="BF172" i="4"/>
  <c r="T172" i="4"/>
  <c r="R172" i="4"/>
  <c r="P172" i="4"/>
  <c r="BI167" i="4"/>
  <c r="BH167" i="4"/>
  <c r="BG167" i="4"/>
  <c r="BF167" i="4"/>
  <c r="T167" i="4"/>
  <c r="R167" i="4"/>
  <c r="P167" i="4"/>
  <c r="BI164" i="4"/>
  <c r="BH164" i="4"/>
  <c r="BG164" i="4"/>
  <c r="BF164" i="4"/>
  <c r="T164" i="4"/>
  <c r="R164" i="4"/>
  <c r="P164" i="4"/>
  <c r="BI161" i="4"/>
  <c r="BH161" i="4"/>
  <c r="BG161" i="4"/>
  <c r="BF161" i="4"/>
  <c r="T161" i="4"/>
  <c r="R161" i="4"/>
  <c r="P161" i="4"/>
  <c r="BI158" i="4"/>
  <c r="BH158" i="4"/>
  <c r="BG158" i="4"/>
  <c r="BF158" i="4"/>
  <c r="T158" i="4"/>
  <c r="R158" i="4"/>
  <c r="P158" i="4"/>
  <c r="BI151" i="4"/>
  <c r="BH151" i="4"/>
  <c r="BG151" i="4"/>
  <c r="BF151" i="4"/>
  <c r="T151" i="4"/>
  <c r="R151" i="4"/>
  <c r="P151" i="4"/>
  <c r="BI146" i="4"/>
  <c r="BH146" i="4"/>
  <c r="BG146" i="4"/>
  <c r="BF146" i="4"/>
  <c r="T146" i="4"/>
  <c r="R146" i="4"/>
  <c r="P146" i="4"/>
  <c r="BI141" i="4"/>
  <c r="BH141" i="4"/>
  <c r="BG141" i="4"/>
  <c r="BF141" i="4"/>
  <c r="T141" i="4"/>
  <c r="R141" i="4"/>
  <c r="P141" i="4"/>
  <c r="BI135" i="4"/>
  <c r="BH135" i="4"/>
  <c r="BG135" i="4"/>
  <c r="BF135" i="4"/>
  <c r="T135" i="4"/>
  <c r="R135" i="4"/>
  <c r="P135" i="4"/>
  <c r="BI130" i="4"/>
  <c r="BH130" i="4"/>
  <c r="BG130" i="4"/>
  <c r="BF130" i="4"/>
  <c r="T130" i="4"/>
  <c r="R130" i="4"/>
  <c r="P130" i="4"/>
  <c r="F121" i="4"/>
  <c r="E119" i="4"/>
  <c r="F89" i="4"/>
  <c r="E87" i="4"/>
  <c r="J24" i="4"/>
  <c r="E24" i="4"/>
  <c r="J124" i="4"/>
  <c r="J23" i="4"/>
  <c r="J21" i="4"/>
  <c r="E21" i="4"/>
  <c r="J123" i="4"/>
  <c r="J20" i="4"/>
  <c r="J18" i="4"/>
  <c r="E18" i="4"/>
  <c r="F92" i="4"/>
  <c r="J17" i="4"/>
  <c r="J15" i="4"/>
  <c r="E15" i="4"/>
  <c r="F91" i="4"/>
  <c r="J14" i="4"/>
  <c r="J12" i="4"/>
  <c r="J121" i="4"/>
  <c r="E7" i="4"/>
  <c r="E85" i="4"/>
  <c r="J37" i="3"/>
  <c r="J36" i="3"/>
  <c r="AY96" i="1"/>
  <c r="J35" i="3"/>
  <c r="AX96" i="1"/>
  <c r="BI258" i="3"/>
  <c r="BH258" i="3"/>
  <c r="BG258" i="3"/>
  <c r="BF258" i="3"/>
  <c r="T258" i="3"/>
  <c r="R258" i="3"/>
  <c r="P258" i="3"/>
  <c r="BI255" i="3"/>
  <c r="BH255" i="3"/>
  <c r="BG255" i="3"/>
  <c r="BF255" i="3"/>
  <c r="T255" i="3"/>
  <c r="R255" i="3"/>
  <c r="P255" i="3"/>
  <c r="BI251" i="3"/>
  <c r="BH251" i="3"/>
  <c r="BG251" i="3"/>
  <c r="BF251" i="3"/>
  <c r="T251" i="3"/>
  <c r="R251" i="3"/>
  <c r="P251" i="3"/>
  <c r="BI248" i="3"/>
  <c r="BH248" i="3"/>
  <c r="BG248" i="3"/>
  <c r="BF248" i="3"/>
  <c r="T248" i="3"/>
  <c r="R248" i="3"/>
  <c r="P248" i="3"/>
  <c r="BI241" i="3"/>
  <c r="BH241" i="3"/>
  <c r="BG241" i="3"/>
  <c r="BF241" i="3"/>
  <c r="T241" i="3"/>
  <c r="T240" i="3"/>
  <c r="R241" i="3"/>
  <c r="R240" i="3"/>
  <c r="P241" i="3"/>
  <c r="P240" i="3"/>
  <c r="BI239" i="3"/>
  <c r="BH239" i="3"/>
  <c r="BG239" i="3"/>
  <c r="BF239" i="3"/>
  <c r="T239" i="3"/>
  <c r="T238" i="3"/>
  <c r="R239" i="3"/>
  <c r="R238" i="3"/>
  <c r="P239" i="3"/>
  <c r="P238" i="3"/>
  <c r="BI229" i="3"/>
  <c r="BH229" i="3"/>
  <c r="BG229" i="3"/>
  <c r="BF229" i="3"/>
  <c r="T229" i="3"/>
  <c r="R229" i="3"/>
  <c r="P229" i="3"/>
  <c r="BI223" i="3"/>
  <c r="BH223" i="3"/>
  <c r="BG223" i="3"/>
  <c r="BF223" i="3"/>
  <c r="T223" i="3"/>
  <c r="T222" i="3" s="1"/>
  <c r="R223" i="3"/>
  <c r="R222" i="3" s="1"/>
  <c r="P223" i="3"/>
  <c r="P222" i="3" s="1"/>
  <c r="BI215" i="3"/>
  <c r="BH215" i="3"/>
  <c r="BG215" i="3"/>
  <c r="BF215" i="3"/>
  <c r="T215" i="3"/>
  <c r="R215" i="3"/>
  <c r="P215" i="3"/>
  <c r="BI209" i="3"/>
  <c r="BH209" i="3"/>
  <c r="BG209" i="3"/>
  <c r="BF209" i="3"/>
  <c r="T209" i="3"/>
  <c r="R209" i="3"/>
  <c r="P209" i="3"/>
  <c r="BI200" i="3"/>
  <c r="BH200" i="3"/>
  <c r="BG200" i="3"/>
  <c r="BF200" i="3"/>
  <c r="T200" i="3"/>
  <c r="R200" i="3"/>
  <c r="P200" i="3"/>
  <c r="BI187" i="3"/>
  <c r="BH187" i="3"/>
  <c r="BG187" i="3"/>
  <c r="BF187" i="3"/>
  <c r="T187" i="3"/>
  <c r="R187" i="3"/>
  <c r="P187" i="3"/>
  <c r="BI184" i="3"/>
  <c r="BH184" i="3"/>
  <c r="BG184" i="3"/>
  <c r="BF184" i="3"/>
  <c r="T184" i="3"/>
  <c r="R184" i="3"/>
  <c r="P184" i="3"/>
  <c r="BI183" i="3"/>
  <c r="BH183" i="3"/>
  <c r="BG183" i="3"/>
  <c r="BF183" i="3"/>
  <c r="T183" i="3"/>
  <c r="R183" i="3"/>
  <c r="P183" i="3"/>
  <c r="BI182" i="3"/>
  <c r="BH182" i="3"/>
  <c r="BG182" i="3"/>
  <c r="BF182" i="3"/>
  <c r="T182" i="3"/>
  <c r="R182" i="3"/>
  <c r="P182" i="3"/>
  <c r="BI181" i="3"/>
  <c r="BH181" i="3"/>
  <c r="BG181" i="3"/>
  <c r="BF181" i="3"/>
  <c r="T181" i="3"/>
  <c r="R181" i="3"/>
  <c r="P181" i="3"/>
  <c r="BI180" i="3"/>
  <c r="BH180" i="3"/>
  <c r="BG180" i="3"/>
  <c r="BF180" i="3"/>
  <c r="T180" i="3"/>
  <c r="R180" i="3"/>
  <c r="P180" i="3"/>
  <c r="BI178" i="3"/>
  <c r="BH178" i="3"/>
  <c r="BG178" i="3"/>
  <c r="BF178" i="3"/>
  <c r="T178" i="3"/>
  <c r="R178" i="3"/>
  <c r="P178" i="3"/>
  <c r="BI177" i="3"/>
  <c r="BH177" i="3"/>
  <c r="BG177" i="3"/>
  <c r="BF177" i="3"/>
  <c r="T177" i="3"/>
  <c r="R177" i="3"/>
  <c r="P177" i="3"/>
  <c r="BI176" i="3"/>
  <c r="BH176" i="3"/>
  <c r="BG176" i="3"/>
  <c r="BF176" i="3"/>
  <c r="T176" i="3"/>
  <c r="R176" i="3"/>
  <c r="P176" i="3"/>
  <c r="BI174" i="3"/>
  <c r="BH174" i="3"/>
  <c r="BG174" i="3"/>
  <c r="BF174" i="3"/>
  <c r="T174" i="3"/>
  <c r="R174" i="3"/>
  <c r="P174" i="3"/>
  <c r="BI173" i="3"/>
  <c r="BH173" i="3"/>
  <c r="BG173" i="3"/>
  <c r="BF173" i="3"/>
  <c r="T173" i="3"/>
  <c r="R173" i="3"/>
  <c r="P173" i="3"/>
  <c r="BI172" i="3"/>
  <c r="BH172" i="3"/>
  <c r="BG172" i="3"/>
  <c r="BF172" i="3"/>
  <c r="T172" i="3"/>
  <c r="R172" i="3"/>
  <c r="P172" i="3"/>
  <c r="BI166" i="3"/>
  <c r="BH166" i="3"/>
  <c r="BG166" i="3"/>
  <c r="BF166" i="3"/>
  <c r="T166" i="3"/>
  <c r="R166" i="3"/>
  <c r="P166" i="3"/>
  <c r="BI161" i="3"/>
  <c r="BH161" i="3"/>
  <c r="BG161" i="3"/>
  <c r="BF161" i="3"/>
  <c r="T161" i="3"/>
  <c r="R161" i="3"/>
  <c r="P161" i="3"/>
  <c r="BI156" i="3"/>
  <c r="BH156" i="3"/>
  <c r="BG156" i="3"/>
  <c r="BF156" i="3"/>
  <c r="T156" i="3"/>
  <c r="R156" i="3"/>
  <c r="P156" i="3"/>
  <c r="BI150" i="3"/>
  <c r="BH150" i="3"/>
  <c r="BG150" i="3"/>
  <c r="BF150" i="3"/>
  <c r="T150" i="3"/>
  <c r="R150" i="3"/>
  <c r="P150" i="3"/>
  <c r="BI145" i="3"/>
  <c r="BH145" i="3"/>
  <c r="BG145" i="3"/>
  <c r="BF145" i="3"/>
  <c r="T145" i="3"/>
  <c r="R145" i="3"/>
  <c r="P145" i="3"/>
  <c r="BI131" i="3"/>
  <c r="BH131" i="3"/>
  <c r="BG131" i="3"/>
  <c r="BF131" i="3"/>
  <c r="T131" i="3"/>
  <c r="T130" i="3"/>
  <c r="R131" i="3"/>
  <c r="R130" i="3"/>
  <c r="P131" i="3"/>
  <c r="P130" i="3"/>
  <c r="F122" i="3"/>
  <c r="E120" i="3"/>
  <c r="F89" i="3"/>
  <c r="E87" i="3"/>
  <c r="J24" i="3"/>
  <c r="E24" i="3"/>
  <c r="J125" i="3"/>
  <c r="J23" i="3"/>
  <c r="J21" i="3"/>
  <c r="E21" i="3"/>
  <c r="J124" i="3"/>
  <c r="J20" i="3"/>
  <c r="J18" i="3"/>
  <c r="E18" i="3"/>
  <c r="F92" i="3"/>
  <c r="J17" i="3"/>
  <c r="J15" i="3"/>
  <c r="E15" i="3"/>
  <c r="F124" i="3"/>
  <c r="J14" i="3"/>
  <c r="J12" i="3"/>
  <c r="J122" i="3"/>
  <c r="E7" i="3"/>
  <c r="E85" i="3"/>
  <c r="J37" i="2"/>
  <c r="J36" i="2"/>
  <c r="AY95" i="1"/>
  <c r="J35" i="2"/>
  <c r="AX95" i="1"/>
  <c r="BI145" i="2"/>
  <c r="BH145" i="2"/>
  <c r="BG145" i="2"/>
  <c r="BF145" i="2"/>
  <c r="T145" i="2"/>
  <c r="T144" i="2"/>
  <c r="R145" i="2"/>
  <c r="R144" i="2"/>
  <c r="P145" i="2"/>
  <c r="P144" i="2"/>
  <c r="BI143" i="2"/>
  <c r="BH143" i="2"/>
  <c r="BG143" i="2"/>
  <c r="BF143" i="2"/>
  <c r="T143" i="2"/>
  <c r="T142" i="2"/>
  <c r="R143" i="2"/>
  <c r="R142" i="2"/>
  <c r="P143" i="2"/>
  <c r="P142" i="2"/>
  <c r="BI141" i="2"/>
  <c r="BH141" i="2"/>
  <c r="BG141" i="2"/>
  <c r="BF141" i="2"/>
  <c r="T141" i="2"/>
  <c r="T140" i="2"/>
  <c r="R141" i="2"/>
  <c r="R140" i="2"/>
  <c r="P141" i="2"/>
  <c r="P140" i="2"/>
  <c r="BI139" i="2"/>
  <c r="BH139" i="2"/>
  <c r="BG139" i="2"/>
  <c r="BF139" i="2"/>
  <c r="T139" i="2"/>
  <c r="T138" i="2"/>
  <c r="R139" i="2"/>
  <c r="R138" i="2"/>
  <c r="P139" i="2"/>
  <c r="P138" i="2"/>
  <c r="BI137" i="2"/>
  <c r="BH137" i="2"/>
  <c r="BG137" i="2"/>
  <c r="BF137" i="2"/>
  <c r="T137" i="2"/>
  <c r="T136" i="2"/>
  <c r="R137" i="2"/>
  <c r="R136" i="2"/>
  <c r="P137" i="2"/>
  <c r="P136" i="2"/>
  <c r="BI135" i="2"/>
  <c r="BH135" i="2"/>
  <c r="BG135" i="2"/>
  <c r="BF135" i="2"/>
  <c r="T135" i="2"/>
  <c r="T134" i="2"/>
  <c r="R135" i="2"/>
  <c r="R134" i="2"/>
  <c r="P135" i="2"/>
  <c r="P134" i="2"/>
  <c r="BI133" i="2"/>
  <c r="BH133" i="2"/>
  <c r="BG133" i="2"/>
  <c r="BF133" i="2"/>
  <c r="T133" i="2"/>
  <c r="T132" i="2"/>
  <c r="R133" i="2"/>
  <c r="R132" i="2"/>
  <c r="P133" i="2"/>
  <c r="P132" i="2"/>
  <c r="BI131" i="2"/>
  <c r="BH131" i="2"/>
  <c r="BG131" i="2"/>
  <c r="BF131" i="2"/>
  <c r="T131" i="2"/>
  <c r="T130" i="2"/>
  <c r="R131" i="2"/>
  <c r="R130" i="2"/>
  <c r="P131" i="2"/>
  <c r="P130" i="2"/>
  <c r="BI129" i="2"/>
  <c r="BH129" i="2"/>
  <c r="BG129" i="2"/>
  <c r="BF129" i="2"/>
  <c r="T129" i="2"/>
  <c r="T128" i="2"/>
  <c r="T127" i="2"/>
  <c r="T126" i="2"/>
  <c r="R129" i="2"/>
  <c r="R128" i="2"/>
  <c r="R127" i="2"/>
  <c r="R126" i="2"/>
  <c r="P129" i="2"/>
  <c r="P128" i="2"/>
  <c r="P127" i="2"/>
  <c r="P126" i="2"/>
  <c r="AU95" i="1"/>
  <c r="F120" i="2"/>
  <c r="E118" i="2"/>
  <c r="F89" i="2"/>
  <c r="E87" i="2"/>
  <c r="J24" i="2"/>
  <c r="E24" i="2"/>
  <c r="J92" i="2"/>
  <c r="J23" i="2"/>
  <c r="J21" i="2"/>
  <c r="E21" i="2"/>
  <c r="J122" i="2"/>
  <c r="J20" i="2"/>
  <c r="J18" i="2"/>
  <c r="E18" i="2"/>
  <c r="F123" i="2"/>
  <c r="J17" i="2"/>
  <c r="J15" i="2"/>
  <c r="E15" i="2"/>
  <c r="F91" i="2"/>
  <c r="J14" i="2"/>
  <c r="J12" i="2"/>
  <c r="J120" i="2"/>
  <c r="E7" i="2"/>
  <c r="E116" i="2"/>
  <c r="L90" i="1"/>
  <c r="AM90" i="1"/>
  <c r="AM89" i="1"/>
  <c r="L89" i="1"/>
  <c r="AM87" i="1"/>
  <c r="L87" i="1"/>
  <c r="L85" i="1"/>
  <c r="L84" i="1"/>
  <c r="J141" i="2"/>
  <c r="J129" i="2"/>
  <c r="BK145" i="3"/>
  <c r="BK239" i="3"/>
  <c r="J161" i="3"/>
  <c r="BK183" i="3"/>
  <c r="J284" i="4"/>
  <c r="BK315" i="4"/>
  <c r="J172" i="4"/>
  <c r="BK285" i="4"/>
  <c r="J158" i="4"/>
  <c r="BK217" i="4"/>
  <c r="BK178" i="4"/>
  <c r="BK158" i="4"/>
  <c r="J161" i="4"/>
  <c r="BK129" i="2"/>
  <c r="J200" i="3"/>
  <c r="BK258" i="3"/>
  <c r="J173" i="3"/>
  <c r="J131" i="3"/>
  <c r="J241" i="3"/>
  <c r="J166" i="3"/>
  <c r="J206" i="4"/>
  <c r="BK278" i="4"/>
  <c r="BK332" i="4"/>
  <c r="J296" i="4"/>
  <c r="BK284" i="4"/>
  <c r="BK167" i="4"/>
  <c r="BK233" i="4"/>
  <c r="BK141" i="4"/>
  <c r="BK135" i="2"/>
  <c r="J143" i="2"/>
  <c r="J131" i="2"/>
  <c r="BK184" i="3"/>
  <c r="BK248" i="3"/>
  <c r="BK166" i="3"/>
  <c r="BK255" i="3"/>
  <c r="BK172" i="3"/>
  <c r="J330" i="4"/>
  <c r="BK310" i="4"/>
  <c r="J135" i="4"/>
  <c r="BK225" i="4"/>
  <c r="BK272" i="4"/>
  <c r="J317" i="4"/>
  <c r="J219" i="4"/>
  <c r="J133" i="2"/>
  <c r="BK141" i="2"/>
  <c r="J135" i="2"/>
  <c r="J177" i="3"/>
  <c r="J215" i="3"/>
  <c r="J174" i="3"/>
  <c r="J258" i="3"/>
  <c r="J176" i="3"/>
  <c r="BK181" i="3"/>
  <c r="J182" i="3"/>
  <c r="J239" i="3"/>
  <c r="J310" i="4"/>
  <c r="BK305" i="4"/>
  <c r="BK277" i="4"/>
  <c r="BK330" i="4"/>
  <c r="BK279" i="4"/>
  <c r="BK188" i="4"/>
  <c r="BK247" i="4"/>
  <c r="J151" i="4"/>
  <c r="BK151" i="4"/>
  <c r="J231" i="4"/>
  <c r="J204" i="4"/>
  <c r="AS94" i="1"/>
  <c r="BK131" i="3"/>
  <c r="J183" i="3"/>
  <c r="J172" i="3"/>
  <c r="J184" i="3"/>
  <c r="J179" i="4"/>
  <c r="BK273" i="4"/>
  <c r="J287" i="4"/>
  <c r="BK287" i="4"/>
  <c r="BK206" i="4"/>
  <c r="J245" i="4"/>
  <c r="J225" i="4"/>
  <c r="BK231" i="4"/>
  <c r="J272" i="4"/>
  <c r="BK215" i="3"/>
  <c r="J209" i="3"/>
  <c r="J150" i="3"/>
  <c r="J217" i="4"/>
  <c r="J222" i="4"/>
  <c r="J167" i="4"/>
  <c r="J130" i="4"/>
  <c r="J185" i="4"/>
  <c r="BK164" i="4"/>
  <c r="BK219" i="4"/>
  <c r="J164" i="4"/>
  <c r="BK139" i="2"/>
  <c r="BK223" i="3"/>
  <c r="BK180" i="3"/>
  <c r="BK182" i="3"/>
  <c r="J145" i="3"/>
  <c r="J298" i="4"/>
  <c r="J233" i="4"/>
  <c r="J313" i="4"/>
  <c r="J281" i="4"/>
  <c r="BK275" i="4"/>
  <c r="J278" i="4"/>
  <c r="J146" i="4"/>
  <c r="J188" i="4"/>
  <c r="BK143" i="2"/>
  <c r="BK145" i="2"/>
  <c r="J229" i="3"/>
  <c r="J251" i="3"/>
  <c r="J180" i="3"/>
  <c r="BK178" i="3"/>
  <c r="J223" i="3"/>
  <c r="BK174" i="3"/>
  <c r="BK222" i="4"/>
  <c r="J275" i="4"/>
  <c r="BK313" i="4"/>
  <c r="BK298" i="4"/>
  <c r="J305" i="4"/>
  <c r="J271" i="4"/>
  <c r="J315" i="4"/>
  <c r="BK191" i="4"/>
  <c r="J273" i="4"/>
  <c r="J145" i="2"/>
  <c r="J187" i="3"/>
  <c r="J248" i="3"/>
  <c r="J178" i="3"/>
  <c r="BK156" i="3"/>
  <c r="J181" i="3"/>
  <c r="J285" i="4"/>
  <c r="BK223" i="4"/>
  <c r="BK296" i="4"/>
  <c r="J277" i="4"/>
  <c r="BK179" i="4"/>
  <c r="J141" i="4"/>
  <c r="BK185" i="4"/>
  <c r="BK259" i="4"/>
  <c r="BK271" i="4"/>
  <c r="BK131" i="2"/>
  <c r="BK150" i="3"/>
  <c r="BK229" i="3"/>
  <c r="BK177" i="3"/>
  <c r="J247" i="4"/>
  <c r="J279" i="4"/>
  <c r="BK281" i="4"/>
  <c r="J274" i="4"/>
  <c r="J137" i="2"/>
  <c r="BK133" i="2"/>
  <c r="BK176" i="3"/>
  <c r="BK187" i="3"/>
  <c r="BK241" i="3"/>
  <c r="J255" i="3"/>
  <c r="BK161" i="3"/>
  <c r="BK245" i="4"/>
  <c r="BK317" i="4"/>
  <c r="J178" i="4"/>
  <c r="J302" i="4"/>
  <c r="J191" i="4"/>
  <c r="J259" i="4"/>
  <c r="J332" i="4"/>
  <c r="J223" i="4"/>
  <c r="BK172" i="4"/>
  <c r="BK130" i="4"/>
  <c r="J139" i="2"/>
  <c r="BK137" i="2"/>
  <c r="BK209" i="3"/>
  <c r="BK200" i="3"/>
  <c r="BK173" i="3"/>
  <c r="BK251" i="3"/>
  <c r="J156" i="3"/>
  <c r="BK274" i="4"/>
  <c r="BK302" i="4"/>
  <c r="BK135" i="4"/>
  <c r="BK161" i="4"/>
  <c r="BK204" i="4"/>
  <c r="BK146" i="4"/>
  <c r="P186" i="3" l="1"/>
  <c r="P247" i="3"/>
  <c r="BK175" i="3"/>
  <c r="J175" i="3"/>
  <c r="J100" i="3"/>
  <c r="BK186" i="3"/>
  <c r="R144" i="3"/>
  <c r="BK254" i="3"/>
  <c r="BK253" i="3"/>
  <c r="J253" i="3"/>
  <c r="J107" i="3"/>
  <c r="T129" i="4"/>
  <c r="R186" i="3"/>
  <c r="R254" i="3"/>
  <c r="R253" i="3"/>
  <c r="BK157" i="4"/>
  <c r="J157" i="4"/>
  <c r="J99" i="4"/>
  <c r="BK171" i="4"/>
  <c r="T144" i="3"/>
  <c r="BK129" i="4"/>
  <c r="J129" i="4"/>
  <c r="J98" i="4"/>
  <c r="P157" i="4"/>
  <c r="T175" i="3"/>
  <c r="T129" i="3" s="1"/>
  <c r="T224" i="4"/>
  <c r="T276" i="4"/>
  <c r="BK297" i="4"/>
  <c r="J297" i="4"/>
  <c r="J106" i="4"/>
  <c r="R175" i="3"/>
  <c r="T171" i="4"/>
  <c r="R297" i="4"/>
  <c r="P175" i="3"/>
  <c r="R129" i="4"/>
  <c r="T157" i="4"/>
  <c r="R276" i="4"/>
  <c r="T280" i="4"/>
  <c r="T297" i="4"/>
  <c r="P144" i="3"/>
  <c r="P129" i="3"/>
  <c r="P254" i="3"/>
  <c r="P253" i="3"/>
  <c r="R224" i="4"/>
  <c r="P280" i="4"/>
  <c r="BK316" i="4"/>
  <c r="J316" i="4"/>
  <c r="J107" i="4"/>
  <c r="T186" i="3"/>
  <c r="R247" i="3"/>
  <c r="P171" i="4"/>
  <c r="P276" i="4"/>
  <c r="R280" i="4"/>
  <c r="P316" i="4"/>
  <c r="BK247" i="3"/>
  <c r="J247" i="3"/>
  <c r="J106" i="3"/>
  <c r="BK224" i="4"/>
  <c r="J224" i="4"/>
  <c r="J102" i="4"/>
  <c r="P297" i="4"/>
  <c r="T254" i="3"/>
  <c r="T253" i="3"/>
  <c r="R171" i="4"/>
  <c r="R316" i="4"/>
  <c r="R170" i="4" s="1"/>
  <c r="BK144" i="3"/>
  <c r="J144" i="3"/>
  <c r="J99" i="3"/>
  <c r="T247" i="3"/>
  <c r="T185" i="3" s="1"/>
  <c r="P129" i="4"/>
  <c r="P128" i="4"/>
  <c r="R157" i="4"/>
  <c r="BK276" i="4"/>
  <c r="J276" i="4"/>
  <c r="J103" i="4"/>
  <c r="BK280" i="4"/>
  <c r="J280" i="4"/>
  <c r="J104" i="4"/>
  <c r="T316" i="4"/>
  <c r="BK130" i="2"/>
  <c r="J130" i="2"/>
  <c r="J99" i="2"/>
  <c r="BK138" i="2"/>
  <c r="J138" i="2"/>
  <c r="J103" i="2"/>
  <c r="BK134" i="2"/>
  <c r="J134" i="2"/>
  <c r="J101" i="2"/>
  <c r="BK238" i="3"/>
  <c r="J238" i="3"/>
  <c r="J104" i="3"/>
  <c r="BK136" i="2"/>
  <c r="J136" i="2"/>
  <c r="J102" i="2"/>
  <c r="BK140" i="2"/>
  <c r="J140" i="2"/>
  <c r="J104" i="2"/>
  <c r="E117" i="4"/>
  <c r="BK130" i="3"/>
  <c r="J130" i="3"/>
  <c r="J98" i="3"/>
  <c r="BK128" i="2"/>
  <c r="J128" i="2"/>
  <c r="J98" i="2"/>
  <c r="BK240" i="3"/>
  <c r="J240" i="3"/>
  <c r="J105" i="3"/>
  <c r="BK142" i="2"/>
  <c r="J142" i="2"/>
  <c r="J105" i="2"/>
  <c r="BK222" i="3"/>
  <c r="J222" i="3"/>
  <c r="J103" i="3"/>
  <c r="BK144" i="2"/>
  <c r="J144" i="2"/>
  <c r="J106" i="2"/>
  <c r="BK286" i="4"/>
  <c r="J286" i="4"/>
  <c r="J105" i="4"/>
  <c r="BK132" i="2"/>
  <c r="J132" i="2"/>
  <c r="J100" i="2"/>
  <c r="BE167" i="4"/>
  <c r="BE222" i="4"/>
  <c r="BE278" i="4"/>
  <c r="BE206" i="4"/>
  <c r="BE233" i="4"/>
  <c r="BE272" i="4"/>
  <c r="BE296" i="4"/>
  <c r="F123" i="4"/>
  <c r="BE191" i="4"/>
  <c r="BE302" i="4"/>
  <c r="J254" i="3"/>
  <c r="J108" i="3"/>
  <c r="J89" i="4"/>
  <c r="BE247" i="4"/>
  <c r="BE274" i="4"/>
  <c r="BE281" i="4"/>
  <c r="BE330" i="4"/>
  <c r="J92" i="4"/>
  <c r="F124" i="4"/>
  <c r="BE146" i="4"/>
  <c r="BE204" i="4"/>
  <c r="BE219" i="4"/>
  <c r="BE223" i="4"/>
  <c r="BE284" i="4"/>
  <c r="BE313" i="4"/>
  <c r="BK129" i="3"/>
  <c r="J129" i="3"/>
  <c r="J97" i="3"/>
  <c r="J186" i="3"/>
  <c r="J102" i="3"/>
  <c r="J91" i="4"/>
  <c r="BE158" i="4"/>
  <c r="BE217" i="4"/>
  <c r="BE231" i="4"/>
  <c r="BE277" i="4"/>
  <c r="BE287" i="4"/>
  <c r="BE315" i="4"/>
  <c r="BE164" i="4"/>
  <c r="BE172" i="4"/>
  <c r="BE275" i="4"/>
  <c r="BE310" i="4"/>
  <c r="BE305" i="4"/>
  <c r="BE141" i="4"/>
  <c r="BE185" i="4"/>
  <c r="BE188" i="4"/>
  <c r="BE130" i="4"/>
  <c r="BE135" i="4"/>
  <c r="BE161" i="4"/>
  <c r="BE178" i="4"/>
  <c r="BE298" i="4"/>
  <c r="BE317" i="4"/>
  <c r="BE332" i="4"/>
  <c r="BE151" i="4"/>
  <c r="BE179" i="4"/>
  <c r="BE225" i="4"/>
  <c r="BE245" i="4"/>
  <c r="BE259" i="4"/>
  <c r="BE285" i="4"/>
  <c r="BE279" i="4"/>
  <c r="BE271" i="4"/>
  <c r="BE273" i="4"/>
  <c r="E118" i="3"/>
  <c r="BE248" i="3"/>
  <c r="J89" i="3"/>
  <c r="BE150" i="3"/>
  <c r="BE173" i="3"/>
  <c r="BE241" i="3"/>
  <c r="BE176" i="3"/>
  <c r="BE215" i="3"/>
  <c r="BE145" i="3"/>
  <c r="BE161" i="3"/>
  <c r="BE177" i="3"/>
  <c r="BE229" i="3"/>
  <c r="J92" i="3"/>
  <c r="BE251" i="3"/>
  <c r="BE255" i="3"/>
  <c r="BE258" i="3"/>
  <c r="BE131" i="3"/>
  <c r="BE184" i="3"/>
  <c r="BE187" i="3"/>
  <c r="J91" i="3"/>
  <c r="F125" i="3"/>
  <c r="BE166" i="3"/>
  <c r="BE200" i="3"/>
  <c r="BE209" i="3"/>
  <c r="BE239" i="3"/>
  <c r="F91" i="3"/>
  <c r="BE180" i="3"/>
  <c r="BE223" i="3"/>
  <c r="BE156" i="3"/>
  <c r="BE182" i="3"/>
  <c r="BE172" i="3"/>
  <c r="BE174" i="3"/>
  <c r="BE183" i="3"/>
  <c r="BE178" i="3"/>
  <c r="BE181" i="3"/>
  <c r="F92" i="2"/>
  <c r="BE135" i="2"/>
  <c r="J89" i="2"/>
  <c r="BE141" i="2"/>
  <c r="E85" i="2"/>
  <c r="J91" i="2"/>
  <c r="J123" i="2"/>
  <c r="BE139" i="2"/>
  <c r="F122" i="2"/>
  <c r="BE129" i="2"/>
  <c r="BE145" i="2"/>
  <c r="BE131" i="2"/>
  <c r="BE137" i="2"/>
  <c r="BE143" i="2"/>
  <c r="BE133" i="2"/>
  <c r="F34" i="2"/>
  <c r="BA95" i="1"/>
  <c r="F34" i="3"/>
  <c r="BA96" i="1"/>
  <c r="J34" i="4"/>
  <c r="AW97" i="1"/>
  <c r="F35" i="3"/>
  <c r="BB96" i="1"/>
  <c r="F37" i="2"/>
  <c r="BD95" i="1"/>
  <c r="F35" i="4"/>
  <c r="BB97" i="1"/>
  <c r="F36" i="3"/>
  <c r="BC96" i="1"/>
  <c r="F37" i="3"/>
  <c r="BD96" i="1"/>
  <c r="F36" i="2"/>
  <c r="BC95" i="1"/>
  <c r="F37" i="4"/>
  <c r="BD97" i="1"/>
  <c r="J34" i="3"/>
  <c r="AW96" i="1"/>
  <c r="J34" i="2"/>
  <c r="AW95" i="1"/>
  <c r="F34" i="4"/>
  <c r="BA97" i="1"/>
  <c r="F36" i="4"/>
  <c r="BC97" i="1"/>
  <c r="F35" i="2"/>
  <c r="BB95" i="1"/>
  <c r="P170" i="4" l="1"/>
  <c r="P127" i="4" s="1"/>
  <c r="AU97" i="1" s="1"/>
  <c r="BK170" i="4"/>
  <c r="J170" i="4"/>
  <c r="J100" i="4"/>
  <c r="R185" i="3"/>
  <c r="T128" i="3"/>
  <c r="R128" i="4"/>
  <c r="R127" i="4"/>
  <c r="R129" i="3"/>
  <c r="BK185" i="3"/>
  <c r="J185" i="3"/>
  <c r="J101" i="3"/>
  <c r="T170" i="4"/>
  <c r="T128" i="4"/>
  <c r="T127" i="4"/>
  <c r="P185" i="3"/>
  <c r="P128" i="3"/>
  <c r="AU96" i="1"/>
  <c r="BK128" i="4"/>
  <c r="BK127" i="4"/>
  <c r="J127" i="4"/>
  <c r="J96" i="4"/>
  <c r="J171" i="4"/>
  <c r="J101" i="4"/>
  <c r="BK127" i="2"/>
  <c r="J127" i="2"/>
  <c r="J97" i="2"/>
  <c r="BK128" i="3"/>
  <c r="J128" i="3"/>
  <c r="AU94" i="1"/>
  <c r="J30" i="3"/>
  <c r="AG96" i="1"/>
  <c r="BA94" i="1"/>
  <c r="W30" i="1"/>
  <c r="BC94" i="1"/>
  <c r="W32" i="1"/>
  <c r="J33" i="2"/>
  <c r="AV95" i="1"/>
  <c r="AT95" i="1"/>
  <c r="F33" i="3"/>
  <c r="AZ96" i="1"/>
  <c r="F33" i="2"/>
  <c r="AZ95" i="1"/>
  <c r="BD94" i="1"/>
  <c r="W33" i="1"/>
  <c r="BB94" i="1"/>
  <c r="AX94" i="1"/>
  <c r="J33" i="3"/>
  <c r="AV96" i="1"/>
  <c r="AT96" i="1"/>
  <c r="F33" i="4"/>
  <c r="AZ97" i="1"/>
  <c r="J33" i="4"/>
  <c r="AV97" i="1"/>
  <c r="AT97" i="1"/>
  <c r="R128" i="3" l="1"/>
  <c r="BK126" i="2"/>
  <c r="J126" i="2"/>
  <c r="J96" i="2"/>
  <c r="J128" i="4"/>
  <c r="J97" i="4"/>
  <c r="AN96" i="1"/>
  <c r="J96" i="3"/>
  <c r="J39" i="3"/>
  <c r="J30" i="4"/>
  <c r="AG97" i="1"/>
  <c r="AZ94" i="1"/>
  <c r="W29" i="1"/>
  <c r="AY94" i="1"/>
  <c r="W31" i="1"/>
  <c r="AW94" i="1"/>
  <c r="AK30" i="1"/>
  <c r="J39" i="4" l="1"/>
  <c r="AN97" i="1"/>
  <c r="AV94" i="1"/>
  <c r="AK29" i="1"/>
  <c r="J30" i="2"/>
  <c r="AG95" i="1"/>
  <c r="AN95" i="1"/>
  <c r="J39" i="2" l="1"/>
  <c r="AG94" i="1"/>
  <c r="AK26" i="1"/>
  <c r="AT94" i="1"/>
  <c r="AN94" i="1"/>
  <c r="AK35" i="1" l="1"/>
</calcChain>
</file>

<file path=xl/sharedStrings.xml><?xml version="1.0" encoding="utf-8"?>
<sst xmlns="http://schemas.openxmlformats.org/spreadsheetml/2006/main" count="4169" uniqueCount="565">
  <si>
    <t>Export Komplet</t>
  </si>
  <si>
    <t/>
  </si>
  <si>
    <t>2.0</t>
  </si>
  <si>
    <t>ZAMOK</t>
  </si>
  <si>
    <t>False</t>
  </si>
  <si>
    <t>{228b2ebc-79b5-46c7-a532-13650c50020f}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</si>
  <si>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</si>
  <si>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</si>
  <si>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</si>
  <si>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</si>
  <si>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</si>
  <si>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</si>
  <si>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</si>
  <si>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</si>
  <si>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0642B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</si>
  <si>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</si>
  <si>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</si>
  <si>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Střecha MŠ Šitbořice</t>
  </si>
  <si>
    <t>KSO:</t>
  </si>
  <si>
    <t>CC-CZ:</t>
  </si>
  <si>
    <t>Místo:</t>
  </si>
  <si>
    <t xml:space="preserve"> </t>
  </si>
  <si>
    <t>Datum:</t>
  </si>
  <si>
    <t>5. 3. 2025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</si>
  <si>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</si>
  <si>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</si>
  <si>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</si>
  <si>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</si>
  <si>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</si>
  <si>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</si>
  <si>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</si>
  <si>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</si>
  <si>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</si>
  <si>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</si>
  <si>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</si>
  <si>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</si>
  <si>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</si>
  <si>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</si>
  <si>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</si>
  <si>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</si>
  <si>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</si>
  <si>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</si>
  <si>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</si>
  <si>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</si>
  <si>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</si>
  <si>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</si>
  <si>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</si>
  <si>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</si>
  <si>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</si>
  <si>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</si>
  <si>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</si>
  <si>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</si>
  <si>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</si>
  <si>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</si>
  <si>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</si>
  <si>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</si>
  <si>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</si>
  <si>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</si>
  <si>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</si>
  <si>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</si>
  <si>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</si>
  <si>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</si>
  <si>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</si>
  <si>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</si>
  <si>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</si>
  <si>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</si>
  <si>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</si>
  <si>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</si>
  <si>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</si>
  <si>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</si>
  <si>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</si>
  <si>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</si>
  <si>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</si>
  <si>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</si>
  <si>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</si>
  <si>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</si>
  <si>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</si>
  <si>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</si>
  <si>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00</t>
  </si>
  <si>
    <t>Vedlejší rozpočtové náklady</t>
  </si>
  <si>
    <t>STA</t>
  </si>
  <si>
    <t>1</t>
  </si>
  <si>
    <t>{a7542ec8-01df-4329-8b50-6c0b0d1bcbeb}</t>
  </si>
  <si>
    <t>2</t>
  </si>
  <si>
    <t>03</t>
  </si>
  <si>
    <t>Střecha MŠ - bourací práce</t>
  </si>
  <si>
    <t>{59584e7f-6077-46cf-a1be-0323bbd25351}</t>
  </si>
  <si>
    <t>04</t>
  </si>
  <si>
    <t>Střecha MŠ</t>
  </si>
  <si>
    <t>{f2ff345d-bc46-4660-a986-070575bbc912}</t>
  </si>
  <si>
    <t>KRYCÍ LIST SOUPISU PRACÍ</t>
  </si>
  <si>
    <t>Objekt:</t>
  </si>
  <si>
    <t>00 - Vedlejší rozpočtové náklady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</si>
  <si>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</si>
  <si>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</si>
  <si>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</si>
  <si>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</si>
  <si>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</si>
  <si>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</si>
  <si>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</si>
  <si>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</si>
  <si>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</si>
  <si>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</si>
  <si>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</si>
  <si>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VRN6 - Územní vlivy</t>
  </si>
  <si>
    <t xml:space="preserve">    VRN7 - Provozní vlivy</t>
  </si>
  <si>
    <t xml:space="preserve">    VRN8 - Přesun stavebních kapacit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</si>
  <si>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</si>
  <si>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</si>
  <si>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</si>
  <si>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</si>
  <si>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</si>
  <si>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</si>
  <si>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</si>
  <si>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</si>
  <si>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</si>
  <si>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</si>
  <si>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</si>
  <si>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</si>
  <si>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</si>
  <si>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</si>
  <si>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</si>
  <si>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5</t>
  </si>
  <si>
    <t>ROZPOCET</t>
  </si>
  <si>
    <t>VRN1</t>
  </si>
  <si>
    <t>Průzkumné, geodetické a projektové práce</t>
  </si>
  <si>
    <t>K</t>
  </si>
  <si>
    <t>010001000</t>
  </si>
  <si>
    <t>…</t>
  </si>
  <si>
    <t>4</t>
  </si>
  <si>
    <t>-1862048046</t>
  </si>
  <si>
    <t>VRN2</t>
  </si>
  <si>
    <t>Příprava staveniště</t>
  </si>
  <si>
    <t>020001000</t>
  </si>
  <si>
    <t>1767561146</t>
  </si>
  <si>
    <t>VRN3</t>
  </si>
  <si>
    <t>Zařízení staveniště</t>
  </si>
  <si>
    <t>3</t>
  </si>
  <si>
    <t>030001000</t>
  </si>
  <si>
    <t>2136713310</t>
  </si>
  <si>
    <t>VRN4</t>
  </si>
  <si>
    <t>Inženýrská činnost</t>
  </si>
  <si>
    <t>040001000</t>
  </si>
  <si>
    <t>-1054296952</t>
  </si>
  <si>
    <t>VRN5</t>
  </si>
  <si>
    <t>Finanční náklady</t>
  </si>
  <si>
    <t>050001000</t>
  </si>
  <si>
    <t>-53269288</t>
  </si>
  <si>
    <t>VRN6</t>
  </si>
  <si>
    <t>Územní vlivy</t>
  </si>
  <si>
    <t>6</t>
  </si>
  <si>
    <t>060001000</t>
  </si>
  <si>
    <t>-1305005833</t>
  </si>
  <si>
    <t>VRN7</t>
  </si>
  <si>
    <t>Provozní vlivy</t>
  </si>
  <si>
    <t>7</t>
  </si>
  <si>
    <t>070001000</t>
  </si>
  <si>
    <t>1290276638</t>
  </si>
  <si>
    <t>VRN8</t>
  </si>
  <si>
    <t>Přesun stavebních kapacit</t>
  </si>
  <si>
    <t>8</t>
  </si>
  <si>
    <t>080001000</t>
  </si>
  <si>
    <t>Další náklady na pracovníky</t>
  </si>
  <si>
    <t>306994736</t>
  </si>
  <si>
    <t>VRN9</t>
  </si>
  <si>
    <t>Ostatní náklady</t>
  </si>
  <si>
    <t>9</t>
  </si>
  <si>
    <t>090001000</t>
  </si>
  <si>
    <t>751650742</t>
  </si>
  <si>
    <t>03 - Střecha MŠ - bourací práce</t>
  </si>
  <si>
    <t>HSV - Práce a dodávky HSV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</si>
  <si>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</si>
  <si>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</si>
  <si>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</si>
  <si>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>PSV - Práce a dodávky PSV</t>
  </si>
  <si>
    <t xml:space="preserve">    712 - Povlakové krytiny</t>
  </si>
  <si>
    <t xml:space="preserve">    713 - Izolace tepelné</t>
  </si>
  <si>
    <t xml:space="preserve">    721 - Zdravotechnika - vnitřní kanalizace</t>
  </si>
  <si>
    <t xml:space="preserve">    762 - Konstrukce tesařské</t>
  </si>
  <si>
    <t xml:space="preserve">    764 - Konstrukce klempířské</t>
  </si>
  <si>
    <t>M - Práce a dodávky M</t>
  </si>
  <si>
    <t xml:space="preserve">    21-M - Elektromontáže</t>
  </si>
  <si>
    <t>HSV</t>
  </si>
  <si>
    <t>Práce a dodávky HSV</t>
  </si>
  <si>
    <t>Úpravy povrchů, podlahy a osazování výplní</t>
  </si>
  <si>
    <t>629995201</t>
  </si>
  <si>
    <t>Očištění vnějších ploch otryskáním sušeným křemičitým pískem</t>
  </si>
  <si>
    <t>m2</t>
  </si>
  <si>
    <t>CS ÚRS 2025 01</t>
  </si>
  <si>
    <t>65355857</t>
  </si>
  <si>
    <t>VV</t>
  </si>
  <si>
    <t>"vyšší střecha</t>
  </si>
  <si>
    <t>18,7*6,95*2</t>
  </si>
  <si>
    <t>-1*1</t>
  </si>
  <si>
    <t>-0,45*0,85</t>
  </si>
  <si>
    <t>"nižší střecha</t>
  </si>
  <si>
    <t>7,05*11,7</t>
  </si>
  <si>
    <t>-1,6*0,9</t>
  </si>
  <si>
    <t>2,25*8,3</t>
  </si>
  <si>
    <t>17,2*14,55+0,15*9,85</t>
  </si>
  <si>
    <t>1,2*1,65+7,3*12+3,35*2,55</t>
  </si>
  <si>
    <t>Součet</t>
  </si>
  <si>
    <t>Ostatní konstrukce a práce, bourání</t>
  </si>
  <si>
    <t>941211111</t>
  </si>
  <si>
    <t>Montáž lešení řadového rámového lehkého zatížení do 200 kg/m2 š od 0,6 do 0,9 m v do 10 m</t>
  </si>
  <si>
    <t>CS ÚRS 2023 02</t>
  </si>
  <si>
    <t>-1088688000</t>
  </si>
  <si>
    <t>"dle potřeby</t>
  </si>
  <si>
    <t>19,3*2*6</t>
  </si>
  <si>
    <t>15*4</t>
  </si>
  <si>
    <t>941211211</t>
  </si>
  <si>
    <t>Příplatek k lešení řadovému rámovému lehkému do 200 kg/m2 š od 0,6 do 0,9 m v do 10 m za každý den použití</t>
  </si>
  <si>
    <t>579128073</t>
  </si>
  <si>
    <t>291,6*45 'Přepočtené koeficientem množství</t>
  </si>
  <si>
    <t>941211811</t>
  </si>
  <si>
    <t>Demontáž lešení řadového rámového lehkého zatížení do 200 kg/m2 š od 0,6 do 0,9 m v do 10 m</t>
  </si>
  <si>
    <t>1864979229</t>
  </si>
  <si>
    <t>993111111</t>
  </si>
  <si>
    <t>Dovoz a odvoz lešení řadového do 10 km včetně naložení a složení</t>
  </si>
  <si>
    <t>CS ÚRS 2024 02</t>
  </si>
  <si>
    <t>-203864476</t>
  </si>
  <si>
    <t>993111119</t>
  </si>
  <si>
    <t>Příplatek k ceně dovozu a odvozu lešení řadového ZKD 10 km přes 10 km</t>
  </si>
  <si>
    <t>406232086</t>
  </si>
  <si>
    <t>291,6*2 'Přepočtené koeficientem množství</t>
  </si>
  <si>
    <t>BOUR1</t>
  </si>
  <si>
    <t>Bourání ostatních prvků a konstrukcí dle PD dle prohlídky staveniště hmotnost odhad 1,5 t (bez přesunu a likvidace suti)</t>
  </si>
  <si>
    <t>soubor</t>
  </si>
  <si>
    <t>1841209370</t>
  </si>
  <si>
    <t>BOUR2</t>
  </si>
  <si>
    <t>Odpojení od inženýrských sítí aj. VRN pro bourací práce</t>
  </si>
  <si>
    <t>-2118788487</t>
  </si>
  <si>
    <t>BOUR4</t>
  </si>
  <si>
    <t>Demontáž ostatních prvků na střeše(odvětrávací komínky, vzduchotechnikcé jednotky aj.)</t>
  </si>
  <si>
    <t>229223660</t>
  </si>
  <si>
    <t>997</t>
  </si>
  <si>
    <t>Doprava suti a vybouraných hmot</t>
  </si>
  <si>
    <t>10</t>
  </si>
  <si>
    <t>997013152</t>
  </si>
  <si>
    <t>Vnitrostaveništní doprava suti a vybouraných hmot pro budovy v přes 6 do 9 m s omezením mechanizace</t>
  </si>
  <si>
    <t>t</t>
  </si>
  <si>
    <t>-1438830060</t>
  </si>
  <si>
    <t>11</t>
  </si>
  <si>
    <t>997013501</t>
  </si>
  <si>
    <t>Odvoz suti a vybouraných hmot na skládku nebo meziskládku do 1 km se složením</t>
  </si>
  <si>
    <t>1917018491</t>
  </si>
  <si>
    <t>997013509</t>
  </si>
  <si>
    <t>Příplatek k odvozu suti a vybouraných hmot na skládku ZKD 1 km přes 1 km</t>
  </si>
  <si>
    <t>668986164</t>
  </si>
  <si>
    <t>119,43*19 'Přepočtené koeficientem množství</t>
  </si>
  <si>
    <t>13</t>
  </si>
  <si>
    <t>997013631</t>
  </si>
  <si>
    <t>Poplatek za uložení na skládce (skládkovné) stavebního odpadu směsného kód odpadu 17 09 04</t>
  </si>
  <si>
    <t>-1490802211</t>
  </si>
  <si>
    <t>14</t>
  </si>
  <si>
    <t>997013645</t>
  </si>
  <si>
    <t>Poplatek za uložení na skládce (skládkovné) odpadu asfaltového bez dehtu kód odpadu 17 03 02</t>
  </si>
  <si>
    <t>1562481089</t>
  </si>
  <si>
    <t>15</t>
  </si>
  <si>
    <t>997013814</t>
  </si>
  <si>
    <t>Poplatek za uložení na skládce (skládkovné) stavebního odpadu izolací kód odpadu 17 06 04</t>
  </si>
  <si>
    <t>521711561</t>
  </si>
  <si>
    <t>16</t>
  </si>
  <si>
    <t>997013841</t>
  </si>
  <si>
    <t>Poplatek za uložení na skládce (skládkovné) odpadu po otryskávání bez obsahu nebezpečných látek kód odpadu 12 01 17</t>
  </si>
  <si>
    <t>-2085790838</t>
  </si>
  <si>
    <t>17</t>
  </si>
  <si>
    <t>997013873</t>
  </si>
  <si>
    <t>Poplatek za uložení stavebního odpadu na recyklační skládce (skládkovné) zeminy a kamení zatříděného do Katalogu odpadů pod kódem 17 05 04</t>
  </si>
  <si>
    <t>1013373476</t>
  </si>
  <si>
    <t>PSV</t>
  </si>
  <si>
    <t>Práce a dodávky PSV</t>
  </si>
  <si>
    <t>712</t>
  </si>
  <si>
    <t>Povlakové krytiny</t>
  </si>
  <si>
    <t>18</t>
  </si>
  <si>
    <t>712340832</t>
  </si>
  <si>
    <t>Odstranění povlakové krytiny střech do 10° z pásů NAIP přitavených v plné ploše dvouvrstvé</t>
  </si>
  <si>
    <t>-1936146148</t>
  </si>
  <si>
    <t>19</t>
  </si>
  <si>
    <t>712990812</t>
  </si>
  <si>
    <t>Odstranění povlakové krytiny střech do 10° násypu nebo nánosu tl do 50 mm</t>
  </si>
  <si>
    <t>412703912</t>
  </si>
  <si>
    <t>"nižší střecha oblázky</t>
  </si>
  <si>
    <t>20</t>
  </si>
  <si>
    <t>712990813</t>
  </si>
  <si>
    <t>Odstranění povlakové krytiny střech do 10° násypu nebo nánosu tl přes 50 do 100 mm</t>
  </si>
  <si>
    <t>-29100014</t>
  </si>
  <si>
    <t>"vyšší střecha keramzit</t>
  </si>
  <si>
    <t>712990816</t>
  </si>
  <si>
    <t>Příplatek k odstranění násypu nebo nánosu do 10° povlakové krytiny za každých dalších 50 mm tloušťky</t>
  </si>
  <si>
    <t>-1153217668</t>
  </si>
  <si>
    <t>"přepočteno koeficientem</t>
  </si>
  <si>
    <t>(18,7*6,95*2)*0,3</t>
  </si>
  <si>
    <t>(-1*1)*0,3</t>
  </si>
  <si>
    <t>(-0,45*0,85)*0,3</t>
  </si>
  <si>
    <t>713</t>
  </si>
  <si>
    <t>Izolace tepelné</t>
  </si>
  <si>
    <t>22</t>
  </si>
  <si>
    <t>713140821</t>
  </si>
  <si>
    <t>Odstranění tepelné izolace střech nadstřešní volně kladené z polystyrenu suchého tl do 100 mm</t>
  </si>
  <si>
    <t>276876481</t>
  </si>
  <si>
    <t>23</t>
  </si>
  <si>
    <t>713140861</t>
  </si>
  <si>
    <t>Odstranění tepelné izolace střech nadstřešní lepené z polystyrenu suchého tl do 100 mm</t>
  </si>
  <si>
    <t>1659079009</t>
  </si>
  <si>
    <t>721</t>
  </si>
  <si>
    <t>Zdravotechnika - vnitřní kanalizace</t>
  </si>
  <si>
    <t>24</t>
  </si>
  <si>
    <t>721210824</t>
  </si>
  <si>
    <t>Demontáž vpustí střešních DN 150</t>
  </si>
  <si>
    <t>kus</t>
  </si>
  <si>
    <t>-1324430396</t>
  </si>
  <si>
    <t>762</t>
  </si>
  <si>
    <t>Konstrukce tesařské</t>
  </si>
  <si>
    <t>25</t>
  </si>
  <si>
    <t>762341831</t>
  </si>
  <si>
    <t>Demontáž bednění střech z desek měkkých</t>
  </si>
  <si>
    <t>1683281592</t>
  </si>
  <si>
    <t>764</t>
  </si>
  <si>
    <t>Konstrukce klempířské</t>
  </si>
  <si>
    <t>26</t>
  </si>
  <si>
    <t>764002841</t>
  </si>
  <si>
    <t>Demontáž oplechování horních ploch zdí a nadezdívek do suti</t>
  </si>
  <si>
    <t>m</t>
  </si>
  <si>
    <t>-1841269866</t>
  </si>
  <si>
    <t>"atika</t>
  </si>
  <si>
    <t>17,8+14,7+26,7+15,25+1,2+1,8+8,3+2,55+6,8*2+0,3*2+13,35+6,75*4</t>
  </si>
  <si>
    <t>27</t>
  </si>
  <si>
    <t>764004801</t>
  </si>
  <si>
    <t>Demontáž podokapního žlabu do suti</t>
  </si>
  <si>
    <t>-1483383487</t>
  </si>
  <si>
    <t>19,3*2</t>
  </si>
  <si>
    <t>M</t>
  </si>
  <si>
    <t>Práce a dodávky M</t>
  </si>
  <si>
    <t>21-M</t>
  </si>
  <si>
    <t>Elektromontáže</t>
  </si>
  <si>
    <t>28</t>
  </si>
  <si>
    <t>218220101</t>
  </si>
  <si>
    <t>Demontáž hromosvodného vedení svodových vodičů s podpěrami průměru do 10 mm</t>
  </si>
  <si>
    <t>64</t>
  </si>
  <si>
    <t>-246024449</t>
  </si>
  <si>
    <t>(17,45+14,8+27+15,25+1,2+2,1+0,25+18,7+13,9*2+2,2+2,2+8,28+3,7+1,5+1,9+7+1,7)*1,05</t>
  </si>
  <si>
    <t>29</t>
  </si>
  <si>
    <t>218220231</t>
  </si>
  <si>
    <t>Demontáž tyčí jímacích délky do 3 m ze stojanu</t>
  </si>
  <si>
    <t>-1739504715</t>
  </si>
  <si>
    <t>04 - Střecha MŠ</t>
  </si>
  <si>
    <t xml:space="preserve">    741 - Elektroinstalace - silnoproud</t>
  </si>
  <si>
    <t xml:space="preserve">    765 - Krytina skládaná</t>
  </si>
  <si>
    <t>1748992930</t>
  </si>
  <si>
    <t>413710058</t>
  </si>
  <si>
    <t>-309419228</t>
  </si>
  <si>
    <t>483359699</t>
  </si>
  <si>
    <t>1534181711</t>
  </si>
  <si>
    <t>-1178756345</t>
  </si>
  <si>
    <t>"suť vzniklá výstavbou</t>
  </si>
  <si>
    <t>-1846338849</t>
  </si>
  <si>
    <t>-1218613596</t>
  </si>
  <si>
    <t>"za dalších 19km (celkem 20km)</t>
  </si>
  <si>
    <t>1*19</t>
  </si>
  <si>
    <t>1896869637</t>
  </si>
  <si>
    <t>712363115</t>
  </si>
  <si>
    <t>Provedení povlakové krytiny střech do 10° zaizolování prostupů kruhového průřezu D do 300 mm</t>
  </si>
  <si>
    <t>1590556110</t>
  </si>
  <si>
    <t>"ostatní</t>
  </si>
  <si>
    <t>4*3</t>
  </si>
  <si>
    <t>28342011</t>
  </si>
  <si>
    <t>manžeta těsnící pro prostupy hydroizolací z PVC uzavřená kruhová vnitřní průměr 40-70</t>
  </si>
  <si>
    <t>32</t>
  </si>
  <si>
    <t>-661606761</t>
  </si>
  <si>
    <t>712363122</t>
  </si>
  <si>
    <t>Provedení povlakové krytiny střech do 10° provedení rohů a koutů navařením izolačních tvarovek</t>
  </si>
  <si>
    <t>-1791819173</t>
  </si>
  <si>
    <t>"vnitřní</t>
  </si>
  <si>
    <t>"vnější</t>
  </si>
  <si>
    <t>31</t>
  </si>
  <si>
    <t>28322071</t>
  </si>
  <si>
    <t>roh vnější pro střešní fólie mPVC šedá</t>
  </si>
  <si>
    <t>1082399385</t>
  </si>
  <si>
    <t>28322070</t>
  </si>
  <si>
    <t>roh vnitřní pro střešní fólie mPVC šedé</t>
  </si>
  <si>
    <t>1228953824</t>
  </si>
  <si>
    <t>712363604</t>
  </si>
  <si>
    <t>Provedení povlak krytiny mechanicky kotvenou do betonu TI tl přes 240 mm vnitřní pole, budova v do 18 m</t>
  </si>
  <si>
    <t>1668182444</t>
  </si>
  <si>
    <t>18,7*(6,95*2)+0,2*0,3*4</t>
  </si>
  <si>
    <t>7*11,6</t>
  </si>
  <si>
    <t>2,2*8,25</t>
  </si>
  <si>
    <t>1,2*1,65+7,25*11,95+3,3*2,6</t>
  </si>
  <si>
    <t>0,15*9,85+17,19*14,45</t>
  </si>
  <si>
    <t>(14,5+17,1+14,45+(6,95*2+0,55)+11,6+7+2,2*2+8,25+8,65+2,6+5,6+1,2+1,65+13,3)*0,85</t>
  </si>
  <si>
    <t>(6,75*4+0,3*4)*0,45</t>
  </si>
  <si>
    <t>8,25*0,45</t>
  </si>
  <si>
    <t>28322012</t>
  </si>
  <si>
    <t>fólie hydroizolační střešní mPVC mechanicky kotvená šedá tl 1,5mm</t>
  </si>
  <si>
    <t>-1623523177</t>
  </si>
  <si>
    <t>829,032*1,05 'Přepočtené koeficientem množství</t>
  </si>
  <si>
    <t>712964703</t>
  </si>
  <si>
    <t>Provedení povlakové krytiny zesílením koutů, rohů nebo hran fólií</t>
  </si>
  <si>
    <t>993031534</t>
  </si>
  <si>
    <t>(14,5+17,1+14,45+(6,95*2+0,55)+11,6+7+2,2*2+8,25+8,65+2,6+5,6+1,2+1,65+13,3)</t>
  </si>
  <si>
    <t>(6,75*4+0,3*4)</t>
  </si>
  <si>
    <t>8,25</t>
  </si>
  <si>
    <t>"lomy</t>
  </si>
  <si>
    <t>9,85</t>
  </si>
  <si>
    <t>2,9</t>
  </si>
  <si>
    <t>18,7</t>
  </si>
  <si>
    <t>10,6*4+7+6,5+6,3+9,6</t>
  </si>
  <si>
    <t>28322058</t>
  </si>
  <si>
    <t>fólie hydroizolační střešní mPVC nevyztužená určená na detaily šedá tl 1,5mm</t>
  </si>
  <si>
    <t>-1980563383</t>
  </si>
  <si>
    <t>264,45*0,5 'Přepočtené koeficientem množství</t>
  </si>
  <si>
    <t>712999002</t>
  </si>
  <si>
    <t>Montáž tvarovky prostupu hromosvodu z PVC, vnitřní průměr do 15 mm, výška do 300 mm</t>
  </si>
  <si>
    <t>-1425259878</t>
  </si>
  <si>
    <t>(17,45+14,8+27+15,25+1,2+2,1+0,25+18,7+13,9*2+2,2+2,2+8,28+3,7+1,5+1,9+7)/1,2</t>
  </si>
  <si>
    <t>28342010</t>
  </si>
  <si>
    <t>manžeta těsnící pro prostupy hydroizolací z PVC uzavřená kruhová vnitřní průměr 11-35</t>
  </si>
  <si>
    <t>411318871</t>
  </si>
  <si>
    <t>998712212</t>
  </si>
  <si>
    <t>Přesun hmot procentní pro krytiny povlakové s omezením mechanizace v objektech v přes 6 do 12 m</t>
  </si>
  <si>
    <t>%</t>
  </si>
  <si>
    <t>-514143651</t>
  </si>
  <si>
    <t>713131241</t>
  </si>
  <si>
    <t>Montáž izolace tepelné stěn lepením celoplošně v kombinaci s mechanickým kotvením rohoží, pásů, dílců, desek tl do 100mm</t>
  </si>
  <si>
    <t>995828260</t>
  </si>
  <si>
    <t>"zateplení atiky</t>
  </si>
  <si>
    <t>(14,5+17,2+14,5+(6,75*2+0,55)+11,7+7+2,25*2+8,25+8,65+2,6+5,65+1,2+1,65+13,3)*0,85</t>
  </si>
  <si>
    <t>6,75*4*0,45</t>
  </si>
  <si>
    <t>28375933</t>
  </si>
  <si>
    <t>deska EPS 70 fasádní λ=0,039 tl 50mm</t>
  </si>
  <si>
    <t>1813808034</t>
  </si>
  <si>
    <t>121,901*1,05 'Přepočtené koeficientem množství</t>
  </si>
  <si>
    <t>713141111</t>
  </si>
  <si>
    <t>Montáž izolace tepelné střech plochých lepené asfaltem plně 1 vrstva rohoží, pásů, dílců, desek</t>
  </si>
  <si>
    <t>2022236929</t>
  </si>
  <si>
    <t>0,15*9,85+17,1*14,45</t>
  </si>
  <si>
    <t>28372321</t>
  </si>
  <si>
    <t>deska EPS 100 pro konstrukce s běžným zatížením λ=0,037 tl 200mm</t>
  </si>
  <si>
    <t>1299586448</t>
  </si>
  <si>
    <t>702,468*1,05 'Přepočtené koeficientem množství</t>
  </si>
  <si>
    <t>713141331</t>
  </si>
  <si>
    <t>Montáž izolace tepelné střech plochých lepené za studena zplna, spádová vrstva</t>
  </si>
  <si>
    <t>189687293</t>
  </si>
  <si>
    <t>(18,7*(6,95*2)+0,2*0,3*4)</t>
  </si>
  <si>
    <t>(-0,45*0,85)</t>
  </si>
  <si>
    <t>28376141</t>
  </si>
  <si>
    <t>klín izolační spád do 5% EPS 100</t>
  </si>
  <si>
    <t>m3</t>
  </si>
  <si>
    <t>-536664078</t>
  </si>
  <si>
    <t>(18,7*(6,95*2)+0,2*0,3*4)*0,125</t>
  </si>
  <si>
    <t>(-0,45*0,85)*0,125</t>
  </si>
  <si>
    <t>7*11,6*0,125</t>
  </si>
  <si>
    <t>-1,6*0,9*0,125</t>
  </si>
  <si>
    <t>2,2*8,25*0,125</t>
  </si>
  <si>
    <t>-1*1*0,125</t>
  </si>
  <si>
    <t>(1,2*1,65+7,25*11,95+3,3*2,6)*0,125</t>
  </si>
  <si>
    <t>(0,15*9,85+17,1*14,45)*0,125</t>
  </si>
  <si>
    <t>713191321</t>
  </si>
  <si>
    <t>Montáž izolace tepelné střech plochých osazení odvětrávacích komínků</t>
  </si>
  <si>
    <t>961214115</t>
  </si>
  <si>
    <t>28342053</t>
  </si>
  <si>
    <t>komínek střešní odvětrávací s integrovanou manžetou z PVC DN 100</t>
  </si>
  <si>
    <t>1064201040</t>
  </si>
  <si>
    <t>30</t>
  </si>
  <si>
    <t>28342055</t>
  </si>
  <si>
    <t>komínek střešní odvětrávací s integrovanou manžetou z PVC DN 150</t>
  </si>
  <si>
    <t>1899309442</t>
  </si>
  <si>
    <t>713191321R</t>
  </si>
  <si>
    <t>Výšková úprava výduchů</t>
  </si>
  <si>
    <t>kpl</t>
  </si>
  <si>
    <t>-190740901</t>
  </si>
  <si>
    <t>998713212</t>
  </si>
  <si>
    <t>Přesun hmot procentní pro izolace tepelné s omezením mechanizace v objektech v přes 6 do 12 m</t>
  </si>
  <si>
    <t>1130940460</t>
  </si>
  <si>
    <t>33</t>
  </si>
  <si>
    <t>721239114</t>
  </si>
  <si>
    <t>Montáž střešního vtoku svislý odtok do DN 160 ostatní typ</t>
  </si>
  <si>
    <t>1561733465</t>
  </si>
  <si>
    <t>34</t>
  </si>
  <si>
    <t>56231194</t>
  </si>
  <si>
    <t>vtok střešní svislý s PVC přírubou pro mPVC fóliové hydroizolace plochých střech DN 125</t>
  </si>
  <si>
    <t>244581611</t>
  </si>
  <si>
    <t>35</t>
  </si>
  <si>
    <t>998721212</t>
  </si>
  <si>
    <t>Přesun hmot procentní pro vnitřní kanalizaci s omezením mechanizace v objektech v přes 6 do 12 m</t>
  </si>
  <si>
    <t>-1863690736</t>
  </si>
  <si>
    <t>741</t>
  </si>
  <si>
    <t>Elektroinstalace - silnoproud</t>
  </si>
  <si>
    <t>36</t>
  </si>
  <si>
    <t>741420001</t>
  </si>
  <si>
    <t>Montáž drát nebo lano hromosvodné svodové D do 10 mm s podpěrou</t>
  </si>
  <si>
    <t>323341612</t>
  </si>
  <si>
    <t>37</t>
  </si>
  <si>
    <t>741430005</t>
  </si>
  <si>
    <t>Montáž tyč jímací délky do 3 m na stojan</t>
  </si>
  <si>
    <t>-1793662015</t>
  </si>
  <si>
    <t>38</t>
  </si>
  <si>
    <t>741430005R</t>
  </si>
  <si>
    <t>Ostatní prvky a práce nutné ke zpětné montáži hromosvodu vč. revize</t>
  </si>
  <si>
    <t>1723246353</t>
  </si>
  <si>
    <t>39</t>
  </si>
  <si>
    <t>762361322</t>
  </si>
  <si>
    <t>Konstrukční a vyrovnávací vrstva pod klempířské prvky (atiky) z desek cementotřískových tl 22 mm</t>
  </si>
  <si>
    <t>653107375</t>
  </si>
  <si>
    <t>(17,8+14,45+26,6+15,25+1,2+2,1+6,75)*0,35</t>
  </si>
  <si>
    <t>(2,2+9)*0,4</t>
  </si>
  <si>
    <t>(6,75*4)*0,35</t>
  </si>
  <si>
    <t>"oplechování nadezdívek</t>
  </si>
  <si>
    <t>(6,75+0,55+0,3*2)*0,2</t>
  </si>
  <si>
    <t>(0,5+11,95+1,2+9)*0,15</t>
  </si>
  <si>
    <t>40</t>
  </si>
  <si>
    <t>998762212</t>
  </si>
  <si>
    <t>Přesun hmot procentní pro kce tesařské s omezením mechanizace v objektech v přes 6 do 12 m</t>
  </si>
  <si>
    <t>170194480</t>
  </si>
  <si>
    <t>41</t>
  </si>
  <si>
    <t>764212662</t>
  </si>
  <si>
    <t>Oplechování rovné okapové hrany z Pz s povrchovou úpravou rš 200 mm</t>
  </si>
  <si>
    <t>-1841348180</t>
  </si>
  <si>
    <t>(0,5+11,95+1,2+9)</t>
  </si>
  <si>
    <t>42</t>
  </si>
  <si>
    <t>764214603</t>
  </si>
  <si>
    <t>Oplechování horních ploch a atik bez rohů z Pz s povrch úpravou mechanicky kotvené rš 250 mm</t>
  </si>
  <si>
    <t>-1132802599</t>
  </si>
  <si>
    <t>(6,75+0,55+0,3*2)</t>
  </si>
  <si>
    <t>43</t>
  </si>
  <si>
    <t>764214605</t>
  </si>
  <si>
    <t>Oplechování horních ploch a atik bez rohů z Pz s povrch úpravou mechanicky kotvené rš 400 mm</t>
  </si>
  <si>
    <t>-172076604</t>
  </si>
  <si>
    <t>(17,8+14,45+26,6+15,25+1,2+2,1+6,75)</t>
  </si>
  <si>
    <t>(6,75*4)</t>
  </si>
  <si>
    <t>44</t>
  </si>
  <si>
    <t>764214606</t>
  </si>
  <si>
    <t>Oplechování horních ploch a atik bez rohů z Pz s povrch úpravou mechanicky kotvené rš 500 mm</t>
  </si>
  <si>
    <t>1296514462</t>
  </si>
  <si>
    <t>(2,2+9)</t>
  </si>
  <si>
    <t>45</t>
  </si>
  <si>
    <t>764511602</t>
  </si>
  <si>
    <t>Žlab podokapní půlkruhový z Pz s povrchovou úpravou rš 330 mm</t>
  </si>
  <si>
    <t>1313529981</t>
  </si>
  <si>
    <t>46</t>
  </si>
  <si>
    <t>998764212</t>
  </si>
  <si>
    <t>Přesun hmot procentní pro konstrukce klempířské s omezením mechanizace v objektech v přes 6 do 12 m</t>
  </si>
  <si>
    <t>-1413820757</t>
  </si>
  <si>
    <t>765</t>
  </si>
  <si>
    <t>Krytina skládaná</t>
  </si>
  <si>
    <t>47</t>
  </si>
  <si>
    <t>765191001</t>
  </si>
  <si>
    <t>Montáž pojistné hydroizolační nebo parotěsné fólie kladené ve sklonu do 20° lepením na bednění nebo izolaci</t>
  </si>
  <si>
    <t>-1763933619</t>
  </si>
  <si>
    <t>2,25*8,25</t>
  </si>
  <si>
    <t>1,25*1,7+7,3*12+3,35*2,6</t>
  </si>
  <si>
    <t>0,15*9,85+17,2*14,55</t>
  </si>
  <si>
    <t>(14,5+17,2+14,5+(6,75*2+0,55)+11,7+7+2,25*2+8,25+8,65+2,6+5,65+1,2+1,65+13,3)*0,4</t>
  </si>
  <si>
    <t>(6,75*4+0,3*4)*0,3</t>
  </si>
  <si>
    <t>8,25*0,3</t>
  </si>
  <si>
    <t>48</t>
  </si>
  <si>
    <t>28329089</t>
  </si>
  <si>
    <t>fólie PE vyztužená pro parotěsnou vrstvu (reakce na oheň - třída B) 210g/m2</t>
  </si>
  <si>
    <t>2002806689</t>
  </si>
  <si>
    <t>772,226*1,1 'Přepočtené koeficientem množství</t>
  </si>
  <si>
    <t>49</t>
  </si>
  <si>
    <t>998765212</t>
  </si>
  <si>
    <t>Přesun hmot procentní pro krytiny skládané s omezením mechanizace v objektech v přes 6 do 12 m</t>
  </si>
  <si>
    <t>1178751606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</si>
</sst>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2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5" fillId="0" borderId="22" xfId="0" applyFont="1" applyBorder="1" applyAlignment="1">
      <alignment horizontal="center" vertical="center"/>
    </xf>
    <xf numFmtId="49" fontId="35" fillId="0" borderId="22" xfId="0" applyNumberFormat="1" applyFont="1" applyBorder="1" applyAlignment="1">
      <alignment horizontal="left" vertical="center" wrapText="1"/>
    </xf>
    <xf numFmtId="0" fontId="35" fillId="0" borderId="22" xfId="0" applyFont="1" applyBorder="1" applyAlignment="1">
      <alignment horizontal="left" vertical="center" wrapText="1"/>
    </xf>
    <xf numFmtId="0" fontId="35" fillId="0" borderId="22" xfId="0" applyFont="1" applyBorder="1" applyAlignment="1">
      <alignment horizontal="center" vertical="center" wrapText="1"/>
    </xf>
    <xf numFmtId="167" fontId="35" fillId="0" borderId="22" xfId="0" applyNumberFormat="1" applyFont="1" applyBorder="1" applyAlignment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Alignment="1">
      <alignment horizontal="center" vertical="center"/>
    </xf>
    <xf numFmtId="167" fontId="22" fillId="2" borderId="22" xfId="0" applyNumberFormat="1" applyFont="1" applyFill="1" applyBorder="1" applyAlignment="1" applyProtection="1">
      <alignment vertical="center"/>
      <protection locked="0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right" vertical="center"/>
    </xf>
    <xf numFmtId="0" fontId="22" fillId="4" borderId="8" xfId="0" applyFont="1" applyFill="1" applyBorder="1" applyAlignment="1">
      <alignment horizontal="left"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0" fillId="0" borderId="0" xfId="0" applyAlignment="1"/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6.950000000000003" customHeight="1">
      <c r="AR2" s="222"/>
      <c r="AS2" s="222"/>
      <c r="AT2" s="222"/>
      <c r="AU2" s="222"/>
      <c r="AV2" s="222"/>
      <c r="AW2" s="222"/>
      <c r="AX2" s="222"/>
      <c r="AY2" s="222"/>
      <c r="AZ2" s="222"/>
      <c r="BA2" s="222"/>
      <c r="BB2" s="222"/>
      <c r="BC2" s="222"/>
      <c r="BD2" s="222"/>
      <c r="BE2" s="222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10" t="s">
        <v>14</v>
      </c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  <c r="AR5" s="19"/>
      <c r="BE5" s="207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211" t="s">
        <v>17</v>
      </c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2"/>
      <c r="AC6" s="222"/>
      <c r="AD6" s="222"/>
      <c r="AE6" s="222"/>
      <c r="AF6" s="222"/>
      <c r="AG6" s="222"/>
      <c r="AH6" s="222"/>
      <c r="AI6" s="222"/>
      <c r="AJ6" s="222"/>
      <c r="AR6" s="19"/>
      <c r="BE6" s="208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08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208"/>
      <c r="BS8" s="16" t="s">
        <v>6</v>
      </c>
    </row>
    <row r="9" spans="1:74" ht="14.45" customHeight="1">
      <c r="B9" s="19"/>
      <c r="AR9" s="19"/>
      <c r="BE9" s="208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208"/>
      <c r="BS10" s="16" t="s">
        <v>6</v>
      </c>
    </row>
    <row r="11" spans="1:74" ht="18.399999999999999" customHeight="1">
      <c r="B11" s="19"/>
      <c r="E11" s="24" t="s">
        <v>21</v>
      </c>
      <c r="AK11" s="26" t="s">
        <v>26</v>
      </c>
      <c r="AN11" s="24" t="s">
        <v>1</v>
      </c>
      <c r="AR11" s="19"/>
      <c r="BE11" s="208"/>
      <c r="BS11" s="16" t="s">
        <v>6</v>
      </c>
    </row>
    <row r="12" spans="1:74" ht="6.95" customHeight="1">
      <c r="B12" s="19"/>
      <c r="AR12" s="19"/>
      <c r="BE12" s="208"/>
      <c r="BS12" s="16" t="s">
        <v>6</v>
      </c>
    </row>
    <row r="13" spans="1:74" ht="12" customHeight="1">
      <c r="B13" s="19"/>
      <c r="D13" s="26" t="s">
        <v>27</v>
      </c>
      <c r="AK13" s="26" t="s">
        <v>25</v>
      </c>
      <c r="AN13" s="28" t="s">
        <v>28</v>
      </c>
      <c r="AR13" s="19"/>
      <c r="BE13" s="208"/>
      <c r="BS13" s="16" t="s">
        <v>6</v>
      </c>
    </row>
    <row r="14" spans="1:74">
      <c r="B14" s="19"/>
      <c r="E14" s="212" t="s">
        <v>28</v>
      </c>
      <c r="F14" s="213"/>
      <c r="G14" s="213"/>
      <c r="H14" s="213"/>
      <c r="I14" s="213"/>
      <c r="J14" s="213"/>
      <c r="K14" s="213"/>
      <c r="L14" s="213"/>
      <c r="M14" s="213"/>
      <c r="N14" s="213"/>
      <c r="O14" s="213"/>
      <c r="P14" s="213"/>
      <c r="Q14" s="213"/>
      <c r="R14" s="213"/>
      <c r="S14" s="213"/>
      <c r="T14" s="213"/>
      <c r="U14" s="213"/>
      <c r="V14" s="213"/>
      <c r="W14" s="213"/>
      <c r="X14" s="213"/>
      <c r="Y14" s="213"/>
      <c r="Z14" s="213"/>
      <c r="AA14" s="213"/>
      <c r="AB14" s="213"/>
      <c r="AC14" s="213"/>
      <c r="AD14" s="213"/>
      <c r="AE14" s="213"/>
      <c r="AF14" s="213"/>
      <c r="AG14" s="213"/>
      <c r="AH14" s="213"/>
      <c r="AI14" s="213"/>
      <c r="AJ14" s="213"/>
      <c r="AK14" s="26" t="s">
        <v>26</v>
      </c>
      <c r="AN14" s="28" t="s">
        <v>28</v>
      </c>
      <c r="AR14" s="19"/>
      <c r="BE14" s="208"/>
      <c r="BS14" s="16" t="s">
        <v>6</v>
      </c>
    </row>
    <row r="15" spans="1:74" ht="6.95" customHeight="1">
      <c r="B15" s="19"/>
      <c r="AR15" s="19"/>
      <c r="BE15" s="208"/>
      <c r="BS15" s="16" t="s">
        <v>4</v>
      </c>
    </row>
    <row r="16" spans="1:74" ht="12" customHeight="1">
      <c r="B16" s="19"/>
      <c r="D16" s="26" t="s">
        <v>29</v>
      </c>
      <c r="AK16" s="26" t="s">
        <v>25</v>
      </c>
      <c r="AN16" s="24" t="s">
        <v>1</v>
      </c>
      <c r="AR16" s="19"/>
      <c r="BE16" s="208"/>
      <c r="BS16" s="16" t="s">
        <v>4</v>
      </c>
    </row>
    <row r="17" spans="2:71" ht="18.399999999999999" customHeight="1">
      <c r="B17" s="19"/>
      <c r="E17" s="24" t="s">
        <v>21</v>
      </c>
      <c r="AK17" s="26" t="s">
        <v>26</v>
      </c>
      <c r="AN17" s="24" t="s">
        <v>1</v>
      </c>
      <c r="AR17" s="19"/>
      <c r="BE17" s="208"/>
      <c r="BS17" s="16" t="s">
        <v>30</v>
      </c>
    </row>
    <row r="18" spans="2:71" ht="6.95" customHeight="1">
      <c r="B18" s="19"/>
      <c r="AR18" s="19"/>
      <c r="BE18" s="208"/>
      <c r="BS18" s="16" t="s">
        <v>6</v>
      </c>
    </row>
    <row r="19" spans="2:71" ht="12" customHeight="1">
      <c r="B19" s="19"/>
      <c r="D19" s="26" t="s">
        <v>31</v>
      </c>
      <c r="AK19" s="26" t="s">
        <v>25</v>
      </c>
      <c r="AN19" s="24" t="s">
        <v>1</v>
      </c>
      <c r="AR19" s="19"/>
      <c r="BE19" s="208"/>
      <c r="BS19" s="16" t="s">
        <v>6</v>
      </c>
    </row>
    <row r="20" spans="2:71" ht="18.399999999999999" customHeight="1">
      <c r="B20" s="19"/>
      <c r="E20" s="24" t="s">
        <v>21</v>
      </c>
      <c r="AK20" s="26" t="s">
        <v>26</v>
      </c>
      <c r="AN20" s="24" t="s">
        <v>1</v>
      </c>
      <c r="AR20" s="19"/>
      <c r="BE20" s="208"/>
      <c r="BS20" s="16" t="s">
        <v>30</v>
      </c>
    </row>
    <row r="21" spans="2:71" ht="6.95" customHeight="1">
      <c r="B21" s="19"/>
      <c r="AR21" s="19"/>
      <c r="BE21" s="208"/>
    </row>
    <row r="22" spans="2:71" ht="12" customHeight="1">
      <c r="B22" s="19"/>
      <c r="D22" s="26" t="s">
        <v>32</v>
      </c>
      <c r="AR22" s="19"/>
      <c r="BE22" s="208"/>
    </row>
    <row r="23" spans="2:71" ht="16.5" customHeight="1">
      <c r="B23" s="19"/>
      <c r="E23" s="214" t="s">
        <v>1</v>
      </c>
      <c r="F23" s="214"/>
      <c r="G23" s="214"/>
      <c r="H23" s="214"/>
      <c r="I23" s="214"/>
      <c r="J23" s="214"/>
      <c r="K23" s="214"/>
      <c r="L23" s="214"/>
      <c r="M23" s="214"/>
      <c r="N23" s="214"/>
      <c r="O23" s="214"/>
      <c r="P23" s="214"/>
      <c r="Q23" s="214"/>
      <c r="R23" s="214"/>
      <c r="S23" s="214"/>
      <c r="T23" s="214"/>
      <c r="U23" s="214"/>
      <c r="V23" s="214"/>
      <c r="W23" s="214"/>
      <c r="X23" s="214"/>
      <c r="Y23" s="214"/>
      <c r="Z23" s="214"/>
      <c r="AA23" s="214"/>
      <c r="AB23" s="214"/>
      <c r="AC23" s="214"/>
      <c r="AD23" s="214"/>
      <c r="AE23" s="214"/>
      <c r="AF23" s="214"/>
      <c r="AG23" s="214"/>
      <c r="AH23" s="214"/>
      <c r="AI23" s="214"/>
      <c r="AJ23" s="214"/>
      <c r="AK23" s="214"/>
      <c r="AL23" s="214"/>
      <c r="AM23" s="214"/>
      <c r="AN23" s="214"/>
      <c r="AR23" s="19"/>
      <c r="BE23" s="208"/>
    </row>
    <row r="24" spans="2:71" ht="6.95" customHeight="1">
      <c r="B24" s="19"/>
      <c r="AR24" s="19"/>
      <c r="BE24" s="208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08"/>
    </row>
    <row r="26" spans="2:71" s="1" customFormat="1" ht="25.9" customHeight="1">
      <c r="B26" s="31"/>
      <c r="D26" s="32" t="s">
        <v>33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15">
        <f>ROUND(AG94,2)</f>
        <v>0</v>
      </c>
      <c r="AL26" s="216"/>
      <c r="AM26" s="216"/>
      <c r="AN26" s="216"/>
      <c r="AO26" s="216"/>
      <c r="AR26" s="31"/>
      <c r="BE26" s="208"/>
    </row>
    <row r="27" spans="2:71" s="1" customFormat="1" ht="6.95" customHeight="1">
      <c r="B27" s="31"/>
      <c r="AR27" s="31"/>
      <c r="BE27" s="208"/>
    </row>
    <row r="28" spans="2:71" s="1" customFormat="1">
      <c r="B28" s="31"/>
      <c r="L28" s="217" t="s">
        <v>34</v>
      </c>
      <c r="M28" s="217"/>
      <c r="N28" s="217"/>
      <c r="O28" s="217"/>
      <c r="P28" s="217"/>
      <c r="W28" s="217" t="s">
        <v>35</v>
      </c>
      <c r="X28" s="217"/>
      <c r="Y28" s="217"/>
      <c r="Z28" s="217"/>
      <c r="AA28" s="217"/>
      <c r="AB28" s="217"/>
      <c r="AC28" s="217"/>
      <c r="AD28" s="217"/>
      <c r="AE28" s="217"/>
      <c r="AK28" s="217" t="s">
        <v>36</v>
      </c>
      <c r="AL28" s="217"/>
      <c r="AM28" s="217"/>
      <c r="AN28" s="217"/>
      <c r="AO28" s="217"/>
      <c r="AR28" s="31"/>
      <c r="BE28" s="208"/>
    </row>
    <row r="29" spans="2:71" s="2" customFormat="1" ht="14.45" customHeight="1">
      <c r="B29" s="35"/>
      <c r="D29" s="26" t="s">
        <v>37</v>
      </c>
      <c r="F29" s="26" t="s">
        <v>38</v>
      </c>
      <c r="L29" s="202">
        <v>0.21</v>
      </c>
      <c r="M29" s="201"/>
      <c r="N29" s="201"/>
      <c r="O29" s="201"/>
      <c r="P29" s="201"/>
      <c r="W29" s="200">
        <f>ROUND(AZ94, 2)</f>
        <v>0</v>
      </c>
      <c r="X29" s="201"/>
      <c r="Y29" s="201"/>
      <c r="Z29" s="201"/>
      <c r="AA29" s="201"/>
      <c r="AB29" s="201"/>
      <c r="AC29" s="201"/>
      <c r="AD29" s="201"/>
      <c r="AE29" s="201"/>
      <c r="AK29" s="200">
        <f>ROUND(AV94, 2)</f>
        <v>0</v>
      </c>
      <c r="AL29" s="201"/>
      <c r="AM29" s="201"/>
      <c r="AN29" s="201"/>
      <c r="AO29" s="201"/>
      <c r="AR29" s="35"/>
      <c r="BE29" s="209"/>
    </row>
    <row r="30" spans="2:71" s="2" customFormat="1" ht="14.45" customHeight="1">
      <c r="B30" s="35"/>
      <c r="F30" s="26" t="s">
        <v>39</v>
      </c>
      <c r="L30" s="202">
        <v>0.12</v>
      </c>
      <c r="M30" s="201"/>
      <c r="N30" s="201"/>
      <c r="O30" s="201"/>
      <c r="P30" s="201"/>
      <c r="W30" s="200">
        <f>ROUND(BA94, 2)</f>
        <v>0</v>
      </c>
      <c r="X30" s="201"/>
      <c r="Y30" s="201"/>
      <c r="Z30" s="201"/>
      <c r="AA30" s="201"/>
      <c r="AB30" s="201"/>
      <c r="AC30" s="201"/>
      <c r="AD30" s="201"/>
      <c r="AE30" s="201"/>
      <c r="AK30" s="200">
        <f>ROUND(AW94, 2)</f>
        <v>0</v>
      </c>
      <c r="AL30" s="201"/>
      <c r="AM30" s="201"/>
      <c r="AN30" s="201"/>
      <c r="AO30" s="201"/>
      <c r="AR30" s="35"/>
      <c r="BE30" s="209"/>
    </row>
    <row r="31" spans="2:71" s="2" customFormat="1" ht="14.45" hidden="1" customHeight="1">
      <c r="B31" s="35"/>
      <c r="F31" s="26" t="s">
        <v>40</v>
      </c>
      <c r="L31" s="202">
        <v>0.21</v>
      </c>
      <c r="M31" s="201"/>
      <c r="N31" s="201"/>
      <c r="O31" s="201"/>
      <c r="P31" s="201"/>
      <c r="W31" s="200">
        <f>ROUND(BB94, 2)</f>
        <v>0</v>
      </c>
      <c r="X31" s="201"/>
      <c r="Y31" s="201"/>
      <c r="Z31" s="201"/>
      <c r="AA31" s="201"/>
      <c r="AB31" s="201"/>
      <c r="AC31" s="201"/>
      <c r="AD31" s="201"/>
      <c r="AE31" s="201"/>
      <c r="AK31" s="200">
        <v>0</v>
      </c>
      <c r="AL31" s="201"/>
      <c r="AM31" s="201"/>
      <c r="AN31" s="201"/>
      <c r="AO31" s="201"/>
      <c r="AR31" s="35"/>
      <c r="BE31" s="209"/>
    </row>
    <row r="32" spans="2:71" s="2" customFormat="1" ht="14.45" hidden="1" customHeight="1">
      <c r="B32" s="35"/>
      <c r="F32" s="26" t="s">
        <v>41</v>
      </c>
      <c r="L32" s="202">
        <v>0.12</v>
      </c>
      <c r="M32" s="201"/>
      <c r="N32" s="201"/>
      <c r="O32" s="201"/>
      <c r="P32" s="201"/>
      <c r="W32" s="200">
        <f>ROUND(BC94, 2)</f>
        <v>0</v>
      </c>
      <c r="X32" s="201"/>
      <c r="Y32" s="201"/>
      <c r="Z32" s="201"/>
      <c r="AA32" s="201"/>
      <c r="AB32" s="201"/>
      <c r="AC32" s="201"/>
      <c r="AD32" s="201"/>
      <c r="AE32" s="201"/>
      <c r="AK32" s="200">
        <v>0</v>
      </c>
      <c r="AL32" s="201"/>
      <c r="AM32" s="201"/>
      <c r="AN32" s="201"/>
      <c r="AO32" s="201"/>
      <c r="AR32" s="35"/>
      <c r="BE32" s="209"/>
    </row>
    <row r="33" spans="2:57" s="2" customFormat="1" ht="14.45" hidden="1" customHeight="1">
      <c r="B33" s="35"/>
      <c r="F33" s="26" t="s">
        <v>42</v>
      </c>
      <c r="L33" s="202">
        <v>0</v>
      </c>
      <c r="M33" s="201"/>
      <c r="N33" s="201"/>
      <c r="O33" s="201"/>
      <c r="P33" s="201"/>
      <c r="W33" s="200">
        <f>ROUND(BD94, 2)</f>
        <v>0</v>
      </c>
      <c r="X33" s="201"/>
      <c r="Y33" s="201"/>
      <c r="Z33" s="201"/>
      <c r="AA33" s="201"/>
      <c r="AB33" s="201"/>
      <c r="AC33" s="201"/>
      <c r="AD33" s="201"/>
      <c r="AE33" s="201"/>
      <c r="AK33" s="200">
        <v>0</v>
      </c>
      <c r="AL33" s="201"/>
      <c r="AM33" s="201"/>
      <c r="AN33" s="201"/>
      <c r="AO33" s="201"/>
      <c r="AR33" s="35"/>
      <c r="BE33" s="209"/>
    </row>
    <row r="34" spans="2:57" s="1" customFormat="1" ht="6.95" customHeight="1">
      <c r="B34" s="31"/>
      <c r="AR34" s="31"/>
      <c r="BE34" s="208"/>
    </row>
    <row r="35" spans="2:57" s="1" customFormat="1" ht="25.9" customHeight="1">
      <c r="B35" s="31"/>
      <c r="C35" s="36"/>
      <c r="D35" s="37" t="s">
        <v>43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44</v>
      </c>
      <c r="U35" s="38"/>
      <c r="V35" s="38"/>
      <c r="W35" s="38"/>
      <c r="X35" s="203" t="s">
        <v>45</v>
      </c>
      <c r="Y35" s="204"/>
      <c r="Z35" s="204"/>
      <c r="AA35" s="204"/>
      <c r="AB35" s="204"/>
      <c r="AC35" s="38"/>
      <c r="AD35" s="38"/>
      <c r="AE35" s="38"/>
      <c r="AF35" s="38"/>
      <c r="AG35" s="38"/>
      <c r="AH35" s="38"/>
      <c r="AI35" s="38"/>
      <c r="AJ35" s="38"/>
      <c r="AK35" s="205">
        <f>SUM(AK26:AK33)</f>
        <v>0</v>
      </c>
      <c r="AL35" s="204"/>
      <c r="AM35" s="204"/>
      <c r="AN35" s="204"/>
      <c r="AO35" s="206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46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47</v>
      </c>
      <c r="AI49" s="41"/>
      <c r="AJ49" s="41"/>
      <c r="AK49" s="41"/>
      <c r="AL49" s="41"/>
      <c r="AM49" s="41"/>
      <c r="AN49" s="41"/>
      <c r="AO49" s="41"/>
      <c r="AR49" s="31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>
      <c r="B60" s="31"/>
      <c r="D60" s="42" t="s">
        <v>48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49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48</v>
      </c>
      <c r="AI60" s="33"/>
      <c r="AJ60" s="33"/>
      <c r="AK60" s="33"/>
      <c r="AL60" s="33"/>
      <c r="AM60" s="42" t="s">
        <v>49</v>
      </c>
      <c r="AN60" s="33"/>
      <c r="AO60" s="33"/>
      <c r="AR60" s="31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>
      <c r="B64" s="31"/>
      <c r="D64" s="40" t="s">
        <v>50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51</v>
      </c>
      <c r="AI64" s="41"/>
      <c r="AJ64" s="41"/>
      <c r="AK64" s="41"/>
      <c r="AL64" s="41"/>
      <c r="AM64" s="41"/>
      <c r="AN64" s="41"/>
      <c r="AO64" s="41"/>
      <c r="AR64" s="31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>
      <c r="B75" s="31"/>
      <c r="D75" s="42" t="s">
        <v>48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49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48</v>
      </c>
      <c r="AI75" s="33"/>
      <c r="AJ75" s="33"/>
      <c r="AK75" s="33"/>
      <c r="AL75" s="33"/>
      <c r="AM75" s="42" t="s">
        <v>49</v>
      </c>
      <c r="AN75" s="33"/>
      <c r="AO75" s="33"/>
      <c r="AR75" s="31"/>
    </row>
    <row r="76" spans="2:44" s="1" customFormat="1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52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0642B</v>
      </c>
      <c r="AR84" s="47"/>
    </row>
    <row r="85" spans="1:91" s="4" customFormat="1" ht="36.950000000000003" customHeight="1">
      <c r="B85" s="48"/>
      <c r="C85" s="49" t="s">
        <v>16</v>
      </c>
      <c r="L85" s="191" t="str">
        <f>K6</f>
        <v>Střecha MŠ Šitbořice</v>
      </c>
      <c r="M85" s="192"/>
      <c r="N85" s="192"/>
      <c r="O85" s="192"/>
      <c r="P85" s="192"/>
      <c r="Q85" s="192"/>
      <c r="R85" s="192"/>
      <c r="S85" s="192"/>
      <c r="T85" s="192"/>
      <c r="U85" s="192"/>
      <c r="V85" s="192"/>
      <c r="W85" s="192"/>
      <c r="X85" s="192"/>
      <c r="Y85" s="192"/>
      <c r="Z85" s="192"/>
      <c r="AA85" s="192"/>
      <c r="AB85" s="192"/>
      <c r="AC85" s="192"/>
      <c r="AD85" s="192"/>
      <c r="AE85" s="192"/>
      <c r="AF85" s="192"/>
      <c r="AG85" s="192"/>
      <c r="AH85" s="192"/>
      <c r="AI85" s="192"/>
      <c r="AJ85" s="192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 xml:space="preserve"> </v>
      </c>
      <c r="AI87" s="26" t="s">
        <v>22</v>
      </c>
      <c r="AM87" s="193" t="str">
        <f>IF(AN8= "","",AN8)</f>
        <v>5. 3. 2025</v>
      </c>
      <c r="AN87" s="193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24</v>
      </c>
      <c r="L89" s="3" t="str">
        <f>IF(E11= "","",E11)</f>
        <v xml:space="preserve"> </v>
      </c>
      <c r="AI89" s="26" t="s">
        <v>29</v>
      </c>
      <c r="AM89" s="194" t="str">
        <f>IF(E17="","",E17)</f>
        <v xml:space="preserve"> </v>
      </c>
      <c r="AN89" s="195"/>
      <c r="AO89" s="195"/>
      <c r="AP89" s="195"/>
      <c r="AR89" s="31"/>
      <c r="AS89" s="196" t="s">
        <v>53</v>
      </c>
      <c r="AT89" s="197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27</v>
      </c>
      <c r="L90" s="3" t="str">
        <f>IF(E14= "Vyplň údaj","",E14)</f>
        <v/>
      </c>
      <c r="AI90" s="26" t="s">
        <v>31</v>
      </c>
      <c r="AM90" s="194" t="str">
        <f>IF(E20="","",E20)</f>
        <v xml:space="preserve"> </v>
      </c>
      <c r="AN90" s="195"/>
      <c r="AO90" s="195"/>
      <c r="AP90" s="195"/>
      <c r="AR90" s="31"/>
      <c r="AS90" s="198"/>
      <c r="AT90" s="199"/>
      <c r="BD90" s="55"/>
    </row>
    <row r="91" spans="1:91" s="1" customFormat="1" ht="10.9" customHeight="1">
      <c r="B91" s="31"/>
      <c r="AR91" s="31"/>
      <c r="AS91" s="198"/>
      <c r="AT91" s="199"/>
      <c r="BD91" s="55"/>
    </row>
    <row r="92" spans="1:91" s="1" customFormat="1" ht="29.25" customHeight="1">
      <c r="B92" s="31"/>
      <c r="C92" s="184" t="s">
        <v>54</v>
      </c>
      <c r="D92" s="185"/>
      <c r="E92" s="185"/>
      <c r="F92" s="185"/>
      <c r="G92" s="185"/>
      <c r="H92" s="56"/>
      <c r="I92" s="186" t="s">
        <v>55</v>
      </c>
      <c r="J92" s="185"/>
      <c r="K92" s="185"/>
      <c r="L92" s="185"/>
      <c r="M92" s="185"/>
      <c r="N92" s="185"/>
      <c r="O92" s="185"/>
      <c r="P92" s="185"/>
      <c r="Q92" s="185"/>
      <c r="R92" s="185"/>
      <c r="S92" s="185"/>
      <c r="T92" s="185"/>
      <c r="U92" s="185"/>
      <c r="V92" s="185"/>
      <c r="W92" s="185"/>
      <c r="X92" s="185"/>
      <c r="Y92" s="185"/>
      <c r="Z92" s="185"/>
      <c r="AA92" s="185"/>
      <c r="AB92" s="185"/>
      <c r="AC92" s="185"/>
      <c r="AD92" s="185"/>
      <c r="AE92" s="185"/>
      <c r="AF92" s="185"/>
      <c r="AG92" s="187" t="s">
        <v>56</v>
      </c>
      <c r="AH92" s="185"/>
      <c r="AI92" s="185"/>
      <c r="AJ92" s="185"/>
      <c r="AK92" s="185"/>
      <c r="AL92" s="185"/>
      <c r="AM92" s="185"/>
      <c r="AN92" s="186" t="s">
        <v>57</v>
      </c>
      <c r="AO92" s="185"/>
      <c r="AP92" s="188"/>
      <c r="AQ92" s="57" t="s">
        <v>58</v>
      </c>
      <c r="AR92" s="31"/>
      <c r="AS92" s="58" t="s">
        <v>59</v>
      </c>
      <c r="AT92" s="59" t="s">
        <v>60</v>
      </c>
      <c r="AU92" s="59" t="s">
        <v>61</v>
      </c>
      <c r="AV92" s="59" t="s">
        <v>62</v>
      </c>
      <c r="AW92" s="59" t="s">
        <v>63</v>
      </c>
      <c r="AX92" s="59" t="s">
        <v>64</v>
      </c>
      <c r="AY92" s="59" t="s">
        <v>65</v>
      </c>
      <c r="AZ92" s="59" t="s">
        <v>66</v>
      </c>
      <c r="BA92" s="59" t="s">
        <v>67</v>
      </c>
      <c r="BB92" s="59" t="s">
        <v>68</v>
      </c>
      <c r="BC92" s="59" t="s">
        <v>69</v>
      </c>
      <c r="BD92" s="60" t="s">
        <v>70</v>
      </c>
    </row>
    <row r="93" spans="1:91" s="1" customFormat="1" ht="10.9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71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89">
        <f>ROUND(SUM(AG95:AG97),2)</f>
        <v>0</v>
      </c>
      <c r="AH94" s="189"/>
      <c r="AI94" s="189"/>
      <c r="AJ94" s="189"/>
      <c r="AK94" s="189"/>
      <c r="AL94" s="189"/>
      <c r="AM94" s="189"/>
      <c r="AN94" s="190">
        <f>SUM(AG94,AT94)</f>
        <v>0</v>
      </c>
      <c r="AO94" s="190"/>
      <c r="AP94" s="190"/>
      <c r="AQ94" s="66" t="s">
        <v>1</v>
      </c>
      <c r="AR94" s="62"/>
      <c r="AS94" s="67">
        <f>ROUND(SUM(AS95:AS97),2)</f>
        <v>0</v>
      </c>
      <c r="AT94" s="68">
        <f>ROUND(SUM(AV94:AW94),2)</f>
        <v>0</v>
      </c>
      <c r="AU94" s="69">
        <f>ROUND(SUM(AU95:AU97),5)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ROUND(SUM(AZ95:AZ97),2)</f>
        <v>0</v>
      </c>
      <c r="BA94" s="68">
        <f>ROUND(SUM(BA95:BA97),2)</f>
        <v>0</v>
      </c>
      <c r="BB94" s="68">
        <f>ROUND(SUM(BB95:BB97),2)</f>
        <v>0</v>
      </c>
      <c r="BC94" s="68">
        <f>ROUND(SUM(BC95:BC97),2)</f>
        <v>0</v>
      </c>
      <c r="BD94" s="70">
        <f>ROUND(SUM(BD95:BD97),2)</f>
        <v>0</v>
      </c>
      <c r="BS94" s="71" t="s">
        <v>72</v>
      </c>
      <c r="BT94" s="71" t="s">
        <v>73</v>
      </c>
      <c r="BU94" s="72" t="s">
        <v>74</v>
      </c>
      <c r="BV94" s="71" t="s">
        <v>75</v>
      </c>
      <c r="BW94" s="71" t="s">
        <v>5</v>
      </c>
      <c r="BX94" s="71" t="s">
        <v>76</v>
      </c>
      <c r="CL94" s="71" t="s">
        <v>1</v>
      </c>
    </row>
    <row r="95" spans="1:91" s="6" customFormat="1" ht="16.5" customHeight="1">
      <c r="A95" s="73" t="s">
        <v>77</v>
      </c>
      <c r="B95" s="74"/>
      <c r="C95" s="75"/>
      <c r="D95" s="183" t="s">
        <v>78</v>
      </c>
      <c r="E95" s="183"/>
      <c r="F95" s="183"/>
      <c r="G95" s="183"/>
      <c r="H95" s="183"/>
      <c r="I95" s="76"/>
      <c r="J95" s="183" t="s">
        <v>79</v>
      </c>
      <c r="K95" s="183"/>
      <c r="L95" s="183"/>
      <c r="M95" s="183"/>
      <c r="N95" s="183"/>
      <c r="O95" s="183"/>
      <c r="P95" s="183"/>
      <c r="Q95" s="183"/>
      <c r="R95" s="183"/>
      <c r="S95" s="183"/>
      <c r="T95" s="183"/>
      <c r="U95" s="183"/>
      <c r="V95" s="183"/>
      <c r="W95" s="183"/>
      <c r="X95" s="183"/>
      <c r="Y95" s="183"/>
      <c r="Z95" s="183"/>
      <c r="AA95" s="183"/>
      <c r="AB95" s="183"/>
      <c r="AC95" s="183"/>
      <c r="AD95" s="183"/>
      <c r="AE95" s="183"/>
      <c r="AF95" s="183"/>
      <c r="AG95" s="181">
        <f>'00 - Vedlejší rozpočtové ...'!J30</f>
        <v>0</v>
      </c>
      <c r="AH95" s="182"/>
      <c r="AI95" s="182"/>
      <c r="AJ95" s="182"/>
      <c r="AK95" s="182"/>
      <c r="AL95" s="182"/>
      <c r="AM95" s="182"/>
      <c r="AN95" s="181">
        <f>SUM(AG95,AT95)</f>
        <v>0</v>
      </c>
      <c r="AO95" s="182"/>
      <c r="AP95" s="182"/>
      <c r="AQ95" s="77" t="s">
        <v>80</v>
      </c>
      <c r="AR95" s="74"/>
      <c r="AS95" s="78">
        <v>0</v>
      </c>
      <c r="AT95" s="79">
        <f>ROUND(SUM(AV95:AW95),2)</f>
        <v>0</v>
      </c>
      <c r="AU95" s="80">
        <f>'00 - Vedlejší rozpočtové ...'!P126</f>
        <v>0</v>
      </c>
      <c r="AV95" s="79">
        <f>'00 - Vedlejší rozpočtové ...'!J33</f>
        <v>0</v>
      </c>
      <c r="AW95" s="79">
        <f>'00 - Vedlejší rozpočtové ...'!J34</f>
        <v>0</v>
      </c>
      <c r="AX95" s="79">
        <f>'00 - Vedlejší rozpočtové ...'!J35</f>
        <v>0</v>
      </c>
      <c r="AY95" s="79">
        <f>'00 - Vedlejší rozpočtové ...'!J36</f>
        <v>0</v>
      </c>
      <c r="AZ95" s="79">
        <f>'00 - Vedlejší rozpočtové ...'!F33</f>
        <v>0</v>
      </c>
      <c r="BA95" s="79">
        <f>'00 - Vedlejší rozpočtové ...'!F34</f>
        <v>0</v>
      </c>
      <c r="BB95" s="79">
        <f>'00 - Vedlejší rozpočtové ...'!F35</f>
        <v>0</v>
      </c>
      <c r="BC95" s="79">
        <f>'00 - Vedlejší rozpočtové ...'!F36</f>
        <v>0</v>
      </c>
      <c r="BD95" s="81">
        <f>'00 - Vedlejší rozpočtové ...'!F37</f>
        <v>0</v>
      </c>
      <c r="BT95" s="82" t="s">
        <v>81</v>
      </c>
      <c r="BV95" s="82" t="s">
        <v>75</v>
      </c>
      <c r="BW95" s="82" t="s">
        <v>82</v>
      </c>
      <c r="BX95" s="82" t="s">
        <v>5</v>
      </c>
      <c r="CL95" s="82" t="s">
        <v>1</v>
      </c>
      <c r="CM95" s="82" t="s">
        <v>83</v>
      </c>
    </row>
    <row r="96" spans="1:91" s="6" customFormat="1" ht="16.5" customHeight="1">
      <c r="A96" s="73" t="s">
        <v>77</v>
      </c>
      <c r="B96" s="74"/>
      <c r="C96" s="75"/>
      <c r="D96" s="183" t="s">
        <v>84</v>
      </c>
      <c r="E96" s="183"/>
      <c r="F96" s="183"/>
      <c r="G96" s="183"/>
      <c r="H96" s="183"/>
      <c r="I96" s="76"/>
      <c r="J96" s="183" t="s">
        <v>85</v>
      </c>
      <c r="K96" s="183"/>
      <c r="L96" s="183"/>
      <c r="M96" s="183"/>
      <c r="N96" s="183"/>
      <c r="O96" s="183"/>
      <c r="P96" s="183"/>
      <c r="Q96" s="183"/>
      <c r="R96" s="183"/>
      <c r="S96" s="183"/>
      <c r="T96" s="183"/>
      <c r="U96" s="183"/>
      <c r="V96" s="183"/>
      <c r="W96" s="183"/>
      <c r="X96" s="183"/>
      <c r="Y96" s="183"/>
      <c r="Z96" s="183"/>
      <c r="AA96" s="183"/>
      <c r="AB96" s="183"/>
      <c r="AC96" s="183"/>
      <c r="AD96" s="183"/>
      <c r="AE96" s="183"/>
      <c r="AF96" s="183"/>
      <c r="AG96" s="181">
        <f>'03 - Střecha MŠ - bourací...'!J30</f>
        <v>0</v>
      </c>
      <c r="AH96" s="182"/>
      <c r="AI96" s="182"/>
      <c r="AJ96" s="182"/>
      <c r="AK96" s="182"/>
      <c r="AL96" s="182"/>
      <c r="AM96" s="182"/>
      <c r="AN96" s="181">
        <f>SUM(AG96,AT96)</f>
        <v>0</v>
      </c>
      <c r="AO96" s="182"/>
      <c r="AP96" s="182"/>
      <c r="AQ96" s="77" t="s">
        <v>80</v>
      </c>
      <c r="AR96" s="74"/>
      <c r="AS96" s="78">
        <v>0</v>
      </c>
      <c r="AT96" s="79">
        <f>ROUND(SUM(AV96:AW96),2)</f>
        <v>0</v>
      </c>
      <c r="AU96" s="80">
        <f>'03 - Střecha MŠ - bourací...'!P128</f>
        <v>0</v>
      </c>
      <c r="AV96" s="79">
        <f>'03 - Střecha MŠ - bourací...'!J33</f>
        <v>0</v>
      </c>
      <c r="AW96" s="79">
        <f>'03 - Střecha MŠ - bourací...'!J34</f>
        <v>0</v>
      </c>
      <c r="AX96" s="79">
        <f>'03 - Střecha MŠ - bourací...'!J35</f>
        <v>0</v>
      </c>
      <c r="AY96" s="79">
        <f>'03 - Střecha MŠ - bourací...'!J36</f>
        <v>0</v>
      </c>
      <c r="AZ96" s="79">
        <f>'03 - Střecha MŠ - bourací...'!F33</f>
        <v>0</v>
      </c>
      <c r="BA96" s="79">
        <f>'03 - Střecha MŠ - bourací...'!F34</f>
        <v>0</v>
      </c>
      <c r="BB96" s="79">
        <f>'03 - Střecha MŠ - bourací...'!F35</f>
        <v>0</v>
      </c>
      <c r="BC96" s="79">
        <f>'03 - Střecha MŠ - bourací...'!F36</f>
        <v>0</v>
      </c>
      <c r="BD96" s="81">
        <f>'03 - Střecha MŠ - bourací...'!F37</f>
        <v>0</v>
      </c>
      <c r="BT96" s="82" t="s">
        <v>81</v>
      </c>
      <c r="BV96" s="82" t="s">
        <v>75</v>
      </c>
      <c r="BW96" s="82" t="s">
        <v>86</v>
      </c>
      <c r="BX96" s="82" t="s">
        <v>5</v>
      </c>
      <c r="CL96" s="82" t="s">
        <v>1</v>
      </c>
      <c r="CM96" s="82" t="s">
        <v>83</v>
      </c>
    </row>
    <row r="97" spans="1:91" s="6" customFormat="1" ht="16.5" customHeight="1">
      <c r="A97" s="73" t="s">
        <v>77</v>
      </c>
      <c r="B97" s="74"/>
      <c r="C97" s="75"/>
      <c r="D97" s="183" t="s">
        <v>87</v>
      </c>
      <c r="E97" s="183"/>
      <c r="F97" s="183"/>
      <c r="G97" s="183"/>
      <c r="H97" s="183"/>
      <c r="I97" s="76"/>
      <c r="J97" s="183" t="s">
        <v>88</v>
      </c>
      <c r="K97" s="183"/>
      <c r="L97" s="183"/>
      <c r="M97" s="183"/>
      <c r="N97" s="183"/>
      <c r="O97" s="183"/>
      <c r="P97" s="183"/>
      <c r="Q97" s="183"/>
      <c r="R97" s="183"/>
      <c r="S97" s="183"/>
      <c r="T97" s="183"/>
      <c r="U97" s="183"/>
      <c r="V97" s="183"/>
      <c r="W97" s="183"/>
      <c r="X97" s="183"/>
      <c r="Y97" s="183"/>
      <c r="Z97" s="183"/>
      <c r="AA97" s="183"/>
      <c r="AB97" s="183"/>
      <c r="AC97" s="183"/>
      <c r="AD97" s="183"/>
      <c r="AE97" s="183"/>
      <c r="AF97" s="183"/>
      <c r="AG97" s="181">
        <f>'04 - Střecha MŠ'!J30</f>
        <v>0</v>
      </c>
      <c r="AH97" s="182"/>
      <c r="AI97" s="182"/>
      <c r="AJ97" s="182"/>
      <c r="AK97" s="182"/>
      <c r="AL97" s="182"/>
      <c r="AM97" s="182"/>
      <c r="AN97" s="181">
        <f>SUM(AG97,AT97)</f>
        <v>0</v>
      </c>
      <c r="AO97" s="182"/>
      <c r="AP97" s="182"/>
      <c r="AQ97" s="77" t="s">
        <v>80</v>
      </c>
      <c r="AR97" s="74"/>
      <c r="AS97" s="83">
        <v>0</v>
      </c>
      <c r="AT97" s="84">
        <f>ROUND(SUM(AV97:AW97),2)</f>
        <v>0</v>
      </c>
      <c r="AU97" s="85">
        <f>'04 - Střecha MŠ'!P127</f>
        <v>0</v>
      </c>
      <c r="AV97" s="84">
        <f>'04 - Střecha MŠ'!J33</f>
        <v>0</v>
      </c>
      <c r="AW97" s="84">
        <f>'04 - Střecha MŠ'!J34</f>
        <v>0</v>
      </c>
      <c r="AX97" s="84">
        <f>'04 - Střecha MŠ'!J35</f>
        <v>0</v>
      </c>
      <c r="AY97" s="84">
        <f>'04 - Střecha MŠ'!J36</f>
        <v>0</v>
      </c>
      <c r="AZ97" s="84">
        <f>'04 - Střecha MŠ'!F33</f>
        <v>0</v>
      </c>
      <c r="BA97" s="84">
        <f>'04 - Střecha MŠ'!F34</f>
        <v>0</v>
      </c>
      <c r="BB97" s="84">
        <f>'04 - Střecha MŠ'!F35</f>
        <v>0</v>
      </c>
      <c r="BC97" s="84">
        <f>'04 - Střecha MŠ'!F36</f>
        <v>0</v>
      </c>
      <c r="BD97" s="86">
        <f>'04 - Střecha MŠ'!F37</f>
        <v>0</v>
      </c>
      <c r="BT97" s="82" t="s">
        <v>81</v>
      </c>
      <c r="BV97" s="82" t="s">
        <v>75</v>
      </c>
      <c r="BW97" s="82" t="s">
        <v>89</v>
      </c>
      <c r="BX97" s="82" t="s">
        <v>5</v>
      </c>
      <c r="CL97" s="82" t="s">
        <v>1</v>
      </c>
      <c r="CM97" s="82" t="s">
        <v>83</v>
      </c>
    </row>
    <row r="98" spans="1:91" s="1" customFormat="1" ht="30" customHeight="1">
      <c r="B98" s="31"/>
      <c r="AR98" s="31"/>
    </row>
    <row r="99" spans="1:91" s="1" customFormat="1" ht="6.95" customHeight="1">
      <c r="B99" s="43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31"/>
    </row>
  </sheetData>
  <sheetProtection algorithmName="SHA-512" hashValue="NMBbtHKZ3lTRU5Vd9Vx30eeJjjEBjCWULnEJNxts7kVaZQhdfRBNAwWGZB3Wau0ei6TofmUw18HgQ7y9Fmk8Dw==" saltValue="h0AxiOp2kiAE0TVG3SOS1GfCzkDyRFrgH4xbLVP4TXShWsfZeJWBknaMscydWK+stxXQcD/SMYnZrN+jQgNIXA==" spinCount="100000" sheet="1" objects="1" scenarios="1" formatColumns="0" formatRows="0"/>
  <mergeCells count="50">
    <mergeCell ref="W30:AE30"/>
    <mergeCell ref="AK30:AO30"/>
    <mergeCell ref="L30:P30"/>
    <mergeCell ref="W31:AE31"/>
    <mergeCell ref="L31:P31"/>
    <mergeCell ref="W32:AE32"/>
    <mergeCell ref="AK32:AO32"/>
    <mergeCell ref="L32:P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  <mergeCell ref="AN96:AP96"/>
    <mergeCell ref="AG96:AM96"/>
    <mergeCell ref="D96:H96"/>
    <mergeCell ref="J96:AF96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</mergeCells>
  <hyperlinks>
    <hyperlink ref="A95" location="'00 - Vedlejší rozpočtové ...'!C2" display="/" xr:uid="{00000000-0004-0000-0000-000000000000}"/>
    <hyperlink ref="A96" location="'03 - Střecha MŠ - bourací...'!C2" display="/" xr:uid="{00000000-0004-0000-0000-000001000000}"/>
    <hyperlink ref="A97" location="'04 - Střecha MŠ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46"/>
  <sheetViews>
    <sheetView showGridLines="0" tabSelected="1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6" t="s">
        <v>82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5" customHeight="1">
      <c r="B4" s="19"/>
      <c r="D4" s="20" t="s">
        <v>90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19" t="str">
        <f>'Rekapitulace stavby'!K6</f>
        <v>Střecha MŠ Šitbořice</v>
      </c>
      <c r="F7" s="220"/>
      <c r="G7" s="220"/>
      <c r="H7" s="220"/>
      <c r="L7" s="19"/>
    </row>
    <row r="8" spans="2:46" s="1" customFormat="1" ht="12" customHeight="1">
      <c r="B8" s="31"/>
      <c r="D8" s="26" t="s">
        <v>91</v>
      </c>
      <c r="L8" s="31"/>
    </row>
    <row r="9" spans="2:46" s="1" customFormat="1" ht="16.5" customHeight="1">
      <c r="B9" s="31"/>
      <c r="E9" s="191" t="s">
        <v>92</v>
      </c>
      <c r="F9" s="218"/>
      <c r="G9" s="218"/>
      <c r="H9" s="218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5. 3. 2025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1" t="str">
        <f>'Rekapitulace stavby'!E14</f>
        <v>Vyplň údaj</v>
      </c>
      <c r="F18" s="210"/>
      <c r="G18" s="210"/>
      <c r="H18" s="210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8"/>
      <c r="E27" s="214" t="s">
        <v>1</v>
      </c>
      <c r="F27" s="214"/>
      <c r="G27" s="214"/>
      <c r="H27" s="214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33</v>
      </c>
      <c r="J30" s="65">
        <f>ROUND(J126,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>
      <c r="B33" s="31"/>
      <c r="D33" s="54" t="s">
        <v>37</v>
      </c>
      <c r="E33" s="26" t="s">
        <v>38</v>
      </c>
      <c r="F33" s="90">
        <f>ROUND((SUM(BE126:BE145)),  2)</f>
        <v>0</v>
      </c>
      <c r="I33" s="91">
        <v>0.21</v>
      </c>
      <c r="J33" s="90">
        <f>ROUND(((SUM(BE126:BE145))*I33),  2)</f>
        <v>0</v>
      </c>
      <c r="L33" s="31"/>
    </row>
    <row r="34" spans="2:12" s="1" customFormat="1" ht="14.45" customHeight="1">
      <c r="B34" s="31"/>
      <c r="E34" s="26" t="s">
        <v>39</v>
      </c>
      <c r="F34" s="90">
        <f>ROUND((SUM(BF126:BF145)),  2)</f>
        <v>0</v>
      </c>
      <c r="I34" s="91">
        <v>0.12</v>
      </c>
      <c r="J34" s="90">
        <f>ROUND(((SUM(BF126:BF145))*I34),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90">
        <f>ROUND((SUM(BG126:BG145)),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90">
        <f>ROUND((SUM(BH126:BH145)),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42</v>
      </c>
      <c r="F37" s="90">
        <f>ROUND((SUM(BI126:BI145)),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43</v>
      </c>
      <c r="E39" s="56"/>
      <c r="F39" s="56"/>
      <c r="G39" s="94" t="s">
        <v>44</v>
      </c>
      <c r="H39" s="95" t="s">
        <v>45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>
      <c r="B61" s="31"/>
      <c r="D61" s="42" t="s">
        <v>48</v>
      </c>
      <c r="E61" s="33"/>
      <c r="F61" s="98" t="s">
        <v>49</v>
      </c>
      <c r="G61" s="42" t="s">
        <v>48</v>
      </c>
      <c r="H61" s="33"/>
      <c r="I61" s="33"/>
      <c r="J61" s="99" t="s">
        <v>49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>
      <c r="B76" s="31"/>
      <c r="D76" s="42" t="s">
        <v>48</v>
      </c>
      <c r="E76" s="33"/>
      <c r="F76" s="98" t="s">
        <v>49</v>
      </c>
      <c r="G76" s="42" t="s">
        <v>48</v>
      </c>
      <c r="H76" s="33"/>
      <c r="I76" s="33"/>
      <c r="J76" s="99" t="s">
        <v>49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93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19" t="str">
        <f>E7</f>
        <v>Střecha MŠ Šitbořice</v>
      </c>
      <c r="F85" s="220"/>
      <c r="G85" s="220"/>
      <c r="H85" s="220"/>
      <c r="L85" s="31"/>
    </row>
    <row r="86" spans="2:47" s="1" customFormat="1" ht="12" customHeight="1">
      <c r="B86" s="31"/>
      <c r="C86" s="26" t="s">
        <v>91</v>
      </c>
      <c r="L86" s="31"/>
    </row>
    <row r="87" spans="2:47" s="1" customFormat="1" ht="16.5" customHeight="1">
      <c r="B87" s="31"/>
      <c r="E87" s="191" t="str">
        <f>E9</f>
        <v>00 - Vedlejší rozpočtové náklady</v>
      </c>
      <c r="F87" s="218"/>
      <c r="G87" s="218"/>
      <c r="H87" s="218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5. 3. 2025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94</v>
      </c>
      <c r="D94" s="92"/>
      <c r="E94" s="92"/>
      <c r="F94" s="92"/>
      <c r="G94" s="92"/>
      <c r="H94" s="92"/>
      <c r="I94" s="92"/>
      <c r="J94" s="101" t="s">
        <v>95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96</v>
      </c>
      <c r="J96" s="65">
        <f>J126</f>
        <v>0</v>
      </c>
      <c r="L96" s="31"/>
      <c r="AU96" s="16" t="s">
        <v>97</v>
      </c>
    </row>
    <row r="97" spans="2:12" s="8" customFormat="1" ht="24.95" customHeight="1">
      <c r="B97" s="103"/>
      <c r="D97" s="104" t="s">
        <v>98</v>
      </c>
      <c r="E97" s="105"/>
      <c r="F97" s="105"/>
      <c r="G97" s="105"/>
      <c r="H97" s="105"/>
      <c r="I97" s="105"/>
      <c r="J97" s="106">
        <f>J127</f>
        <v>0</v>
      </c>
      <c r="L97" s="103"/>
    </row>
    <row r="98" spans="2:12" s="9" customFormat="1" ht="19.899999999999999" customHeight="1">
      <c r="B98" s="107"/>
      <c r="D98" s="108" t="s">
        <v>99</v>
      </c>
      <c r="E98" s="109"/>
      <c r="F98" s="109"/>
      <c r="G98" s="109"/>
      <c r="H98" s="109"/>
      <c r="I98" s="109"/>
      <c r="J98" s="110">
        <f>J128</f>
        <v>0</v>
      </c>
      <c r="L98" s="107"/>
    </row>
    <row r="99" spans="2:12" s="9" customFormat="1" ht="19.899999999999999" customHeight="1">
      <c r="B99" s="107"/>
      <c r="D99" s="108" t="s">
        <v>100</v>
      </c>
      <c r="E99" s="109"/>
      <c r="F99" s="109"/>
      <c r="G99" s="109"/>
      <c r="H99" s="109"/>
      <c r="I99" s="109"/>
      <c r="J99" s="110">
        <f>J130</f>
        <v>0</v>
      </c>
      <c r="L99" s="107"/>
    </row>
    <row r="100" spans="2:12" s="9" customFormat="1" ht="19.899999999999999" customHeight="1">
      <c r="B100" s="107"/>
      <c r="D100" s="108" t="s">
        <v>101</v>
      </c>
      <c r="E100" s="109"/>
      <c r="F100" s="109"/>
      <c r="G100" s="109"/>
      <c r="H100" s="109"/>
      <c r="I100" s="109"/>
      <c r="J100" s="110">
        <f>J132</f>
        <v>0</v>
      </c>
      <c r="L100" s="107"/>
    </row>
    <row r="101" spans="2:12" s="9" customFormat="1" ht="19.899999999999999" customHeight="1">
      <c r="B101" s="107"/>
      <c r="D101" s="108" t="s">
        <v>102</v>
      </c>
      <c r="E101" s="109"/>
      <c r="F101" s="109"/>
      <c r="G101" s="109"/>
      <c r="H101" s="109"/>
      <c r="I101" s="109"/>
      <c r="J101" s="110">
        <f>J134</f>
        <v>0</v>
      </c>
      <c r="L101" s="107"/>
    </row>
    <row r="102" spans="2:12" s="9" customFormat="1" ht="19.899999999999999" customHeight="1">
      <c r="B102" s="107"/>
      <c r="D102" s="108" t="s">
        <v>103</v>
      </c>
      <c r="E102" s="109"/>
      <c r="F102" s="109"/>
      <c r="G102" s="109"/>
      <c r="H102" s="109"/>
      <c r="I102" s="109"/>
      <c r="J102" s="110">
        <f>J136</f>
        <v>0</v>
      </c>
      <c r="L102" s="107"/>
    </row>
    <row r="103" spans="2:12" s="9" customFormat="1" ht="19.899999999999999" customHeight="1">
      <c r="B103" s="107"/>
      <c r="D103" s="108" t="s">
        <v>104</v>
      </c>
      <c r="E103" s="109"/>
      <c r="F103" s="109"/>
      <c r="G103" s="109"/>
      <c r="H103" s="109"/>
      <c r="I103" s="109"/>
      <c r="J103" s="110">
        <f>J138</f>
        <v>0</v>
      </c>
      <c r="L103" s="107"/>
    </row>
    <row r="104" spans="2:12" s="9" customFormat="1" ht="19.899999999999999" customHeight="1">
      <c r="B104" s="107"/>
      <c r="D104" s="108" t="s">
        <v>105</v>
      </c>
      <c r="E104" s="109"/>
      <c r="F104" s="109"/>
      <c r="G104" s="109"/>
      <c r="H104" s="109"/>
      <c r="I104" s="109"/>
      <c r="J104" s="110">
        <f>J140</f>
        <v>0</v>
      </c>
      <c r="L104" s="107"/>
    </row>
    <row r="105" spans="2:12" s="9" customFormat="1" ht="19.899999999999999" customHeight="1">
      <c r="B105" s="107"/>
      <c r="D105" s="108" t="s">
        <v>106</v>
      </c>
      <c r="E105" s="109"/>
      <c r="F105" s="109"/>
      <c r="G105" s="109"/>
      <c r="H105" s="109"/>
      <c r="I105" s="109"/>
      <c r="J105" s="110">
        <f>J142</f>
        <v>0</v>
      </c>
      <c r="L105" s="107"/>
    </row>
    <row r="106" spans="2:12" s="9" customFormat="1" ht="19.899999999999999" customHeight="1">
      <c r="B106" s="107"/>
      <c r="D106" s="108" t="s">
        <v>107</v>
      </c>
      <c r="E106" s="109"/>
      <c r="F106" s="109"/>
      <c r="G106" s="109"/>
      <c r="H106" s="109"/>
      <c r="I106" s="109"/>
      <c r="J106" s="110">
        <f>J144</f>
        <v>0</v>
      </c>
      <c r="L106" s="107"/>
    </row>
    <row r="107" spans="2:12" s="1" customFormat="1" ht="21.75" customHeight="1">
      <c r="B107" s="31"/>
      <c r="L107" s="31"/>
    </row>
    <row r="108" spans="2:12" s="1" customFormat="1" ht="6.95" customHeight="1"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31"/>
    </row>
    <row r="112" spans="2:12" s="1" customFormat="1" ht="6.95" customHeight="1">
      <c r="B112" s="45"/>
      <c r="C112" s="46"/>
      <c r="D112" s="46"/>
      <c r="E112" s="46"/>
      <c r="F112" s="46"/>
      <c r="G112" s="46"/>
      <c r="H112" s="46"/>
      <c r="I112" s="46"/>
      <c r="J112" s="46"/>
      <c r="K112" s="46"/>
      <c r="L112" s="31"/>
    </row>
    <row r="113" spans="2:63" s="1" customFormat="1" ht="24.95" customHeight="1">
      <c r="B113" s="31"/>
      <c r="C113" s="20" t="s">
        <v>108</v>
      </c>
      <c r="L113" s="31"/>
    </row>
    <row r="114" spans="2:63" s="1" customFormat="1" ht="6.95" customHeight="1">
      <c r="B114" s="31"/>
      <c r="L114" s="31"/>
    </row>
    <row r="115" spans="2:63" s="1" customFormat="1" ht="12" customHeight="1">
      <c r="B115" s="31"/>
      <c r="C115" s="26" t="s">
        <v>16</v>
      </c>
      <c r="L115" s="31"/>
    </row>
    <row r="116" spans="2:63" s="1" customFormat="1" ht="16.5" customHeight="1">
      <c r="B116" s="31"/>
      <c r="E116" s="219" t="str">
        <f>E7</f>
        <v>Střecha MŠ Šitbořice</v>
      </c>
      <c r="F116" s="220"/>
      <c r="G116" s="220"/>
      <c r="H116" s="220"/>
      <c r="L116" s="31"/>
    </row>
    <row r="117" spans="2:63" s="1" customFormat="1" ht="12" customHeight="1">
      <c r="B117" s="31"/>
      <c r="C117" s="26" t="s">
        <v>91</v>
      </c>
      <c r="L117" s="31"/>
    </row>
    <row r="118" spans="2:63" s="1" customFormat="1" ht="16.5" customHeight="1">
      <c r="B118" s="31"/>
      <c r="E118" s="191" t="str">
        <f>E9</f>
        <v>00 - Vedlejší rozpočtové náklady</v>
      </c>
      <c r="F118" s="218"/>
      <c r="G118" s="218"/>
      <c r="H118" s="218"/>
      <c r="L118" s="31"/>
    </row>
    <row r="119" spans="2:63" s="1" customFormat="1" ht="6.95" customHeight="1">
      <c r="B119" s="31"/>
      <c r="L119" s="31"/>
    </row>
    <row r="120" spans="2:63" s="1" customFormat="1" ht="12" customHeight="1">
      <c r="B120" s="31"/>
      <c r="C120" s="26" t="s">
        <v>20</v>
      </c>
      <c r="F120" s="24" t="str">
        <f>F12</f>
        <v xml:space="preserve"> </v>
      </c>
      <c r="I120" s="26" t="s">
        <v>22</v>
      </c>
      <c r="J120" s="51" t="str">
        <f>IF(J12="","",J12)</f>
        <v>5. 3. 2025</v>
      </c>
      <c r="L120" s="31"/>
    </row>
    <row r="121" spans="2:63" s="1" customFormat="1" ht="6.95" customHeight="1">
      <c r="B121" s="31"/>
      <c r="L121" s="31"/>
    </row>
    <row r="122" spans="2:63" s="1" customFormat="1" ht="15.2" customHeight="1">
      <c r="B122" s="31"/>
      <c r="C122" s="26" t="s">
        <v>24</v>
      </c>
      <c r="F122" s="24" t="str">
        <f>E15</f>
        <v xml:space="preserve"> </v>
      </c>
      <c r="I122" s="26" t="s">
        <v>29</v>
      </c>
      <c r="J122" s="29" t="str">
        <f>E21</f>
        <v xml:space="preserve"> </v>
      </c>
      <c r="L122" s="31"/>
    </row>
    <row r="123" spans="2:63" s="1" customFormat="1" ht="15.2" customHeight="1">
      <c r="B123" s="31"/>
      <c r="C123" s="26" t="s">
        <v>27</v>
      </c>
      <c r="F123" s="24" t="str">
        <f>IF(E18="","",E18)</f>
        <v>Vyplň údaj</v>
      </c>
      <c r="I123" s="26" t="s">
        <v>31</v>
      </c>
      <c r="J123" s="29" t="str">
        <f>E24</f>
        <v xml:space="preserve"> </v>
      </c>
      <c r="L123" s="31"/>
    </row>
    <row r="124" spans="2:63" s="1" customFormat="1" ht="10.35" customHeight="1">
      <c r="B124" s="31"/>
      <c r="L124" s="31"/>
    </row>
    <row r="125" spans="2:63" s="10" customFormat="1" ht="29.25" customHeight="1">
      <c r="B125" s="111"/>
      <c r="C125" s="112" t="s">
        <v>109</v>
      </c>
      <c r="D125" s="113" t="s">
        <v>58</v>
      </c>
      <c r="E125" s="113" t="s">
        <v>54</v>
      </c>
      <c r="F125" s="113" t="s">
        <v>55</v>
      </c>
      <c r="G125" s="113" t="s">
        <v>110</v>
      </c>
      <c r="H125" s="113" t="s">
        <v>111</v>
      </c>
      <c r="I125" s="113" t="s">
        <v>112</v>
      </c>
      <c r="J125" s="113" t="s">
        <v>95</v>
      </c>
      <c r="K125" s="114" t="s">
        <v>113</v>
      </c>
      <c r="L125" s="111"/>
      <c r="M125" s="58" t="s">
        <v>1</v>
      </c>
      <c r="N125" s="59" t="s">
        <v>37</v>
      </c>
      <c r="O125" s="59" t="s">
        <v>114</v>
      </c>
      <c r="P125" s="59" t="s">
        <v>115</v>
      </c>
      <c r="Q125" s="59" t="s">
        <v>116</v>
      </c>
      <c r="R125" s="59" t="s">
        <v>117</v>
      </c>
      <c r="S125" s="59" t="s">
        <v>118</v>
      </c>
      <c r="T125" s="60" t="s">
        <v>119</v>
      </c>
    </row>
    <row r="126" spans="2:63" s="1" customFormat="1" ht="22.9" customHeight="1">
      <c r="B126" s="31"/>
      <c r="C126" s="63" t="s">
        <v>120</v>
      </c>
      <c r="J126" s="115">
        <f>BK126</f>
        <v>0</v>
      </c>
      <c r="L126" s="31"/>
      <c r="M126" s="61"/>
      <c r="N126" s="52"/>
      <c r="O126" s="52"/>
      <c r="P126" s="116">
        <f>P127</f>
        <v>0</v>
      </c>
      <c r="Q126" s="52"/>
      <c r="R126" s="116">
        <f>R127</f>
        <v>0</v>
      </c>
      <c r="S126" s="52"/>
      <c r="T126" s="117">
        <f>T127</f>
        <v>0</v>
      </c>
      <c r="AT126" s="16" t="s">
        <v>72</v>
      </c>
      <c r="AU126" s="16" t="s">
        <v>97</v>
      </c>
      <c r="BK126" s="118">
        <f>BK127</f>
        <v>0</v>
      </c>
    </row>
    <row r="127" spans="2:63" s="11" customFormat="1" ht="25.9" customHeight="1">
      <c r="B127" s="119"/>
      <c r="D127" s="120" t="s">
        <v>72</v>
      </c>
      <c r="E127" s="121" t="s">
        <v>121</v>
      </c>
      <c r="F127" s="121" t="s">
        <v>79</v>
      </c>
      <c r="I127" s="122"/>
      <c r="J127" s="123">
        <f>BK127</f>
        <v>0</v>
      </c>
      <c r="L127" s="119"/>
      <c r="M127" s="124"/>
      <c r="P127" s="125">
        <f>P128+P130+P132+P134+P136+P138+P140+P142+P144</f>
        <v>0</v>
      </c>
      <c r="R127" s="125">
        <f>R128+R130+R132+R134+R136+R138+R140+R142+R144</f>
        <v>0</v>
      </c>
      <c r="T127" s="126">
        <f>T128+T130+T132+T134+T136+T138+T140+T142+T144</f>
        <v>0</v>
      </c>
      <c r="AR127" s="120" t="s">
        <v>122</v>
      </c>
      <c r="AT127" s="127" t="s">
        <v>72</v>
      </c>
      <c r="AU127" s="127" t="s">
        <v>73</v>
      </c>
      <c r="AY127" s="120" t="s">
        <v>123</v>
      </c>
      <c r="BK127" s="128">
        <f>BK128+BK130+BK132+BK134+BK136+BK138+BK140+BK142+BK144</f>
        <v>0</v>
      </c>
    </row>
    <row r="128" spans="2:63" s="11" customFormat="1" ht="22.9" customHeight="1">
      <c r="B128" s="119"/>
      <c r="D128" s="120" t="s">
        <v>72</v>
      </c>
      <c r="E128" s="129" t="s">
        <v>124</v>
      </c>
      <c r="F128" s="129" t="s">
        <v>125</v>
      </c>
      <c r="I128" s="122"/>
      <c r="J128" s="130">
        <f>BK128</f>
        <v>0</v>
      </c>
      <c r="L128" s="119"/>
      <c r="M128" s="124"/>
      <c r="P128" s="125">
        <f>P129</f>
        <v>0</v>
      </c>
      <c r="R128" s="125">
        <f>R129</f>
        <v>0</v>
      </c>
      <c r="T128" s="126">
        <f>T129</f>
        <v>0</v>
      </c>
      <c r="AR128" s="120" t="s">
        <v>122</v>
      </c>
      <c r="AT128" s="127" t="s">
        <v>72</v>
      </c>
      <c r="AU128" s="127" t="s">
        <v>81</v>
      </c>
      <c r="AY128" s="120" t="s">
        <v>123</v>
      </c>
      <c r="BK128" s="128">
        <f>BK129</f>
        <v>0</v>
      </c>
    </row>
    <row r="129" spans="2:65" s="1" customFormat="1" ht="16.5" customHeight="1">
      <c r="B129" s="31"/>
      <c r="C129" s="131" t="s">
        <v>81</v>
      </c>
      <c r="D129" s="131" t="s">
        <v>126</v>
      </c>
      <c r="E129" s="132" t="s">
        <v>127</v>
      </c>
      <c r="F129" s="133" t="s">
        <v>125</v>
      </c>
      <c r="G129" s="134" t="s">
        <v>128</v>
      </c>
      <c r="H129" s="135">
        <v>1</v>
      </c>
      <c r="I129" s="136"/>
      <c r="J129" s="137">
        <f>ROUND(I129*H129,2)</f>
        <v>0</v>
      </c>
      <c r="K129" s="133" t="s">
        <v>1</v>
      </c>
      <c r="L129" s="31"/>
      <c r="M129" s="138" t="s">
        <v>1</v>
      </c>
      <c r="N129" s="139" t="s">
        <v>38</v>
      </c>
      <c r="P129" s="140">
        <f>O129*H129</f>
        <v>0</v>
      </c>
      <c r="Q129" s="140">
        <v>0</v>
      </c>
      <c r="R129" s="140">
        <f>Q129*H129</f>
        <v>0</v>
      </c>
      <c r="S129" s="140">
        <v>0</v>
      </c>
      <c r="T129" s="141">
        <f>S129*H129</f>
        <v>0</v>
      </c>
      <c r="AR129" s="142" t="s">
        <v>129</v>
      </c>
      <c r="AT129" s="142" t="s">
        <v>126</v>
      </c>
      <c r="AU129" s="142" t="s">
        <v>83</v>
      </c>
      <c r="AY129" s="16" t="s">
        <v>123</v>
      </c>
      <c r="BE129" s="143">
        <f>IF(N129="základní",J129,0)</f>
        <v>0</v>
      </c>
      <c r="BF129" s="143">
        <f>IF(N129="snížená",J129,0)</f>
        <v>0</v>
      </c>
      <c r="BG129" s="143">
        <f>IF(N129="zákl. přenesená",J129,0)</f>
        <v>0</v>
      </c>
      <c r="BH129" s="143">
        <f>IF(N129="sníž. přenesená",J129,0)</f>
        <v>0</v>
      </c>
      <c r="BI129" s="143">
        <f>IF(N129="nulová",J129,0)</f>
        <v>0</v>
      </c>
      <c r="BJ129" s="16" t="s">
        <v>81</v>
      </c>
      <c r="BK129" s="143">
        <f>ROUND(I129*H129,2)</f>
        <v>0</v>
      </c>
      <c r="BL129" s="16" t="s">
        <v>129</v>
      </c>
      <c r="BM129" s="142" t="s">
        <v>130</v>
      </c>
    </row>
    <row r="130" spans="2:65" s="11" customFormat="1" ht="22.9" customHeight="1">
      <c r="B130" s="119"/>
      <c r="D130" s="120" t="s">
        <v>72</v>
      </c>
      <c r="E130" s="129" t="s">
        <v>131</v>
      </c>
      <c r="F130" s="129" t="s">
        <v>132</v>
      </c>
      <c r="I130" s="122"/>
      <c r="J130" s="130">
        <f>BK130</f>
        <v>0</v>
      </c>
      <c r="L130" s="119"/>
      <c r="M130" s="124"/>
      <c r="P130" s="125">
        <f>P131</f>
        <v>0</v>
      </c>
      <c r="R130" s="125">
        <f>R131</f>
        <v>0</v>
      </c>
      <c r="T130" s="126">
        <f>T131</f>
        <v>0</v>
      </c>
      <c r="AR130" s="120" t="s">
        <v>122</v>
      </c>
      <c r="AT130" s="127" t="s">
        <v>72</v>
      </c>
      <c r="AU130" s="127" t="s">
        <v>81</v>
      </c>
      <c r="AY130" s="120" t="s">
        <v>123</v>
      </c>
      <c r="BK130" s="128">
        <f>BK131</f>
        <v>0</v>
      </c>
    </row>
    <row r="131" spans="2:65" s="1" customFormat="1" ht="16.5" customHeight="1">
      <c r="B131" s="31"/>
      <c r="C131" s="131" t="s">
        <v>83</v>
      </c>
      <c r="D131" s="131" t="s">
        <v>126</v>
      </c>
      <c r="E131" s="132" t="s">
        <v>133</v>
      </c>
      <c r="F131" s="133" t="s">
        <v>132</v>
      </c>
      <c r="G131" s="134" t="s">
        <v>128</v>
      </c>
      <c r="H131" s="135">
        <v>1</v>
      </c>
      <c r="I131" s="136"/>
      <c r="J131" s="137">
        <f>ROUND(I131*H131,2)</f>
        <v>0</v>
      </c>
      <c r="K131" s="133" t="s">
        <v>1</v>
      </c>
      <c r="L131" s="31"/>
      <c r="M131" s="138" t="s">
        <v>1</v>
      </c>
      <c r="N131" s="139" t="s">
        <v>38</v>
      </c>
      <c r="P131" s="140">
        <f>O131*H131</f>
        <v>0</v>
      </c>
      <c r="Q131" s="140">
        <v>0</v>
      </c>
      <c r="R131" s="140">
        <f>Q131*H131</f>
        <v>0</v>
      </c>
      <c r="S131" s="140">
        <v>0</v>
      </c>
      <c r="T131" s="141">
        <f>S131*H131</f>
        <v>0</v>
      </c>
      <c r="AR131" s="142" t="s">
        <v>129</v>
      </c>
      <c r="AT131" s="142" t="s">
        <v>126</v>
      </c>
      <c r="AU131" s="142" t="s">
        <v>83</v>
      </c>
      <c r="AY131" s="16" t="s">
        <v>123</v>
      </c>
      <c r="BE131" s="143">
        <f>IF(N131="základní",J131,0)</f>
        <v>0</v>
      </c>
      <c r="BF131" s="143">
        <f>IF(N131="snížená",J131,0)</f>
        <v>0</v>
      </c>
      <c r="BG131" s="143">
        <f>IF(N131="zákl. přenesená",J131,0)</f>
        <v>0</v>
      </c>
      <c r="BH131" s="143">
        <f>IF(N131="sníž. přenesená",J131,0)</f>
        <v>0</v>
      </c>
      <c r="BI131" s="143">
        <f>IF(N131="nulová",J131,0)</f>
        <v>0</v>
      </c>
      <c r="BJ131" s="16" t="s">
        <v>81</v>
      </c>
      <c r="BK131" s="143">
        <f>ROUND(I131*H131,2)</f>
        <v>0</v>
      </c>
      <c r="BL131" s="16" t="s">
        <v>129</v>
      </c>
      <c r="BM131" s="142" t="s">
        <v>134</v>
      </c>
    </row>
    <row r="132" spans="2:65" s="11" customFormat="1" ht="22.9" customHeight="1">
      <c r="B132" s="119"/>
      <c r="D132" s="120" t="s">
        <v>72</v>
      </c>
      <c r="E132" s="129" t="s">
        <v>135</v>
      </c>
      <c r="F132" s="129" t="s">
        <v>136</v>
      </c>
      <c r="I132" s="122"/>
      <c r="J132" s="130">
        <f>BK132</f>
        <v>0</v>
      </c>
      <c r="L132" s="119"/>
      <c r="M132" s="124"/>
      <c r="P132" s="125">
        <f>P133</f>
        <v>0</v>
      </c>
      <c r="R132" s="125">
        <f>R133</f>
        <v>0</v>
      </c>
      <c r="T132" s="126">
        <f>T133</f>
        <v>0</v>
      </c>
      <c r="AR132" s="120" t="s">
        <v>122</v>
      </c>
      <c r="AT132" s="127" t="s">
        <v>72</v>
      </c>
      <c r="AU132" s="127" t="s">
        <v>81</v>
      </c>
      <c r="AY132" s="120" t="s">
        <v>123</v>
      </c>
      <c r="BK132" s="128">
        <f>BK133</f>
        <v>0</v>
      </c>
    </row>
    <row r="133" spans="2:65" s="1" customFormat="1" ht="16.5" customHeight="1">
      <c r="B133" s="31"/>
      <c r="C133" s="131" t="s">
        <v>137</v>
      </c>
      <c r="D133" s="131" t="s">
        <v>126</v>
      </c>
      <c r="E133" s="132" t="s">
        <v>138</v>
      </c>
      <c r="F133" s="133" t="s">
        <v>136</v>
      </c>
      <c r="G133" s="134" t="s">
        <v>128</v>
      </c>
      <c r="H133" s="135">
        <v>1</v>
      </c>
      <c r="I133" s="136"/>
      <c r="J133" s="137">
        <f>ROUND(I133*H133,2)</f>
        <v>0</v>
      </c>
      <c r="K133" s="133" t="s">
        <v>1</v>
      </c>
      <c r="L133" s="31"/>
      <c r="M133" s="138" t="s">
        <v>1</v>
      </c>
      <c r="N133" s="139" t="s">
        <v>38</v>
      </c>
      <c r="P133" s="140">
        <f>O133*H133</f>
        <v>0</v>
      </c>
      <c r="Q133" s="140">
        <v>0</v>
      </c>
      <c r="R133" s="140">
        <f>Q133*H133</f>
        <v>0</v>
      </c>
      <c r="S133" s="140">
        <v>0</v>
      </c>
      <c r="T133" s="141">
        <f>S133*H133</f>
        <v>0</v>
      </c>
      <c r="AR133" s="142" t="s">
        <v>129</v>
      </c>
      <c r="AT133" s="142" t="s">
        <v>126</v>
      </c>
      <c r="AU133" s="142" t="s">
        <v>83</v>
      </c>
      <c r="AY133" s="16" t="s">
        <v>123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6" t="s">
        <v>81</v>
      </c>
      <c r="BK133" s="143">
        <f>ROUND(I133*H133,2)</f>
        <v>0</v>
      </c>
      <c r="BL133" s="16" t="s">
        <v>129</v>
      </c>
      <c r="BM133" s="142" t="s">
        <v>139</v>
      </c>
    </row>
    <row r="134" spans="2:65" s="11" customFormat="1" ht="22.9" customHeight="1">
      <c r="B134" s="119"/>
      <c r="D134" s="120" t="s">
        <v>72</v>
      </c>
      <c r="E134" s="129" t="s">
        <v>140</v>
      </c>
      <c r="F134" s="129" t="s">
        <v>141</v>
      </c>
      <c r="I134" s="122"/>
      <c r="J134" s="130">
        <f>BK134</f>
        <v>0</v>
      </c>
      <c r="L134" s="119"/>
      <c r="M134" s="124"/>
      <c r="P134" s="125">
        <f>P135</f>
        <v>0</v>
      </c>
      <c r="R134" s="125">
        <f>R135</f>
        <v>0</v>
      </c>
      <c r="T134" s="126">
        <f>T135</f>
        <v>0</v>
      </c>
      <c r="AR134" s="120" t="s">
        <v>122</v>
      </c>
      <c r="AT134" s="127" t="s">
        <v>72</v>
      </c>
      <c r="AU134" s="127" t="s">
        <v>81</v>
      </c>
      <c r="AY134" s="120" t="s">
        <v>123</v>
      </c>
      <c r="BK134" s="128">
        <f>BK135</f>
        <v>0</v>
      </c>
    </row>
    <row r="135" spans="2:65" s="1" customFormat="1" ht="16.5" customHeight="1">
      <c r="B135" s="31"/>
      <c r="C135" s="131" t="s">
        <v>129</v>
      </c>
      <c r="D135" s="131" t="s">
        <v>126</v>
      </c>
      <c r="E135" s="132" t="s">
        <v>142</v>
      </c>
      <c r="F135" s="133" t="s">
        <v>141</v>
      </c>
      <c r="G135" s="134" t="s">
        <v>128</v>
      </c>
      <c r="H135" s="135">
        <v>1</v>
      </c>
      <c r="I135" s="136"/>
      <c r="J135" s="137">
        <f>ROUND(I135*H135,2)</f>
        <v>0</v>
      </c>
      <c r="K135" s="133" t="s">
        <v>1</v>
      </c>
      <c r="L135" s="31"/>
      <c r="M135" s="138" t="s">
        <v>1</v>
      </c>
      <c r="N135" s="139" t="s">
        <v>38</v>
      </c>
      <c r="P135" s="140">
        <f>O135*H135</f>
        <v>0</v>
      </c>
      <c r="Q135" s="140">
        <v>0</v>
      </c>
      <c r="R135" s="140">
        <f>Q135*H135</f>
        <v>0</v>
      </c>
      <c r="S135" s="140">
        <v>0</v>
      </c>
      <c r="T135" s="141">
        <f>S135*H135</f>
        <v>0</v>
      </c>
      <c r="AR135" s="142" t="s">
        <v>129</v>
      </c>
      <c r="AT135" s="142" t="s">
        <v>126</v>
      </c>
      <c r="AU135" s="142" t="s">
        <v>83</v>
      </c>
      <c r="AY135" s="16" t="s">
        <v>123</v>
      </c>
      <c r="BE135" s="143">
        <f>IF(N135="základní",J135,0)</f>
        <v>0</v>
      </c>
      <c r="BF135" s="143">
        <f>IF(N135="snížená",J135,0)</f>
        <v>0</v>
      </c>
      <c r="BG135" s="143">
        <f>IF(N135="zákl. přenesená",J135,0)</f>
        <v>0</v>
      </c>
      <c r="BH135" s="143">
        <f>IF(N135="sníž. přenesená",J135,0)</f>
        <v>0</v>
      </c>
      <c r="BI135" s="143">
        <f>IF(N135="nulová",J135,0)</f>
        <v>0</v>
      </c>
      <c r="BJ135" s="16" t="s">
        <v>81</v>
      </c>
      <c r="BK135" s="143">
        <f>ROUND(I135*H135,2)</f>
        <v>0</v>
      </c>
      <c r="BL135" s="16" t="s">
        <v>129</v>
      </c>
      <c r="BM135" s="142" t="s">
        <v>143</v>
      </c>
    </row>
    <row r="136" spans="2:65" s="11" customFormat="1" ht="22.9" customHeight="1">
      <c r="B136" s="119"/>
      <c r="D136" s="120" t="s">
        <v>72</v>
      </c>
      <c r="E136" s="129" t="s">
        <v>144</v>
      </c>
      <c r="F136" s="129" t="s">
        <v>145</v>
      </c>
      <c r="I136" s="122"/>
      <c r="J136" s="130">
        <f>BK136</f>
        <v>0</v>
      </c>
      <c r="L136" s="119"/>
      <c r="M136" s="124"/>
      <c r="P136" s="125">
        <f>P137</f>
        <v>0</v>
      </c>
      <c r="R136" s="125">
        <f>R137</f>
        <v>0</v>
      </c>
      <c r="T136" s="126">
        <f>T137</f>
        <v>0</v>
      </c>
      <c r="AR136" s="120" t="s">
        <v>122</v>
      </c>
      <c r="AT136" s="127" t="s">
        <v>72</v>
      </c>
      <c r="AU136" s="127" t="s">
        <v>81</v>
      </c>
      <c r="AY136" s="120" t="s">
        <v>123</v>
      </c>
      <c r="BK136" s="128">
        <f>BK137</f>
        <v>0</v>
      </c>
    </row>
    <row r="137" spans="2:65" s="1" customFormat="1" ht="16.5" customHeight="1">
      <c r="B137" s="31"/>
      <c r="C137" s="131" t="s">
        <v>122</v>
      </c>
      <c r="D137" s="131" t="s">
        <v>126</v>
      </c>
      <c r="E137" s="132" t="s">
        <v>146</v>
      </c>
      <c r="F137" s="133" t="s">
        <v>145</v>
      </c>
      <c r="G137" s="134" t="s">
        <v>128</v>
      </c>
      <c r="H137" s="135">
        <v>1</v>
      </c>
      <c r="I137" s="136"/>
      <c r="J137" s="137">
        <f>ROUND(I137*H137,2)</f>
        <v>0</v>
      </c>
      <c r="K137" s="133" t="s">
        <v>1</v>
      </c>
      <c r="L137" s="31"/>
      <c r="M137" s="138" t="s">
        <v>1</v>
      </c>
      <c r="N137" s="139" t="s">
        <v>38</v>
      </c>
      <c r="P137" s="140">
        <f>O137*H137</f>
        <v>0</v>
      </c>
      <c r="Q137" s="140">
        <v>0</v>
      </c>
      <c r="R137" s="140">
        <f>Q137*H137</f>
        <v>0</v>
      </c>
      <c r="S137" s="140">
        <v>0</v>
      </c>
      <c r="T137" s="141">
        <f>S137*H137</f>
        <v>0</v>
      </c>
      <c r="AR137" s="142" t="s">
        <v>129</v>
      </c>
      <c r="AT137" s="142" t="s">
        <v>126</v>
      </c>
      <c r="AU137" s="142" t="s">
        <v>83</v>
      </c>
      <c r="AY137" s="16" t="s">
        <v>123</v>
      </c>
      <c r="BE137" s="143">
        <f>IF(N137="základní",J137,0)</f>
        <v>0</v>
      </c>
      <c r="BF137" s="143">
        <f>IF(N137="snížená",J137,0)</f>
        <v>0</v>
      </c>
      <c r="BG137" s="143">
        <f>IF(N137="zákl. přenesená",J137,0)</f>
        <v>0</v>
      </c>
      <c r="BH137" s="143">
        <f>IF(N137="sníž. přenesená",J137,0)</f>
        <v>0</v>
      </c>
      <c r="BI137" s="143">
        <f>IF(N137="nulová",J137,0)</f>
        <v>0</v>
      </c>
      <c r="BJ137" s="16" t="s">
        <v>81</v>
      </c>
      <c r="BK137" s="143">
        <f>ROUND(I137*H137,2)</f>
        <v>0</v>
      </c>
      <c r="BL137" s="16" t="s">
        <v>129</v>
      </c>
      <c r="BM137" s="142" t="s">
        <v>147</v>
      </c>
    </row>
    <row r="138" spans="2:65" s="11" customFormat="1" ht="22.9" customHeight="1">
      <c r="B138" s="119"/>
      <c r="D138" s="120" t="s">
        <v>72</v>
      </c>
      <c r="E138" s="129" t="s">
        <v>148</v>
      </c>
      <c r="F138" s="129" t="s">
        <v>149</v>
      </c>
      <c r="I138" s="122"/>
      <c r="J138" s="130">
        <f>BK138</f>
        <v>0</v>
      </c>
      <c r="L138" s="119"/>
      <c r="M138" s="124"/>
      <c r="P138" s="125">
        <f>P139</f>
        <v>0</v>
      </c>
      <c r="R138" s="125">
        <f>R139</f>
        <v>0</v>
      </c>
      <c r="T138" s="126">
        <f>T139</f>
        <v>0</v>
      </c>
      <c r="AR138" s="120" t="s">
        <v>122</v>
      </c>
      <c r="AT138" s="127" t="s">
        <v>72</v>
      </c>
      <c r="AU138" s="127" t="s">
        <v>81</v>
      </c>
      <c r="AY138" s="120" t="s">
        <v>123</v>
      </c>
      <c r="BK138" s="128">
        <f>BK139</f>
        <v>0</v>
      </c>
    </row>
    <row r="139" spans="2:65" s="1" customFormat="1" ht="16.5" customHeight="1">
      <c r="B139" s="31"/>
      <c r="C139" s="131" t="s">
        <v>150</v>
      </c>
      <c r="D139" s="131" t="s">
        <v>126</v>
      </c>
      <c r="E139" s="132" t="s">
        <v>151</v>
      </c>
      <c r="F139" s="133" t="s">
        <v>149</v>
      </c>
      <c r="G139" s="134" t="s">
        <v>128</v>
      </c>
      <c r="H139" s="135">
        <v>1</v>
      </c>
      <c r="I139" s="136"/>
      <c r="J139" s="137">
        <f>ROUND(I139*H139,2)</f>
        <v>0</v>
      </c>
      <c r="K139" s="133" t="s">
        <v>1</v>
      </c>
      <c r="L139" s="31"/>
      <c r="M139" s="138" t="s">
        <v>1</v>
      </c>
      <c r="N139" s="139" t="s">
        <v>38</v>
      </c>
      <c r="P139" s="140">
        <f>O139*H139</f>
        <v>0</v>
      </c>
      <c r="Q139" s="140">
        <v>0</v>
      </c>
      <c r="R139" s="140">
        <f>Q139*H139</f>
        <v>0</v>
      </c>
      <c r="S139" s="140">
        <v>0</v>
      </c>
      <c r="T139" s="141">
        <f>S139*H139</f>
        <v>0</v>
      </c>
      <c r="AR139" s="142" t="s">
        <v>129</v>
      </c>
      <c r="AT139" s="142" t="s">
        <v>126</v>
      </c>
      <c r="AU139" s="142" t="s">
        <v>83</v>
      </c>
      <c r="AY139" s="16" t="s">
        <v>123</v>
      </c>
      <c r="BE139" s="143">
        <f>IF(N139="základní",J139,0)</f>
        <v>0</v>
      </c>
      <c r="BF139" s="143">
        <f>IF(N139="snížená",J139,0)</f>
        <v>0</v>
      </c>
      <c r="BG139" s="143">
        <f>IF(N139="zákl. přenesená",J139,0)</f>
        <v>0</v>
      </c>
      <c r="BH139" s="143">
        <f>IF(N139="sníž. přenesená",J139,0)</f>
        <v>0</v>
      </c>
      <c r="BI139" s="143">
        <f>IF(N139="nulová",J139,0)</f>
        <v>0</v>
      </c>
      <c r="BJ139" s="16" t="s">
        <v>81</v>
      </c>
      <c r="BK139" s="143">
        <f>ROUND(I139*H139,2)</f>
        <v>0</v>
      </c>
      <c r="BL139" s="16" t="s">
        <v>129</v>
      </c>
      <c r="BM139" s="142" t="s">
        <v>152</v>
      </c>
    </row>
    <row r="140" spans="2:65" s="11" customFormat="1" ht="22.9" customHeight="1">
      <c r="B140" s="119"/>
      <c r="D140" s="120" t="s">
        <v>72</v>
      </c>
      <c r="E140" s="129" t="s">
        <v>153</v>
      </c>
      <c r="F140" s="129" t="s">
        <v>154</v>
      </c>
      <c r="I140" s="122"/>
      <c r="J140" s="130">
        <f>BK140</f>
        <v>0</v>
      </c>
      <c r="L140" s="119"/>
      <c r="M140" s="124"/>
      <c r="P140" s="125">
        <f>P141</f>
        <v>0</v>
      </c>
      <c r="R140" s="125">
        <f>R141</f>
        <v>0</v>
      </c>
      <c r="T140" s="126">
        <f>T141</f>
        <v>0</v>
      </c>
      <c r="AR140" s="120" t="s">
        <v>122</v>
      </c>
      <c r="AT140" s="127" t="s">
        <v>72</v>
      </c>
      <c r="AU140" s="127" t="s">
        <v>81</v>
      </c>
      <c r="AY140" s="120" t="s">
        <v>123</v>
      </c>
      <c r="BK140" s="128">
        <f>BK141</f>
        <v>0</v>
      </c>
    </row>
    <row r="141" spans="2:65" s="1" customFormat="1" ht="16.5" customHeight="1">
      <c r="B141" s="31"/>
      <c r="C141" s="131" t="s">
        <v>155</v>
      </c>
      <c r="D141" s="131" t="s">
        <v>126</v>
      </c>
      <c r="E141" s="132" t="s">
        <v>156</v>
      </c>
      <c r="F141" s="133" t="s">
        <v>154</v>
      </c>
      <c r="G141" s="134" t="s">
        <v>128</v>
      </c>
      <c r="H141" s="135">
        <v>1</v>
      </c>
      <c r="I141" s="136"/>
      <c r="J141" s="137">
        <f>ROUND(I141*H141,2)</f>
        <v>0</v>
      </c>
      <c r="K141" s="133" t="s">
        <v>1</v>
      </c>
      <c r="L141" s="31"/>
      <c r="M141" s="138" t="s">
        <v>1</v>
      </c>
      <c r="N141" s="139" t="s">
        <v>38</v>
      </c>
      <c r="P141" s="140">
        <f>O141*H141</f>
        <v>0</v>
      </c>
      <c r="Q141" s="140">
        <v>0</v>
      </c>
      <c r="R141" s="140">
        <f>Q141*H141</f>
        <v>0</v>
      </c>
      <c r="S141" s="140">
        <v>0</v>
      </c>
      <c r="T141" s="141">
        <f>S141*H141</f>
        <v>0</v>
      </c>
      <c r="AR141" s="142" t="s">
        <v>129</v>
      </c>
      <c r="AT141" s="142" t="s">
        <v>126</v>
      </c>
      <c r="AU141" s="142" t="s">
        <v>83</v>
      </c>
      <c r="AY141" s="16" t="s">
        <v>123</v>
      </c>
      <c r="BE141" s="143">
        <f>IF(N141="základní",J141,0)</f>
        <v>0</v>
      </c>
      <c r="BF141" s="143">
        <f>IF(N141="snížená",J141,0)</f>
        <v>0</v>
      </c>
      <c r="BG141" s="143">
        <f>IF(N141="zákl. přenesená",J141,0)</f>
        <v>0</v>
      </c>
      <c r="BH141" s="143">
        <f>IF(N141="sníž. přenesená",J141,0)</f>
        <v>0</v>
      </c>
      <c r="BI141" s="143">
        <f>IF(N141="nulová",J141,0)</f>
        <v>0</v>
      </c>
      <c r="BJ141" s="16" t="s">
        <v>81</v>
      </c>
      <c r="BK141" s="143">
        <f>ROUND(I141*H141,2)</f>
        <v>0</v>
      </c>
      <c r="BL141" s="16" t="s">
        <v>129</v>
      </c>
      <c r="BM141" s="142" t="s">
        <v>157</v>
      </c>
    </row>
    <row r="142" spans="2:65" s="11" customFormat="1" ht="22.9" customHeight="1">
      <c r="B142" s="119"/>
      <c r="D142" s="120" t="s">
        <v>72</v>
      </c>
      <c r="E142" s="129" t="s">
        <v>158</v>
      </c>
      <c r="F142" s="129" t="s">
        <v>159</v>
      </c>
      <c r="I142" s="122"/>
      <c r="J142" s="130">
        <f>BK142</f>
        <v>0</v>
      </c>
      <c r="L142" s="119"/>
      <c r="M142" s="124"/>
      <c r="P142" s="125">
        <f>P143</f>
        <v>0</v>
      </c>
      <c r="R142" s="125">
        <f>R143</f>
        <v>0</v>
      </c>
      <c r="T142" s="126">
        <f>T143</f>
        <v>0</v>
      </c>
      <c r="AR142" s="120" t="s">
        <v>122</v>
      </c>
      <c r="AT142" s="127" t="s">
        <v>72</v>
      </c>
      <c r="AU142" s="127" t="s">
        <v>81</v>
      </c>
      <c r="AY142" s="120" t="s">
        <v>123</v>
      </c>
      <c r="BK142" s="128">
        <f>BK143</f>
        <v>0</v>
      </c>
    </row>
    <row r="143" spans="2:65" s="1" customFormat="1" ht="16.5" customHeight="1">
      <c r="B143" s="31"/>
      <c r="C143" s="131" t="s">
        <v>160</v>
      </c>
      <c r="D143" s="131" t="s">
        <v>126</v>
      </c>
      <c r="E143" s="132" t="s">
        <v>161</v>
      </c>
      <c r="F143" s="133" t="s">
        <v>162</v>
      </c>
      <c r="G143" s="134" t="s">
        <v>128</v>
      </c>
      <c r="H143" s="135">
        <v>1</v>
      </c>
      <c r="I143" s="136"/>
      <c r="J143" s="137">
        <f>ROUND(I143*H143,2)</f>
        <v>0</v>
      </c>
      <c r="K143" s="133" t="s">
        <v>1</v>
      </c>
      <c r="L143" s="31"/>
      <c r="M143" s="138" t="s">
        <v>1</v>
      </c>
      <c r="N143" s="139" t="s">
        <v>38</v>
      </c>
      <c r="P143" s="140">
        <f>O143*H143</f>
        <v>0</v>
      </c>
      <c r="Q143" s="140">
        <v>0</v>
      </c>
      <c r="R143" s="140">
        <f>Q143*H143</f>
        <v>0</v>
      </c>
      <c r="S143" s="140">
        <v>0</v>
      </c>
      <c r="T143" s="141">
        <f>S143*H143</f>
        <v>0</v>
      </c>
      <c r="AR143" s="142" t="s">
        <v>129</v>
      </c>
      <c r="AT143" s="142" t="s">
        <v>126</v>
      </c>
      <c r="AU143" s="142" t="s">
        <v>83</v>
      </c>
      <c r="AY143" s="16" t="s">
        <v>123</v>
      </c>
      <c r="BE143" s="143">
        <f>IF(N143="základní",J143,0)</f>
        <v>0</v>
      </c>
      <c r="BF143" s="143">
        <f>IF(N143="snížená",J143,0)</f>
        <v>0</v>
      </c>
      <c r="BG143" s="143">
        <f>IF(N143="zákl. přenesená",J143,0)</f>
        <v>0</v>
      </c>
      <c r="BH143" s="143">
        <f>IF(N143="sníž. přenesená",J143,0)</f>
        <v>0</v>
      </c>
      <c r="BI143" s="143">
        <f>IF(N143="nulová",J143,0)</f>
        <v>0</v>
      </c>
      <c r="BJ143" s="16" t="s">
        <v>81</v>
      </c>
      <c r="BK143" s="143">
        <f>ROUND(I143*H143,2)</f>
        <v>0</v>
      </c>
      <c r="BL143" s="16" t="s">
        <v>129</v>
      </c>
      <c r="BM143" s="142" t="s">
        <v>163</v>
      </c>
    </row>
    <row r="144" spans="2:65" s="11" customFormat="1" ht="22.9" customHeight="1">
      <c r="B144" s="119"/>
      <c r="D144" s="120" t="s">
        <v>72</v>
      </c>
      <c r="E144" s="129" t="s">
        <v>164</v>
      </c>
      <c r="F144" s="129" t="s">
        <v>165</v>
      </c>
      <c r="I144" s="122"/>
      <c r="J144" s="130">
        <f>BK144</f>
        <v>0</v>
      </c>
      <c r="L144" s="119"/>
      <c r="M144" s="124"/>
      <c r="P144" s="125">
        <f>P145</f>
        <v>0</v>
      </c>
      <c r="R144" s="125">
        <f>R145</f>
        <v>0</v>
      </c>
      <c r="T144" s="126">
        <f>T145</f>
        <v>0</v>
      </c>
      <c r="AR144" s="120" t="s">
        <v>122</v>
      </c>
      <c r="AT144" s="127" t="s">
        <v>72</v>
      </c>
      <c r="AU144" s="127" t="s">
        <v>81</v>
      </c>
      <c r="AY144" s="120" t="s">
        <v>123</v>
      </c>
      <c r="BK144" s="128">
        <f>BK145</f>
        <v>0</v>
      </c>
    </row>
    <row r="145" spans="2:65" s="1" customFormat="1" ht="16.5" customHeight="1">
      <c r="B145" s="31"/>
      <c r="C145" s="131" t="s">
        <v>166</v>
      </c>
      <c r="D145" s="131" t="s">
        <v>126</v>
      </c>
      <c r="E145" s="132" t="s">
        <v>167</v>
      </c>
      <c r="F145" s="133" t="s">
        <v>165</v>
      </c>
      <c r="G145" s="134" t="s">
        <v>128</v>
      </c>
      <c r="H145" s="135">
        <v>1</v>
      </c>
      <c r="I145" s="136"/>
      <c r="J145" s="137">
        <f>ROUND(I145*H145,2)</f>
        <v>0</v>
      </c>
      <c r="K145" s="133" t="s">
        <v>1</v>
      </c>
      <c r="L145" s="31"/>
      <c r="M145" s="144" t="s">
        <v>1</v>
      </c>
      <c r="N145" s="145" t="s">
        <v>38</v>
      </c>
      <c r="O145" s="146"/>
      <c r="P145" s="147">
        <f>O145*H145</f>
        <v>0</v>
      </c>
      <c r="Q145" s="147">
        <v>0</v>
      </c>
      <c r="R145" s="147">
        <f>Q145*H145</f>
        <v>0</v>
      </c>
      <c r="S145" s="147">
        <v>0</v>
      </c>
      <c r="T145" s="148">
        <f>S145*H145</f>
        <v>0</v>
      </c>
      <c r="AR145" s="142" t="s">
        <v>129</v>
      </c>
      <c r="AT145" s="142" t="s">
        <v>126</v>
      </c>
      <c r="AU145" s="142" t="s">
        <v>83</v>
      </c>
      <c r="AY145" s="16" t="s">
        <v>123</v>
      </c>
      <c r="BE145" s="143">
        <f>IF(N145="základní",J145,0)</f>
        <v>0</v>
      </c>
      <c r="BF145" s="143">
        <f>IF(N145="snížená",J145,0)</f>
        <v>0</v>
      </c>
      <c r="BG145" s="143">
        <f>IF(N145="zákl. přenesená",J145,0)</f>
        <v>0</v>
      </c>
      <c r="BH145" s="143">
        <f>IF(N145="sníž. přenesená",J145,0)</f>
        <v>0</v>
      </c>
      <c r="BI145" s="143">
        <f>IF(N145="nulová",J145,0)</f>
        <v>0</v>
      </c>
      <c r="BJ145" s="16" t="s">
        <v>81</v>
      </c>
      <c r="BK145" s="143">
        <f>ROUND(I145*H145,2)</f>
        <v>0</v>
      </c>
      <c r="BL145" s="16" t="s">
        <v>129</v>
      </c>
      <c r="BM145" s="142" t="s">
        <v>168</v>
      </c>
    </row>
    <row r="146" spans="2:65" s="1" customFormat="1" ht="6.95" customHeight="1">
      <c r="B146" s="43"/>
      <c r="C146" s="44"/>
      <c r="D146" s="44"/>
      <c r="E146" s="44"/>
      <c r="F146" s="44"/>
      <c r="G146" s="44"/>
      <c r="H146" s="44"/>
      <c r="I146" s="44"/>
      <c r="J146" s="44"/>
      <c r="K146" s="44"/>
      <c r="L146" s="31"/>
    </row>
  </sheetData>
  <sheetProtection algorithmName="SHA-512" hashValue="n9w2TffHBhlWobkj7Bbzhrwh18es37cUz0nRMNnQ30+XTMll48AMLTje4CaOIDXN1kUrITDTwEb9R+uHXpYfbg==" saltValue="qtcv1ixUI1CefpE1hgvaSfgabrpanhAx8ZgWE6JsIDwwApWdjkaRYku2Kqfc9cflHq1Q4uKNly+JTJdsQUyK7w==" spinCount="100000" sheet="1" objects="1" scenarios="1" formatColumns="0" formatRows="0" autoFilter="0"/>
  <autoFilter ref="C125:K145" xr:uid="{00000000-0009-0000-0000-000001000000}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59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6" t="s">
        <v>86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5" customHeight="1">
      <c r="B4" s="19"/>
      <c r="D4" s="20" t="s">
        <v>90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19" t="str">
        <f>'Rekapitulace stavby'!K6</f>
        <v>Střecha MŠ Šitbořice</v>
      </c>
      <c r="F7" s="220"/>
      <c r="G7" s="220"/>
      <c r="H7" s="220"/>
      <c r="L7" s="19"/>
    </row>
    <row r="8" spans="2:46" s="1" customFormat="1" ht="12" customHeight="1">
      <c r="B8" s="31"/>
      <c r="D8" s="26" t="s">
        <v>91</v>
      </c>
      <c r="L8" s="31"/>
    </row>
    <row r="9" spans="2:46" s="1" customFormat="1" ht="16.5" customHeight="1">
      <c r="B9" s="31"/>
      <c r="E9" s="191" t="s">
        <v>169</v>
      </c>
      <c r="F9" s="218"/>
      <c r="G9" s="218"/>
      <c r="H9" s="218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5. 3. 2025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1" t="str">
        <f>'Rekapitulace stavby'!E14</f>
        <v>Vyplň údaj</v>
      </c>
      <c r="F18" s="210"/>
      <c r="G18" s="210"/>
      <c r="H18" s="210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8"/>
      <c r="E27" s="214" t="s">
        <v>1</v>
      </c>
      <c r="F27" s="214"/>
      <c r="G27" s="214"/>
      <c r="H27" s="214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33</v>
      </c>
      <c r="J30" s="65">
        <f>ROUND(J128,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>
      <c r="B33" s="31"/>
      <c r="D33" s="54" t="s">
        <v>37</v>
      </c>
      <c r="E33" s="26" t="s">
        <v>38</v>
      </c>
      <c r="F33" s="90">
        <f>ROUND((SUM(BE128:BE258)),  2)</f>
        <v>0</v>
      </c>
      <c r="I33" s="91">
        <v>0.21</v>
      </c>
      <c r="J33" s="90">
        <f>ROUND(((SUM(BE128:BE258))*I33),  2)</f>
        <v>0</v>
      </c>
      <c r="L33" s="31"/>
    </row>
    <row r="34" spans="2:12" s="1" customFormat="1" ht="14.45" customHeight="1">
      <c r="B34" s="31"/>
      <c r="E34" s="26" t="s">
        <v>39</v>
      </c>
      <c r="F34" s="90">
        <f>ROUND((SUM(BF128:BF258)),  2)</f>
        <v>0</v>
      </c>
      <c r="I34" s="91">
        <v>0.12</v>
      </c>
      <c r="J34" s="90">
        <f>ROUND(((SUM(BF128:BF258))*I34),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90">
        <f>ROUND((SUM(BG128:BG258)),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90">
        <f>ROUND((SUM(BH128:BH258)),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42</v>
      </c>
      <c r="F37" s="90">
        <f>ROUND((SUM(BI128:BI258)),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43</v>
      </c>
      <c r="E39" s="56"/>
      <c r="F39" s="56"/>
      <c r="G39" s="94" t="s">
        <v>44</v>
      </c>
      <c r="H39" s="95" t="s">
        <v>45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>
      <c r="B61" s="31"/>
      <c r="D61" s="42" t="s">
        <v>48</v>
      </c>
      <c r="E61" s="33"/>
      <c r="F61" s="98" t="s">
        <v>49</v>
      </c>
      <c r="G61" s="42" t="s">
        <v>48</v>
      </c>
      <c r="H61" s="33"/>
      <c r="I61" s="33"/>
      <c r="J61" s="99" t="s">
        <v>49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>
      <c r="B76" s="31"/>
      <c r="D76" s="42" t="s">
        <v>48</v>
      </c>
      <c r="E76" s="33"/>
      <c r="F76" s="98" t="s">
        <v>49</v>
      </c>
      <c r="G76" s="42" t="s">
        <v>48</v>
      </c>
      <c r="H76" s="33"/>
      <c r="I76" s="33"/>
      <c r="J76" s="99" t="s">
        <v>49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93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19" t="str">
        <f>E7</f>
        <v>Střecha MŠ Šitbořice</v>
      </c>
      <c r="F85" s="220"/>
      <c r="G85" s="220"/>
      <c r="H85" s="220"/>
      <c r="L85" s="31"/>
    </row>
    <row r="86" spans="2:47" s="1" customFormat="1" ht="12" customHeight="1">
      <c r="B86" s="31"/>
      <c r="C86" s="26" t="s">
        <v>91</v>
      </c>
      <c r="L86" s="31"/>
    </row>
    <row r="87" spans="2:47" s="1" customFormat="1" ht="16.5" customHeight="1">
      <c r="B87" s="31"/>
      <c r="E87" s="191" t="str">
        <f>E9</f>
        <v>03 - Střecha MŠ - bourací práce</v>
      </c>
      <c r="F87" s="218"/>
      <c r="G87" s="218"/>
      <c r="H87" s="218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5. 3. 2025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94</v>
      </c>
      <c r="D94" s="92"/>
      <c r="E94" s="92"/>
      <c r="F94" s="92"/>
      <c r="G94" s="92"/>
      <c r="H94" s="92"/>
      <c r="I94" s="92"/>
      <c r="J94" s="101" t="s">
        <v>95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96</v>
      </c>
      <c r="J96" s="65">
        <f>J128</f>
        <v>0</v>
      </c>
      <c r="L96" s="31"/>
      <c r="AU96" s="16" t="s">
        <v>97</v>
      </c>
    </row>
    <row r="97" spans="2:12" s="8" customFormat="1" ht="24.95" customHeight="1">
      <c r="B97" s="103"/>
      <c r="D97" s="104" t="s">
        <v>170</v>
      </c>
      <c r="E97" s="105"/>
      <c r="F97" s="105"/>
      <c r="G97" s="105"/>
      <c r="H97" s="105"/>
      <c r="I97" s="105"/>
      <c r="J97" s="106">
        <f>J129</f>
        <v>0</v>
      </c>
      <c r="L97" s="103"/>
    </row>
    <row r="98" spans="2:12" s="9" customFormat="1" ht="19.899999999999999" customHeight="1">
      <c r="B98" s="107"/>
      <c r="D98" s="108" t="s">
        <v>171</v>
      </c>
      <c r="E98" s="109"/>
      <c r="F98" s="109"/>
      <c r="G98" s="109"/>
      <c r="H98" s="109"/>
      <c r="I98" s="109"/>
      <c r="J98" s="110">
        <f>J130</f>
        <v>0</v>
      </c>
      <c r="L98" s="107"/>
    </row>
    <row r="99" spans="2:12" s="9" customFormat="1" ht="19.899999999999999" customHeight="1">
      <c r="B99" s="107"/>
      <c r="D99" s="108" t="s">
        <v>172</v>
      </c>
      <c r="E99" s="109"/>
      <c r="F99" s="109"/>
      <c r="G99" s="109"/>
      <c r="H99" s="109"/>
      <c r="I99" s="109"/>
      <c r="J99" s="110">
        <f>J144</f>
        <v>0</v>
      </c>
      <c r="L99" s="107"/>
    </row>
    <row r="100" spans="2:12" s="9" customFormat="1" ht="19.899999999999999" customHeight="1">
      <c r="B100" s="107"/>
      <c r="D100" s="108" t="s">
        <v>173</v>
      </c>
      <c r="E100" s="109"/>
      <c r="F100" s="109"/>
      <c r="G100" s="109"/>
      <c r="H100" s="109"/>
      <c r="I100" s="109"/>
      <c r="J100" s="110">
        <f>J175</f>
        <v>0</v>
      </c>
      <c r="L100" s="107"/>
    </row>
    <row r="101" spans="2:12" s="8" customFormat="1" ht="24.95" customHeight="1">
      <c r="B101" s="103"/>
      <c r="D101" s="104" t="s">
        <v>174</v>
      </c>
      <c r="E101" s="105"/>
      <c r="F101" s="105"/>
      <c r="G101" s="105"/>
      <c r="H101" s="105"/>
      <c r="I101" s="105"/>
      <c r="J101" s="106">
        <f>J185</f>
        <v>0</v>
      </c>
      <c r="L101" s="103"/>
    </row>
    <row r="102" spans="2:12" s="9" customFormat="1" ht="19.899999999999999" customHeight="1">
      <c r="B102" s="107"/>
      <c r="D102" s="108" t="s">
        <v>175</v>
      </c>
      <c r="E102" s="109"/>
      <c r="F102" s="109"/>
      <c r="G102" s="109"/>
      <c r="H102" s="109"/>
      <c r="I102" s="109"/>
      <c r="J102" s="110">
        <f>J186</f>
        <v>0</v>
      </c>
      <c r="L102" s="107"/>
    </row>
    <row r="103" spans="2:12" s="9" customFormat="1" ht="19.899999999999999" customHeight="1">
      <c r="B103" s="107"/>
      <c r="D103" s="108" t="s">
        <v>176</v>
      </c>
      <c r="E103" s="109"/>
      <c r="F103" s="109"/>
      <c r="G103" s="109"/>
      <c r="H103" s="109"/>
      <c r="I103" s="109"/>
      <c r="J103" s="110">
        <f>J222</f>
        <v>0</v>
      </c>
      <c r="L103" s="107"/>
    </row>
    <row r="104" spans="2:12" s="9" customFormat="1" ht="19.899999999999999" customHeight="1">
      <c r="B104" s="107"/>
      <c r="D104" s="108" t="s">
        <v>177</v>
      </c>
      <c r="E104" s="109"/>
      <c r="F104" s="109"/>
      <c r="G104" s="109"/>
      <c r="H104" s="109"/>
      <c r="I104" s="109"/>
      <c r="J104" s="110">
        <f>J238</f>
        <v>0</v>
      </c>
      <c r="L104" s="107"/>
    </row>
    <row r="105" spans="2:12" s="9" customFormat="1" ht="19.899999999999999" customHeight="1">
      <c r="B105" s="107"/>
      <c r="D105" s="108" t="s">
        <v>178</v>
      </c>
      <c r="E105" s="109"/>
      <c r="F105" s="109"/>
      <c r="G105" s="109"/>
      <c r="H105" s="109"/>
      <c r="I105" s="109"/>
      <c r="J105" s="110">
        <f>J240</f>
        <v>0</v>
      </c>
      <c r="L105" s="107"/>
    </row>
    <row r="106" spans="2:12" s="9" customFormat="1" ht="19.899999999999999" customHeight="1">
      <c r="B106" s="107"/>
      <c r="D106" s="108" t="s">
        <v>179</v>
      </c>
      <c r="E106" s="109"/>
      <c r="F106" s="109"/>
      <c r="G106" s="109"/>
      <c r="H106" s="109"/>
      <c r="I106" s="109"/>
      <c r="J106" s="110">
        <f>J247</f>
        <v>0</v>
      </c>
      <c r="L106" s="107"/>
    </row>
    <row r="107" spans="2:12" s="8" customFormat="1" ht="24.95" customHeight="1">
      <c r="B107" s="103"/>
      <c r="D107" s="104" t="s">
        <v>180</v>
      </c>
      <c r="E107" s="105"/>
      <c r="F107" s="105"/>
      <c r="G107" s="105"/>
      <c r="H107" s="105"/>
      <c r="I107" s="105"/>
      <c r="J107" s="106">
        <f>J253</f>
        <v>0</v>
      </c>
      <c r="L107" s="103"/>
    </row>
    <row r="108" spans="2:12" s="9" customFormat="1" ht="19.899999999999999" customHeight="1">
      <c r="B108" s="107"/>
      <c r="D108" s="108" t="s">
        <v>181</v>
      </c>
      <c r="E108" s="109"/>
      <c r="F108" s="109"/>
      <c r="G108" s="109"/>
      <c r="H108" s="109"/>
      <c r="I108" s="109"/>
      <c r="J108" s="110">
        <f>J254</f>
        <v>0</v>
      </c>
      <c r="L108" s="107"/>
    </row>
    <row r="109" spans="2:12" s="1" customFormat="1" ht="21.75" customHeight="1">
      <c r="B109" s="31"/>
      <c r="L109" s="31"/>
    </row>
    <row r="110" spans="2:12" s="1" customFormat="1" ht="6.95" customHeight="1">
      <c r="B110" s="43"/>
      <c r="C110" s="44"/>
      <c r="D110" s="44"/>
      <c r="E110" s="44"/>
      <c r="F110" s="44"/>
      <c r="G110" s="44"/>
      <c r="H110" s="44"/>
      <c r="I110" s="44"/>
      <c r="J110" s="44"/>
      <c r="K110" s="44"/>
      <c r="L110" s="31"/>
    </row>
    <row r="114" spans="2:63" s="1" customFormat="1" ht="6.95" customHeight="1">
      <c r="B114" s="45"/>
      <c r="C114" s="46"/>
      <c r="D114" s="46"/>
      <c r="E114" s="46"/>
      <c r="F114" s="46"/>
      <c r="G114" s="46"/>
      <c r="H114" s="46"/>
      <c r="I114" s="46"/>
      <c r="J114" s="46"/>
      <c r="K114" s="46"/>
      <c r="L114" s="31"/>
    </row>
    <row r="115" spans="2:63" s="1" customFormat="1" ht="24.95" customHeight="1">
      <c r="B115" s="31"/>
      <c r="C115" s="20" t="s">
        <v>108</v>
      </c>
      <c r="L115" s="31"/>
    </row>
    <row r="116" spans="2:63" s="1" customFormat="1" ht="6.95" customHeight="1">
      <c r="B116" s="31"/>
      <c r="L116" s="31"/>
    </row>
    <row r="117" spans="2:63" s="1" customFormat="1" ht="12" customHeight="1">
      <c r="B117" s="31"/>
      <c r="C117" s="26" t="s">
        <v>16</v>
      </c>
      <c r="L117" s="31"/>
    </row>
    <row r="118" spans="2:63" s="1" customFormat="1" ht="16.5" customHeight="1">
      <c r="B118" s="31"/>
      <c r="E118" s="219" t="str">
        <f>E7</f>
        <v>Střecha MŠ Šitbořice</v>
      </c>
      <c r="F118" s="220"/>
      <c r="G118" s="220"/>
      <c r="H118" s="220"/>
      <c r="L118" s="31"/>
    </row>
    <row r="119" spans="2:63" s="1" customFormat="1" ht="12" customHeight="1">
      <c r="B119" s="31"/>
      <c r="C119" s="26" t="s">
        <v>91</v>
      </c>
      <c r="L119" s="31"/>
    </row>
    <row r="120" spans="2:63" s="1" customFormat="1" ht="16.5" customHeight="1">
      <c r="B120" s="31"/>
      <c r="E120" s="191" t="str">
        <f>E9</f>
        <v>03 - Střecha MŠ - bourací práce</v>
      </c>
      <c r="F120" s="218"/>
      <c r="G120" s="218"/>
      <c r="H120" s="218"/>
      <c r="L120" s="31"/>
    </row>
    <row r="121" spans="2:63" s="1" customFormat="1" ht="6.95" customHeight="1">
      <c r="B121" s="31"/>
      <c r="L121" s="31"/>
    </row>
    <row r="122" spans="2:63" s="1" customFormat="1" ht="12" customHeight="1">
      <c r="B122" s="31"/>
      <c r="C122" s="26" t="s">
        <v>20</v>
      </c>
      <c r="F122" s="24" t="str">
        <f>F12</f>
        <v xml:space="preserve"> </v>
      </c>
      <c r="I122" s="26" t="s">
        <v>22</v>
      </c>
      <c r="J122" s="51" t="str">
        <f>IF(J12="","",J12)</f>
        <v>5. 3. 2025</v>
      </c>
      <c r="L122" s="31"/>
    </row>
    <row r="123" spans="2:63" s="1" customFormat="1" ht="6.95" customHeight="1">
      <c r="B123" s="31"/>
      <c r="L123" s="31"/>
    </row>
    <row r="124" spans="2:63" s="1" customFormat="1" ht="15.2" customHeight="1">
      <c r="B124" s="31"/>
      <c r="C124" s="26" t="s">
        <v>24</v>
      </c>
      <c r="F124" s="24" t="str">
        <f>E15</f>
        <v xml:space="preserve"> </v>
      </c>
      <c r="I124" s="26" t="s">
        <v>29</v>
      </c>
      <c r="J124" s="29" t="str">
        <f>E21</f>
        <v xml:space="preserve"> </v>
      </c>
      <c r="L124" s="31"/>
    </row>
    <row r="125" spans="2:63" s="1" customFormat="1" ht="15.2" customHeight="1">
      <c r="B125" s="31"/>
      <c r="C125" s="26" t="s">
        <v>27</v>
      </c>
      <c r="F125" s="24" t="str">
        <f>IF(E18="","",E18)</f>
        <v>Vyplň údaj</v>
      </c>
      <c r="I125" s="26" t="s">
        <v>31</v>
      </c>
      <c r="J125" s="29" t="str">
        <f>E24</f>
        <v xml:space="preserve"> </v>
      </c>
      <c r="L125" s="31"/>
    </row>
    <row r="126" spans="2:63" s="1" customFormat="1" ht="10.35" customHeight="1">
      <c r="B126" s="31"/>
      <c r="L126" s="31"/>
    </row>
    <row r="127" spans="2:63" s="10" customFormat="1" ht="29.25" customHeight="1">
      <c r="B127" s="111"/>
      <c r="C127" s="112" t="s">
        <v>109</v>
      </c>
      <c r="D127" s="113" t="s">
        <v>58</v>
      </c>
      <c r="E127" s="113" t="s">
        <v>54</v>
      </c>
      <c r="F127" s="113" t="s">
        <v>55</v>
      </c>
      <c r="G127" s="113" t="s">
        <v>110</v>
      </c>
      <c r="H127" s="113" t="s">
        <v>111</v>
      </c>
      <c r="I127" s="113" t="s">
        <v>112</v>
      </c>
      <c r="J127" s="113" t="s">
        <v>95</v>
      </c>
      <c r="K127" s="114" t="s">
        <v>113</v>
      </c>
      <c r="L127" s="111"/>
      <c r="M127" s="58" t="s">
        <v>1</v>
      </c>
      <c r="N127" s="59" t="s">
        <v>37</v>
      </c>
      <c r="O127" s="59" t="s">
        <v>114</v>
      </c>
      <c r="P127" s="59" t="s">
        <v>115</v>
      </c>
      <c r="Q127" s="59" t="s">
        <v>116</v>
      </c>
      <c r="R127" s="59" t="s">
        <v>117</v>
      </c>
      <c r="S127" s="59" t="s">
        <v>118</v>
      </c>
      <c r="T127" s="60" t="s">
        <v>119</v>
      </c>
    </row>
    <row r="128" spans="2:63" s="1" customFormat="1" ht="22.9" customHeight="1">
      <c r="B128" s="31"/>
      <c r="C128" s="63" t="s">
        <v>120</v>
      </c>
      <c r="J128" s="115">
        <f>BK128</f>
        <v>0</v>
      </c>
      <c r="L128" s="31"/>
      <c r="M128" s="61"/>
      <c r="N128" s="52"/>
      <c r="O128" s="52"/>
      <c r="P128" s="116">
        <f>P129+P185+P253</f>
        <v>0</v>
      </c>
      <c r="Q128" s="52"/>
      <c r="R128" s="116">
        <f>R129+R185+R253</f>
        <v>16.971072000000003</v>
      </c>
      <c r="S128" s="52"/>
      <c r="T128" s="117">
        <f>T129+T185+T253</f>
        <v>119.42983050000001</v>
      </c>
      <c r="AT128" s="16" t="s">
        <v>72</v>
      </c>
      <c r="AU128" s="16" t="s">
        <v>97</v>
      </c>
      <c r="BK128" s="118">
        <f>BK129+BK185+BK253</f>
        <v>0</v>
      </c>
    </row>
    <row r="129" spans="2:65" s="11" customFormat="1" ht="25.9" customHeight="1">
      <c r="B129" s="119"/>
      <c r="D129" s="120" t="s">
        <v>72</v>
      </c>
      <c r="E129" s="121" t="s">
        <v>182</v>
      </c>
      <c r="F129" s="121" t="s">
        <v>183</v>
      </c>
      <c r="I129" s="122"/>
      <c r="J129" s="123">
        <f>BK129</f>
        <v>0</v>
      </c>
      <c r="L129" s="119"/>
      <c r="M129" s="124"/>
      <c r="P129" s="125">
        <f>P130+P144+P175</f>
        <v>0</v>
      </c>
      <c r="R129" s="125">
        <f>R130+R144+R175</f>
        <v>16.971072000000003</v>
      </c>
      <c r="T129" s="126">
        <f>T130+T144+T175</f>
        <v>18.471072000000003</v>
      </c>
      <c r="AR129" s="120" t="s">
        <v>81</v>
      </c>
      <c r="AT129" s="127" t="s">
        <v>72</v>
      </c>
      <c r="AU129" s="127" t="s">
        <v>73</v>
      </c>
      <c r="AY129" s="120" t="s">
        <v>123</v>
      </c>
      <c r="BK129" s="128">
        <f>BK130+BK144+BK175</f>
        <v>0</v>
      </c>
    </row>
    <row r="130" spans="2:65" s="11" customFormat="1" ht="22.9" customHeight="1">
      <c r="B130" s="119"/>
      <c r="D130" s="120" t="s">
        <v>72</v>
      </c>
      <c r="E130" s="129" t="s">
        <v>150</v>
      </c>
      <c r="F130" s="129" t="s">
        <v>184</v>
      </c>
      <c r="I130" s="122"/>
      <c r="J130" s="130">
        <f>BK130</f>
        <v>0</v>
      </c>
      <c r="L130" s="119"/>
      <c r="M130" s="124"/>
      <c r="P130" s="125">
        <f>SUM(P131:P143)</f>
        <v>0</v>
      </c>
      <c r="R130" s="125">
        <f>SUM(R131:R143)</f>
        <v>16.971072000000003</v>
      </c>
      <c r="T130" s="126">
        <f>SUM(T131:T143)</f>
        <v>16.971072000000003</v>
      </c>
      <c r="AR130" s="120" t="s">
        <v>81</v>
      </c>
      <c r="AT130" s="127" t="s">
        <v>72</v>
      </c>
      <c r="AU130" s="127" t="s">
        <v>81</v>
      </c>
      <c r="AY130" s="120" t="s">
        <v>123</v>
      </c>
      <c r="BK130" s="128">
        <f>SUM(BK131:BK143)</f>
        <v>0</v>
      </c>
    </row>
    <row r="131" spans="2:65" s="1" customFormat="1" ht="24.2" customHeight="1">
      <c r="B131" s="31"/>
      <c r="C131" s="131" t="s">
        <v>81</v>
      </c>
      <c r="D131" s="131" t="s">
        <v>126</v>
      </c>
      <c r="E131" s="132" t="s">
        <v>185</v>
      </c>
      <c r="F131" s="133" t="s">
        <v>186</v>
      </c>
      <c r="G131" s="134" t="s">
        <v>187</v>
      </c>
      <c r="H131" s="135">
        <v>707.12800000000004</v>
      </c>
      <c r="I131" s="136"/>
      <c r="J131" s="137">
        <f>ROUND(I131*H131,2)</f>
        <v>0</v>
      </c>
      <c r="K131" s="133" t="s">
        <v>188</v>
      </c>
      <c r="L131" s="31"/>
      <c r="M131" s="138" t="s">
        <v>1</v>
      </c>
      <c r="N131" s="139" t="s">
        <v>38</v>
      </c>
      <c r="P131" s="140">
        <f>O131*H131</f>
        <v>0</v>
      </c>
      <c r="Q131" s="140">
        <v>2.4E-2</v>
      </c>
      <c r="R131" s="140">
        <f>Q131*H131</f>
        <v>16.971072000000003</v>
      </c>
      <c r="S131" s="140">
        <v>2.4E-2</v>
      </c>
      <c r="T131" s="141">
        <f>S131*H131</f>
        <v>16.971072000000003</v>
      </c>
      <c r="AR131" s="142" t="s">
        <v>129</v>
      </c>
      <c r="AT131" s="142" t="s">
        <v>126</v>
      </c>
      <c r="AU131" s="142" t="s">
        <v>83</v>
      </c>
      <c r="AY131" s="16" t="s">
        <v>123</v>
      </c>
      <c r="BE131" s="143">
        <f>IF(N131="základní",J131,0)</f>
        <v>0</v>
      </c>
      <c r="BF131" s="143">
        <f>IF(N131="snížená",J131,0)</f>
        <v>0</v>
      </c>
      <c r="BG131" s="143">
        <f>IF(N131="zákl. přenesená",J131,0)</f>
        <v>0</v>
      </c>
      <c r="BH131" s="143">
        <f>IF(N131="sníž. přenesená",J131,0)</f>
        <v>0</v>
      </c>
      <c r="BI131" s="143">
        <f>IF(N131="nulová",J131,0)</f>
        <v>0</v>
      </c>
      <c r="BJ131" s="16" t="s">
        <v>81</v>
      </c>
      <c r="BK131" s="143">
        <f>ROUND(I131*H131,2)</f>
        <v>0</v>
      </c>
      <c r="BL131" s="16" t="s">
        <v>129</v>
      </c>
      <c r="BM131" s="142" t="s">
        <v>189</v>
      </c>
    </row>
    <row r="132" spans="2:65" s="12" customFormat="1">
      <c r="B132" s="149"/>
      <c r="D132" s="150" t="s">
        <v>190</v>
      </c>
      <c r="E132" s="151" t="s">
        <v>1</v>
      </c>
      <c r="F132" s="152" t="s">
        <v>191</v>
      </c>
      <c r="H132" s="151" t="s">
        <v>1</v>
      </c>
      <c r="I132" s="153"/>
      <c r="L132" s="149"/>
      <c r="M132" s="154"/>
      <c r="T132" s="155"/>
      <c r="AT132" s="151" t="s">
        <v>190</v>
      </c>
      <c r="AU132" s="151" t="s">
        <v>83</v>
      </c>
      <c r="AV132" s="12" t="s">
        <v>81</v>
      </c>
      <c r="AW132" s="12" t="s">
        <v>30</v>
      </c>
      <c r="AX132" s="12" t="s">
        <v>73</v>
      </c>
      <c r="AY132" s="151" t="s">
        <v>123</v>
      </c>
    </row>
    <row r="133" spans="2:65" s="13" customFormat="1">
      <c r="B133" s="156"/>
      <c r="D133" s="150" t="s">
        <v>190</v>
      </c>
      <c r="E133" s="157" t="s">
        <v>1</v>
      </c>
      <c r="F133" s="158" t="s">
        <v>192</v>
      </c>
      <c r="H133" s="159">
        <v>259.93</v>
      </c>
      <c r="I133" s="160"/>
      <c r="L133" s="156"/>
      <c r="M133" s="161"/>
      <c r="T133" s="162"/>
      <c r="AT133" s="157" t="s">
        <v>190</v>
      </c>
      <c r="AU133" s="157" t="s">
        <v>83</v>
      </c>
      <c r="AV133" s="13" t="s">
        <v>83</v>
      </c>
      <c r="AW133" s="13" t="s">
        <v>30</v>
      </c>
      <c r="AX133" s="13" t="s">
        <v>73</v>
      </c>
      <c r="AY133" s="157" t="s">
        <v>123</v>
      </c>
    </row>
    <row r="134" spans="2:65" s="13" customFormat="1">
      <c r="B134" s="156"/>
      <c r="D134" s="150" t="s">
        <v>190</v>
      </c>
      <c r="E134" s="157" t="s">
        <v>1</v>
      </c>
      <c r="F134" s="158" t="s">
        <v>193</v>
      </c>
      <c r="H134" s="159">
        <v>-1</v>
      </c>
      <c r="I134" s="160"/>
      <c r="L134" s="156"/>
      <c r="M134" s="161"/>
      <c r="T134" s="162"/>
      <c r="AT134" s="157" t="s">
        <v>190</v>
      </c>
      <c r="AU134" s="157" t="s">
        <v>83</v>
      </c>
      <c r="AV134" s="13" t="s">
        <v>83</v>
      </c>
      <c r="AW134" s="13" t="s">
        <v>30</v>
      </c>
      <c r="AX134" s="13" t="s">
        <v>73</v>
      </c>
      <c r="AY134" s="157" t="s">
        <v>123</v>
      </c>
    </row>
    <row r="135" spans="2:65" s="13" customFormat="1">
      <c r="B135" s="156"/>
      <c r="D135" s="150" t="s">
        <v>190</v>
      </c>
      <c r="E135" s="157" t="s">
        <v>1</v>
      </c>
      <c r="F135" s="158" t="s">
        <v>194</v>
      </c>
      <c r="H135" s="159">
        <v>-0.38300000000000001</v>
      </c>
      <c r="I135" s="160"/>
      <c r="L135" s="156"/>
      <c r="M135" s="161"/>
      <c r="T135" s="162"/>
      <c r="AT135" s="157" t="s">
        <v>190</v>
      </c>
      <c r="AU135" s="157" t="s">
        <v>83</v>
      </c>
      <c r="AV135" s="13" t="s">
        <v>83</v>
      </c>
      <c r="AW135" s="13" t="s">
        <v>30</v>
      </c>
      <c r="AX135" s="13" t="s">
        <v>73</v>
      </c>
      <c r="AY135" s="157" t="s">
        <v>123</v>
      </c>
    </row>
    <row r="136" spans="2:65" s="12" customFormat="1">
      <c r="B136" s="149"/>
      <c r="D136" s="150" t="s">
        <v>190</v>
      </c>
      <c r="E136" s="151" t="s">
        <v>1</v>
      </c>
      <c r="F136" s="152" t="s">
        <v>195</v>
      </c>
      <c r="H136" s="151" t="s">
        <v>1</v>
      </c>
      <c r="I136" s="153"/>
      <c r="L136" s="149"/>
      <c r="M136" s="154"/>
      <c r="T136" s="155"/>
      <c r="AT136" s="151" t="s">
        <v>190</v>
      </c>
      <c r="AU136" s="151" t="s">
        <v>83</v>
      </c>
      <c r="AV136" s="12" t="s">
        <v>81</v>
      </c>
      <c r="AW136" s="12" t="s">
        <v>30</v>
      </c>
      <c r="AX136" s="12" t="s">
        <v>73</v>
      </c>
      <c r="AY136" s="151" t="s">
        <v>123</v>
      </c>
    </row>
    <row r="137" spans="2:65" s="13" customFormat="1">
      <c r="B137" s="156"/>
      <c r="D137" s="150" t="s">
        <v>190</v>
      </c>
      <c r="E137" s="157" t="s">
        <v>1</v>
      </c>
      <c r="F137" s="158" t="s">
        <v>196</v>
      </c>
      <c r="H137" s="159">
        <v>82.484999999999999</v>
      </c>
      <c r="I137" s="160"/>
      <c r="L137" s="156"/>
      <c r="M137" s="161"/>
      <c r="T137" s="162"/>
      <c r="AT137" s="157" t="s">
        <v>190</v>
      </c>
      <c r="AU137" s="157" t="s">
        <v>83</v>
      </c>
      <c r="AV137" s="13" t="s">
        <v>83</v>
      </c>
      <c r="AW137" s="13" t="s">
        <v>30</v>
      </c>
      <c r="AX137" s="13" t="s">
        <v>73</v>
      </c>
      <c r="AY137" s="157" t="s">
        <v>123</v>
      </c>
    </row>
    <row r="138" spans="2:65" s="13" customFormat="1">
      <c r="B138" s="156"/>
      <c r="D138" s="150" t="s">
        <v>190</v>
      </c>
      <c r="E138" s="157" t="s">
        <v>1</v>
      </c>
      <c r="F138" s="158" t="s">
        <v>197</v>
      </c>
      <c r="H138" s="159">
        <v>-1.44</v>
      </c>
      <c r="I138" s="160"/>
      <c r="L138" s="156"/>
      <c r="M138" s="161"/>
      <c r="T138" s="162"/>
      <c r="AT138" s="157" t="s">
        <v>190</v>
      </c>
      <c r="AU138" s="157" t="s">
        <v>83</v>
      </c>
      <c r="AV138" s="13" t="s">
        <v>83</v>
      </c>
      <c r="AW138" s="13" t="s">
        <v>30</v>
      </c>
      <c r="AX138" s="13" t="s">
        <v>73</v>
      </c>
      <c r="AY138" s="157" t="s">
        <v>123</v>
      </c>
    </row>
    <row r="139" spans="2:65" s="13" customFormat="1">
      <c r="B139" s="156"/>
      <c r="D139" s="150" t="s">
        <v>190</v>
      </c>
      <c r="E139" s="157" t="s">
        <v>1</v>
      </c>
      <c r="F139" s="158" t="s">
        <v>198</v>
      </c>
      <c r="H139" s="159">
        <v>18.675000000000001</v>
      </c>
      <c r="I139" s="160"/>
      <c r="L139" s="156"/>
      <c r="M139" s="161"/>
      <c r="T139" s="162"/>
      <c r="AT139" s="157" t="s">
        <v>190</v>
      </c>
      <c r="AU139" s="157" t="s">
        <v>83</v>
      </c>
      <c r="AV139" s="13" t="s">
        <v>83</v>
      </c>
      <c r="AW139" s="13" t="s">
        <v>30</v>
      </c>
      <c r="AX139" s="13" t="s">
        <v>73</v>
      </c>
      <c r="AY139" s="157" t="s">
        <v>123</v>
      </c>
    </row>
    <row r="140" spans="2:65" s="13" customFormat="1">
      <c r="B140" s="156"/>
      <c r="D140" s="150" t="s">
        <v>190</v>
      </c>
      <c r="E140" s="157" t="s">
        <v>1</v>
      </c>
      <c r="F140" s="158" t="s">
        <v>193</v>
      </c>
      <c r="H140" s="159">
        <v>-1</v>
      </c>
      <c r="I140" s="160"/>
      <c r="L140" s="156"/>
      <c r="M140" s="161"/>
      <c r="T140" s="162"/>
      <c r="AT140" s="157" t="s">
        <v>190</v>
      </c>
      <c r="AU140" s="157" t="s">
        <v>83</v>
      </c>
      <c r="AV140" s="13" t="s">
        <v>83</v>
      </c>
      <c r="AW140" s="13" t="s">
        <v>30</v>
      </c>
      <c r="AX140" s="13" t="s">
        <v>73</v>
      </c>
      <c r="AY140" s="157" t="s">
        <v>123</v>
      </c>
    </row>
    <row r="141" spans="2:65" s="13" customFormat="1">
      <c r="B141" s="156"/>
      <c r="D141" s="150" t="s">
        <v>190</v>
      </c>
      <c r="E141" s="157" t="s">
        <v>1</v>
      </c>
      <c r="F141" s="158" t="s">
        <v>199</v>
      </c>
      <c r="H141" s="159">
        <v>251.738</v>
      </c>
      <c r="I141" s="160"/>
      <c r="L141" s="156"/>
      <c r="M141" s="161"/>
      <c r="T141" s="162"/>
      <c r="AT141" s="157" t="s">
        <v>190</v>
      </c>
      <c r="AU141" s="157" t="s">
        <v>83</v>
      </c>
      <c r="AV141" s="13" t="s">
        <v>83</v>
      </c>
      <c r="AW141" s="13" t="s">
        <v>30</v>
      </c>
      <c r="AX141" s="13" t="s">
        <v>73</v>
      </c>
      <c r="AY141" s="157" t="s">
        <v>123</v>
      </c>
    </row>
    <row r="142" spans="2:65" s="13" customFormat="1">
      <c r="B142" s="156"/>
      <c r="D142" s="150" t="s">
        <v>190</v>
      </c>
      <c r="E142" s="157" t="s">
        <v>1</v>
      </c>
      <c r="F142" s="158" t="s">
        <v>200</v>
      </c>
      <c r="H142" s="159">
        <v>98.123000000000005</v>
      </c>
      <c r="I142" s="160"/>
      <c r="L142" s="156"/>
      <c r="M142" s="161"/>
      <c r="T142" s="162"/>
      <c r="AT142" s="157" t="s">
        <v>190</v>
      </c>
      <c r="AU142" s="157" t="s">
        <v>83</v>
      </c>
      <c r="AV142" s="13" t="s">
        <v>83</v>
      </c>
      <c r="AW142" s="13" t="s">
        <v>30</v>
      </c>
      <c r="AX142" s="13" t="s">
        <v>73</v>
      </c>
      <c r="AY142" s="157" t="s">
        <v>123</v>
      </c>
    </row>
    <row r="143" spans="2:65" s="14" customFormat="1">
      <c r="B143" s="163"/>
      <c r="D143" s="150" t="s">
        <v>190</v>
      </c>
      <c r="E143" s="164" t="s">
        <v>1</v>
      </c>
      <c r="F143" s="165" t="s">
        <v>201</v>
      </c>
      <c r="H143" s="166">
        <v>707.12800000000004</v>
      </c>
      <c r="I143" s="167"/>
      <c r="L143" s="163"/>
      <c r="M143" s="168"/>
      <c r="T143" s="169"/>
      <c r="AT143" s="164" t="s">
        <v>190</v>
      </c>
      <c r="AU143" s="164" t="s">
        <v>83</v>
      </c>
      <c r="AV143" s="14" t="s">
        <v>129</v>
      </c>
      <c r="AW143" s="14" t="s">
        <v>30</v>
      </c>
      <c r="AX143" s="14" t="s">
        <v>81</v>
      </c>
      <c r="AY143" s="164" t="s">
        <v>123</v>
      </c>
    </row>
    <row r="144" spans="2:65" s="11" customFormat="1" ht="22.9" customHeight="1">
      <c r="B144" s="119"/>
      <c r="D144" s="120" t="s">
        <v>72</v>
      </c>
      <c r="E144" s="129" t="s">
        <v>166</v>
      </c>
      <c r="F144" s="129" t="s">
        <v>202</v>
      </c>
      <c r="I144" s="122"/>
      <c r="J144" s="130">
        <f>BK144</f>
        <v>0</v>
      </c>
      <c r="L144" s="119"/>
      <c r="M144" s="124"/>
      <c r="P144" s="125">
        <f>SUM(P145:P174)</f>
        <v>0</v>
      </c>
      <c r="R144" s="125">
        <f>SUM(R145:R174)</f>
        <v>0</v>
      </c>
      <c r="T144" s="126">
        <f>SUM(T145:T174)</f>
        <v>1.5</v>
      </c>
      <c r="AR144" s="120" t="s">
        <v>81</v>
      </c>
      <c r="AT144" s="127" t="s">
        <v>72</v>
      </c>
      <c r="AU144" s="127" t="s">
        <v>81</v>
      </c>
      <c r="AY144" s="120" t="s">
        <v>123</v>
      </c>
      <c r="BK144" s="128">
        <f>SUM(BK145:BK174)</f>
        <v>0</v>
      </c>
    </row>
    <row r="145" spans="2:65" s="1" customFormat="1" ht="33" customHeight="1">
      <c r="B145" s="31"/>
      <c r="C145" s="131" t="s">
        <v>83</v>
      </c>
      <c r="D145" s="131" t="s">
        <v>126</v>
      </c>
      <c r="E145" s="132" t="s">
        <v>203</v>
      </c>
      <c r="F145" s="133" t="s">
        <v>204</v>
      </c>
      <c r="G145" s="134" t="s">
        <v>187</v>
      </c>
      <c r="H145" s="135">
        <v>291.60000000000002</v>
      </c>
      <c r="I145" s="136"/>
      <c r="J145" s="137">
        <f>ROUND(I145*H145,2)</f>
        <v>0</v>
      </c>
      <c r="K145" s="133" t="s">
        <v>205</v>
      </c>
      <c r="L145" s="31"/>
      <c r="M145" s="138" t="s">
        <v>1</v>
      </c>
      <c r="N145" s="139" t="s">
        <v>38</v>
      </c>
      <c r="P145" s="140">
        <f>O145*H145</f>
        <v>0</v>
      </c>
      <c r="Q145" s="140">
        <v>0</v>
      </c>
      <c r="R145" s="140">
        <f>Q145*H145</f>
        <v>0</v>
      </c>
      <c r="S145" s="140">
        <v>0</v>
      </c>
      <c r="T145" s="141">
        <f>S145*H145</f>
        <v>0</v>
      </c>
      <c r="AR145" s="142" t="s">
        <v>129</v>
      </c>
      <c r="AT145" s="142" t="s">
        <v>126</v>
      </c>
      <c r="AU145" s="142" t="s">
        <v>83</v>
      </c>
      <c r="AY145" s="16" t="s">
        <v>123</v>
      </c>
      <c r="BE145" s="143">
        <f>IF(N145="základní",J145,0)</f>
        <v>0</v>
      </c>
      <c r="BF145" s="143">
        <f>IF(N145="snížená",J145,0)</f>
        <v>0</v>
      </c>
      <c r="BG145" s="143">
        <f>IF(N145="zákl. přenesená",J145,0)</f>
        <v>0</v>
      </c>
      <c r="BH145" s="143">
        <f>IF(N145="sníž. přenesená",J145,0)</f>
        <v>0</v>
      </c>
      <c r="BI145" s="143">
        <f>IF(N145="nulová",J145,0)</f>
        <v>0</v>
      </c>
      <c r="BJ145" s="16" t="s">
        <v>81</v>
      </c>
      <c r="BK145" s="143">
        <f>ROUND(I145*H145,2)</f>
        <v>0</v>
      </c>
      <c r="BL145" s="16" t="s">
        <v>129</v>
      </c>
      <c r="BM145" s="142" t="s">
        <v>206</v>
      </c>
    </row>
    <row r="146" spans="2:65" s="12" customFormat="1">
      <c r="B146" s="149"/>
      <c r="D146" s="150" t="s">
        <v>190</v>
      </c>
      <c r="E146" s="151" t="s">
        <v>1</v>
      </c>
      <c r="F146" s="152" t="s">
        <v>207</v>
      </c>
      <c r="H146" s="151" t="s">
        <v>1</v>
      </c>
      <c r="I146" s="153"/>
      <c r="L146" s="149"/>
      <c r="M146" s="154"/>
      <c r="T146" s="155"/>
      <c r="AT146" s="151" t="s">
        <v>190</v>
      </c>
      <c r="AU146" s="151" t="s">
        <v>83</v>
      </c>
      <c r="AV146" s="12" t="s">
        <v>81</v>
      </c>
      <c r="AW146" s="12" t="s">
        <v>30</v>
      </c>
      <c r="AX146" s="12" t="s">
        <v>73</v>
      </c>
      <c r="AY146" s="151" t="s">
        <v>123</v>
      </c>
    </row>
    <row r="147" spans="2:65" s="13" customFormat="1">
      <c r="B147" s="156"/>
      <c r="D147" s="150" t="s">
        <v>190</v>
      </c>
      <c r="E147" s="157" t="s">
        <v>1</v>
      </c>
      <c r="F147" s="158" t="s">
        <v>208</v>
      </c>
      <c r="H147" s="159">
        <v>231.6</v>
      </c>
      <c r="I147" s="160"/>
      <c r="L147" s="156"/>
      <c r="M147" s="161"/>
      <c r="T147" s="162"/>
      <c r="AT147" s="157" t="s">
        <v>190</v>
      </c>
      <c r="AU147" s="157" t="s">
        <v>83</v>
      </c>
      <c r="AV147" s="13" t="s">
        <v>83</v>
      </c>
      <c r="AW147" s="13" t="s">
        <v>30</v>
      </c>
      <c r="AX147" s="13" t="s">
        <v>73</v>
      </c>
      <c r="AY147" s="157" t="s">
        <v>123</v>
      </c>
    </row>
    <row r="148" spans="2:65" s="13" customFormat="1">
      <c r="B148" s="156"/>
      <c r="D148" s="150" t="s">
        <v>190</v>
      </c>
      <c r="E148" s="157" t="s">
        <v>1</v>
      </c>
      <c r="F148" s="158" t="s">
        <v>209</v>
      </c>
      <c r="H148" s="159">
        <v>60</v>
      </c>
      <c r="I148" s="160"/>
      <c r="L148" s="156"/>
      <c r="M148" s="161"/>
      <c r="T148" s="162"/>
      <c r="AT148" s="157" t="s">
        <v>190</v>
      </c>
      <c r="AU148" s="157" t="s">
        <v>83</v>
      </c>
      <c r="AV148" s="13" t="s">
        <v>83</v>
      </c>
      <c r="AW148" s="13" t="s">
        <v>30</v>
      </c>
      <c r="AX148" s="13" t="s">
        <v>73</v>
      </c>
      <c r="AY148" s="157" t="s">
        <v>123</v>
      </c>
    </row>
    <row r="149" spans="2:65" s="14" customFormat="1">
      <c r="B149" s="163"/>
      <c r="D149" s="150" t="s">
        <v>190</v>
      </c>
      <c r="E149" s="164" t="s">
        <v>1</v>
      </c>
      <c r="F149" s="165" t="s">
        <v>201</v>
      </c>
      <c r="H149" s="166">
        <v>291.60000000000002</v>
      </c>
      <c r="I149" s="167"/>
      <c r="L149" s="163"/>
      <c r="M149" s="168"/>
      <c r="T149" s="169"/>
      <c r="AT149" s="164" t="s">
        <v>190</v>
      </c>
      <c r="AU149" s="164" t="s">
        <v>83</v>
      </c>
      <c r="AV149" s="14" t="s">
        <v>129</v>
      </c>
      <c r="AW149" s="14" t="s">
        <v>30</v>
      </c>
      <c r="AX149" s="14" t="s">
        <v>81</v>
      </c>
      <c r="AY149" s="164" t="s">
        <v>123</v>
      </c>
    </row>
    <row r="150" spans="2:65" s="1" customFormat="1" ht="37.9" customHeight="1">
      <c r="B150" s="31"/>
      <c r="C150" s="131" t="s">
        <v>137</v>
      </c>
      <c r="D150" s="131" t="s">
        <v>126</v>
      </c>
      <c r="E150" s="132" t="s">
        <v>210</v>
      </c>
      <c r="F150" s="133" t="s">
        <v>211</v>
      </c>
      <c r="G150" s="134" t="s">
        <v>187</v>
      </c>
      <c r="H150" s="135">
        <v>13122</v>
      </c>
      <c r="I150" s="136"/>
      <c r="J150" s="137">
        <f>ROUND(I150*H150,2)</f>
        <v>0</v>
      </c>
      <c r="K150" s="133" t="s">
        <v>205</v>
      </c>
      <c r="L150" s="31"/>
      <c r="M150" s="138" t="s">
        <v>1</v>
      </c>
      <c r="N150" s="139" t="s">
        <v>38</v>
      </c>
      <c r="P150" s="140">
        <f>O150*H150</f>
        <v>0</v>
      </c>
      <c r="Q150" s="140">
        <v>0</v>
      </c>
      <c r="R150" s="140">
        <f>Q150*H150</f>
        <v>0</v>
      </c>
      <c r="S150" s="140">
        <v>0</v>
      </c>
      <c r="T150" s="141">
        <f>S150*H150</f>
        <v>0</v>
      </c>
      <c r="AR150" s="142" t="s">
        <v>129</v>
      </c>
      <c r="AT150" s="142" t="s">
        <v>126</v>
      </c>
      <c r="AU150" s="142" t="s">
        <v>83</v>
      </c>
      <c r="AY150" s="16" t="s">
        <v>123</v>
      </c>
      <c r="BE150" s="143">
        <f>IF(N150="základní",J150,0)</f>
        <v>0</v>
      </c>
      <c r="BF150" s="143">
        <f>IF(N150="snížená",J150,0)</f>
        <v>0</v>
      </c>
      <c r="BG150" s="143">
        <f>IF(N150="zákl. přenesená",J150,0)</f>
        <v>0</v>
      </c>
      <c r="BH150" s="143">
        <f>IF(N150="sníž. přenesená",J150,0)</f>
        <v>0</v>
      </c>
      <c r="BI150" s="143">
        <f>IF(N150="nulová",J150,0)</f>
        <v>0</v>
      </c>
      <c r="BJ150" s="16" t="s">
        <v>81</v>
      </c>
      <c r="BK150" s="143">
        <f>ROUND(I150*H150,2)</f>
        <v>0</v>
      </c>
      <c r="BL150" s="16" t="s">
        <v>129</v>
      </c>
      <c r="BM150" s="142" t="s">
        <v>212</v>
      </c>
    </row>
    <row r="151" spans="2:65" s="12" customFormat="1">
      <c r="B151" s="149"/>
      <c r="D151" s="150" t="s">
        <v>190</v>
      </c>
      <c r="E151" s="151" t="s">
        <v>1</v>
      </c>
      <c r="F151" s="152" t="s">
        <v>207</v>
      </c>
      <c r="H151" s="151" t="s">
        <v>1</v>
      </c>
      <c r="I151" s="153"/>
      <c r="L151" s="149"/>
      <c r="M151" s="154"/>
      <c r="T151" s="155"/>
      <c r="AT151" s="151" t="s">
        <v>190</v>
      </c>
      <c r="AU151" s="151" t="s">
        <v>83</v>
      </c>
      <c r="AV151" s="12" t="s">
        <v>81</v>
      </c>
      <c r="AW151" s="12" t="s">
        <v>30</v>
      </c>
      <c r="AX151" s="12" t="s">
        <v>73</v>
      </c>
      <c r="AY151" s="151" t="s">
        <v>123</v>
      </c>
    </row>
    <row r="152" spans="2:65" s="13" customFormat="1">
      <c r="B152" s="156"/>
      <c r="D152" s="150" t="s">
        <v>190</v>
      </c>
      <c r="E152" s="157" t="s">
        <v>1</v>
      </c>
      <c r="F152" s="158" t="s">
        <v>208</v>
      </c>
      <c r="H152" s="159">
        <v>231.6</v>
      </c>
      <c r="I152" s="160"/>
      <c r="L152" s="156"/>
      <c r="M152" s="161"/>
      <c r="T152" s="162"/>
      <c r="AT152" s="157" t="s">
        <v>190</v>
      </c>
      <c r="AU152" s="157" t="s">
        <v>83</v>
      </c>
      <c r="AV152" s="13" t="s">
        <v>83</v>
      </c>
      <c r="AW152" s="13" t="s">
        <v>30</v>
      </c>
      <c r="AX152" s="13" t="s">
        <v>73</v>
      </c>
      <c r="AY152" s="157" t="s">
        <v>123</v>
      </c>
    </row>
    <row r="153" spans="2:65" s="13" customFormat="1">
      <c r="B153" s="156"/>
      <c r="D153" s="150" t="s">
        <v>190</v>
      </c>
      <c r="E153" s="157" t="s">
        <v>1</v>
      </c>
      <c r="F153" s="158" t="s">
        <v>209</v>
      </c>
      <c r="H153" s="159">
        <v>60</v>
      </c>
      <c r="I153" s="160"/>
      <c r="L153" s="156"/>
      <c r="M153" s="161"/>
      <c r="T153" s="162"/>
      <c r="AT153" s="157" t="s">
        <v>190</v>
      </c>
      <c r="AU153" s="157" t="s">
        <v>83</v>
      </c>
      <c r="AV153" s="13" t="s">
        <v>83</v>
      </c>
      <c r="AW153" s="13" t="s">
        <v>30</v>
      </c>
      <c r="AX153" s="13" t="s">
        <v>73</v>
      </c>
      <c r="AY153" s="157" t="s">
        <v>123</v>
      </c>
    </row>
    <row r="154" spans="2:65" s="14" customFormat="1">
      <c r="B154" s="163"/>
      <c r="D154" s="150" t="s">
        <v>190</v>
      </c>
      <c r="E154" s="164" t="s">
        <v>1</v>
      </c>
      <c r="F154" s="165" t="s">
        <v>201</v>
      </c>
      <c r="H154" s="166">
        <v>291.60000000000002</v>
      </c>
      <c r="I154" s="167"/>
      <c r="L154" s="163"/>
      <c r="M154" s="168"/>
      <c r="T154" s="169"/>
      <c r="AT154" s="164" t="s">
        <v>190</v>
      </c>
      <c r="AU154" s="164" t="s">
        <v>83</v>
      </c>
      <c r="AV154" s="14" t="s">
        <v>129</v>
      </c>
      <c r="AW154" s="14" t="s">
        <v>30</v>
      </c>
      <c r="AX154" s="14" t="s">
        <v>81</v>
      </c>
      <c r="AY154" s="164" t="s">
        <v>123</v>
      </c>
    </row>
    <row r="155" spans="2:65" s="13" customFormat="1">
      <c r="B155" s="156"/>
      <c r="D155" s="150" t="s">
        <v>190</v>
      </c>
      <c r="F155" s="158" t="s">
        <v>213</v>
      </c>
      <c r="H155" s="159">
        <v>13122</v>
      </c>
      <c r="I155" s="160"/>
      <c r="L155" s="156"/>
      <c r="M155" s="161"/>
      <c r="T155" s="162"/>
      <c r="AT155" s="157" t="s">
        <v>190</v>
      </c>
      <c r="AU155" s="157" t="s">
        <v>83</v>
      </c>
      <c r="AV155" s="13" t="s">
        <v>83</v>
      </c>
      <c r="AW155" s="13" t="s">
        <v>4</v>
      </c>
      <c r="AX155" s="13" t="s">
        <v>81</v>
      </c>
      <c r="AY155" s="157" t="s">
        <v>123</v>
      </c>
    </row>
    <row r="156" spans="2:65" s="1" customFormat="1" ht="33" customHeight="1">
      <c r="B156" s="31"/>
      <c r="C156" s="131" t="s">
        <v>129</v>
      </c>
      <c r="D156" s="131" t="s">
        <v>126</v>
      </c>
      <c r="E156" s="132" t="s">
        <v>214</v>
      </c>
      <c r="F156" s="133" t="s">
        <v>215</v>
      </c>
      <c r="G156" s="134" t="s">
        <v>187</v>
      </c>
      <c r="H156" s="135">
        <v>291.60000000000002</v>
      </c>
      <c r="I156" s="136"/>
      <c r="J156" s="137">
        <f>ROUND(I156*H156,2)</f>
        <v>0</v>
      </c>
      <c r="K156" s="133" t="s">
        <v>205</v>
      </c>
      <c r="L156" s="31"/>
      <c r="M156" s="138" t="s">
        <v>1</v>
      </c>
      <c r="N156" s="139" t="s">
        <v>38</v>
      </c>
      <c r="P156" s="140">
        <f>O156*H156</f>
        <v>0</v>
      </c>
      <c r="Q156" s="140">
        <v>0</v>
      </c>
      <c r="R156" s="140">
        <f>Q156*H156</f>
        <v>0</v>
      </c>
      <c r="S156" s="140">
        <v>0</v>
      </c>
      <c r="T156" s="141">
        <f>S156*H156</f>
        <v>0</v>
      </c>
      <c r="AR156" s="142" t="s">
        <v>129</v>
      </c>
      <c r="AT156" s="142" t="s">
        <v>126</v>
      </c>
      <c r="AU156" s="142" t="s">
        <v>83</v>
      </c>
      <c r="AY156" s="16" t="s">
        <v>123</v>
      </c>
      <c r="BE156" s="143">
        <f>IF(N156="základní",J156,0)</f>
        <v>0</v>
      </c>
      <c r="BF156" s="143">
        <f>IF(N156="snížená",J156,0)</f>
        <v>0</v>
      </c>
      <c r="BG156" s="143">
        <f>IF(N156="zákl. přenesená",J156,0)</f>
        <v>0</v>
      </c>
      <c r="BH156" s="143">
        <f>IF(N156="sníž. přenesená",J156,0)</f>
        <v>0</v>
      </c>
      <c r="BI156" s="143">
        <f>IF(N156="nulová",J156,0)</f>
        <v>0</v>
      </c>
      <c r="BJ156" s="16" t="s">
        <v>81</v>
      </c>
      <c r="BK156" s="143">
        <f>ROUND(I156*H156,2)</f>
        <v>0</v>
      </c>
      <c r="BL156" s="16" t="s">
        <v>129</v>
      </c>
      <c r="BM156" s="142" t="s">
        <v>216</v>
      </c>
    </row>
    <row r="157" spans="2:65" s="12" customFormat="1">
      <c r="B157" s="149"/>
      <c r="D157" s="150" t="s">
        <v>190</v>
      </c>
      <c r="E157" s="151" t="s">
        <v>1</v>
      </c>
      <c r="F157" s="152" t="s">
        <v>207</v>
      </c>
      <c r="H157" s="151" t="s">
        <v>1</v>
      </c>
      <c r="I157" s="153"/>
      <c r="L157" s="149"/>
      <c r="M157" s="154"/>
      <c r="T157" s="155"/>
      <c r="AT157" s="151" t="s">
        <v>190</v>
      </c>
      <c r="AU157" s="151" t="s">
        <v>83</v>
      </c>
      <c r="AV157" s="12" t="s">
        <v>81</v>
      </c>
      <c r="AW157" s="12" t="s">
        <v>30</v>
      </c>
      <c r="AX157" s="12" t="s">
        <v>73</v>
      </c>
      <c r="AY157" s="151" t="s">
        <v>123</v>
      </c>
    </row>
    <row r="158" spans="2:65" s="13" customFormat="1">
      <c r="B158" s="156"/>
      <c r="D158" s="150" t="s">
        <v>190</v>
      </c>
      <c r="E158" s="157" t="s">
        <v>1</v>
      </c>
      <c r="F158" s="158" t="s">
        <v>208</v>
      </c>
      <c r="H158" s="159">
        <v>231.6</v>
      </c>
      <c r="I158" s="160"/>
      <c r="L158" s="156"/>
      <c r="M158" s="161"/>
      <c r="T158" s="162"/>
      <c r="AT158" s="157" t="s">
        <v>190</v>
      </c>
      <c r="AU158" s="157" t="s">
        <v>83</v>
      </c>
      <c r="AV158" s="13" t="s">
        <v>83</v>
      </c>
      <c r="AW158" s="13" t="s">
        <v>30</v>
      </c>
      <c r="AX158" s="13" t="s">
        <v>73</v>
      </c>
      <c r="AY158" s="157" t="s">
        <v>123</v>
      </c>
    </row>
    <row r="159" spans="2:65" s="13" customFormat="1">
      <c r="B159" s="156"/>
      <c r="D159" s="150" t="s">
        <v>190</v>
      </c>
      <c r="E159" s="157" t="s">
        <v>1</v>
      </c>
      <c r="F159" s="158" t="s">
        <v>209</v>
      </c>
      <c r="H159" s="159">
        <v>60</v>
      </c>
      <c r="I159" s="160"/>
      <c r="L159" s="156"/>
      <c r="M159" s="161"/>
      <c r="T159" s="162"/>
      <c r="AT159" s="157" t="s">
        <v>190</v>
      </c>
      <c r="AU159" s="157" t="s">
        <v>83</v>
      </c>
      <c r="AV159" s="13" t="s">
        <v>83</v>
      </c>
      <c r="AW159" s="13" t="s">
        <v>30</v>
      </c>
      <c r="AX159" s="13" t="s">
        <v>73</v>
      </c>
      <c r="AY159" s="157" t="s">
        <v>123</v>
      </c>
    </row>
    <row r="160" spans="2:65" s="14" customFormat="1">
      <c r="B160" s="163"/>
      <c r="D160" s="150" t="s">
        <v>190</v>
      </c>
      <c r="E160" s="164" t="s">
        <v>1</v>
      </c>
      <c r="F160" s="165" t="s">
        <v>201</v>
      </c>
      <c r="H160" s="166">
        <v>291.60000000000002</v>
      </c>
      <c r="I160" s="167"/>
      <c r="L160" s="163"/>
      <c r="M160" s="168"/>
      <c r="T160" s="169"/>
      <c r="AT160" s="164" t="s">
        <v>190</v>
      </c>
      <c r="AU160" s="164" t="s">
        <v>83</v>
      </c>
      <c r="AV160" s="14" t="s">
        <v>129</v>
      </c>
      <c r="AW160" s="14" t="s">
        <v>30</v>
      </c>
      <c r="AX160" s="14" t="s">
        <v>81</v>
      </c>
      <c r="AY160" s="164" t="s">
        <v>123</v>
      </c>
    </row>
    <row r="161" spans="2:65" s="1" customFormat="1" ht="24.2" customHeight="1">
      <c r="B161" s="31"/>
      <c r="C161" s="131" t="s">
        <v>122</v>
      </c>
      <c r="D161" s="131" t="s">
        <v>126</v>
      </c>
      <c r="E161" s="132" t="s">
        <v>217</v>
      </c>
      <c r="F161" s="133" t="s">
        <v>218</v>
      </c>
      <c r="G161" s="134" t="s">
        <v>187</v>
      </c>
      <c r="H161" s="135">
        <v>291.60000000000002</v>
      </c>
      <c r="I161" s="136"/>
      <c r="J161" s="137">
        <f>ROUND(I161*H161,2)</f>
        <v>0</v>
      </c>
      <c r="K161" s="133" t="s">
        <v>219</v>
      </c>
      <c r="L161" s="31"/>
      <c r="M161" s="138" t="s">
        <v>1</v>
      </c>
      <c r="N161" s="139" t="s">
        <v>38</v>
      </c>
      <c r="P161" s="140">
        <f>O161*H161</f>
        <v>0</v>
      </c>
      <c r="Q161" s="140">
        <v>0</v>
      </c>
      <c r="R161" s="140">
        <f>Q161*H161</f>
        <v>0</v>
      </c>
      <c r="S161" s="140">
        <v>0</v>
      </c>
      <c r="T161" s="141">
        <f>S161*H161</f>
        <v>0</v>
      </c>
      <c r="AR161" s="142" t="s">
        <v>129</v>
      </c>
      <c r="AT161" s="142" t="s">
        <v>126</v>
      </c>
      <c r="AU161" s="142" t="s">
        <v>83</v>
      </c>
      <c r="AY161" s="16" t="s">
        <v>123</v>
      </c>
      <c r="BE161" s="143">
        <f>IF(N161="základní",J161,0)</f>
        <v>0</v>
      </c>
      <c r="BF161" s="143">
        <f>IF(N161="snížená",J161,0)</f>
        <v>0</v>
      </c>
      <c r="BG161" s="143">
        <f>IF(N161="zákl. přenesená",J161,0)</f>
        <v>0</v>
      </c>
      <c r="BH161" s="143">
        <f>IF(N161="sníž. přenesená",J161,0)</f>
        <v>0</v>
      </c>
      <c r="BI161" s="143">
        <f>IF(N161="nulová",J161,0)</f>
        <v>0</v>
      </c>
      <c r="BJ161" s="16" t="s">
        <v>81</v>
      </c>
      <c r="BK161" s="143">
        <f>ROUND(I161*H161,2)</f>
        <v>0</v>
      </c>
      <c r="BL161" s="16" t="s">
        <v>129</v>
      </c>
      <c r="BM161" s="142" t="s">
        <v>220</v>
      </c>
    </row>
    <row r="162" spans="2:65" s="12" customFormat="1">
      <c r="B162" s="149"/>
      <c r="D162" s="150" t="s">
        <v>190</v>
      </c>
      <c r="E162" s="151" t="s">
        <v>1</v>
      </c>
      <c r="F162" s="152" t="s">
        <v>207</v>
      </c>
      <c r="H162" s="151" t="s">
        <v>1</v>
      </c>
      <c r="I162" s="153"/>
      <c r="L162" s="149"/>
      <c r="M162" s="154"/>
      <c r="T162" s="155"/>
      <c r="AT162" s="151" t="s">
        <v>190</v>
      </c>
      <c r="AU162" s="151" t="s">
        <v>83</v>
      </c>
      <c r="AV162" s="12" t="s">
        <v>81</v>
      </c>
      <c r="AW162" s="12" t="s">
        <v>30</v>
      </c>
      <c r="AX162" s="12" t="s">
        <v>73</v>
      </c>
      <c r="AY162" s="151" t="s">
        <v>123</v>
      </c>
    </row>
    <row r="163" spans="2:65" s="13" customFormat="1">
      <c r="B163" s="156"/>
      <c r="D163" s="150" t="s">
        <v>190</v>
      </c>
      <c r="E163" s="157" t="s">
        <v>1</v>
      </c>
      <c r="F163" s="158" t="s">
        <v>208</v>
      </c>
      <c r="H163" s="159">
        <v>231.6</v>
      </c>
      <c r="I163" s="160"/>
      <c r="L163" s="156"/>
      <c r="M163" s="161"/>
      <c r="T163" s="162"/>
      <c r="AT163" s="157" t="s">
        <v>190</v>
      </c>
      <c r="AU163" s="157" t="s">
        <v>83</v>
      </c>
      <c r="AV163" s="13" t="s">
        <v>83</v>
      </c>
      <c r="AW163" s="13" t="s">
        <v>30</v>
      </c>
      <c r="AX163" s="13" t="s">
        <v>73</v>
      </c>
      <c r="AY163" s="157" t="s">
        <v>123</v>
      </c>
    </row>
    <row r="164" spans="2:65" s="13" customFormat="1">
      <c r="B164" s="156"/>
      <c r="D164" s="150" t="s">
        <v>190</v>
      </c>
      <c r="E164" s="157" t="s">
        <v>1</v>
      </c>
      <c r="F164" s="158" t="s">
        <v>209</v>
      </c>
      <c r="H164" s="159">
        <v>60</v>
      </c>
      <c r="I164" s="160"/>
      <c r="L164" s="156"/>
      <c r="M164" s="161"/>
      <c r="T164" s="162"/>
      <c r="AT164" s="157" t="s">
        <v>190</v>
      </c>
      <c r="AU164" s="157" t="s">
        <v>83</v>
      </c>
      <c r="AV164" s="13" t="s">
        <v>83</v>
      </c>
      <c r="AW164" s="13" t="s">
        <v>30</v>
      </c>
      <c r="AX164" s="13" t="s">
        <v>73</v>
      </c>
      <c r="AY164" s="157" t="s">
        <v>123</v>
      </c>
    </row>
    <row r="165" spans="2:65" s="14" customFormat="1">
      <c r="B165" s="163"/>
      <c r="D165" s="150" t="s">
        <v>190</v>
      </c>
      <c r="E165" s="164" t="s">
        <v>1</v>
      </c>
      <c r="F165" s="165" t="s">
        <v>201</v>
      </c>
      <c r="H165" s="166">
        <v>291.60000000000002</v>
      </c>
      <c r="I165" s="167"/>
      <c r="L165" s="163"/>
      <c r="M165" s="168"/>
      <c r="T165" s="169"/>
      <c r="AT165" s="164" t="s">
        <v>190</v>
      </c>
      <c r="AU165" s="164" t="s">
        <v>83</v>
      </c>
      <c r="AV165" s="14" t="s">
        <v>129</v>
      </c>
      <c r="AW165" s="14" t="s">
        <v>30</v>
      </c>
      <c r="AX165" s="14" t="s">
        <v>81</v>
      </c>
      <c r="AY165" s="164" t="s">
        <v>123</v>
      </c>
    </row>
    <row r="166" spans="2:65" s="1" customFormat="1" ht="24.2" customHeight="1">
      <c r="B166" s="31"/>
      <c r="C166" s="131" t="s">
        <v>150</v>
      </c>
      <c r="D166" s="131" t="s">
        <v>126</v>
      </c>
      <c r="E166" s="132" t="s">
        <v>221</v>
      </c>
      <c r="F166" s="133" t="s">
        <v>222</v>
      </c>
      <c r="G166" s="134" t="s">
        <v>187</v>
      </c>
      <c r="H166" s="135">
        <v>583.20000000000005</v>
      </c>
      <c r="I166" s="136"/>
      <c r="J166" s="137">
        <f>ROUND(I166*H166,2)</f>
        <v>0</v>
      </c>
      <c r="K166" s="133" t="s">
        <v>219</v>
      </c>
      <c r="L166" s="31"/>
      <c r="M166" s="138" t="s">
        <v>1</v>
      </c>
      <c r="N166" s="139" t="s">
        <v>38</v>
      </c>
      <c r="P166" s="140">
        <f>O166*H166</f>
        <v>0</v>
      </c>
      <c r="Q166" s="140">
        <v>0</v>
      </c>
      <c r="R166" s="140">
        <f>Q166*H166</f>
        <v>0</v>
      </c>
      <c r="S166" s="140">
        <v>0</v>
      </c>
      <c r="T166" s="141">
        <f>S166*H166</f>
        <v>0</v>
      </c>
      <c r="AR166" s="142" t="s">
        <v>129</v>
      </c>
      <c r="AT166" s="142" t="s">
        <v>126</v>
      </c>
      <c r="AU166" s="142" t="s">
        <v>83</v>
      </c>
      <c r="AY166" s="16" t="s">
        <v>123</v>
      </c>
      <c r="BE166" s="143">
        <f>IF(N166="základní",J166,0)</f>
        <v>0</v>
      </c>
      <c r="BF166" s="143">
        <f>IF(N166="snížená",J166,0)</f>
        <v>0</v>
      </c>
      <c r="BG166" s="143">
        <f>IF(N166="zákl. přenesená",J166,0)</f>
        <v>0</v>
      </c>
      <c r="BH166" s="143">
        <f>IF(N166="sníž. přenesená",J166,0)</f>
        <v>0</v>
      </c>
      <c r="BI166" s="143">
        <f>IF(N166="nulová",J166,0)</f>
        <v>0</v>
      </c>
      <c r="BJ166" s="16" t="s">
        <v>81</v>
      </c>
      <c r="BK166" s="143">
        <f>ROUND(I166*H166,2)</f>
        <v>0</v>
      </c>
      <c r="BL166" s="16" t="s">
        <v>129</v>
      </c>
      <c r="BM166" s="142" t="s">
        <v>223</v>
      </c>
    </row>
    <row r="167" spans="2:65" s="12" customFormat="1">
      <c r="B167" s="149"/>
      <c r="D167" s="150" t="s">
        <v>190</v>
      </c>
      <c r="E167" s="151" t="s">
        <v>1</v>
      </c>
      <c r="F167" s="152" t="s">
        <v>207</v>
      </c>
      <c r="H167" s="151" t="s">
        <v>1</v>
      </c>
      <c r="I167" s="153"/>
      <c r="L167" s="149"/>
      <c r="M167" s="154"/>
      <c r="T167" s="155"/>
      <c r="AT167" s="151" t="s">
        <v>190</v>
      </c>
      <c r="AU167" s="151" t="s">
        <v>83</v>
      </c>
      <c r="AV167" s="12" t="s">
        <v>81</v>
      </c>
      <c r="AW167" s="12" t="s">
        <v>30</v>
      </c>
      <c r="AX167" s="12" t="s">
        <v>73</v>
      </c>
      <c r="AY167" s="151" t="s">
        <v>123</v>
      </c>
    </row>
    <row r="168" spans="2:65" s="13" customFormat="1">
      <c r="B168" s="156"/>
      <c r="D168" s="150" t="s">
        <v>190</v>
      </c>
      <c r="E168" s="157" t="s">
        <v>1</v>
      </c>
      <c r="F168" s="158" t="s">
        <v>208</v>
      </c>
      <c r="H168" s="159">
        <v>231.6</v>
      </c>
      <c r="I168" s="160"/>
      <c r="L168" s="156"/>
      <c r="M168" s="161"/>
      <c r="T168" s="162"/>
      <c r="AT168" s="157" t="s">
        <v>190</v>
      </c>
      <c r="AU168" s="157" t="s">
        <v>83</v>
      </c>
      <c r="AV168" s="13" t="s">
        <v>83</v>
      </c>
      <c r="AW168" s="13" t="s">
        <v>30</v>
      </c>
      <c r="AX168" s="13" t="s">
        <v>73</v>
      </c>
      <c r="AY168" s="157" t="s">
        <v>123</v>
      </c>
    </row>
    <row r="169" spans="2:65" s="13" customFormat="1">
      <c r="B169" s="156"/>
      <c r="D169" s="150" t="s">
        <v>190</v>
      </c>
      <c r="E169" s="157" t="s">
        <v>1</v>
      </c>
      <c r="F169" s="158" t="s">
        <v>209</v>
      </c>
      <c r="H169" s="159">
        <v>60</v>
      </c>
      <c r="I169" s="160"/>
      <c r="L169" s="156"/>
      <c r="M169" s="161"/>
      <c r="T169" s="162"/>
      <c r="AT169" s="157" t="s">
        <v>190</v>
      </c>
      <c r="AU169" s="157" t="s">
        <v>83</v>
      </c>
      <c r="AV169" s="13" t="s">
        <v>83</v>
      </c>
      <c r="AW169" s="13" t="s">
        <v>30</v>
      </c>
      <c r="AX169" s="13" t="s">
        <v>73</v>
      </c>
      <c r="AY169" s="157" t="s">
        <v>123</v>
      </c>
    </row>
    <row r="170" spans="2:65" s="14" customFormat="1">
      <c r="B170" s="163"/>
      <c r="D170" s="150" t="s">
        <v>190</v>
      </c>
      <c r="E170" s="164" t="s">
        <v>1</v>
      </c>
      <c r="F170" s="165" t="s">
        <v>201</v>
      </c>
      <c r="H170" s="166">
        <v>291.60000000000002</v>
      </c>
      <c r="I170" s="167"/>
      <c r="L170" s="163"/>
      <c r="M170" s="168"/>
      <c r="T170" s="169"/>
      <c r="AT170" s="164" t="s">
        <v>190</v>
      </c>
      <c r="AU170" s="164" t="s">
        <v>83</v>
      </c>
      <c r="AV170" s="14" t="s">
        <v>129</v>
      </c>
      <c r="AW170" s="14" t="s">
        <v>30</v>
      </c>
      <c r="AX170" s="14" t="s">
        <v>81</v>
      </c>
      <c r="AY170" s="164" t="s">
        <v>123</v>
      </c>
    </row>
    <row r="171" spans="2:65" s="13" customFormat="1">
      <c r="B171" s="156"/>
      <c r="D171" s="150" t="s">
        <v>190</v>
      </c>
      <c r="F171" s="158" t="s">
        <v>224</v>
      </c>
      <c r="H171" s="159">
        <v>583.20000000000005</v>
      </c>
      <c r="I171" s="160"/>
      <c r="L171" s="156"/>
      <c r="M171" s="161"/>
      <c r="T171" s="162"/>
      <c r="AT171" s="157" t="s">
        <v>190</v>
      </c>
      <c r="AU171" s="157" t="s">
        <v>83</v>
      </c>
      <c r="AV171" s="13" t="s">
        <v>83</v>
      </c>
      <c r="AW171" s="13" t="s">
        <v>4</v>
      </c>
      <c r="AX171" s="13" t="s">
        <v>81</v>
      </c>
      <c r="AY171" s="157" t="s">
        <v>123</v>
      </c>
    </row>
    <row r="172" spans="2:65" s="1" customFormat="1" ht="37.9" customHeight="1">
      <c r="B172" s="31"/>
      <c r="C172" s="131" t="s">
        <v>155</v>
      </c>
      <c r="D172" s="131" t="s">
        <v>126</v>
      </c>
      <c r="E172" s="132" t="s">
        <v>225</v>
      </c>
      <c r="F172" s="133" t="s">
        <v>226</v>
      </c>
      <c r="G172" s="134" t="s">
        <v>227</v>
      </c>
      <c r="H172" s="135">
        <v>1</v>
      </c>
      <c r="I172" s="136"/>
      <c r="J172" s="137">
        <f>ROUND(I172*H172,2)</f>
        <v>0</v>
      </c>
      <c r="K172" s="133" t="s">
        <v>1</v>
      </c>
      <c r="L172" s="31"/>
      <c r="M172" s="138" t="s">
        <v>1</v>
      </c>
      <c r="N172" s="139" t="s">
        <v>38</v>
      </c>
      <c r="P172" s="140">
        <f>O172*H172</f>
        <v>0</v>
      </c>
      <c r="Q172" s="140">
        <v>0</v>
      </c>
      <c r="R172" s="140">
        <f>Q172*H172</f>
        <v>0</v>
      </c>
      <c r="S172" s="140">
        <v>1.5</v>
      </c>
      <c r="T172" s="141">
        <f>S172*H172</f>
        <v>1.5</v>
      </c>
      <c r="AR172" s="142" t="s">
        <v>129</v>
      </c>
      <c r="AT172" s="142" t="s">
        <v>126</v>
      </c>
      <c r="AU172" s="142" t="s">
        <v>83</v>
      </c>
      <c r="AY172" s="16" t="s">
        <v>123</v>
      </c>
      <c r="BE172" s="143">
        <f>IF(N172="základní",J172,0)</f>
        <v>0</v>
      </c>
      <c r="BF172" s="143">
        <f>IF(N172="snížená",J172,0)</f>
        <v>0</v>
      </c>
      <c r="BG172" s="143">
        <f>IF(N172="zákl. přenesená",J172,0)</f>
        <v>0</v>
      </c>
      <c r="BH172" s="143">
        <f>IF(N172="sníž. přenesená",J172,0)</f>
        <v>0</v>
      </c>
      <c r="BI172" s="143">
        <f>IF(N172="nulová",J172,0)</f>
        <v>0</v>
      </c>
      <c r="BJ172" s="16" t="s">
        <v>81</v>
      </c>
      <c r="BK172" s="143">
        <f>ROUND(I172*H172,2)</f>
        <v>0</v>
      </c>
      <c r="BL172" s="16" t="s">
        <v>129</v>
      </c>
      <c r="BM172" s="142" t="s">
        <v>228</v>
      </c>
    </row>
    <row r="173" spans="2:65" s="1" customFormat="1" ht="21.75" customHeight="1">
      <c r="B173" s="31"/>
      <c r="C173" s="131" t="s">
        <v>160</v>
      </c>
      <c r="D173" s="131" t="s">
        <v>126</v>
      </c>
      <c r="E173" s="132" t="s">
        <v>229</v>
      </c>
      <c r="F173" s="133" t="s">
        <v>230</v>
      </c>
      <c r="G173" s="134" t="s">
        <v>227</v>
      </c>
      <c r="H173" s="135">
        <v>1</v>
      </c>
      <c r="I173" s="136"/>
      <c r="J173" s="137">
        <f>ROUND(I173*H173,2)</f>
        <v>0</v>
      </c>
      <c r="K173" s="133" t="s">
        <v>1</v>
      </c>
      <c r="L173" s="31"/>
      <c r="M173" s="138" t="s">
        <v>1</v>
      </c>
      <c r="N173" s="139" t="s">
        <v>38</v>
      </c>
      <c r="P173" s="140">
        <f>O173*H173</f>
        <v>0</v>
      </c>
      <c r="Q173" s="140">
        <v>0</v>
      </c>
      <c r="R173" s="140">
        <f>Q173*H173</f>
        <v>0</v>
      </c>
      <c r="S173" s="140">
        <v>0</v>
      </c>
      <c r="T173" s="141">
        <f>S173*H173</f>
        <v>0</v>
      </c>
      <c r="AR173" s="142" t="s">
        <v>129</v>
      </c>
      <c r="AT173" s="142" t="s">
        <v>126</v>
      </c>
      <c r="AU173" s="142" t="s">
        <v>83</v>
      </c>
      <c r="AY173" s="16" t="s">
        <v>123</v>
      </c>
      <c r="BE173" s="143">
        <f>IF(N173="základní",J173,0)</f>
        <v>0</v>
      </c>
      <c r="BF173" s="143">
        <f>IF(N173="snížená",J173,0)</f>
        <v>0</v>
      </c>
      <c r="BG173" s="143">
        <f>IF(N173="zákl. přenesená",J173,0)</f>
        <v>0</v>
      </c>
      <c r="BH173" s="143">
        <f>IF(N173="sníž. přenesená",J173,0)</f>
        <v>0</v>
      </c>
      <c r="BI173" s="143">
        <f>IF(N173="nulová",J173,0)</f>
        <v>0</v>
      </c>
      <c r="BJ173" s="16" t="s">
        <v>81</v>
      </c>
      <c r="BK173" s="143">
        <f>ROUND(I173*H173,2)</f>
        <v>0</v>
      </c>
      <c r="BL173" s="16" t="s">
        <v>129</v>
      </c>
      <c r="BM173" s="142" t="s">
        <v>231</v>
      </c>
    </row>
    <row r="174" spans="2:65" s="1" customFormat="1" ht="24.2" customHeight="1">
      <c r="B174" s="31"/>
      <c r="C174" s="131" t="s">
        <v>166</v>
      </c>
      <c r="D174" s="131" t="s">
        <v>126</v>
      </c>
      <c r="E174" s="132" t="s">
        <v>232</v>
      </c>
      <c r="F174" s="133" t="s">
        <v>233</v>
      </c>
      <c r="G174" s="134" t="s">
        <v>227</v>
      </c>
      <c r="H174" s="135">
        <v>1</v>
      </c>
      <c r="I174" s="136"/>
      <c r="J174" s="137">
        <f>ROUND(I174*H174,2)</f>
        <v>0</v>
      </c>
      <c r="K174" s="133" t="s">
        <v>1</v>
      </c>
      <c r="L174" s="31"/>
      <c r="M174" s="138" t="s">
        <v>1</v>
      </c>
      <c r="N174" s="139" t="s">
        <v>38</v>
      </c>
      <c r="P174" s="140">
        <f>O174*H174</f>
        <v>0</v>
      </c>
      <c r="Q174" s="140">
        <v>0</v>
      </c>
      <c r="R174" s="140">
        <f>Q174*H174</f>
        <v>0</v>
      </c>
      <c r="S174" s="140">
        <v>0</v>
      </c>
      <c r="T174" s="141">
        <f>S174*H174</f>
        <v>0</v>
      </c>
      <c r="AR174" s="142" t="s">
        <v>129</v>
      </c>
      <c r="AT174" s="142" t="s">
        <v>126</v>
      </c>
      <c r="AU174" s="142" t="s">
        <v>83</v>
      </c>
      <c r="AY174" s="16" t="s">
        <v>123</v>
      </c>
      <c r="BE174" s="143">
        <f>IF(N174="základní",J174,0)</f>
        <v>0</v>
      </c>
      <c r="BF174" s="143">
        <f>IF(N174="snížená",J174,0)</f>
        <v>0</v>
      </c>
      <c r="BG174" s="143">
        <f>IF(N174="zákl. přenesená",J174,0)</f>
        <v>0</v>
      </c>
      <c r="BH174" s="143">
        <f>IF(N174="sníž. přenesená",J174,0)</f>
        <v>0</v>
      </c>
      <c r="BI174" s="143">
        <f>IF(N174="nulová",J174,0)</f>
        <v>0</v>
      </c>
      <c r="BJ174" s="16" t="s">
        <v>81</v>
      </c>
      <c r="BK174" s="143">
        <f>ROUND(I174*H174,2)</f>
        <v>0</v>
      </c>
      <c r="BL174" s="16" t="s">
        <v>129</v>
      </c>
      <c r="BM174" s="142" t="s">
        <v>234</v>
      </c>
    </row>
    <row r="175" spans="2:65" s="11" customFormat="1" ht="22.9" customHeight="1">
      <c r="B175" s="119"/>
      <c r="D175" s="120" t="s">
        <v>72</v>
      </c>
      <c r="E175" s="129" t="s">
        <v>235</v>
      </c>
      <c r="F175" s="129" t="s">
        <v>236</v>
      </c>
      <c r="I175" s="122"/>
      <c r="J175" s="130">
        <f>BK175</f>
        <v>0</v>
      </c>
      <c r="L175" s="119"/>
      <c r="M175" s="124"/>
      <c r="P175" s="125">
        <f>SUM(P176:P184)</f>
        <v>0</v>
      </c>
      <c r="R175" s="125">
        <f>SUM(R176:R184)</f>
        <v>0</v>
      </c>
      <c r="T175" s="126">
        <f>SUM(T176:T184)</f>
        <v>0</v>
      </c>
      <c r="AR175" s="120" t="s">
        <v>81</v>
      </c>
      <c r="AT175" s="127" t="s">
        <v>72</v>
      </c>
      <c r="AU175" s="127" t="s">
        <v>81</v>
      </c>
      <c r="AY175" s="120" t="s">
        <v>123</v>
      </c>
      <c r="BK175" s="128">
        <f>SUM(BK176:BK184)</f>
        <v>0</v>
      </c>
    </row>
    <row r="176" spans="2:65" s="1" customFormat="1" ht="33" customHeight="1">
      <c r="B176" s="31"/>
      <c r="C176" s="131" t="s">
        <v>237</v>
      </c>
      <c r="D176" s="131" t="s">
        <v>126</v>
      </c>
      <c r="E176" s="132" t="s">
        <v>238</v>
      </c>
      <c r="F176" s="133" t="s">
        <v>239</v>
      </c>
      <c r="G176" s="134" t="s">
        <v>240</v>
      </c>
      <c r="H176" s="135">
        <v>119.43</v>
      </c>
      <c r="I176" s="136"/>
      <c r="J176" s="137">
        <f>ROUND(I176*H176,2)</f>
        <v>0</v>
      </c>
      <c r="K176" s="133" t="s">
        <v>188</v>
      </c>
      <c r="L176" s="31"/>
      <c r="M176" s="138" t="s">
        <v>1</v>
      </c>
      <c r="N176" s="139" t="s">
        <v>38</v>
      </c>
      <c r="P176" s="140">
        <f>O176*H176</f>
        <v>0</v>
      </c>
      <c r="Q176" s="140">
        <v>0</v>
      </c>
      <c r="R176" s="140">
        <f>Q176*H176</f>
        <v>0</v>
      </c>
      <c r="S176" s="140">
        <v>0</v>
      </c>
      <c r="T176" s="141">
        <f>S176*H176</f>
        <v>0</v>
      </c>
      <c r="AR176" s="142" t="s">
        <v>129</v>
      </c>
      <c r="AT176" s="142" t="s">
        <v>126</v>
      </c>
      <c r="AU176" s="142" t="s">
        <v>83</v>
      </c>
      <c r="AY176" s="16" t="s">
        <v>123</v>
      </c>
      <c r="BE176" s="143">
        <f>IF(N176="základní",J176,0)</f>
        <v>0</v>
      </c>
      <c r="BF176" s="143">
        <f>IF(N176="snížená",J176,0)</f>
        <v>0</v>
      </c>
      <c r="BG176" s="143">
        <f>IF(N176="zákl. přenesená",J176,0)</f>
        <v>0</v>
      </c>
      <c r="BH176" s="143">
        <f>IF(N176="sníž. přenesená",J176,0)</f>
        <v>0</v>
      </c>
      <c r="BI176" s="143">
        <f>IF(N176="nulová",J176,0)</f>
        <v>0</v>
      </c>
      <c r="BJ176" s="16" t="s">
        <v>81</v>
      </c>
      <c r="BK176" s="143">
        <f>ROUND(I176*H176,2)</f>
        <v>0</v>
      </c>
      <c r="BL176" s="16" t="s">
        <v>129</v>
      </c>
      <c r="BM176" s="142" t="s">
        <v>241</v>
      </c>
    </row>
    <row r="177" spans="2:65" s="1" customFormat="1" ht="24.2" customHeight="1">
      <c r="B177" s="31"/>
      <c r="C177" s="131" t="s">
        <v>242</v>
      </c>
      <c r="D177" s="131" t="s">
        <v>126</v>
      </c>
      <c r="E177" s="132" t="s">
        <v>243</v>
      </c>
      <c r="F177" s="133" t="s">
        <v>244</v>
      </c>
      <c r="G177" s="134" t="s">
        <v>240</v>
      </c>
      <c r="H177" s="135">
        <v>119.43</v>
      </c>
      <c r="I177" s="136"/>
      <c r="J177" s="137">
        <f>ROUND(I177*H177,2)</f>
        <v>0</v>
      </c>
      <c r="K177" s="133" t="s">
        <v>188</v>
      </c>
      <c r="L177" s="31"/>
      <c r="M177" s="138" t="s">
        <v>1</v>
      </c>
      <c r="N177" s="139" t="s">
        <v>38</v>
      </c>
      <c r="P177" s="140">
        <f>O177*H177</f>
        <v>0</v>
      </c>
      <c r="Q177" s="140">
        <v>0</v>
      </c>
      <c r="R177" s="140">
        <f>Q177*H177</f>
        <v>0</v>
      </c>
      <c r="S177" s="140">
        <v>0</v>
      </c>
      <c r="T177" s="141">
        <f>S177*H177</f>
        <v>0</v>
      </c>
      <c r="AR177" s="142" t="s">
        <v>129</v>
      </c>
      <c r="AT177" s="142" t="s">
        <v>126</v>
      </c>
      <c r="AU177" s="142" t="s">
        <v>83</v>
      </c>
      <c r="AY177" s="16" t="s">
        <v>123</v>
      </c>
      <c r="BE177" s="143">
        <f>IF(N177="základní",J177,0)</f>
        <v>0</v>
      </c>
      <c r="BF177" s="143">
        <f>IF(N177="snížená",J177,0)</f>
        <v>0</v>
      </c>
      <c r="BG177" s="143">
        <f>IF(N177="zákl. přenesená",J177,0)</f>
        <v>0</v>
      </c>
      <c r="BH177" s="143">
        <f>IF(N177="sníž. přenesená",J177,0)</f>
        <v>0</v>
      </c>
      <c r="BI177" s="143">
        <f>IF(N177="nulová",J177,0)</f>
        <v>0</v>
      </c>
      <c r="BJ177" s="16" t="s">
        <v>81</v>
      </c>
      <c r="BK177" s="143">
        <f>ROUND(I177*H177,2)</f>
        <v>0</v>
      </c>
      <c r="BL177" s="16" t="s">
        <v>129</v>
      </c>
      <c r="BM177" s="142" t="s">
        <v>245</v>
      </c>
    </row>
    <row r="178" spans="2:65" s="1" customFormat="1" ht="24.2" customHeight="1">
      <c r="B178" s="31"/>
      <c r="C178" s="131" t="s">
        <v>8</v>
      </c>
      <c r="D178" s="131" t="s">
        <v>126</v>
      </c>
      <c r="E178" s="132" t="s">
        <v>246</v>
      </c>
      <c r="F178" s="133" t="s">
        <v>247</v>
      </c>
      <c r="G178" s="134" t="s">
        <v>240</v>
      </c>
      <c r="H178" s="135">
        <v>2269.17</v>
      </c>
      <c r="I178" s="136"/>
      <c r="J178" s="137">
        <f>ROUND(I178*H178,2)</f>
        <v>0</v>
      </c>
      <c r="K178" s="133" t="s">
        <v>188</v>
      </c>
      <c r="L178" s="31"/>
      <c r="M178" s="138" t="s">
        <v>1</v>
      </c>
      <c r="N178" s="139" t="s">
        <v>38</v>
      </c>
      <c r="P178" s="140">
        <f>O178*H178</f>
        <v>0</v>
      </c>
      <c r="Q178" s="140">
        <v>0</v>
      </c>
      <c r="R178" s="140">
        <f>Q178*H178</f>
        <v>0</v>
      </c>
      <c r="S178" s="140">
        <v>0</v>
      </c>
      <c r="T178" s="141">
        <f>S178*H178</f>
        <v>0</v>
      </c>
      <c r="AR178" s="142" t="s">
        <v>129</v>
      </c>
      <c r="AT178" s="142" t="s">
        <v>126</v>
      </c>
      <c r="AU178" s="142" t="s">
        <v>83</v>
      </c>
      <c r="AY178" s="16" t="s">
        <v>123</v>
      </c>
      <c r="BE178" s="143">
        <f>IF(N178="základní",J178,0)</f>
        <v>0</v>
      </c>
      <c r="BF178" s="143">
        <f>IF(N178="snížená",J178,0)</f>
        <v>0</v>
      </c>
      <c r="BG178" s="143">
        <f>IF(N178="zákl. přenesená",J178,0)</f>
        <v>0</v>
      </c>
      <c r="BH178" s="143">
        <f>IF(N178="sníž. přenesená",J178,0)</f>
        <v>0</v>
      </c>
      <c r="BI178" s="143">
        <f>IF(N178="nulová",J178,0)</f>
        <v>0</v>
      </c>
      <c r="BJ178" s="16" t="s">
        <v>81</v>
      </c>
      <c r="BK178" s="143">
        <f>ROUND(I178*H178,2)</f>
        <v>0</v>
      </c>
      <c r="BL178" s="16" t="s">
        <v>129</v>
      </c>
      <c r="BM178" s="142" t="s">
        <v>248</v>
      </c>
    </row>
    <row r="179" spans="2:65" s="13" customFormat="1">
      <c r="B179" s="156"/>
      <c r="D179" s="150" t="s">
        <v>190</v>
      </c>
      <c r="F179" s="158" t="s">
        <v>249</v>
      </c>
      <c r="H179" s="159">
        <v>2269.17</v>
      </c>
      <c r="I179" s="160"/>
      <c r="L179" s="156"/>
      <c r="M179" s="161"/>
      <c r="T179" s="162"/>
      <c r="AT179" s="157" t="s">
        <v>190</v>
      </c>
      <c r="AU179" s="157" t="s">
        <v>83</v>
      </c>
      <c r="AV179" s="13" t="s">
        <v>83</v>
      </c>
      <c r="AW179" s="13" t="s">
        <v>4</v>
      </c>
      <c r="AX179" s="13" t="s">
        <v>81</v>
      </c>
      <c r="AY179" s="157" t="s">
        <v>123</v>
      </c>
    </row>
    <row r="180" spans="2:65" s="1" customFormat="1" ht="33" customHeight="1">
      <c r="B180" s="31"/>
      <c r="C180" s="131" t="s">
        <v>250</v>
      </c>
      <c r="D180" s="131" t="s">
        <v>126</v>
      </c>
      <c r="E180" s="132" t="s">
        <v>251</v>
      </c>
      <c r="F180" s="133" t="s">
        <v>252</v>
      </c>
      <c r="G180" s="134" t="s">
        <v>240</v>
      </c>
      <c r="H180" s="135">
        <v>55.232999999999997</v>
      </c>
      <c r="I180" s="136"/>
      <c r="J180" s="137">
        <f>ROUND(I180*H180,2)</f>
        <v>0</v>
      </c>
      <c r="K180" s="133" t="s">
        <v>188</v>
      </c>
      <c r="L180" s="31"/>
      <c r="M180" s="138" t="s">
        <v>1</v>
      </c>
      <c r="N180" s="139" t="s">
        <v>38</v>
      </c>
      <c r="P180" s="140">
        <f>O180*H180</f>
        <v>0</v>
      </c>
      <c r="Q180" s="140">
        <v>0</v>
      </c>
      <c r="R180" s="140">
        <f>Q180*H180</f>
        <v>0</v>
      </c>
      <c r="S180" s="140">
        <v>0</v>
      </c>
      <c r="T180" s="141">
        <f>S180*H180</f>
        <v>0</v>
      </c>
      <c r="AR180" s="142" t="s">
        <v>129</v>
      </c>
      <c r="AT180" s="142" t="s">
        <v>126</v>
      </c>
      <c r="AU180" s="142" t="s">
        <v>83</v>
      </c>
      <c r="AY180" s="16" t="s">
        <v>123</v>
      </c>
      <c r="BE180" s="143">
        <f>IF(N180="základní",J180,0)</f>
        <v>0</v>
      </c>
      <c r="BF180" s="143">
        <f>IF(N180="snížená",J180,0)</f>
        <v>0</v>
      </c>
      <c r="BG180" s="143">
        <f>IF(N180="zákl. přenesená",J180,0)</f>
        <v>0</v>
      </c>
      <c r="BH180" s="143">
        <f>IF(N180="sníž. přenesená",J180,0)</f>
        <v>0</v>
      </c>
      <c r="BI180" s="143">
        <f>IF(N180="nulová",J180,0)</f>
        <v>0</v>
      </c>
      <c r="BJ180" s="16" t="s">
        <v>81</v>
      </c>
      <c r="BK180" s="143">
        <f>ROUND(I180*H180,2)</f>
        <v>0</v>
      </c>
      <c r="BL180" s="16" t="s">
        <v>129</v>
      </c>
      <c r="BM180" s="142" t="s">
        <v>253</v>
      </c>
    </row>
    <row r="181" spans="2:65" s="1" customFormat="1" ht="33" customHeight="1">
      <c r="B181" s="31"/>
      <c r="C181" s="131" t="s">
        <v>254</v>
      </c>
      <c r="D181" s="131" t="s">
        <v>126</v>
      </c>
      <c r="E181" s="132" t="s">
        <v>255</v>
      </c>
      <c r="F181" s="133" t="s">
        <v>256</v>
      </c>
      <c r="G181" s="134" t="s">
        <v>240</v>
      </c>
      <c r="H181" s="135">
        <v>7.7779999999999996</v>
      </c>
      <c r="I181" s="136"/>
      <c r="J181" s="137">
        <f>ROUND(I181*H181,2)</f>
        <v>0</v>
      </c>
      <c r="K181" s="133" t="s">
        <v>188</v>
      </c>
      <c r="L181" s="31"/>
      <c r="M181" s="138" t="s">
        <v>1</v>
      </c>
      <c r="N181" s="139" t="s">
        <v>38</v>
      </c>
      <c r="P181" s="140">
        <f>O181*H181</f>
        <v>0</v>
      </c>
      <c r="Q181" s="140">
        <v>0</v>
      </c>
      <c r="R181" s="140">
        <f>Q181*H181</f>
        <v>0</v>
      </c>
      <c r="S181" s="140">
        <v>0</v>
      </c>
      <c r="T181" s="141">
        <f>S181*H181</f>
        <v>0</v>
      </c>
      <c r="AR181" s="142" t="s">
        <v>129</v>
      </c>
      <c r="AT181" s="142" t="s">
        <v>126</v>
      </c>
      <c r="AU181" s="142" t="s">
        <v>83</v>
      </c>
      <c r="AY181" s="16" t="s">
        <v>123</v>
      </c>
      <c r="BE181" s="143">
        <f>IF(N181="základní",J181,0)</f>
        <v>0</v>
      </c>
      <c r="BF181" s="143">
        <f>IF(N181="snížená",J181,0)</f>
        <v>0</v>
      </c>
      <c r="BG181" s="143">
        <f>IF(N181="zákl. přenesená",J181,0)</f>
        <v>0</v>
      </c>
      <c r="BH181" s="143">
        <f>IF(N181="sníž. přenesená",J181,0)</f>
        <v>0</v>
      </c>
      <c r="BI181" s="143">
        <f>IF(N181="nulová",J181,0)</f>
        <v>0</v>
      </c>
      <c r="BJ181" s="16" t="s">
        <v>81</v>
      </c>
      <c r="BK181" s="143">
        <f>ROUND(I181*H181,2)</f>
        <v>0</v>
      </c>
      <c r="BL181" s="16" t="s">
        <v>129</v>
      </c>
      <c r="BM181" s="142" t="s">
        <v>257</v>
      </c>
    </row>
    <row r="182" spans="2:65" s="1" customFormat="1" ht="33" customHeight="1">
      <c r="B182" s="31"/>
      <c r="C182" s="131" t="s">
        <v>258</v>
      </c>
      <c r="D182" s="131" t="s">
        <v>126</v>
      </c>
      <c r="E182" s="132" t="s">
        <v>259</v>
      </c>
      <c r="F182" s="133" t="s">
        <v>260</v>
      </c>
      <c r="G182" s="134" t="s">
        <v>240</v>
      </c>
      <c r="H182" s="135">
        <v>1.7669999999999999</v>
      </c>
      <c r="I182" s="136"/>
      <c r="J182" s="137">
        <f>ROUND(I182*H182,2)</f>
        <v>0</v>
      </c>
      <c r="K182" s="133" t="s">
        <v>188</v>
      </c>
      <c r="L182" s="31"/>
      <c r="M182" s="138" t="s">
        <v>1</v>
      </c>
      <c r="N182" s="139" t="s">
        <v>38</v>
      </c>
      <c r="P182" s="140">
        <f>O182*H182</f>
        <v>0</v>
      </c>
      <c r="Q182" s="140">
        <v>0</v>
      </c>
      <c r="R182" s="140">
        <f>Q182*H182</f>
        <v>0</v>
      </c>
      <c r="S182" s="140">
        <v>0</v>
      </c>
      <c r="T182" s="141">
        <f>S182*H182</f>
        <v>0</v>
      </c>
      <c r="AR182" s="142" t="s">
        <v>129</v>
      </c>
      <c r="AT182" s="142" t="s">
        <v>126</v>
      </c>
      <c r="AU182" s="142" t="s">
        <v>83</v>
      </c>
      <c r="AY182" s="16" t="s">
        <v>123</v>
      </c>
      <c r="BE182" s="143">
        <f>IF(N182="základní",J182,0)</f>
        <v>0</v>
      </c>
      <c r="BF182" s="143">
        <f>IF(N182="snížená",J182,0)</f>
        <v>0</v>
      </c>
      <c r="BG182" s="143">
        <f>IF(N182="zákl. přenesená",J182,0)</f>
        <v>0</v>
      </c>
      <c r="BH182" s="143">
        <f>IF(N182="sníž. přenesená",J182,0)</f>
        <v>0</v>
      </c>
      <c r="BI182" s="143">
        <f>IF(N182="nulová",J182,0)</f>
        <v>0</v>
      </c>
      <c r="BJ182" s="16" t="s">
        <v>81</v>
      </c>
      <c r="BK182" s="143">
        <f>ROUND(I182*H182,2)</f>
        <v>0</v>
      </c>
      <c r="BL182" s="16" t="s">
        <v>129</v>
      </c>
      <c r="BM182" s="142" t="s">
        <v>261</v>
      </c>
    </row>
    <row r="183" spans="2:65" s="1" customFormat="1" ht="37.9" customHeight="1">
      <c r="B183" s="31"/>
      <c r="C183" s="131" t="s">
        <v>262</v>
      </c>
      <c r="D183" s="131" t="s">
        <v>126</v>
      </c>
      <c r="E183" s="132" t="s">
        <v>263</v>
      </c>
      <c r="F183" s="133" t="s">
        <v>264</v>
      </c>
      <c r="G183" s="134" t="s">
        <v>240</v>
      </c>
      <c r="H183" s="135">
        <v>16.971</v>
      </c>
      <c r="I183" s="136"/>
      <c r="J183" s="137">
        <f>ROUND(I183*H183,2)</f>
        <v>0</v>
      </c>
      <c r="K183" s="133" t="s">
        <v>188</v>
      </c>
      <c r="L183" s="31"/>
      <c r="M183" s="138" t="s">
        <v>1</v>
      </c>
      <c r="N183" s="139" t="s">
        <v>38</v>
      </c>
      <c r="P183" s="140">
        <f>O183*H183</f>
        <v>0</v>
      </c>
      <c r="Q183" s="140">
        <v>0</v>
      </c>
      <c r="R183" s="140">
        <f>Q183*H183</f>
        <v>0</v>
      </c>
      <c r="S183" s="140">
        <v>0</v>
      </c>
      <c r="T183" s="141">
        <f>S183*H183</f>
        <v>0</v>
      </c>
      <c r="AR183" s="142" t="s">
        <v>129</v>
      </c>
      <c r="AT183" s="142" t="s">
        <v>126</v>
      </c>
      <c r="AU183" s="142" t="s">
        <v>83</v>
      </c>
      <c r="AY183" s="16" t="s">
        <v>123</v>
      </c>
      <c r="BE183" s="143">
        <f>IF(N183="základní",J183,0)</f>
        <v>0</v>
      </c>
      <c r="BF183" s="143">
        <f>IF(N183="snížená",J183,0)</f>
        <v>0</v>
      </c>
      <c r="BG183" s="143">
        <f>IF(N183="zákl. přenesená",J183,0)</f>
        <v>0</v>
      </c>
      <c r="BH183" s="143">
        <f>IF(N183="sníž. přenesená",J183,0)</f>
        <v>0</v>
      </c>
      <c r="BI183" s="143">
        <f>IF(N183="nulová",J183,0)</f>
        <v>0</v>
      </c>
      <c r="BJ183" s="16" t="s">
        <v>81</v>
      </c>
      <c r="BK183" s="143">
        <f>ROUND(I183*H183,2)</f>
        <v>0</v>
      </c>
      <c r="BL183" s="16" t="s">
        <v>129</v>
      </c>
      <c r="BM183" s="142" t="s">
        <v>265</v>
      </c>
    </row>
    <row r="184" spans="2:65" s="1" customFormat="1" ht="44.25" customHeight="1">
      <c r="B184" s="31"/>
      <c r="C184" s="131" t="s">
        <v>266</v>
      </c>
      <c r="D184" s="131" t="s">
        <v>126</v>
      </c>
      <c r="E184" s="132" t="s">
        <v>267</v>
      </c>
      <c r="F184" s="133" t="s">
        <v>268</v>
      </c>
      <c r="G184" s="134" t="s">
        <v>240</v>
      </c>
      <c r="H184" s="135">
        <v>37.680999999999997</v>
      </c>
      <c r="I184" s="136"/>
      <c r="J184" s="137">
        <f>ROUND(I184*H184,2)</f>
        <v>0</v>
      </c>
      <c r="K184" s="133" t="s">
        <v>188</v>
      </c>
      <c r="L184" s="31"/>
      <c r="M184" s="138" t="s">
        <v>1</v>
      </c>
      <c r="N184" s="139" t="s">
        <v>38</v>
      </c>
      <c r="P184" s="140">
        <f>O184*H184</f>
        <v>0</v>
      </c>
      <c r="Q184" s="140">
        <v>0</v>
      </c>
      <c r="R184" s="140">
        <f>Q184*H184</f>
        <v>0</v>
      </c>
      <c r="S184" s="140">
        <v>0</v>
      </c>
      <c r="T184" s="141">
        <f>S184*H184</f>
        <v>0</v>
      </c>
      <c r="AR184" s="142" t="s">
        <v>129</v>
      </c>
      <c r="AT184" s="142" t="s">
        <v>126</v>
      </c>
      <c r="AU184" s="142" t="s">
        <v>83</v>
      </c>
      <c r="AY184" s="16" t="s">
        <v>123</v>
      </c>
      <c r="BE184" s="143">
        <f>IF(N184="základní",J184,0)</f>
        <v>0</v>
      </c>
      <c r="BF184" s="143">
        <f>IF(N184="snížená",J184,0)</f>
        <v>0</v>
      </c>
      <c r="BG184" s="143">
        <f>IF(N184="zákl. přenesená",J184,0)</f>
        <v>0</v>
      </c>
      <c r="BH184" s="143">
        <f>IF(N184="sníž. přenesená",J184,0)</f>
        <v>0</v>
      </c>
      <c r="BI184" s="143">
        <f>IF(N184="nulová",J184,0)</f>
        <v>0</v>
      </c>
      <c r="BJ184" s="16" t="s">
        <v>81</v>
      </c>
      <c r="BK184" s="143">
        <f>ROUND(I184*H184,2)</f>
        <v>0</v>
      </c>
      <c r="BL184" s="16" t="s">
        <v>129</v>
      </c>
      <c r="BM184" s="142" t="s">
        <v>269</v>
      </c>
    </row>
    <row r="185" spans="2:65" s="11" customFormat="1" ht="25.9" customHeight="1">
      <c r="B185" s="119"/>
      <c r="D185" s="120" t="s">
        <v>72</v>
      </c>
      <c r="E185" s="121" t="s">
        <v>270</v>
      </c>
      <c r="F185" s="121" t="s">
        <v>271</v>
      </c>
      <c r="I185" s="122"/>
      <c r="J185" s="123">
        <f>BK185</f>
        <v>0</v>
      </c>
      <c r="L185" s="119"/>
      <c r="M185" s="124"/>
      <c r="P185" s="125">
        <f>P186+P222+P238+P240+P247</f>
        <v>0</v>
      </c>
      <c r="R185" s="125">
        <f>R186+R222+R238+R240+R247</f>
        <v>0</v>
      </c>
      <c r="T185" s="126">
        <f>T186+T222+T238+T240+T247</f>
        <v>100.9587585</v>
      </c>
      <c r="AR185" s="120" t="s">
        <v>83</v>
      </c>
      <c r="AT185" s="127" t="s">
        <v>72</v>
      </c>
      <c r="AU185" s="127" t="s">
        <v>73</v>
      </c>
      <c r="AY185" s="120" t="s">
        <v>123</v>
      </c>
      <c r="BK185" s="128">
        <f>BK186+BK222+BK238+BK240+BK247</f>
        <v>0</v>
      </c>
    </row>
    <row r="186" spans="2:65" s="11" customFormat="1" ht="22.9" customHeight="1">
      <c r="B186" s="119"/>
      <c r="D186" s="120" t="s">
        <v>72</v>
      </c>
      <c r="E186" s="129" t="s">
        <v>272</v>
      </c>
      <c r="F186" s="129" t="s">
        <v>273</v>
      </c>
      <c r="I186" s="122"/>
      <c r="J186" s="130">
        <f>BK186</f>
        <v>0</v>
      </c>
      <c r="L186" s="119"/>
      <c r="M186" s="124"/>
      <c r="P186" s="125">
        <f>SUM(P187:P221)</f>
        <v>0</v>
      </c>
      <c r="R186" s="125">
        <f>SUM(R187:R221)</f>
        <v>0</v>
      </c>
      <c r="T186" s="126">
        <f>SUM(T187:T221)</f>
        <v>95.151937000000004</v>
      </c>
      <c r="AR186" s="120" t="s">
        <v>83</v>
      </c>
      <c r="AT186" s="127" t="s">
        <v>72</v>
      </c>
      <c r="AU186" s="127" t="s">
        <v>81</v>
      </c>
      <c r="AY186" s="120" t="s">
        <v>123</v>
      </c>
      <c r="BK186" s="128">
        <f>SUM(BK187:BK221)</f>
        <v>0</v>
      </c>
    </row>
    <row r="187" spans="2:65" s="1" customFormat="1" ht="24.2" customHeight="1">
      <c r="B187" s="31"/>
      <c r="C187" s="131" t="s">
        <v>274</v>
      </c>
      <c r="D187" s="131" t="s">
        <v>126</v>
      </c>
      <c r="E187" s="132" t="s">
        <v>275</v>
      </c>
      <c r="F187" s="133" t="s">
        <v>276</v>
      </c>
      <c r="G187" s="134" t="s">
        <v>187</v>
      </c>
      <c r="H187" s="135">
        <v>707.12800000000004</v>
      </c>
      <c r="I187" s="136"/>
      <c r="J187" s="137">
        <f>ROUND(I187*H187,2)</f>
        <v>0</v>
      </c>
      <c r="K187" s="133" t="s">
        <v>188</v>
      </c>
      <c r="L187" s="31"/>
      <c r="M187" s="138" t="s">
        <v>1</v>
      </c>
      <c r="N187" s="139" t="s">
        <v>38</v>
      </c>
      <c r="P187" s="140">
        <f>O187*H187</f>
        <v>0</v>
      </c>
      <c r="Q187" s="140">
        <v>0</v>
      </c>
      <c r="R187" s="140">
        <f>Q187*H187</f>
        <v>0</v>
      </c>
      <c r="S187" s="140">
        <v>1.0999999999999999E-2</v>
      </c>
      <c r="T187" s="141">
        <f>S187*H187</f>
        <v>7.7784079999999998</v>
      </c>
      <c r="AR187" s="142" t="s">
        <v>262</v>
      </c>
      <c r="AT187" s="142" t="s">
        <v>126</v>
      </c>
      <c r="AU187" s="142" t="s">
        <v>83</v>
      </c>
      <c r="AY187" s="16" t="s">
        <v>123</v>
      </c>
      <c r="BE187" s="143">
        <f>IF(N187="základní",J187,0)</f>
        <v>0</v>
      </c>
      <c r="BF187" s="143">
        <f>IF(N187="snížená",J187,0)</f>
        <v>0</v>
      </c>
      <c r="BG187" s="143">
        <f>IF(N187="zákl. přenesená",J187,0)</f>
        <v>0</v>
      </c>
      <c r="BH187" s="143">
        <f>IF(N187="sníž. přenesená",J187,0)</f>
        <v>0</v>
      </c>
      <c r="BI187" s="143">
        <f>IF(N187="nulová",J187,0)</f>
        <v>0</v>
      </c>
      <c r="BJ187" s="16" t="s">
        <v>81</v>
      </c>
      <c r="BK187" s="143">
        <f>ROUND(I187*H187,2)</f>
        <v>0</v>
      </c>
      <c r="BL187" s="16" t="s">
        <v>262</v>
      </c>
      <c r="BM187" s="142" t="s">
        <v>277</v>
      </c>
    </row>
    <row r="188" spans="2:65" s="12" customFormat="1">
      <c r="B188" s="149"/>
      <c r="D188" s="150" t="s">
        <v>190</v>
      </c>
      <c r="E188" s="151" t="s">
        <v>1</v>
      </c>
      <c r="F188" s="152" t="s">
        <v>191</v>
      </c>
      <c r="H188" s="151" t="s">
        <v>1</v>
      </c>
      <c r="I188" s="153"/>
      <c r="L188" s="149"/>
      <c r="M188" s="154"/>
      <c r="T188" s="155"/>
      <c r="AT188" s="151" t="s">
        <v>190</v>
      </c>
      <c r="AU188" s="151" t="s">
        <v>83</v>
      </c>
      <c r="AV188" s="12" t="s">
        <v>81</v>
      </c>
      <c r="AW188" s="12" t="s">
        <v>30</v>
      </c>
      <c r="AX188" s="12" t="s">
        <v>73</v>
      </c>
      <c r="AY188" s="151" t="s">
        <v>123</v>
      </c>
    </row>
    <row r="189" spans="2:65" s="13" customFormat="1">
      <c r="B189" s="156"/>
      <c r="D189" s="150" t="s">
        <v>190</v>
      </c>
      <c r="E189" s="157" t="s">
        <v>1</v>
      </c>
      <c r="F189" s="158" t="s">
        <v>192</v>
      </c>
      <c r="H189" s="159">
        <v>259.93</v>
      </c>
      <c r="I189" s="160"/>
      <c r="L189" s="156"/>
      <c r="M189" s="161"/>
      <c r="T189" s="162"/>
      <c r="AT189" s="157" t="s">
        <v>190</v>
      </c>
      <c r="AU189" s="157" t="s">
        <v>83</v>
      </c>
      <c r="AV189" s="13" t="s">
        <v>83</v>
      </c>
      <c r="AW189" s="13" t="s">
        <v>30</v>
      </c>
      <c r="AX189" s="13" t="s">
        <v>73</v>
      </c>
      <c r="AY189" s="157" t="s">
        <v>123</v>
      </c>
    </row>
    <row r="190" spans="2:65" s="13" customFormat="1">
      <c r="B190" s="156"/>
      <c r="D190" s="150" t="s">
        <v>190</v>
      </c>
      <c r="E190" s="157" t="s">
        <v>1</v>
      </c>
      <c r="F190" s="158" t="s">
        <v>193</v>
      </c>
      <c r="H190" s="159">
        <v>-1</v>
      </c>
      <c r="I190" s="160"/>
      <c r="L190" s="156"/>
      <c r="M190" s="161"/>
      <c r="T190" s="162"/>
      <c r="AT190" s="157" t="s">
        <v>190</v>
      </c>
      <c r="AU190" s="157" t="s">
        <v>83</v>
      </c>
      <c r="AV190" s="13" t="s">
        <v>83</v>
      </c>
      <c r="AW190" s="13" t="s">
        <v>30</v>
      </c>
      <c r="AX190" s="13" t="s">
        <v>73</v>
      </c>
      <c r="AY190" s="157" t="s">
        <v>123</v>
      </c>
    </row>
    <row r="191" spans="2:65" s="13" customFormat="1">
      <c r="B191" s="156"/>
      <c r="D191" s="150" t="s">
        <v>190</v>
      </c>
      <c r="E191" s="157" t="s">
        <v>1</v>
      </c>
      <c r="F191" s="158" t="s">
        <v>194</v>
      </c>
      <c r="H191" s="159">
        <v>-0.38300000000000001</v>
      </c>
      <c r="I191" s="160"/>
      <c r="L191" s="156"/>
      <c r="M191" s="161"/>
      <c r="T191" s="162"/>
      <c r="AT191" s="157" t="s">
        <v>190</v>
      </c>
      <c r="AU191" s="157" t="s">
        <v>83</v>
      </c>
      <c r="AV191" s="13" t="s">
        <v>83</v>
      </c>
      <c r="AW191" s="13" t="s">
        <v>30</v>
      </c>
      <c r="AX191" s="13" t="s">
        <v>73</v>
      </c>
      <c r="AY191" s="157" t="s">
        <v>123</v>
      </c>
    </row>
    <row r="192" spans="2:65" s="12" customFormat="1">
      <c r="B192" s="149"/>
      <c r="D192" s="150" t="s">
        <v>190</v>
      </c>
      <c r="E192" s="151" t="s">
        <v>1</v>
      </c>
      <c r="F192" s="152" t="s">
        <v>195</v>
      </c>
      <c r="H192" s="151" t="s">
        <v>1</v>
      </c>
      <c r="I192" s="153"/>
      <c r="L192" s="149"/>
      <c r="M192" s="154"/>
      <c r="T192" s="155"/>
      <c r="AT192" s="151" t="s">
        <v>190</v>
      </c>
      <c r="AU192" s="151" t="s">
        <v>83</v>
      </c>
      <c r="AV192" s="12" t="s">
        <v>81</v>
      </c>
      <c r="AW192" s="12" t="s">
        <v>30</v>
      </c>
      <c r="AX192" s="12" t="s">
        <v>73</v>
      </c>
      <c r="AY192" s="151" t="s">
        <v>123</v>
      </c>
    </row>
    <row r="193" spans="2:65" s="13" customFormat="1">
      <c r="B193" s="156"/>
      <c r="D193" s="150" t="s">
        <v>190</v>
      </c>
      <c r="E193" s="157" t="s">
        <v>1</v>
      </c>
      <c r="F193" s="158" t="s">
        <v>196</v>
      </c>
      <c r="H193" s="159">
        <v>82.484999999999999</v>
      </c>
      <c r="I193" s="160"/>
      <c r="L193" s="156"/>
      <c r="M193" s="161"/>
      <c r="T193" s="162"/>
      <c r="AT193" s="157" t="s">
        <v>190</v>
      </c>
      <c r="AU193" s="157" t="s">
        <v>83</v>
      </c>
      <c r="AV193" s="13" t="s">
        <v>83</v>
      </c>
      <c r="AW193" s="13" t="s">
        <v>30</v>
      </c>
      <c r="AX193" s="13" t="s">
        <v>73</v>
      </c>
      <c r="AY193" s="157" t="s">
        <v>123</v>
      </c>
    </row>
    <row r="194" spans="2:65" s="13" customFormat="1">
      <c r="B194" s="156"/>
      <c r="D194" s="150" t="s">
        <v>190</v>
      </c>
      <c r="E194" s="157" t="s">
        <v>1</v>
      </c>
      <c r="F194" s="158" t="s">
        <v>197</v>
      </c>
      <c r="H194" s="159">
        <v>-1.44</v>
      </c>
      <c r="I194" s="160"/>
      <c r="L194" s="156"/>
      <c r="M194" s="161"/>
      <c r="T194" s="162"/>
      <c r="AT194" s="157" t="s">
        <v>190</v>
      </c>
      <c r="AU194" s="157" t="s">
        <v>83</v>
      </c>
      <c r="AV194" s="13" t="s">
        <v>83</v>
      </c>
      <c r="AW194" s="13" t="s">
        <v>30</v>
      </c>
      <c r="AX194" s="13" t="s">
        <v>73</v>
      </c>
      <c r="AY194" s="157" t="s">
        <v>123</v>
      </c>
    </row>
    <row r="195" spans="2:65" s="13" customFormat="1">
      <c r="B195" s="156"/>
      <c r="D195" s="150" t="s">
        <v>190</v>
      </c>
      <c r="E195" s="157" t="s">
        <v>1</v>
      </c>
      <c r="F195" s="158" t="s">
        <v>198</v>
      </c>
      <c r="H195" s="159">
        <v>18.675000000000001</v>
      </c>
      <c r="I195" s="160"/>
      <c r="L195" s="156"/>
      <c r="M195" s="161"/>
      <c r="T195" s="162"/>
      <c r="AT195" s="157" t="s">
        <v>190</v>
      </c>
      <c r="AU195" s="157" t="s">
        <v>83</v>
      </c>
      <c r="AV195" s="13" t="s">
        <v>83</v>
      </c>
      <c r="AW195" s="13" t="s">
        <v>30</v>
      </c>
      <c r="AX195" s="13" t="s">
        <v>73</v>
      </c>
      <c r="AY195" s="157" t="s">
        <v>123</v>
      </c>
    </row>
    <row r="196" spans="2:65" s="13" customFormat="1">
      <c r="B196" s="156"/>
      <c r="D196" s="150" t="s">
        <v>190</v>
      </c>
      <c r="E196" s="157" t="s">
        <v>1</v>
      </c>
      <c r="F196" s="158" t="s">
        <v>193</v>
      </c>
      <c r="H196" s="159">
        <v>-1</v>
      </c>
      <c r="I196" s="160"/>
      <c r="L196" s="156"/>
      <c r="M196" s="161"/>
      <c r="T196" s="162"/>
      <c r="AT196" s="157" t="s">
        <v>190</v>
      </c>
      <c r="AU196" s="157" t="s">
        <v>83</v>
      </c>
      <c r="AV196" s="13" t="s">
        <v>83</v>
      </c>
      <c r="AW196" s="13" t="s">
        <v>30</v>
      </c>
      <c r="AX196" s="13" t="s">
        <v>73</v>
      </c>
      <c r="AY196" s="157" t="s">
        <v>123</v>
      </c>
    </row>
    <row r="197" spans="2:65" s="13" customFormat="1">
      <c r="B197" s="156"/>
      <c r="D197" s="150" t="s">
        <v>190</v>
      </c>
      <c r="E197" s="157" t="s">
        <v>1</v>
      </c>
      <c r="F197" s="158" t="s">
        <v>199</v>
      </c>
      <c r="H197" s="159">
        <v>251.738</v>
      </c>
      <c r="I197" s="160"/>
      <c r="L197" s="156"/>
      <c r="M197" s="161"/>
      <c r="T197" s="162"/>
      <c r="AT197" s="157" t="s">
        <v>190</v>
      </c>
      <c r="AU197" s="157" t="s">
        <v>83</v>
      </c>
      <c r="AV197" s="13" t="s">
        <v>83</v>
      </c>
      <c r="AW197" s="13" t="s">
        <v>30</v>
      </c>
      <c r="AX197" s="13" t="s">
        <v>73</v>
      </c>
      <c r="AY197" s="157" t="s">
        <v>123</v>
      </c>
    </row>
    <row r="198" spans="2:65" s="13" customFormat="1">
      <c r="B198" s="156"/>
      <c r="D198" s="150" t="s">
        <v>190</v>
      </c>
      <c r="E198" s="157" t="s">
        <v>1</v>
      </c>
      <c r="F198" s="158" t="s">
        <v>200</v>
      </c>
      <c r="H198" s="159">
        <v>98.123000000000005</v>
      </c>
      <c r="I198" s="160"/>
      <c r="L198" s="156"/>
      <c r="M198" s="161"/>
      <c r="T198" s="162"/>
      <c r="AT198" s="157" t="s">
        <v>190</v>
      </c>
      <c r="AU198" s="157" t="s">
        <v>83</v>
      </c>
      <c r="AV198" s="13" t="s">
        <v>83</v>
      </c>
      <c r="AW198" s="13" t="s">
        <v>30</v>
      </c>
      <c r="AX198" s="13" t="s">
        <v>73</v>
      </c>
      <c r="AY198" s="157" t="s">
        <v>123</v>
      </c>
    </row>
    <row r="199" spans="2:65" s="14" customFormat="1">
      <c r="B199" s="163"/>
      <c r="D199" s="150" t="s">
        <v>190</v>
      </c>
      <c r="E199" s="164" t="s">
        <v>1</v>
      </c>
      <c r="F199" s="165" t="s">
        <v>201</v>
      </c>
      <c r="H199" s="166">
        <v>707.12800000000004</v>
      </c>
      <c r="I199" s="167"/>
      <c r="L199" s="163"/>
      <c r="M199" s="168"/>
      <c r="T199" s="169"/>
      <c r="AT199" s="164" t="s">
        <v>190</v>
      </c>
      <c r="AU199" s="164" t="s">
        <v>83</v>
      </c>
      <c r="AV199" s="14" t="s">
        <v>129</v>
      </c>
      <c r="AW199" s="14" t="s">
        <v>30</v>
      </c>
      <c r="AX199" s="14" t="s">
        <v>81</v>
      </c>
      <c r="AY199" s="164" t="s">
        <v>123</v>
      </c>
    </row>
    <row r="200" spans="2:65" s="1" customFormat="1" ht="24.2" customHeight="1">
      <c r="B200" s="31"/>
      <c r="C200" s="131" t="s">
        <v>278</v>
      </c>
      <c r="D200" s="131" t="s">
        <v>126</v>
      </c>
      <c r="E200" s="132" t="s">
        <v>279</v>
      </c>
      <c r="F200" s="133" t="s">
        <v>280</v>
      </c>
      <c r="G200" s="134" t="s">
        <v>187</v>
      </c>
      <c r="H200" s="135">
        <v>448.58100000000002</v>
      </c>
      <c r="I200" s="136"/>
      <c r="J200" s="137">
        <f>ROUND(I200*H200,2)</f>
        <v>0</v>
      </c>
      <c r="K200" s="133" t="s">
        <v>188</v>
      </c>
      <c r="L200" s="31"/>
      <c r="M200" s="138" t="s">
        <v>1</v>
      </c>
      <c r="N200" s="139" t="s">
        <v>38</v>
      </c>
      <c r="P200" s="140">
        <f>O200*H200</f>
        <v>0</v>
      </c>
      <c r="Q200" s="140">
        <v>0</v>
      </c>
      <c r="R200" s="140">
        <f>Q200*H200</f>
        <v>0</v>
      </c>
      <c r="S200" s="140">
        <v>8.4000000000000005E-2</v>
      </c>
      <c r="T200" s="141">
        <f>S200*H200</f>
        <v>37.680804000000002</v>
      </c>
      <c r="AR200" s="142" t="s">
        <v>262</v>
      </c>
      <c r="AT200" s="142" t="s">
        <v>126</v>
      </c>
      <c r="AU200" s="142" t="s">
        <v>83</v>
      </c>
      <c r="AY200" s="16" t="s">
        <v>123</v>
      </c>
      <c r="BE200" s="143">
        <f>IF(N200="základní",J200,0)</f>
        <v>0</v>
      </c>
      <c r="BF200" s="143">
        <f>IF(N200="snížená",J200,0)</f>
        <v>0</v>
      </c>
      <c r="BG200" s="143">
        <f>IF(N200="zákl. přenesená",J200,0)</f>
        <v>0</v>
      </c>
      <c r="BH200" s="143">
        <f>IF(N200="sníž. přenesená",J200,0)</f>
        <v>0</v>
      </c>
      <c r="BI200" s="143">
        <f>IF(N200="nulová",J200,0)</f>
        <v>0</v>
      </c>
      <c r="BJ200" s="16" t="s">
        <v>81</v>
      </c>
      <c r="BK200" s="143">
        <f>ROUND(I200*H200,2)</f>
        <v>0</v>
      </c>
      <c r="BL200" s="16" t="s">
        <v>262</v>
      </c>
      <c r="BM200" s="142" t="s">
        <v>281</v>
      </c>
    </row>
    <row r="201" spans="2:65" s="12" customFormat="1">
      <c r="B201" s="149"/>
      <c r="D201" s="150" t="s">
        <v>190</v>
      </c>
      <c r="E201" s="151" t="s">
        <v>1</v>
      </c>
      <c r="F201" s="152" t="s">
        <v>282</v>
      </c>
      <c r="H201" s="151" t="s">
        <v>1</v>
      </c>
      <c r="I201" s="153"/>
      <c r="L201" s="149"/>
      <c r="M201" s="154"/>
      <c r="T201" s="155"/>
      <c r="AT201" s="151" t="s">
        <v>190</v>
      </c>
      <c r="AU201" s="151" t="s">
        <v>83</v>
      </c>
      <c r="AV201" s="12" t="s">
        <v>81</v>
      </c>
      <c r="AW201" s="12" t="s">
        <v>30</v>
      </c>
      <c r="AX201" s="12" t="s">
        <v>73</v>
      </c>
      <c r="AY201" s="151" t="s">
        <v>123</v>
      </c>
    </row>
    <row r="202" spans="2:65" s="13" customFormat="1">
      <c r="B202" s="156"/>
      <c r="D202" s="150" t="s">
        <v>190</v>
      </c>
      <c r="E202" s="157" t="s">
        <v>1</v>
      </c>
      <c r="F202" s="158" t="s">
        <v>196</v>
      </c>
      <c r="H202" s="159">
        <v>82.484999999999999</v>
      </c>
      <c r="I202" s="160"/>
      <c r="L202" s="156"/>
      <c r="M202" s="161"/>
      <c r="T202" s="162"/>
      <c r="AT202" s="157" t="s">
        <v>190</v>
      </c>
      <c r="AU202" s="157" t="s">
        <v>83</v>
      </c>
      <c r="AV202" s="13" t="s">
        <v>83</v>
      </c>
      <c r="AW202" s="13" t="s">
        <v>30</v>
      </c>
      <c r="AX202" s="13" t="s">
        <v>73</v>
      </c>
      <c r="AY202" s="157" t="s">
        <v>123</v>
      </c>
    </row>
    <row r="203" spans="2:65" s="13" customFormat="1">
      <c r="B203" s="156"/>
      <c r="D203" s="150" t="s">
        <v>190</v>
      </c>
      <c r="E203" s="157" t="s">
        <v>1</v>
      </c>
      <c r="F203" s="158" t="s">
        <v>197</v>
      </c>
      <c r="H203" s="159">
        <v>-1.44</v>
      </c>
      <c r="I203" s="160"/>
      <c r="L203" s="156"/>
      <c r="M203" s="161"/>
      <c r="T203" s="162"/>
      <c r="AT203" s="157" t="s">
        <v>190</v>
      </c>
      <c r="AU203" s="157" t="s">
        <v>83</v>
      </c>
      <c r="AV203" s="13" t="s">
        <v>83</v>
      </c>
      <c r="AW203" s="13" t="s">
        <v>30</v>
      </c>
      <c r="AX203" s="13" t="s">
        <v>73</v>
      </c>
      <c r="AY203" s="157" t="s">
        <v>123</v>
      </c>
    </row>
    <row r="204" spans="2:65" s="13" customFormat="1">
      <c r="B204" s="156"/>
      <c r="D204" s="150" t="s">
        <v>190</v>
      </c>
      <c r="E204" s="157" t="s">
        <v>1</v>
      </c>
      <c r="F204" s="158" t="s">
        <v>198</v>
      </c>
      <c r="H204" s="159">
        <v>18.675000000000001</v>
      </c>
      <c r="I204" s="160"/>
      <c r="L204" s="156"/>
      <c r="M204" s="161"/>
      <c r="T204" s="162"/>
      <c r="AT204" s="157" t="s">
        <v>190</v>
      </c>
      <c r="AU204" s="157" t="s">
        <v>83</v>
      </c>
      <c r="AV204" s="13" t="s">
        <v>83</v>
      </c>
      <c r="AW204" s="13" t="s">
        <v>30</v>
      </c>
      <c r="AX204" s="13" t="s">
        <v>73</v>
      </c>
      <c r="AY204" s="157" t="s">
        <v>123</v>
      </c>
    </row>
    <row r="205" spans="2:65" s="13" customFormat="1">
      <c r="B205" s="156"/>
      <c r="D205" s="150" t="s">
        <v>190</v>
      </c>
      <c r="E205" s="157" t="s">
        <v>1</v>
      </c>
      <c r="F205" s="158" t="s">
        <v>193</v>
      </c>
      <c r="H205" s="159">
        <v>-1</v>
      </c>
      <c r="I205" s="160"/>
      <c r="L205" s="156"/>
      <c r="M205" s="161"/>
      <c r="T205" s="162"/>
      <c r="AT205" s="157" t="s">
        <v>190</v>
      </c>
      <c r="AU205" s="157" t="s">
        <v>83</v>
      </c>
      <c r="AV205" s="13" t="s">
        <v>83</v>
      </c>
      <c r="AW205" s="13" t="s">
        <v>30</v>
      </c>
      <c r="AX205" s="13" t="s">
        <v>73</v>
      </c>
      <c r="AY205" s="157" t="s">
        <v>123</v>
      </c>
    </row>
    <row r="206" spans="2:65" s="13" customFormat="1">
      <c r="B206" s="156"/>
      <c r="D206" s="150" t="s">
        <v>190</v>
      </c>
      <c r="E206" s="157" t="s">
        <v>1</v>
      </c>
      <c r="F206" s="158" t="s">
        <v>199</v>
      </c>
      <c r="H206" s="159">
        <v>251.738</v>
      </c>
      <c r="I206" s="160"/>
      <c r="L206" s="156"/>
      <c r="M206" s="161"/>
      <c r="T206" s="162"/>
      <c r="AT206" s="157" t="s">
        <v>190</v>
      </c>
      <c r="AU206" s="157" t="s">
        <v>83</v>
      </c>
      <c r="AV206" s="13" t="s">
        <v>83</v>
      </c>
      <c r="AW206" s="13" t="s">
        <v>30</v>
      </c>
      <c r="AX206" s="13" t="s">
        <v>73</v>
      </c>
      <c r="AY206" s="157" t="s">
        <v>123</v>
      </c>
    </row>
    <row r="207" spans="2:65" s="13" customFormat="1">
      <c r="B207" s="156"/>
      <c r="D207" s="150" t="s">
        <v>190</v>
      </c>
      <c r="E207" s="157" t="s">
        <v>1</v>
      </c>
      <c r="F207" s="158" t="s">
        <v>200</v>
      </c>
      <c r="H207" s="159">
        <v>98.123000000000005</v>
      </c>
      <c r="I207" s="160"/>
      <c r="L207" s="156"/>
      <c r="M207" s="161"/>
      <c r="T207" s="162"/>
      <c r="AT207" s="157" t="s">
        <v>190</v>
      </c>
      <c r="AU207" s="157" t="s">
        <v>83</v>
      </c>
      <c r="AV207" s="13" t="s">
        <v>83</v>
      </c>
      <c r="AW207" s="13" t="s">
        <v>30</v>
      </c>
      <c r="AX207" s="13" t="s">
        <v>73</v>
      </c>
      <c r="AY207" s="157" t="s">
        <v>123</v>
      </c>
    </row>
    <row r="208" spans="2:65" s="14" customFormat="1">
      <c r="B208" s="163"/>
      <c r="D208" s="150" t="s">
        <v>190</v>
      </c>
      <c r="E208" s="164" t="s">
        <v>1</v>
      </c>
      <c r="F208" s="165" t="s">
        <v>201</v>
      </c>
      <c r="H208" s="166">
        <v>448.58100000000002</v>
      </c>
      <c r="I208" s="167"/>
      <c r="L208" s="163"/>
      <c r="M208" s="168"/>
      <c r="T208" s="169"/>
      <c r="AT208" s="164" t="s">
        <v>190</v>
      </c>
      <c r="AU208" s="164" t="s">
        <v>83</v>
      </c>
      <c r="AV208" s="14" t="s">
        <v>129</v>
      </c>
      <c r="AW208" s="14" t="s">
        <v>30</v>
      </c>
      <c r="AX208" s="14" t="s">
        <v>81</v>
      </c>
      <c r="AY208" s="164" t="s">
        <v>123</v>
      </c>
    </row>
    <row r="209" spans="2:65" s="1" customFormat="1" ht="24.2" customHeight="1">
      <c r="B209" s="31"/>
      <c r="C209" s="131" t="s">
        <v>283</v>
      </c>
      <c r="D209" s="131" t="s">
        <v>126</v>
      </c>
      <c r="E209" s="132" t="s">
        <v>284</v>
      </c>
      <c r="F209" s="133" t="s">
        <v>285</v>
      </c>
      <c r="G209" s="134" t="s">
        <v>187</v>
      </c>
      <c r="H209" s="135">
        <v>258.54700000000003</v>
      </c>
      <c r="I209" s="136"/>
      <c r="J209" s="137">
        <f>ROUND(I209*H209,2)</f>
        <v>0</v>
      </c>
      <c r="K209" s="133" t="s">
        <v>188</v>
      </c>
      <c r="L209" s="31"/>
      <c r="M209" s="138" t="s">
        <v>1</v>
      </c>
      <c r="N209" s="139" t="s">
        <v>38</v>
      </c>
      <c r="P209" s="140">
        <f>O209*H209</f>
        <v>0</v>
      </c>
      <c r="Q209" s="140">
        <v>0</v>
      </c>
      <c r="R209" s="140">
        <f>Q209*H209</f>
        <v>0</v>
      </c>
      <c r="S209" s="140">
        <v>0.16700000000000001</v>
      </c>
      <c r="T209" s="141">
        <f>S209*H209</f>
        <v>43.177349000000007</v>
      </c>
      <c r="AR209" s="142" t="s">
        <v>262</v>
      </c>
      <c r="AT209" s="142" t="s">
        <v>126</v>
      </c>
      <c r="AU209" s="142" t="s">
        <v>83</v>
      </c>
      <c r="AY209" s="16" t="s">
        <v>123</v>
      </c>
      <c r="BE209" s="143">
        <f>IF(N209="základní",J209,0)</f>
        <v>0</v>
      </c>
      <c r="BF209" s="143">
        <f>IF(N209="snížená",J209,0)</f>
        <v>0</v>
      </c>
      <c r="BG209" s="143">
        <f>IF(N209="zákl. přenesená",J209,0)</f>
        <v>0</v>
      </c>
      <c r="BH209" s="143">
        <f>IF(N209="sníž. přenesená",J209,0)</f>
        <v>0</v>
      </c>
      <c r="BI209" s="143">
        <f>IF(N209="nulová",J209,0)</f>
        <v>0</v>
      </c>
      <c r="BJ209" s="16" t="s">
        <v>81</v>
      </c>
      <c r="BK209" s="143">
        <f>ROUND(I209*H209,2)</f>
        <v>0</v>
      </c>
      <c r="BL209" s="16" t="s">
        <v>262</v>
      </c>
      <c r="BM209" s="142" t="s">
        <v>286</v>
      </c>
    </row>
    <row r="210" spans="2:65" s="12" customFormat="1">
      <c r="B210" s="149"/>
      <c r="D210" s="150" t="s">
        <v>190</v>
      </c>
      <c r="E210" s="151" t="s">
        <v>1</v>
      </c>
      <c r="F210" s="152" t="s">
        <v>287</v>
      </c>
      <c r="H210" s="151" t="s">
        <v>1</v>
      </c>
      <c r="I210" s="153"/>
      <c r="L210" s="149"/>
      <c r="M210" s="154"/>
      <c r="T210" s="155"/>
      <c r="AT210" s="151" t="s">
        <v>190</v>
      </c>
      <c r="AU210" s="151" t="s">
        <v>83</v>
      </c>
      <c r="AV210" s="12" t="s">
        <v>81</v>
      </c>
      <c r="AW210" s="12" t="s">
        <v>30</v>
      </c>
      <c r="AX210" s="12" t="s">
        <v>73</v>
      </c>
      <c r="AY210" s="151" t="s">
        <v>123</v>
      </c>
    </row>
    <row r="211" spans="2:65" s="13" customFormat="1">
      <c r="B211" s="156"/>
      <c r="D211" s="150" t="s">
        <v>190</v>
      </c>
      <c r="E211" s="157" t="s">
        <v>1</v>
      </c>
      <c r="F211" s="158" t="s">
        <v>192</v>
      </c>
      <c r="H211" s="159">
        <v>259.93</v>
      </c>
      <c r="I211" s="160"/>
      <c r="L211" s="156"/>
      <c r="M211" s="161"/>
      <c r="T211" s="162"/>
      <c r="AT211" s="157" t="s">
        <v>190</v>
      </c>
      <c r="AU211" s="157" t="s">
        <v>83</v>
      </c>
      <c r="AV211" s="13" t="s">
        <v>83</v>
      </c>
      <c r="AW211" s="13" t="s">
        <v>30</v>
      </c>
      <c r="AX211" s="13" t="s">
        <v>73</v>
      </c>
      <c r="AY211" s="157" t="s">
        <v>123</v>
      </c>
    </row>
    <row r="212" spans="2:65" s="13" customFormat="1">
      <c r="B212" s="156"/>
      <c r="D212" s="150" t="s">
        <v>190</v>
      </c>
      <c r="E212" s="157" t="s">
        <v>1</v>
      </c>
      <c r="F212" s="158" t="s">
        <v>193</v>
      </c>
      <c r="H212" s="159">
        <v>-1</v>
      </c>
      <c r="I212" s="160"/>
      <c r="L212" s="156"/>
      <c r="M212" s="161"/>
      <c r="T212" s="162"/>
      <c r="AT212" s="157" t="s">
        <v>190</v>
      </c>
      <c r="AU212" s="157" t="s">
        <v>83</v>
      </c>
      <c r="AV212" s="13" t="s">
        <v>83</v>
      </c>
      <c r="AW212" s="13" t="s">
        <v>30</v>
      </c>
      <c r="AX212" s="13" t="s">
        <v>73</v>
      </c>
      <c r="AY212" s="157" t="s">
        <v>123</v>
      </c>
    </row>
    <row r="213" spans="2:65" s="13" customFormat="1">
      <c r="B213" s="156"/>
      <c r="D213" s="150" t="s">
        <v>190</v>
      </c>
      <c r="E213" s="157" t="s">
        <v>1</v>
      </c>
      <c r="F213" s="158" t="s">
        <v>194</v>
      </c>
      <c r="H213" s="159">
        <v>-0.38300000000000001</v>
      </c>
      <c r="I213" s="160"/>
      <c r="L213" s="156"/>
      <c r="M213" s="161"/>
      <c r="T213" s="162"/>
      <c r="AT213" s="157" t="s">
        <v>190</v>
      </c>
      <c r="AU213" s="157" t="s">
        <v>83</v>
      </c>
      <c r="AV213" s="13" t="s">
        <v>83</v>
      </c>
      <c r="AW213" s="13" t="s">
        <v>30</v>
      </c>
      <c r="AX213" s="13" t="s">
        <v>73</v>
      </c>
      <c r="AY213" s="157" t="s">
        <v>123</v>
      </c>
    </row>
    <row r="214" spans="2:65" s="14" customFormat="1">
      <c r="B214" s="163"/>
      <c r="D214" s="150" t="s">
        <v>190</v>
      </c>
      <c r="E214" s="164" t="s">
        <v>1</v>
      </c>
      <c r="F214" s="165" t="s">
        <v>201</v>
      </c>
      <c r="H214" s="166">
        <v>258.54700000000003</v>
      </c>
      <c r="I214" s="167"/>
      <c r="L214" s="163"/>
      <c r="M214" s="168"/>
      <c r="T214" s="169"/>
      <c r="AT214" s="164" t="s">
        <v>190</v>
      </c>
      <c r="AU214" s="164" t="s">
        <v>83</v>
      </c>
      <c r="AV214" s="14" t="s">
        <v>129</v>
      </c>
      <c r="AW214" s="14" t="s">
        <v>30</v>
      </c>
      <c r="AX214" s="14" t="s">
        <v>81</v>
      </c>
      <c r="AY214" s="164" t="s">
        <v>123</v>
      </c>
    </row>
    <row r="215" spans="2:65" s="1" customFormat="1" ht="33" customHeight="1">
      <c r="B215" s="31"/>
      <c r="C215" s="131" t="s">
        <v>7</v>
      </c>
      <c r="D215" s="131" t="s">
        <v>126</v>
      </c>
      <c r="E215" s="132" t="s">
        <v>288</v>
      </c>
      <c r="F215" s="133" t="s">
        <v>289</v>
      </c>
      <c r="G215" s="134" t="s">
        <v>187</v>
      </c>
      <c r="H215" s="135">
        <v>77.563999999999993</v>
      </c>
      <c r="I215" s="136"/>
      <c r="J215" s="137">
        <f>ROUND(I215*H215,2)</f>
        <v>0</v>
      </c>
      <c r="K215" s="133" t="s">
        <v>188</v>
      </c>
      <c r="L215" s="31"/>
      <c r="M215" s="138" t="s">
        <v>1</v>
      </c>
      <c r="N215" s="139" t="s">
        <v>38</v>
      </c>
      <c r="P215" s="140">
        <f>O215*H215</f>
        <v>0</v>
      </c>
      <c r="Q215" s="140">
        <v>0</v>
      </c>
      <c r="R215" s="140">
        <f>Q215*H215</f>
        <v>0</v>
      </c>
      <c r="S215" s="140">
        <v>8.4000000000000005E-2</v>
      </c>
      <c r="T215" s="141">
        <f>S215*H215</f>
        <v>6.5153759999999998</v>
      </c>
      <c r="AR215" s="142" t="s">
        <v>262</v>
      </c>
      <c r="AT215" s="142" t="s">
        <v>126</v>
      </c>
      <c r="AU215" s="142" t="s">
        <v>83</v>
      </c>
      <c r="AY215" s="16" t="s">
        <v>123</v>
      </c>
      <c r="BE215" s="143">
        <f>IF(N215="základní",J215,0)</f>
        <v>0</v>
      </c>
      <c r="BF215" s="143">
        <f>IF(N215="snížená",J215,0)</f>
        <v>0</v>
      </c>
      <c r="BG215" s="143">
        <f>IF(N215="zákl. přenesená",J215,0)</f>
        <v>0</v>
      </c>
      <c r="BH215" s="143">
        <f>IF(N215="sníž. přenesená",J215,0)</f>
        <v>0</v>
      </c>
      <c r="BI215" s="143">
        <f>IF(N215="nulová",J215,0)</f>
        <v>0</v>
      </c>
      <c r="BJ215" s="16" t="s">
        <v>81</v>
      </c>
      <c r="BK215" s="143">
        <f>ROUND(I215*H215,2)</f>
        <v>0</v>
      </c>
      <c r="BL215" s="16" t="s">
        <v>262</v>
      </c>
      <c r="BM215" s="142" t="s">
        <v>290</v>
      </c>
    </row>
    <row r="216" spans="2:65" s="12" customFormat="1">
      <c r="B216" s="149"/>
      <c r="D216" s="150" t="s">
        <v>190</v>
      </c>
      <c r="E216" s="151" t="s">
        <v>1</v>
      </c>
      <c r="F216" s="152" t="s">
        <v>291</v>
      </c>
      <c r="H216" s="151" t="s">
        <v>1</v>
      </c>
      <c r="I216" s="153"/>
      <c r="L216" s="149"/>
      <c r="M216" s="154"/>
      <c r="T216" s="155"/>
      <c r="AT216" s="151" t="s">
        <v>190</v>
      </c>
      <c r="AU216" s="151" t="s">
        <v>83</v>
      </c>
      <c r="AV216" s="12" t="s">
        <v>81</v>
      </c>
      <c r="AW216" s="12" t="s">
        <v>30</v>
      </c>
      <c r="AX216" s="12" t="s">
        <v>73</v>
      </c>
      <c r="AY216" s="151" t="s">
        <v>123</v>
      </c>
    </row>
    <row r="217" spans="2:65" s="12" customFormat="1">
      <c r="B217" s="149"/>
      <c r="D217" s="150" t="s">
        <v>190</v>
      </c>
      <c r="E217" s="151" t="s">
        <v>1</v>
      </c>
      <c r="F217" s="152" t="s">
        <v>191</v>
      </c>
      <c r="H217" s="151" t="s">
        <v>1</v>
      </c>
      <c r="I217" s="153"/>
      <c r="L217" s="149"/>
      <c r="M217" s="154"/>
      <c r="T217" s="155"/>
      <c r="AT217" s="151" t="s">
        <v>190</v>
      </c>
      <c r="AU217" s="151" t="s">
        <v>83</v>
      </c>
      <c r="AV217" s="12" t="s">
        <v>81</v>
      </c>
      <c r="AW217" s="12" t="s">
        <v>30</v>
      </c>
      <c r="AX217" s="12" t="s">
        <v>73</v>
      </c>
      <c r="AY217" s="151" t="s">
        <v>123</v>
      </c>
    </row>
    <row r="218" spans="2:65" s="13" customFormat="1">
      <c r="B218" s="156"/>
      <c r="D218" s="150" t="s">
        <v>190</v>
      </c>
      <c r="E218" s="157" t="s">
        <v>1</v>
      </c>
      <c r="F218" s="158" t="s">
        <v>292</v>
      </c>
      <c r="H218" s="159">
        <v>77.978999999999999</v>
      </c>
      <c r="I218" s="160"/>
      <c r="L218" s="156"/>
      <c r="M218" s="161"/>
      <c r="T218" s="162"/>
      <c r="AT218" s="157" t="s">
        <v>190</v>
      </c>
      <c r="AU218" s="157" t="s">
        <v>83</v>
      </c>
      <c r="AV218" s="13" t="s">
        <v>83</v>
      </c>
      <c r="AW218" s="13" t="s">
        <v>30</v>
      </c>
      <c r="AX218" s="13" t="s">
        <v>73</v>
      </c>
      <c r="AY218" s="157" t="s">
        <v>123</v>
      </c>
    </row>
    <row r="219" spans="2:65" s="13" customFormat="1">
      <c r="B219" s="156"/>
      <c r="D219" s="150" t="s">
        <v>190</v>
      </c>
      <c r="E219" s="157" t="s">
        <v>1</v>
      </c>
      <c r="F219" s="158" t="s">
        <v>293</v>
      </c>
      <c r="H219" s="159">
        <v>-0.3</v>
      </c>
      <c r="I219" s="160"/>
      <c r="L219" s="156"/>
      <c r="M219" s="161"/>
      <c r="T219" s="162"/>
      <c r="AT219" s="157" t="s">
        <v>190</v>
      </c>
      <c r="AU219" s="157" t="s">
        <v>83</v>
      </c>
      <c r="AV219" s="13" t="s">
        <v>83</v>
      </c>
      <c r="AW219" s="13" t="s">
        <v>30</v>
      </c>
      <c r="AX219" s="13" t="s">
        <v>73</v>
      </c>
      <c r="AY219" s="157" t="s">
        <v>123</v>
      </c>
    </row>
    <row r="220" spans="2:65" s="13" customFormat="1">
      <c r="B220" s="156"/>
      <c r="D220" s="150" t="s">
        <v>190</v>
      </c>
      <c r="E220" s="157" t="s">
        <v>1</v>
      </c>
      <c r="F220" s="158" t="s">
        <v>294</v>
      </c>
      <c r="H220" s="159">
        <v>-0.115</v>
      </c>
      <c r="I220" s="160"/>
      <c r="L220" s="156"/>
      <c r="M220" s="161"/>
      <c r="T220" s="162"/>
      <c r="AT220" s="157" t="s">
        <v>190</v>
      </c>
      <c r="AU220" s="157" t="s">
        <v>83</v>
      </c>
      <c r="AV220" s="13" t="s">
        <v>83</v>
      </c>
      <c r="AW220" s="13" t="s">
        <v>30</v>
      </c>
      <c r="AX220" s="13" t="s">
        <v>73</v>
      </c>
      <c r="AY220" s="157" t="s">
        <v>123</v>
      </c>
    </row>
    <row r="221" spans="2:65" s="14" customFormat="1">
      <c r="B221" s="163"/>
      <c r="D221" s="150" t="s">
        <v>190</v>
      </c>
      <c r="E221" s="164" t="s">
        <v>1</v>
      </c>
      <c r="F221" s="165" t="s">
        <v>201</v>
      </c>
      <c r="H221" s="166">
        <v>77.563999999999993</v>
      </c>
      <c r="I221" s="167"/>
      <c r="L221" s="163"/>
      <c r="M221" s="168"/>
      <c r="T221" s="169"/>
      <c r="AT221" s="164" t="s">
        <v>190</v>
      </c>
      <c r="AU221" s="164" t="s">
        <v>83</v>
      </c>
      <c r="AV221" s="14" t="s">
        <v>129</v>
      </c>
      <c r="AW221" s="14" t="s">
        <v>30</v>
      </c>
      <c r="AX221" s="14" t="s">
        <v>81</v>
      </c>
      <c r="AY221" s="164" t="s">
        <v>123</v>
      </c>
    </row>
    <row r="222" spans="2:65" s="11" customFormat="1" ht="22.9" customHeight="1">
      <c r="B222" s="119"/>
      <c r="D222" s="120" t="s">
        <v>72</v>
      </c>
      <c r="E222" s="129" t="s">
        <v>295</v>
      </c>
      <c r="F222" s="129" t="s">
        <v>296</v>
      </c>
      <c r="I222" s="122"/>
      <c r="J222" s="130">
        <f>BK222</f>
        <v>0</v>
      </c>
      <c r="L222" s="119"/>
      <c r="M222" s="124"/>
      <c r="P222" s="125">
        <f>SUM(P223:P237)</f>
        <v>0</v>
      </c>
      <c r="R222" s="125">
        <f>SUM(R223:R237)</f>
        <v>0</v>
      </c>
      <c r="T222" s="126">
        <f>SUM(T223:T237)</f>
        <v>1.7678199999999999</v>
      </c>
      <c r="AR222" s="120" t="s">
        <v>83</v>
      </c>
      <c r="AT222" s="127" t="s">
        <v>72</v>
      </c>
      <c r="AU222" s="127" t="s">
        <v>81</v>
      </c>
      <c r="AY222" s="120" t="s">
        <v>123</v>
      </c>
      <c r="BK222" s="128">
        <f>SUM(BK223:BK237)</f>
        <v>0</v>
      </c>
    </row>
    <row r="223" spans="2:65" s="1" customFormat="1" ht="33" customHeight="1">
      <c r="B223" s="31"/>
      <c r="C223" s="131" t="s">
        <v>297</v>
      </c>
      <c r="D223" s="131" t="s">
        <v>126</v>
      </c>
      <c r="E223" s="132" t="s">
        <v>298</v>
      </c>
      <c r="F223" s="133" t="s">
        <v>299</v>
      </c>
      <c r="G223" s="134" t="s">
        <v>187</v>
      </c>
      <c r="H223" s="135">
        <v>258.54700000000003</v>
      </c>
      <c r="I223" s="136"/>
      <c r="J223" s="137">
        <f>ROUND(I223*H223,2)</f>
        <v>0</v>
      </c>
      <c r="K223" s="133" t="s">
        <v>188</v>
      </c>
      <c r="L223" s="31"/>
      <c r="M223" s="138" t="s">
        <v>1</v>
      </c>
      <c r="N223" s="139" t="s">
        <v>38</v>
      </c>
      <c r="P223" s="140">
        <f>O223*H223</f>
        <v>0</v>
      </c>
      <c r="Q223" s="140">
        <v>0</v>
      </c>
      <c r="R223" s="140">
        <f>Q223*H223</f>
        <v>0</v>
      </c>
      <c r="S223" s="140">
        <v>2.5000000000000001E-3</v>
      </c>
      <c r="T223" s="141">
        <f>S223*H223</f>
        <v>0.64636750000000009</v>
      </c>
      <c r="AR223" s="142" t="s">
        <v>262</v>
      </c>
      <c r="AT223" s="142" t="s">
        <v>126</v>
      </c>
      <c r="AU223" s="142" t="s">
        <v>83</v>
      </c>
      <c r="AY223" s="16" t="s">
        <v>123</v>
      </c>
      <c r="BE223" s="143">
        <f>IF(N223="základní",J223,0)</f>
        <v>0</v>
      </c>
      <c r="BF223" s="143">
        <f>IF(N223="snížená",J223,0)</f>
        <v>0</v>
      </c>
      <c r="BG223" s="143">
        <f>IF(N223="zákl. přenesená",J223,0)</f>
        <v>0</v>
      </c>
      <c r="BH223" s="143">
        <f>IF(N223="sníž. přenesená",J223,0)</f>
        <v>0</v>
      </c>
      <c r="BI223" s="143">
        <f>IF(N223="nulová",J223,0)</f>
        <v>0</v>
      </c>
      <c r="BJ223" s="16" t="s">
        <v>81</v>
      </c>
      <c r="BK223" s="143">
        <f>ROUND(I223*H223,2)</f>
        <v>0</v>
      </c>
      <c r="BL223" s="16" t="s">
        <v>262</v>
      </c>
      <c r="BM223" s="142" t="s">
        <v>300</v>
      </c>
    </row>
    <row r="224" spans="2:65" s="12" customFormat="1">
      <c r="B224" s="149"/>
      <c r="D224" s="150" t="s">
        <v>190</v>
      </c>
      <c r="E224" s="151" t="s">
        <v>1</v>
      </c>
      <c r="F224" s="152" t="s">
        <v>191</v>
      </c>
      <c r="H224" s="151" t="s">
        <v>1</v>
      </c>
      <c r="I224" s="153"/>
      <c r="L224" s="149"/>
      <c r="M224" s="154"/>
      <c r="T224" s="155"/>
      <c r="AT224" s="151" t="s">
        <v>190</v>
      </c>
      <c r="AU224" s="151" t="s">
        <v>83</v>
      </c>
      <c r="AV224" s="12" t="s">
        <v>81</v>
      </c>
      <c r="AW224" s="12" t="s">
        <v>30</v>
      </c>
      <c r="AX224" s="12" t="s">
        <v>73</v>
      </c>
      <c r="AY224" s="151" t="s">
        <v>123</v>
      </c>
    </row>
    <row r="225" spans="2:65" s="13" customFormat="1">
      <c r="B225" s="156"/>
      <c r="D225" s="150" t="s">
        <v>190</v>
      </c>
      <c r="E225" s="157" t="s">
        <v>1</v>
      </c>
      <c r="F225" s="158" t="s">
        <v>192</v>
      </c>
      <c r="H225" s="159">
        <v>259.93</v>
      </c>
      <c r="I225" s="160"/>
      <c r="L225" s="156"/>
      <c r="M225" s="161"/>
      <c r="T225" s="162"/>
      <c r="AT225" s="157" t="s">
        <v>190</v>
      </c>
      <c r="AU225" s="157" t="s">
        <v>83</v>
      </c>
      <c r="AV225" s="13" t="s">
        <v>83</v>
      </c>
      <c r="AW225" s="13" t="s">
        <v>30</v>
      </c>
      <c r="AX225" s="13" t="s">
        <v>73</v>
      </c>
      <c r="AY225" s="157" t="s">
        <v>123</v>
      </c>
    </row>
    <row r="226" spans="2:65" s="13" customFormat="1">
      <c r="B226" s="156"/>
      <c r="D226" s="150" t="s">
        <v>190</v>
      </c>
      <c r="E226" s="157" t="s">
        <v>1</v>
      </c>
      <c r="F226" s="158" t="s">
        <v>193</v>
      </c>
      <c r="H226" s="159">
        <v>-1</v>
      </c>
      <c r="I226" s="160"/>
      <c r="L226" s="156"/>
      <c r="M226" s="161"/>
      <c r="T226" s="162"/>
      <c r="AT226" s="157" t="s">
        <v>190</v>
      </c>
      <c r="AU226" s="157" t="s">
        <v>83</v>
      </c>
      <c r="AV226" s="13" t="s">
        <v>83</v>
      </c>
      <c r="AW226" s="13" t="s">
        <v>30</v>
      </c>
      <c r="AX226" s="13" t="s">
        <v>73</v>
      </c>
      <c r="AY226" s="157" t="s">
        <v>123</v>
      </c>
    </row>
    <row r="227" spans="2:65" s="13" customFormat="1">
      <c r="B227" s="156"/>
      <c r="D227" s="150" t="s">
        <v>190</v>
      </c>
      <c r="E227" s="157" t="s">
        <v>1</v>
      </c>
      <c r="F227" s="158" t="s">
        <v>194</v>
      </c>
      <c r="H227" s="159">
        <v>-0.38300000000000001</v>
      </c>
      <c r="I227" s="160"/>
      <c r="L227" s="156"/>
      <c r="M227" s="161"/>
      <c r="T227" s="162"/>
      <c r="AT227" s="157" t="s">
        <v>190</v>
      </c>
      <c r="AU227" s="157" t="s">
        <v>83</v>
      </c>
      <c r="AV227" s="13" t="s">
        <v>83</v>
      </c>
      <c r="AW227" s="13" t="s">
        <v>30</v>
      </c>
      <c r="AX227" s="13" t="s">
        <v>73</v>
      </c>
      <c r="AY227" s="157" t="s">
        <v>123</v>
      </c>
    </row>
    <row r="228" spans="2:65" s="14" customFormat="1">
      <c r="B228" s="163"/>
      <c r="D228" s="150" t="s">
        <v>190</v>
      </c>
      <c r="E228" s="164" t="s">
        <v>1</v>
      </c>
      <c r="F228" s="165" t="s">
        <v>201</v>
      </c>
      <c r="H228" s="166">
        <v>258.54700000000003</v>
      </c>
      <c r="I228" s="167"/>
      <c r="L228" s="163"/>
      <c r="M228" s="168"/>
      <c r="T228" s="169"/>
      <c r="AT228" s="164" t="s">
        <v>190</v>
      </c>
      <c r="AU228" s="164" t="s">
        <v>83</v>
      </c>
      <c r="AV228" s="14" t="s">
        <v>129</v>
      </c>
      <c r="AW228" s="14" t="s">
        <v>30</v>
      </c>
      <c r="AX228" s="14" t="s">
        <v>81</v>
      </c>
      <c r="AY228" s="164" t="s">
        <v>123</v>
      </c>
    </row>
    <row r="229" spans="2:65" s="1" customFormat="1" ht="24.2" customHeight="1">
      <c r="B229" s="31"/>
      <c r="C229" s="131" t="s">
        <v>301</v>
      </c>
      <c r="D229" s="131" t="s">
        <v>126</v>
      </c>
      <c r="E229" s="132" t="s">
        <v>302</v>
      </c>
      <c r="F229" s="133" t="s">
        <v>303</v>
      </c>
      <c r="G229" s="134" t="s">
        <v>187</v>
      </c>
      <c r="H229" s="135">
        <v>448.58100000000002</v>
      </c>
      <c r="I229" s="136"/>
      <c r="J229" s="137">
        <f>ROUND(I229*H229,2)</f>
        <v>0</v>
      </c>
      <c r="K229" s="133" t="s">
        <v>188</v>
      </c>
      <c r="L229" s="31"/>
      <c r="M229" s="138" t="s">
        <v>1</v>
      </c>
      <c r="N229" s="139" t="s">
        <v>38</v>
      </c>
      <c r="P229" s="140">
        <f>O229*H229</f>
        <v>0</v>
      </c>
      <c r="Q229" s="140">
        <v>0</v>
      </c>
      <c r="R229" s="140">
        <f>Q229*H229</f>
        <v>0</v>
      </c>
      <c r="S229" s="140">
        <v>2.5000000000000001E-3</v>
      </c>
      <c r="T229" s="141">
        <f>S229*H229</f>
        <v>1.1214525</v>
      </c>
      <c r="AR229" s="142" t="s">
        <v>262</v>
      </c>
      <c r="AT229" s="142" t="s">
        <v>126</v>
      </c>
      <c r="AU229" s="142" t="s">
        <v>83</v>
      </c>
      <c r="AY229" s="16" t="s">
        <v>123</v>
      </c>
      <c r="BE229" s="143">
        <f>IF(N229="základní",J229,0)</f>
        <v>0</v>
      </c>
      <c r="BF229" s="143">
        <f>IF(N229="snížená",J229,0)</f>
        <v>0</v>
      </c>
      <c r="BG229" s="143">
        <f>IF(N229="zákl. přenesená",J229,0)</f>
        <v>0</v>
      </c>
      <c r="BH229" s="143">
        <f>IF(N229="sníž. přenesená",J229,0)</f>
        <v>0</v>
      </c>
      <c r="BI229" s="143">
        <f>IF(N229="nulová",J229,0)</f>
        <v>0</v>
      </c>
      <c r="BJ229" s="16" t="s">
        <v>81</v>
      </c>
      <c r="BK229" s="143">
        <f>ROUND(I229*H229,2)</f>
        <v>0</v>
      </c>
      <c r="BL229" s="16" t="s">
        <v>262</v>
      </c>
      <c r="BM229" s="142" t="s">
        <v>304</v>
      </c>
    </row>
    <row r="230" spans="2:65" s="12" customFormat="1">
      <c r="B230" s="149"/>
      <c r="D230" s="150" t="s">
        <v>190</v>
      </c>
      <c r="E230" s="151" t="s">
        <v>1</v>
      </c>
      <c r="F230" s="152" t="s">
        <v>195</v>
      </c>
      <c r="H230" s="151" t="s">
        <v>1</v>
      </c>
      <c r="I230" s="153"/>
      <c r="L230" s="149"/>
      <c r="M230" s="154"/>
      <c r="T230" s="155"/>
      <c r="AT230" s="151" t="s">
        <v>190</v>
      </c>
      <c r="AU230" s="151" t="s">
        <v>83</v>
      </c>
      <c r="AV230" s="12" t="s">
        <v>81</v>
      </c>
      <c r="AW230" s="12" t="s">
        <v>30</v>
      </c>
      <c r="AX230" s="12" t="s">
        <v>73</v>
      </c>
      <c r="AY230" s="151" t="s">
        <v>123</v>
      </c>
    </row>
    <row r="231" spans="2:65" s="13" customFormat="1">
      <c r="B231" s="156"/>
      <c r="D231" s="150" t="s">
        <v>190</v>
      </c>
      <c r="E231" s="157" t="s">
        <v>1</v>
      </c>
      <c r="F231" s="158" t="s">
        <v>196</v>
      </c>
      <c r="H231" s="159">
        <v>82.484999999999999</v>
      </c>
      <c r="I231" s="160"/>
      <c r="L231" s="156"/>
      <c r="M231" s="161"/>
      <c r="T231" s="162"/>
      <c r="AT231" s="157" t="s">
        <v>190</v>
      </c>
      <c r="AU231" s="157" t="s">
        <v>83</v>
      </c>
      <c r="AV231" s="13" t="s">
        <v>83</v>
      </c>
      <c r="AW231" s="13" t="s">
        <v>30</v>
      </c>
      <c r="AX231" s="13" t="s">
        <v>73</v>
      </c>
      <c r="AY231" s="157" t="s">
        <v>123</v>
      </c>
    </row>
    <row r="232" spans="2:65" s="13" customFormat="1">
      <c r="B232" s="156"/>
      <c r="D232" s="150" t="s">
        <v>190</v>
      </c>
      <c r="E232" s="157" t="s">
        <v>1</v>
      </c>
      <c r="F232" s="158" t="s">
        <v>197</v>
      </c>
      <c r="H232" s="159">
        <v>-1.44</v>
      </c>
      <c r="I232" s="160"/>
      <c r="L232" s="156"/>
      <c r="M232" s="161"/>
      <c r="T232" s="162"/>
      <c r="AT232" s="157" t="s">
        <v>190</v>
      </c>
      <c r="AU232" s="157" t="s">
        <v>83</v>
      </c>
      <c r="AV232" s="13" t="s">
        <v>83</v>
      </c>
      <c r="AW232" s="13" t="s">
        <v>30</v>
      </c>
      <c r="AX232" s="13" t="s">
        <v>73</v>
      </c>
      <c r="AY232" s="157" t="s">
        <v>123</v>
      </c>
    </row>
    <row r="233" spans="2:65" s="13" customFormat="1">
      <c r="B233" s="156"/>
      <c r="D233" s="150" t="s">
        <v>190</v>
      </c>
      <c r="E233" s="157" t="s">
        <v>1</v>
      </c>
      <c r="F233" s="158" t="s">
        <v>198</v>
      </c>
      <c r="H233" s="159">
        <v>18.675000000000001</v>
      </c>
      <c r="I233" s="160"/>
      <c r="L233" s="156"/>
      <c r="M233" s="161"/>
      <c r="T233" s="162"/>
      <c r="AT233" s="157" t="s">
        <v>190</v>
      </c>
      <c r="AU233" s="157" t="s">
        <v>83</v>
      </c>
      <c r="AV233" s="13" t="s">
        <v>83</v>
      </c>
      <c r="AW233" s="13" t="s">
        <v>30</v>
      </c>
      <c r="AX233" s="13" t="s">
        <v>73</v>
      </c>
      <c r="AY233" s="157" t="s">
        <v>123</v>
      </c>
    </row>
    <row r="234" spans="2:65" s="13" customFormat="1">
      <c r="B234" s="156"/>
      <c r="D234" s="150" t="s">
        <v>190</v>
      </c>
      <c r="E234" s="157" t="s">
        <v>1</v>
      </c>
      <c r="F234" s="158" t="s">
        <v>193</v>
      </c>
      <c r="H234" s="159">
        <v>-1</v>
      </c>
      <c r="I234" s="160"/>
      <c r="L234" s="156"/>
      <c r="M234" s="161"/>
      <c r="T234" s="162"/>
      <c r="AT234" s="157" t="s">
        <v>190</v>
      </c>
      <c r="AU234" s="157" t="s">
        <v>83</v>
      </c>
      <c r="AV234" s="13" t="s">
        <v>83</v>
      </c>
      <c r="AW234" s="13" t="s">
        <v>30</v>
      </c>
      <c r="AX234" s="13" t="s">
        <v>73</v>
      </c>
      <c r="AY234" s="157" t="s">
        <v>123</v>
      </c>
    </row>
    <row r="235" spans="2:65" s="13" customFormat="1">
      <c r="B235" s="156"/>
      <c r="D235" s="150" t="s">
        <v>190</v>
      </c>
      <c r="E235" s="157" t="s">
        <v>1</v>
      </c>
      <c r="F235" s="158" t="s">
        <v>199</v>
      </c>
      <c r="H235" s="159">
        <v>251.738</v>
      </c>
      <c r="I235" s="160"/>
      <c r="L235" s="156"/>
      <c r="M235" s="161"/>
      <c r="T235" s="162"/>
      <c r="AT235" s="157" t="s">
        <v>190</v>
      </c>
      <c r="AU235" s="157" t="s">
        <v>83</v>
      </c>
      <c r="AV235" s="13" t="s">
        <v>83</v>
      </c>
      <c r="AW235" s="13" t="s">
        <v>30</v>
      </c>
      <c r="AX235" s="13" t="s">
        <v>73</v>
      </c>
      <c r="AY235" s="157" t="s">
        <v>123</v>
      </c>
    </row>
    <row r="236" spans="2:65" s="13" customFormat="1">
      <c r="B236" s="156"/>
      <c r="D236" s="150" t="s">
        <v>190</v>
      </c>
      <c r="E236" s="157" t="s">
        <v>1</v>
      </c>
      <c r="F236" s="158" t="s">
        <v>200</v>
      </c>
      <c r="H236" s="159">
        <v>98.123000000000005</v>
      </c>
      <c r="I236" s="160"/>
      <c r="L236" s="156"/>
      <c r="M236" s="161"/>
      <c r="T236" s="162"/>
      <c r="AT236" s="157" t="s">
        <v>190</v>
      </c>
      <c r="AU236" s="157" t="s">
        <v>83</v>
      </c>
      <c r="AV236" s="13" t="s">
        <v>83</v>
      </c>
      <c r="AW236" s="13" t="s">
        <v>30</v>
      </c>
      <c r="AX236" s="13" t="s">
        <v>73</v>
      </c>
      <c r="AY236" s="157" t="s">
        <v>123</v>
      </c>
    </row>
    <row r="237" spans="2:65" s="14" customFormat="1">
      <c r="B237" s="163"/>
      <c r="D237" s="150" t="s">
        <v>190</v>
      </c>
      <c r="E237" s="164" t="s">
        <v>1</v>
      </c>
      <c r="F237" s="165" t="s">
        <v>201</v>
      </c>
      <c r="H237" s="166">
        <v>448.58100000000002</v>
      </c>
      <c r="I237" s="167"/>
      <c r="L237" s="163"/>
      <c r="M237" s="168"/>
      <c r="T237" s="169"/>
      <c r="AT237" s="164" t="s">
        <v>190</v>
      </c>
      <c r="AU237" s="164" t="s">
        <v>83</v>
      </c>
      <c r="AV237" s="14" t="s">
        <v>129</v>
      </c>
      <c r="AW237" s="14" t="s">
        <v>30</v>
      </c>
      <c r="AX237" s="14" t="s">
        <v>81</v>
      </c>
      <c r="AY237" s="164" t="s">
        <v>123</v>
      </c>
    </row>
    <row r="238" spans="2:65" s="11" customFormat="1" ht="22.9" customHeight="1">
      <c r="B238" s="119"/>
      <c r="D238" s="120" t="s">
        <v>72</v>
      </c>
      <c r="E238" s="129" t="s">
        <v>305</v>
      </c>
      <c r="F238" s="129" t="s">
        <v>306</v>
      </c>
      <c r="I238" s="122"/>
      <c r="J238" s="130">
        <f>BK238</f>
        <v>0</v>
      </c>
      <c r="L238" s="119"/>
      <c r="M238" s="124"/>
      <c r="P238" s="125">
        <f>P239</f>
        <v>0</v>
      </c>
      <c r="R238" s="125">
        <f>R239</f>
        <v>0</v>
      </c>
      <c r="T238" s="126">
        <f>T239</f>
        <v>4.614E-2</v>
      </c>
      <c r="AR238" s="120" t="s">
        <v>83</v>
      </c>
      <c r="AT238" s="127" t="s">
        <v>72</v>
      </c>
      <c r="AU238" s="127" t="s">
        <v>81</v>
      </c>
      <c r="AY238" s="120" t="s">
        <v>123</v>
      </c>
      <c r="BK238" s="128">
        <f>BK239</f>
        <v>0</v>
      </c>
    </row>
    <row r="239" spans="2:65" s="1" customFormat="1" ht="16.5" customHeight="1">
      <c r="B239" s="31"/>
      <c r="C239" s="131" t="s">
        <v>307</v>
      </c>
      <c r="D239" s="131" t="s">
        <v>126</v>
      </c>
      <c r="E239" s="132" t="s">
        <v>308</v>
      </c>
      <c r="F239" s="133" t="s">
        <v>309</v>
      </c>
      <c r="G239" s="134" t="s">
        <v>310</v>
      </c>
      <c r="H239" s="135">
        <v>2</v>
      </c>
      <c r="I239" s="136"/>
      <c r="J239" s="137">
        <f>ROUND(I239*H239,2)</f>
        <v>0</v>
      </c>
      <c r="K239" s="133" t="s">
        <v>188</v>
      </c>
      <c r="L239" s="31"/>
      <c r="M239" s="138" t="s">
        <v>1</v>
      </c>
      <c r="N239" s="139" t="s">
        <v>38</v>
      </c>
      <c r="P239" s="140">
        <f>O239*H239</f>
        <v>0</v>
      </c>
      <c r="Q239" s="140">
        <v>0</v>
      </c>
      <c r="R239" s="140">
        <f>Q239*H239</f>
        <v>0</v>
      </c>
      <c r="S239" s="140">
        <v>2.307E-2</v>
      </c>
      <c r="T239" s="141">
        <f>S239*H239</f>
        <v>4.614E-2</v>
      </c>
      <c r="AR239" s="142" t="s">
        <v>262</v>
      </c>
      <c r="AT239" s="142" t="s">
        <v>126</v>
      </c>
      <c r="AU239" s="142" t="s">
        <v>83</v>
      </c>
      <c r="AY239" s="16" t="s">
        <v>123</v>
      </c>
      <c r="BE239" s="143">
        <f>IF(N239="základní",J239,0)</f>
        <v>0</v>
      </c>
      <c r="BF239" s="143">
        <f>IF(N239="snížená",J239,0)</f>
        <v>0</v>
      </c>
      <c r="BG239" s="143">
        <f>IF(N239="zákl. přenesená",J239,0)</f>
        <v>0</v>
      </c>
      <c r="BH239" s="143">
        <f>IF(N239="sníž. přenesená",J239,0)</f>
        <v>0</v>
      </c>
      <c r="BI239" s="143">
        <f>IF(N239="nulová",J239,0)</f>
        <v>0</v>
      </c>
      <c r="BJ239" s="16" t="s">
        <v>81</v>
      </c>
      <c r="BK239" s="143">
        <f>ROUND(I239*H239,2)</f>
        <v>0</v>
      </c>
      <c r="BL239" s="16" t="s">
        <v>262</v>
      </c>
      <c r="BM239" s="142" t="s">
        <v>311</v>
      </c>
    </row>
    <row r="240" spans="2:65" s="11" customFormat="1" ht="22.9" customHeight="1">
      <c r="B240" s="119"/>
      <c r="D240" s="120" t="s">
        <v>72</v>
      </c>
      <c r="E240" s="129" t="s">
        <v>312</v>
      </c>
      <c r="F240" s="129" t="s">
        <v>313</v>
      </c>
      <c r="I240" s="122"/>
      <c r="J240" s="130">
        <f>BK240</f>
        <v>0</v>
      </c>
      <c r="L240" s="119"/>
      <c r="M240" s="124"/>
      <c r="P240" s="125">
        <f>SUM(P241:P246)</f>
        <v>0</v>
      </c>
      <c r="R240" s="125">
        <f>SUM(R241:R246)</f>
        <v>0</v>
      </c>
      <c r="T240" s="126">
        <f>SUM(T241:T246)</f>
        <v>3.6196580000000003</v>
      </c>
      <c r="AR240" s="120" t="s">
        <v>83</v>
      </c>
      <c r="AT240" s="127" t="s">
        <v>72</v>
      </c>
      <c r="AU240" s="127" t="s">
        <v>81</v>
      </c>
      <c r="AY240" s="120" t="s">
        <v>123</v>
      </c>
      <c r="BK240" s="128">
        <f>SUM(BK241:BK246)</f>
        <v>0</v>
      </c>
    </row>
    <row r="241" spans="2:65" s="1" customFormat="1" ht="16.5" customHeight="1">
      <c r="B241" s="31"/>
      <c r="C241" s="131" t="s">
        <v>314</v>
      </c>
      <c r="D241" s="131" t="s">
        <v>126</v>
      </c>
      <c r="E241" s="132" t="s">
        <v>315</v>
      </c>
      <c r="F241" s="133" t="s">
        <v>316</v>
      </c>
      <c r="G241" s="134" t="s">
        <v>187</v>
      </c>
      <c r="H241" s="135">
        <v>258.54700000000003</v>
      </c>
      <c r="I241" s="136"/>
      <c r="J241" s="137">
        <f>ROUND(I241*H241,2)</f>
        <v>0</v>
      </c>
      <c r="K241" s="133" t="s">
        <v>188</v>
      </c>
      <c r="L241" s="31"/>
      <c r="M241" s="138" t="s">
        <v>1</v>
      </c>
      <c r="N241" s="139" t="s">
        <v>38</v>
      </c>
      <c r="P241" s="140">
        <f>O241*H241</f>
        <v>0</v>
      </c>
      <c r="Q241" s="140">
        <v>0</v>
      </c>
      <c r="R241" s="140">
        <f>Q241*H241</f>
        <v>0</v>
      </c>
      <c r="S241" s="140">
        <v>1.4E-2</v>
      </c>
      <c r="T241" s="141">
        <f>S241*H241</f>
        <v>3.6196580000000003</v>
      </c>
      <c r="AR241" s="142" t="s">
        <v>262</v>
      </c>
      <c r="AT241" s="142" t="s">
        <v>126</v>
      </c>
      <c r="AU241" s="142" t="s">
        <v>83</v>
      </c>
      <c r="AY241" s="16" t="s">
        <v>123</v>
      </c>
      <c r="BE241" s="143">
        <f>IF(N241="základní",J241,0)</f>
        <v>0</v>
      </c>
      <c r="BF241" s="143">
        <f>IF(N241="snížená",J241,0)</f>
        <v>0</v>
      </c>
      <c r="BG241" s="143">
        <f>IF(N241="zákl. přenesená",J241,0)</f>
        <v>0</v>
      </c>
      <c r="BH241" s="143">
        <f>IF(N241="sníž. přenesená",J241,0)</f>
        <v>0</v>
      </c>
      <c r="BI241" s="143">
        <f>IF(N241="nulová",J241,0)</f>
        <v>0</v>
      </c>
      <c r="BJ241" s="16" t="s">
        <v>81</v>
      </c>
      <c r="BK241" s="143">
        <f>ROUND(I241*H241,2)</f>
        <v>0</v>
      </c>
      <c r="BL241" s="16" t="s">
        <v>262</v>
      </c>
      <c r="BM241" s="142" t="s">
        <v>317</v>
      </c>
    </row>
    <row r="242" spans="2:65" s="12" customFormat="1">
      <c r="B242" s="149"/>
      <c r="D242" s="150" t="s">
        <v>190</v>
      </c>
      <c r="E242" s="151" t="s">
        <v>1</v>
      </c>
      <c r="F242" s="152" t="s">
        <v>191</v>
      </c>
      <c r="H242" s="151" t="s">
        <v>1</v>
      </c>
      <c r="I242" s="153"/>
      <c r="L242" s="149"/>
      <c r="M242" s="154"/>
      <c r="T242" s="155"/>
      <c r="AT242" s="151" t="s">
        <v>190</v>
      </c>
      <c r="AU242" s="151" t="s">
        <v>83</v>
      </c>
      <c r="AV242" s="12" t="s">
        <v>81</v>
      </c>
      <c r="AW242" s="12" t="s">
        <v>30</v>
      </c>
      <c r="AX242" s="12" t="s">
        <v>73</v>
      </c>
      <c r="AY242" s="151" t="s">
        <v>123</v>
      </c>
    </row>
    <row r="243" spans="2:65" s="13" customFormat="1">
      <c r="B243" s="156"/>
      <c r="D243" s="150" t="s">
        <v>190</v>
      </c>
      <c r="E243" s="157" t="s">
        <v>1</v>
      </c>
      <c r="F243" s="158" t="s">
        <v>192</v>
      </c>
      <c r="H243" s="159">
        <v>259.93</v>
      </c>
      <c r="I243" s="160"/>
      <c r="L243" s="156"/>
      <c r="M243" s="161"/>
      <c r="T243" s="162"/>
      <c r="AT243" s="157" t="s">
        <v>190</v>
      </c>
      <c r="AU243" s="157" t="s">
        <v>83</v>
      </c>
      <c r="AV243" s="13" t="s">
        <v>83</v>
      </c>
      <c r="AW243" s="13" t="s">
        <v>30</v>
      </c>
      <c r="AX243" s="13" t="s">
        <v>73</v>
      </c>
      <c r="AY243" s="157" t="s">
        <v>123</v>
      </c>
    </row>
    <row r="244" spans="2:65" s="13" customFormat="1">
      <c r="B244" s="156"/>
      <c r="D244" s="150" t="s">
        <v>190</v>
      </c>
      <c r="E244" s="157" t="s">
        <v>1</v>
      </c>
      <c r="F244" s="158" t="s">
        <v>193</v>
      </c>
      <c r="H244" s="159">
        <v>-1</v>
      </c>
      <c r="I244" s="160"/>
      <c r="L244" s="156"/>
      <c r="M244" s="161"/>
      <c r="T244" s="162"/>
      <c r="AT244" s="157" t="s">
        <v>190</v>
      </c>
      <c r="AU244" s="157" t="s">
        <v>83</v>
      </c>
      <c r="AV244" s="13" t="s">
        <v>83</v>
      </c>
      <c r="AW244" s="13" t="s">
        <v>30</v>
      </c>
      <c r="AX244" s="13" t="s">
        <v>73</v>
      </c>
      <c r="AY244" s="157" t="s">
        <v>123</v>
      </c>
    </row>
    <row r="245" spans="2:65" s="13" customFormat="1">
      <c r="B245" s="156"/>
      <c r="D245" s="150" t="s">
        <v>190</v>
      </c>
      <c r="E245" s="157" t="s">
        <v>1</v>
      </c>
      <c r="F245" s="158" t="s">
        <v>194</v>
      </c>
      <c r="H245" s="159">
        <v>-0.38300000000000001</v>
      </c>
      <c r="I245" s="160"/>
      <c r="L245" s="156"/>
      <c r="M245" s="161"/>
      <c r="T245" s="162"/>
      <c r="AT245" s="157" t="s">
        <v>190</v>
      </c>
      <c r="AU245" s="157" t="s">
        <v>83</v>
      </c>
      <c r="AV245" s="13" t="s">
        <v>83</v>
      </c>
      <c r="AW245" s="13" t="s">
        <v>30</v>
      </c>
      <c r="AX245" s="13" t="s">
        <v>73</v>
      </c>
      <c r="AY245" s="157" t="s">
        <v>123</v>
      </c>
    </row>
    <row r="246" spans="2:65" s="14" customFormat="1">
      <c r="B246" s="163"/>
      <c r="D246" s="150" t="s">
        <v>190</v>
      </c>
      <c r="E246" s="164" t="s">
        <v>1</v>
      </c>
      <c r="F246" s="165" t="s">
        <v>201</v>
      </c>
      <c r="H246" s="166">
        <v>258.54700000000003</v>
      </c>
      <c r="I246" s="167"/>
      <c r="L246" s="163"/>
      <c r="M246" s="168"/>
      <c r="T246" s="169"/>
      <c r="AT246" s="164" t="s">
        <v>190</v>
      </c>
      <c r="AU246" s="164" t="s">
        <v>83</v>
      </c>
      <c r="AV246" s="14" t="s">
        <v>129</v>
      </c>
      <c r="AW246" s="14" t="s">
        <v>30</v>
      </c>
      <c r="AX246" s="14" t="s">
        <v>81</v>
      </c>
      <c r="AY246" s="164" t="s">
        <v>123</v>
      </c>
    </row>
    <row r="247" spans="2:65" s="11" customFormat="1" ht="22.9" customHeight="1">
      <c r="B247" s="119"/>
      <c r="D247" s="120" t="s">
        <v>72</v>
      </c>
      <c r="E247" s="129" t="s">
        <v>318</v>
      </c>
      <c r="F247" s="129" t="s">
        <v>319</v>
      </c>
      <c r="I247" s="122"/>
      <c r="J247" s="130">
        <f>BK247</f>
        <v>0</v>
      </c>
      <c r="L247" s="119"/>
      <c r="M247" s="124"/>
      <c r="P247" s="125">
        <f>SUM(P248:P252)</f>
        <v>0</v>
      </c>
      <c r="R247" s="125">
        <f>SUM(R248:R252)</f>
        <v>0</v>
      </c>
      <c r="T247" s="126">
        <f>SUM(T248:T252)</f>
        <v>0.37320350000000002</v>
      </c>
      <c r="AR247" s="120" t="s">
        <v>83</v>
      </c>
      <c r="AT247" s="127" t="s">
        <v>72</v>
      </c>
      <c r="AU247" s="127" t="s">
        <v>81</v>
      </c>
      <c r="AY247" s="120" t="s">
        <v>123</v>
      </c>
      <c r="BK247" s="128">
        <f>SUM(BK248:BK252)</f>
        <v>0</v>
      </c>
    </row>
    <row r="248" spans="2:65" s="1" customFormat="1" ht="24.2" customHeight="1">
      <c r="B248" s="31"/>
      <c r="C248" s="131" t="s">
        <v>320</v>
      </c>
      <c r="D248" s="131" t="s">
        <v>126</v>
      </c>
      <c r="E248" s="132" t="s">
        <v>321</v>
      </c>
      <c r="F248" s="133" t="s">
        <v>322</v>
      </c>
      <c r="G248" s="134" t="s">
        <v>323</v>
      </c>
      <c r="H248" s="135">
        <v>142.85</v>
      </c>
      <c r="I248" s="136"/>
      <c r="J248" s="137">
        <f>ROUND(I248*H248,2)</f>
        <v>0</v>
      </c>
      <c r="K248" s="133" t="s">
        <v>188</v>
      </c>
      <c r="L248" s="31"/>
      <c r="M248" s="138" t="s">
        <v>1</v>
      </c>
      <c r="N248" s="139" t="s">
        <v>38</v>
      </c>
      <c r="P248" s="140">
        <f>O248*H248</f>
        <v>0</v>
      </c>
      <c r="Q248" s="140">
        <v>0</v>
      </c>
      <c r="R248" s="140">
        <f>Q248*H248</f>
        <v>0</v>
      </c>
      <c r="S248" s="140">
        <v>1.91E-3</v>
      </c>
      <c r="T248" s="141">
        <f>S248*H248</f>
        <v>0.27284350000000002</v>
      </c>
      <c r="AR248" s="142" t="s">
        <v>262</v>
      </c>
      <c r="AT248" s="142" t="s">
        <v>126</v>
      </c>
      <c r="AU248" s="142" t="s">
        <v>83</v>
      </c>
      <c r="AY248" s="16" t="s">
        <v>123</v>
      </c>
      <c r="BE248" s="143">
        <f>IF(N248="základní",J248,0)</f>
        <v>0</v>
      </c>
      <c r="BF248" s="143">
        <f>IF(N248="snížená",J248,0)</f>
        <v>0</v>
      </c>
      <c r="BG248" s="143">
        <f>IF(N248="zákl. přenesená",J248,0)</f>
        <v>0</v>
      </c>
      <c r="BH248" s="143">
        <f>IF(N248="sníž. přenesená",J248,0)</f>
        <v>0</v>
      </c>
      <c r="BI248" s="143">
        <f>IF(N248="nulová",J248,0)</f>
        <v>0</v>
      </c>
      <c r="BJ248" s="16" t="s">
        <v>81</v>
      </c>
      <c r="BK248" s="143">
        <f>ROUND(I248*H248,2)</f>
        <v>0</v>
      </c>
      <c r="BL248" s="16" t="s">
        <v>262</v>
      </c>
      <c r="BM248" s="142" t="s">
        <v>324</v>
      </c>
    </row>
    <row r="249" spans="2:65" s="12" customFormat="1">
      <c r="B249" s="149"/>
      <c r="D249" s="150" t="s">
        <v>190</v>
      </c>
      <c r="E249" s="151" t="s">
        <v>1</v>
      </c>
      <c r="F249" s="152" t="s">
        <v>325</v>
      </c>
      <c r="H249" s="151" t="s">
        <v>1</v>
      </c>
      <c r="I249" s="153"/>
      <c r="L249" s="149"/>
      <c r="M249" s="154"/>
      <c r="T249" s="155"/>
      <c r="AT249" s="151" t="s">
        <v>190</v>
      </c>
      <c r="AU249" s="151" t="s">
        <v>83</v>
      </c>
      <c r="AV249" s="12" t="s">
        <v>81</v>
      </c>
      <c r="AW249" s="12" t="s">
        <v>30</v>
      </c>
      <c r="AX249" s="12" t="s">
        <v>73</v>
      </c>
      <c r="AY249" s="151" t="s">
        <v>123</v>
      </c>
    </row>
    <row r="250" spans="2:65" s="13" customFormat="1">
      <c r="B250" s="156"/>
      <c r="D250" s="150" t="s">
        <v>190</v>
      </c>
      <c r="E250" s="157" t="s">
        <v>1</v>
      </c>
      <c r="F250" s="158" t="s">
        <v>326</v>
      </c>
      <c r="H250" s="159">
        <v>142.85</v>
      </c>
      <c r="I250" s="160"/>
      <c r="L250" s="156"/>
      <c r="M250" s="161"/>
      <c r="T250" s="162"/>
      <c r="AT250" s="157" t="s">
        <v>190</v>
      </c>
      <c r="AU250" s="157" t="s">
        <v>83</v>
      </c>
      <c r="AV250" s="13" t="s">
        <v>83</v>
      </c>
      <c r="AW250" s="13" t="s">
        <v>30</v>
      </c>
      <c r="AX250" s="13" t="s">
        <v>81</v>
      </c>
      <c r="AY250" s="157" t="s">
        <v>123</v>
      </c>
    </row>
    <row r="251" spans="2:65" s="1" customFormat="1" ht="16.5" customHeight="1">
      <c r="B251" s="31"/>
      <c r="C251" s="131" t="s">
        <v>327</v>
      </c>
      <c r="D251" s="131" t="s">
        <v>126</v>
      </c>
      <c r="E251" s="132" t="s">
        <v>328</v>
      </c>
      <c r="F251" s="133" t="s">
        <v>329</v>
      </c>
      <c r="G251" s="134" t="s">
        <v>323</v>
      </c>
      <c r="H251" s="135">
        <v>38.6</v>
      </c>
      <c r="I251" s="136"/>
      <c r="J251" s="137">
        <f>ROUND(I251*H251,2)</f>
        <v>0</v>
      </c>
      <c r="K251" s="133" t="s">
        <v>188</v>
      </c>
      <c r="L251" s="31"/>
      <c r="M251" s="138" t="s">
        <v>1</v>
      </c>
      <c r="N251" s="139" t="s">
        <v>38</v>
      </c>
      <c r="P251" s="140">
        <f>O251*H251</f>
        <v>0</v>
      </c>
      <c r="Q251" s="140">
        <v>0</v>
      </c>
      <c r="R251" s="140">
        <f>Q251*H251</f>
        <v>0</v>
      </c>
      <c r="S251" s="140">
        <v>2.5999999999999999E-3</v>
      </c>
      <c r="T251" s="141">
        <f>S251*H251</f>
        <v>0.10036</v>
      </c>
      <c r="AR251" s="142" t="s">
        <v>262</v>
      </c>
      <c r="AT251" s="142" t="s">
        <v>126</v>
      </c>
      <c r="AU251" s="142" t="s">
        <v>83</v>
      </c>
      <c r="AY251" s="16" t="s">
        <v>123</v>
      </c>
      <c r="BE251" s="143">
        <f>IF(N251="základní",J251,0)</f>
        <v>0</v>
      </c>
      <c r="BF251" s="143">
        <f>IF(N251="snížená",J251,0)</f>
        <v>0</v>
      </c>
      <c r="BG251" s="143">
        <f>IF(N251="zákl. přenesená",J251,0)</f>
        <v>0</v>
      </c>
      <c r="BH251" s="143">
        <f>IF(N251="sníž. přenesená",J251,0)</f>
        <v>0</v>
      </c>
      <c r="BI251" s="143">
        <f>IF(N251="nulová",J251,0)</f>
        <v>0</v>
      </c>
      <c r="BJ251" s="16" t="s">
        <v>81</v>
      </c>
      <c r="BK251" s="143">
        <f>ROUND(I251*H251,2)</f>
        <v>0</v>
      </c>
      <c r="BL251" s="16" t="s">
        <v>262</v>
      </c>
      <c r="BM251" s="142" t="s">
        <v>330</v>
      </c>
    </row>
    <row r="252" spans="2:65" s="13" customFormat="1">
      <c r="B252" s="156"/>
      <c r="D252" s="150" t="s">
        <v>190</v>
      </c>
      <c r="E252" s="157" t="s">
        <v>1</v>
      </c>
      <c r="F252" s="158" t="s">
        <v>331</v>
      </c>
      <c r="H252" s="159">
        <v>38.6</v>
      </c>
      <c r="I252" s="160"/>
      <c r="L252" s="156"/>
      <c r="M252" s="161"/>
      <c r="T252" s="162"/>
      <c r="AT252" s="157" t="s">
        <v>190</v>
      </c>
      <c r="AU252" s="157" t="s">
        <v>83</v>
      </c>
      <c r="AV252" s="13" t="s">
        <v>83</v>
      </c>
      <c r="AW252" s="13" t="s">
        <v>30</v>
      </c>
      <c r="AX252" s="13" t="s">
        <v>81</v>
      </c>
      <c r="AY252" s="157" t="s">
        <v>123</v>
      </c>
    </row>
    <row r="253" spans="2:65" s="11" customFormat="1" ht="25.9" customHeight="1">
      <c r="B253" s="119"/>
      <c r="D253" s="120" t="s">
        <v>72</v>
      </c>
      <c r="E253" s="121" t="s">
        <v>332</v>
      </c>
      <c r="F253" s="121" t="s">
        <v>333</v>
      </c>
      <c r="I253" s="122"/>
      <c r="J253" s="123">
        <f>BK253</f>
        <v>0</v>
      </c>
      <c r="L253" s="119"/>
      <c r="M253" s="124"/>
      <c r="P253" s="125">
        <f>P254</f>
        <v>0</v>
      </c>
      <c r="R253" s="125">
        <f>R254</f>
        <v>0</v>
      </c>
      <c r="T253" s="126">
        <f>T254</f>
        <v>0</v>
      </c>
      <c r="AR253" s="120" t="s">
        <v>137</v>
      </c>
      <c r="AT253" s="127" t="s">
        <v>72</v>
      </c>
      <c r="AU253" s="127" t="s">
        <v>73</v>
      </c>
      <c r="AY253" s="120" t="s">
        <v>123</v>
      </c>
      <c r="BK253" s="128">
        <f>BK254</f>
        <v>0</v>
      </c>
    </row>
    <row r="254" spans="2:65" s="11" customFormat="1" ht="22.9" customHeight="1">
      <c r="B254" s="119"/>
      <c r="D254" s="120" t="s">
        <v>72</v>
      </c>
      <c r="E254" s="129" t="s">
        <v>334</v>
      </c>
      <c r="F254" s="129" t="s">
        <v>335</v>
      </c>
      <c r="I254" s="122"/>
      <c r="J254" s="130">
        <f>BK254</f>
        <v>0</v>
      </c>
      <c r="L254" s="119"/>
      <c r="M254" s="124"/>
      <c r="P254" s="125">
        <f>SUM(P255:P258)</f>
        <v>0</v>
      </c>
      <c r="R254" s="125">
        <f>SUM(R255:R258)</f>
        <v>0</v>
      </c>
      <c r="T254" s="126">
        <f>SUM(T255:T258)</f>
        <v>0</v>
      </c>
      <c r="AR254" s="120" t="s">
        <v>137</v>
      </c>
      <c r="AT254" s="127" t="s">
        <v>72</v>
      </c>
      <c r="AU254" s="127" t="s">
        <v>81</v>
      </c>
      <c r="AY254" s="120" t="s">
        <v>123</v>
      </c>
      <c r="BK254" s="128">
        <f>SUM(BK255:BK258)</f>
        <v>0</v>
      </c>
    </row>
    <row r="255" spans="2:65" s="1" customFormat="1" ht="24.2" customHeight="1">
      <c r="B255" s="31"/>
      <c r="C255" s="131" t="s">
        <v>336</v>
      </c>
      <c r="D255" s="131" t="s">
        <v>126</v>
      </c>
      <c r="E255" s="132" t="s">
        <v>337</v>
      </c>
      <c r="F255" s="133" t="s">
        <v>338</v>
      </c>
      <c r="G255" s="134" t="s">
        <v>323</v>
      </c>
      <c r="H255" s="135">
        <v>160.68199999999999</v>
      </c>
      <c r="I255" s="136"/>
      <c r="J255" s="137">
        <f>ROUND(I255*H255,2)</f>
        <v>0</v>
      </c>
      <c r="K255" s="133" t="s">
        <v>188</v>
      </c>
      <c r="L255" s="31"/>
      <c r="M255" s="138" t="s">
        <v>1</v>
      </c>
      <c r="N255" s="139" t="s">
        <v>38</v>
      </c>
      <c r="P255" s="140">
        <f>O255*H255</f>
        <v>0</v>
      </c>
      <c r="Q255" s="140">
        <v>0</v>
      </c>
      <c r="R255" s="140">
        <f>Q255*H255</f>
        <v>0</v>
      </c>
      <c r="S255" s="140">
        <v>0</v>
      </c>
      <c r="T255" s="141">
        <f>S255*H255</f>
        <v>0</v>
      </c>
      <c r="AR255" s="142" t="s">
        <v>339</v>
      </c>
      <c r="AT255" s="142" t="s">
        <v>126</v>
      </c>
      <c r="AU255" s="142" t="s">
        <v>83</v>
      </c>
      <c r="AY255" s="16" t="s">
        <v>123</v>
      </c>
      <c r="BE255" s="143">
        <f>IF(N255="základní",J255,0)</f>
        <v>0</v>
      </c>
      <c r="BF255" s="143">
        <f>IF(N255="snížená",J255,0)</f>
        <v>0</v>
      </c>
      <c r="BG255" s="143">
        <f>IF(N255="zákl. přenesená",J255,0)</f>
        <v>0</v>
      </c>
      <c r="BH255" s="143">
        <f>IF(N255="sníž. přenesená",J255,0)</f>
        <v>0</v>
      </c>
      <c r="BI255" s="143">
        <f>IF(N255="nulová",J255,0)</f>
        <v>0</v>
      </c>
      <c r="BJ255" s="16" t="s">
        <v>81</v>
      </c>
      <c r="BK255" s="143">
        <f>ROUND(I255*H255,2)</f>
        <v>0</v>
      </c>
      <c r="BL255" s="16" t="s">
        <v>339</v>
      </c>
      <c r="BM255" s="142" t="s">
        <v>340</v>
      </c>
    </row>
    <row r="256" spans="2:65" s="12" customFormat="1">
      <c r="B256" s="149"/>
      <c r="D256" s="150" t="s">
        <v>190</v>
      </c>
      <c r="E256" s="151" t="s">
        <v>1</v>
      </c>
      <c r="F256" s="152" t="s">
        <v>291</v>
      </c>
      <c r="H256" s="151" t="s">
        <v>1</v>
      </c>
      <c r="I256" s="153"/>
      <c r="L256" s="149"/>
      <c r="M256" s="154"/>
      <c r="T256" s="155"/>
      <c r="AT256" s="151" t="s">
        <v>190</v>
      </c>
      <c r="AU256" s="151" t="s">
        <v>83</v>
      </c>
      <c r="AV256" s="12" t="s">
        <v>81</v>
      </c>
      <c r="AW256" s="12" t="s">
        <v>30</v>
      </c>
      <c r="AX256" s="12" t="s">
        <v>73</v>
      </c>
      <c r="AY256" s="151" t="s">
        <v>123</v>
      </c>
    </row>
    <row r="257" spans="2:65" s="13" customFormat="1">
      <c r="B257" s="156"/>
      <c r="D257" s="150" t="s">
        <v>190</v>
      </c>
      <c r="E257" s="157" t="s">
        <v>1</v>
      </c>
      <c r="F257" s="158" t="s">
        <v>341</v>
      </c>
      <c r="H257" s="159">
        <v>160.68199999999999</v>
      </c>
      <c r="I257" s="160"/>
      <c r="L257" s="156"/>
      <c r="M257" s="161"/>
      <c r="T257" s="162"/>
      <c r="AT257" s="157" t="s">
        <v>190</v>
      </c>
      <c r="AU257" s="157" t="s">
        <v>83</v>
      </c>
      <c r="AV257" s="13" t="s">
        <v>83</v>
      </c>
      <c r="AW257" s="13" t="s">
        <v>30</v>
      </c>
      <c r="AX257" s="13" t="s">
        <v>81</v>
      </c>
      <c r="AY257" s="157" t="s">
        <v>123</v>
      </c>
    </row>
    <row r="258" spans="2:65" s="1" customFormat="1" ht="21.75" customHeight="1">
      <c r="B258" s="31"/>
      <c r="C258" s="131" t="s">
        <v>342</v>
      </c>
      <c r="D258" s="131" t="s">
        <v>126</v>
      </c>
      <c r="E258" s="132" t="s">
        <v>343</v>
      </c>
      <c r="F258" s="133" t="s">
        <v>344</v>
      </c>
      <c r="G258" s="134" t="s">
        <v>310</v>
      </c>
      <c r="H258" s="135">
        <v>8</v>
      </c>
      <c r="I258" s="136"/>
      <c r="J258" s="137">
        <f>ROUND(I258*H258,2)</f>
        <v>0</v>
      </c>
      <c r="K258" s="133" t="s">
        <v>188</v>
      </c>
      <c r="L258" s="31"/>
      <c r="M258" s="144" t="s">
        <v>1</v>
      </c>
      <c r="N258" s="145" t="s">
        <v>38</v>
      </c>
      <c r="O258" s="146"/>
      <c r="P258" s="147">
        <f>O258*H258</f>
        <v>0</v>
      </c>
      <c r="Q258" s="147">
        <v>0</v>
      </c>
      <c r="R258" s="147">
        <f>Q258*H258</f>
        <v>0</v>
      </c>
      <c r="S258" s="147">
        <v>0</v>
      </c>
      <c r="T258" s="148">
        <f>S258*H258</f>
        <v>0</v>
      </c>
      <c r="AR258" s="142" t="s">
        <v>339</v>
      </c>
      <c r="AT258" s="142" t="s">
        <v>126</v>
      </c>
      <c r="AU258" s="142" t="s">
        <v>83</v>
      </c>
      <c r="AY258" s="16" t="s">
        <v>123</v>
      </c>
      <c r="BE258" s="143">
        <f>IF(N258="základní",J258,0)</f>
        <v>0</v>
      </c>
      <c r="BF258" s="143">
        <f>IF(N258="snížená",J258,0)</f>
        <v>0</v>
      </c>
      <c r="BG258" s="143">
        <f>IF(N258="zákl. přenesená",J258,0)</f>
        <v>0</v>
      </c>
      <c r="BH258" s="143">
        <f>IF(N258="sníž. přenesená",J258,0)</f>
        <v>0</v>
      </c>
      <c r="BI258" s="143">
        <f>IF(N258="nulová",J258,0)</f>
        <v>0</v>
      </c>
      <c r="BJ258" s="16" t="s">
        <v>81</v>
      </c>
      <c r="BK258" s="143">
        <f>ROUND(I258*H258,2)</f>
        <v>0</v>
      </c>
      <c r="BL258" s="16" t="s">
        <v>339</v>
      </c>
      <c r="BM258" s="142" t="s">
        <v>345</v>
      </c>
    </row>
    <row r="259" spans="2:65" s="1" customFormat="1" ht="6.95" customHeight="1">
      <c r="B259" s="43"/>
      <c r="C259" s="44"/>
      <c r="D259" s="44"/>
      <c r="E259" s="44"/>
      <c r="F259" s="44"/>
      <c r="G259" s="44"/>
      <c r="H259" s="44"/>
      <c r="I259" s="44"/>
      <c r="J259" s="44"/>
      <c r="K259" s="44"/>
      <c r="L259" s="31"/>
    </row>
  </sheetData>
  <sheetProtection algorithmName="SHA-512" hashValue="MEFw4aIAVZB3u2oZfLgxUynx2JEh08ct8MiHOBmiHnv2am39wdl9Lv3dJ7bSsc9OC6UAgAKyadyxhjZ0qowVRw==" saltValue="3XrCeC9uXRvc9bwVaUg3Pww7li8/hlOa81NAzl2MfUylQ7XsszJj3VP5QVJVO2eDPMnSXaaIBlkoWv8DFJAzUw==" spinCount="100000" sheet="1" objects="1" scenarios="1" formatColumns="0" formatRows="0" autoFilter="0"/>
  <autoFilter ref="C127:K258" xr:uid="{00000000-0009-0000-0000-000002000000}"/>
  <mergeCells count="9">
    <mergeCell ref="E87:H87"/>
    <mergeCell ref="E118:H118"/>
    <mergeCell ref="E120:H12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333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AT2" s="16" t="s">
        <v>89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83</v>
      </c>
    </row>
    <row r="4" spans="2:46" ht="24.95" customHeight="1">
      <c r="B4" s="19"/>
      <c r="D4" s="20" t="s">
        <v>90</v>
      </c>
      <c r="L4" s="19"/>
      <c r="M4" s="87" t="s">
        <v>10</v>
      </c>
      <c r="AT4" s="16" t="s">
        <v>4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19" t="str">
        <f>'Rekapitulace stavby'!K6</f>
        <v>Střecha MŠ Šitbořice</v>
      </c>
      <c r="F7" s="220"/>
      <c r="G7" s="220"/>
      <c r="H7" s="220"/>
      <c r="L7" s="19"/>
    </row>
    <row r="8" spans="2:46" s="1" customFormat="1" ht="12" customHeight="1">
      <c r="B8" s="31"/>
      <c r="D8" s="26" t="s">
        <v>91</v>
      </c>
      <c r="L8" s="31"/>
    </row>
    <row r="9" spans="2:46" s="1" customFormat="1" ht="16.5" customHeight="1">
      <c r="B9" s="31"/>
      <c r="E9" s="191" t="s">
        <v>346</v>
      </c>
      <c r="F9" s="218"/>
      <c r="G9" s="218"/>
      <c r="H9" s="218"/>
      <c r="L9" s="31"/>
    </row>
    <row r="10" spans="2:46" s="1" customFormat="1">
      <c r="B10" s="31"/>
      <c r="L10" s="31"/>
    </row>
    <row r="11" spans="2:46" s="1" customFormat="1" ht="12" customHeight="1">
      <c r="B11" s="31"/>
      <c r="D11" s="26" t="s">
        <v>18</v>
      </c>
      <c r="F11" s="24" t="s">
        <v>1</v>
      </c>
      <c r="I11" s="26" t="s">
        <v>19</v>
      </c>
      <c r="J11" s="24" t="s">
        <v>1</v>
      </c>
      <c r="L11" s="31"/>
    </row>
    <row r="12" spans="2:46" s="1" customFormat="1" ht="12" customHeight="1">
      <c r="B12" s="31"/>
      <c r="D12" s="26" t="s">
        <v>20</v>
      </c>
      <c r="F12" s="24" t="s">
        <v>21</v>
      </c>
      <c r="I12" s="26" t="s">
        <v>22</v>
      </c>
      <c r="J12" s="51" t="str">
        <f>'Rekapitulace stavby'!AN8</f>
        <v>5. 3. 2025</v>
      </c>
      <c r="L12" s="31"/>
    </row>
    <row r="13" spans="2:46" s="1" customFormat="1" ht="10.9" customHeight="1">
      <c r="B13" s="31"/>
      <c r="L13" s="31"/>
    </row>
    <row r="14" spans="2:46" s="1" customFormat="1" ht="12" customHeight="1">
      <c r="B14" s="31"/>
      <c r="D14" s="26" t="s">
        <v>24</v>
      </c>
      <c r="I14" s="26" t="s">
        <v>25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26</v>
      </c>
      <c r="J15" s="24" t="str">
        <f>IF('Rekapitulace stavby'!AN11="","",'Rekapitulace stavby'!AN11)</f>
        <v/>
      </c>
      <c r="L15" s="31"/>
    </row>
    <row r="16" spans="2:46" s="1" customFormat="1" ht="6.95" customHeight="1">
      <c r="B16" s="31"/>
      <c r="L16" s="31"/>
    </row>
    <row r="17" spans="2:12" s="1" customFormat="1" ht="12" customHeight="1">
      <c r="B17" s="31"/>
      <c r="D17" s="26" t="s">
        <v>27</v>
      </c>
      <c r="I17" s="26" t="s">
        <v>25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1" t="str">
        <f>'Rekapitulace stavby'!E14</f>
        <v>Vyplň údaj</v>
      </c>
      <c r="F18" s="210"/>
      <c r="G18" s="210"/>
      <c r="H18" s="210"/>
      <c r="I18" s="26" t="s">
        <v>26</v>
      </c>
      <c r="J18" s="27" t="str">
        <f>'Rekapitulace stavby'!AN14</f>
        <v>Vyplň údaj</v>
      </c>
      <c r="L18" s="31"/>
    </row>
    <row r="19" spans="2:12" s="1" customFormat="1" ht="6.95" customHeight="1">
      <c r="B19" s="31"/>
      <c r="L19" s="31"/>
    </row>
    <row r="20" spans="2:12" s="1" customFormat="1" ht="12" customHeight="1">
      <c r="B20" s="31"/>
      <c r="D20" s="26" t="s">
        <v>29</v>
      </c>
      <c r="I20" s="26" t="s">
        <v>25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 xml:space="preserve"> </v>
      </c>
      <c r="I21" s="26" t="s">
        <v>26</v>
      </c>
      <c r="J21" s="24" t="str">
        <f>IF('Rekapitulace stavby'!AN17="","",'Rekapitulace stavby'!AN17)</f>
        <v/>
      </c>
      <c r="L21" s="31"/>
    </row>
    <row r="22" spans="2:12" s="1" customFormat="1" ht="6.95" customHeight="1">
      <c r="B22" s="31"/>
      <c r="L22" s="31"/>
    </row>
    <row r="23" spans="2:12" s="1" customFormat="1" ht="12" customHeight="1">
      <c r="B23" s="31"/>
      <c r="D23" s="26" t="s">
        <v>31</v>
      </c>
      <c r="I23" s="26" t="s">
        <v>25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26</v>
      </c>
      <c r="J24" s="24" t="str">
        <f>IF('Rekapitulace stavby'!AN20="","",'Rekapitulace stavby'!AN20)</f>
        <v/>
      </c>
      <c r="L24" s="31"/>
    </row>
    <row r="25" spans="2:12" s="1" customFormat="1" ht="6.95" customHeight="1">
      <c r="B25" s="31"/>
      <c r="L25" s="31"/>
    </row>
    <row r="26" spans="2:12" s="1" customFormat="1" ht="12" customHeight="1">
      <c r="B26" s="31"/>
      <c r="D26" s="26" t="s">
        <v>32</v>
      </c>
      <c r="L26" s="31"/>
    </row>
    <row r="27" spans="2:12" s="7" customFormat="1" ht="16.5" customHeight="1">
      <c r="B27" s="88"/>
      <c r="E27" s="214" t="s">
        <v>1</v>
      </c>
      <c r="F27" s="214"/>
      <c r="G27" s="214"/>
      <c r="H27" s="214"/>
      <c r="L27" s="88"/>
    </row>
    <row r="28" spans="2:12" s="1" customFormat="1" ht="6.95" customHeight="1">
      <c r="B28" s="31"/>
      <c r="L28" s="31"/>
    </row>
    <row r="29" spans="2:12" s="1" customFormat="1" ht="6.95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35" customHeight="1">
      <c r="B30" s="31"/>
      <c r="D30" s="89" t="s">
        <v>33</v>
      </c>
      <c r="J30" s="65">
        <f>ROUND(J127, 2)</f>
        <v>0</v>
      </c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45" customHeight="1">
      <c r="B32" s="31"/>
      <c r="F32" s="34" t="s">
        <v>35</v>
      </c>
      <c r="I32" s="34" t="s">
        <v>34</v>
      </c>
      <c r="J32" s="34" t="s">
        <v>36</v>
      </c>
      <c r="L32" s="31"/>
    </row>
    <row r="33" spans="2:12" s="1" customFormat="1" ht="14.45" customHeight="1">
      <c r="B33" s="31"/>
      <c r="D33" s="54" t="s">
        <v>37</v>
      </c>
      <c r="E33" s="26" t="s">
        <v>38</v>
      </c>
      <c r="F33" s="90">
        <f>ROUND((SUM(BE127:BE332)),  2)</f>
        <v>0</v>
      </c>
      <c r="I33" s="91">
        <v>0.21</v>
      </c>
      <c r="J33" s="90">
        <f>ROUND(((SUM(BE127:BE332))*I33),  2)</f>
        <v>0</v>
      </c>
      <c r="L33" s="31"/>
    </row>
    <row r="34" spans="2:12" s="1" customFormat="1" ht="14.45" customHeight="1">
      <c r="B34" s="31"/>
      <c r="E34" s="26" t="s">
        <v>39</v>
      </c>
      <c r="F34" s="90">
        <f>ROUND((SUM(BF127:BF332)),  2)</f>
        <v>0</v>
      </c>
      <c r="I34" s="91">
        <v>0.12</v>
      </c>
      <c r="J34" s="90">
        <f>ROUND(((SUM(BF127:BF332))*I34),  2)</f>
        <v>0</v>
      </c>
      <c r="L34" s="31"/>
    </row>
    <row r="35" spans="2:12" s="1" customFormat="1" ht="14.45" hidden="1" customHeight="1">
      <c r="B35" s="31"/>
      <c r="E35" s="26" t="s">
        <v>40</v>
      </c>
      <c r="F35" s="90">
        <f>ROUND((SUM(BG127:BG332)),  2)</f>
        <v>0</v>
      </c>
      <c r="I35" s="91">
        <v>0.21</v>
      </c>
      <c r="J35" s="90">
        <f>0</f>
        <v>0</v>
      </c>
      <c r="L35" s="31"/>
    </row>
    <row r="36" spans="2:12" s="1" customFormat="1" ht="14.45" hidden="1" customHeight="1">
      <c r="B36" s="31"/>
      <c r="E36" s="26" t="s">
        <v>41</v>
      </c>
      <c r="F36" s="90">
        <f>ROUND((SUM(BH127:BH332)),  2)</f>
        <v>0</v>
      </c>
      <c r="I36" s="91">
        <v>0.12</v>
      </c>
      <c r="J36" s="90">
        <f>0</f>
        <v>0</v>
      </c>
      <c r="L36" s="31"/>
    </row>
    <row r="37" spans="2:12" s="1" customFormat="1" ht="14.45" hidden="1" customHeight="1">
      <c r="B37" s="31"/>
      <c r="E37" s="26" t="s">
        <v>42</v>
      </c>
      <c r="F37" s="90">
        <f>ROUND((SUM(BI127:BI332)),  2)</f>
        <v>0</v>
      </c>
      <c r="I37" s="91">
        <v>0</v>
      </c>
      <c r="J37" s="90">
        <f>0</f>
        <v>0</v>
      </c>
      <c r="L37" s="31"/>
    </row>
    <row r="38" spans="2:12" s="1" customFormat="1" ht="6.95" customHeight="1">
      <c r="B38" s="31"/>
      <c r="L38" s="31"/>
    </row>
    <row r="39" spans="2:12" s="1" customFormat="1" ht="25.35" customHeight="1">
      <c r="B39" s="31"/>
      <c r="C39" s="92"/>
      <c r="D39" s="93" t="s">
        <v>43</v>
      </c>
      <c r="E39" s="56"/>
      <c r="F39" s="56"/>
      <c r="G39" s="94" t="s">
        <v>44</v>
      </c>
      <c r="H39" s="95" t="s">
        <v>45</v>
      </c>
      <c r="I39" s="56"/>
      <c r="J39" s="96">
        <f>SUM(J30:J37)</f>
        <v>0</v>
      </c>
      <c r="K39" s="97"/>
      <c r="L39" s="31"/>
    </row>
    <row r="40" spans="2:12" s="1" customFormat="1" ht="14.45" customHeight="1">
      <c r="B40" s="31"/>
      <c r="L40" s="31"/>
    </row>
    <row r="41" spans="2:12" ht="14.45" customHeight="1">
      <c r="B41" s="19"/>
      <c r="L41" s="19"/>
    </row>
    <row r="42" spans="2:12" ht="14.45" customHeight="1">
      <c r="B42" s="19"/>
      <c r="L42" s="19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46</v>
      </c>
      <c r="E50" s="41"/>
      <c r="F50" s="41"/>
      <c r="G50" s="40" t="s">
        <v>47</v>
      </c>
      <c r="H50" s="41"/>
      <c r="I50" s="41"/>
      <c r="J50" s="41"/>
      <c r="K50" s="41"/>
      <c r="L50" s="31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>
      <c r="B61" s="31"/>
      <c r="D61" s="42" t="s">
        <v>48</v>
      </c>
      <c r="E61" s="33"/>
      <c r="F61" s="98" t="s">
        <v>49</v>
      </c>
      <c r="G61" s="42" t="s">
        <v>48</v>
      </c>
      <c r="H61" s="33"/>
      <c r="I61" s="33"/>
      <c r="J61" s="99" t="s">
        <v>49</v>
      </c>
      <c r="K61" s="33"/>
      <c r="L61" s="31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>
      <c r="B65" s="31"/>
      <c r="D65" s="40" t="s">
        <v>50</v>
      </c>
      <c r="E65" s="41"/>
      <c r="F65" s="41"/>
      <c r="G65" s="40" t="s">
        <v>51</v>
      </c>
      <c r="H65" s="41"/>
      <c r="I65" s="41"/>
      <c r="J65" s="41"/>
      <c r="K65" s="41"/>
      <c r="L65" s="31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>
      <c r="B76" s="31"/>
      <c r="D76" s="42" t="s">
        <v>48</v>
      </c>
      <c r="E76" s="33"/>
      <c r="F76" s="98" t="s">
        <v>49</v>
      </c>
      <c r="G76" s="42" t="s">
        <v>48</v>
      </c>
      <c r="H76" s="33"/>
      <c r="I76" s="33"/>
      <c r="J76" s="99" t="s">
        <v>49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4.95" customHeight="1">
      <c r="B82" s="31"/>
      <c r="C82" s="20" t="s">
        <v>93</v>
      </c>
      <c r="L82" s="31"/>
    </row>
    <row r="83" spans="2:47" s="1" customFormat="1" ht="6.95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19" t="str">
        <f>E7</f>
        <v>Střecha MŠ Šitbořice</v>
      </c>
      <c r="F85" s="220"/>
      <c r="G85" s="220"/>
      <c r="H85" s="220"/>
      <c r="L85" s="31"/>
    </row>
    <row r="86" spans="2:47" s="1" customFormat="1" ht="12" customHeight="1">
      <c r="B86" s="31"/>
      <c r="C86" s="26" t="s">
        <v>91</v>
      </c>
      <c r="L86" s="31"/>
    </row>
    <row r="87" spans="2:47" s="1" customFormat="1" ht="16.5" customHeight="1">
      <c r="B87" s="31"/>
      <c r="E87" s="191" t="str">
        <f>E9</f>
        <v>04 - Střecha MŠ</v>
      </c>
      <c r="F87" s="218"/>
      <c r="G87" s="218"/>
      <c r="H87" s="218"/>
      <c r="L87" s="31"/>
    </row>
    <row r="88" spans="2:47" s="1" customFormat="1" ht="6.95" customHeight="1">
      <c r="B88" s="31"/>
      <c r="L88" s="31"/>
    </row>
    <row r="89" spans="2:47" s="1" customFormat="1" ht="12" customHeight="1">
      <c r="B89" s="31"/>
      <c r="C89" s="26" t="s">
        <v>20</v>
      </c>
      <c r="F89" s="24" t="str">
        <f>F12</f>
        <v xml:space="preserve"> </v>
      </c>
      <c r="I89" s="26" t="s">
        <v>22</v>
      </c>
      <c r="J89" s="51" t="str">
        <f>IF(J12="","",J12)</f>
        <v>5. 3. 2025</v>
      </c>
      <c r="L89" s="31"/>
    </row>
    <row r="90" spans="2:47" s="1" customFormat="1" ht="6.95" customHeight="1">
      <c r="B90" s="31"/>
      <c r="L90" s="31"/>
    </row>
    <row r="91" spans="2:47" s="1" customFormat="1" ht="15.2" customHeight="1">
      <c r="B91" s="31"/>
      <c r="C91" s="26" t="s">
        <v>24</v>
      </c>
      <c r="F91" s="24" t="str">
        <f>E15</f>
        <v xml:space="preserve"> </v>
      </c>
      <c r="I91" s="26" t="s">
        <v>29</v>
      </c>
      <c r="J91" s="29" t="str">
        <f>E21</f>
        <v xml:space="preserve"> </v>
      </c>
      <c r="L91" s="31"/>
    </row>
    <row r="92" spans="2:47" s="1" customFormat="1" ht="15.2" customHeight="1">
      <c r="B92" s="31"/>
      <c r="C92" s="26" t="s">
        <v>27</v>
      </c>
      <c r="F92" s="24" t="str">
        <f>IF(E18="","",E18)</f>
        <v>Vyplň údaj</v>
      </c>
      <c r="I92" s="26" t="s">
        <v>31</v>
      </c>
      <c r="J92" s="29" t="str">
        <f>E24</f>
        <v xml:space="preserve"> </v>
      </c>
      <c r="L92" s="31"/>
    </row>
    <row r="93" spans="2:47" s="1" customFormat="1" ht="10.35" customHeight="1">
      <c r="B93" s="31"/>
      <c r="L93" s="31"/>
    </row>
    <row r="94" spans="2:47" s="1" customFormat="1" ht="29.25" customHeight="1">
      <c r="B94" s="31"/>
      <c r="C94" s="100" t="s">
        <v>94</v>
      </c>
      <c r="D94" s="92"/>
      <c r="E94" s="92"/>
      <c r="F94" s="92"/>
      <c r="G94" s="92"/>
      <c r="H94" s="92"/>
      <c r="I94" s="92"/>
      <c r="J94" s="101" t="s">
        <v>95</v>
      </c>
      <c r="K94" s="92"/>
      <c r="L94" s="31"/>
    </row>
    <row r="95" spans="2:47" s="1" customFormat="1" ht="10.35" customHeight="1">
      <c r="B95" s="31"/>
      <c r="L95" s="31"/>
    </row>
    <row r="96" spans="2:47" s="1" customFormat="1" ht="22.9" customHeight="1">
      <c r="B96" s="31"/>
      <c r="C96" s="102" t="s">
        <v>96</v>
      </c>
      <c r="J96" s="65">
        <f>J127</f>
        <v>0</v>
      </c>
      <c r="L96" s="31"/>
      <c r="AU96" s="16" t="s">
        <v>97</v>
      </c>
    </row>
    <row r="97" spans="2:12" s="8" customFormat="1" ht="24.95" customHeight="1">
      <c r="B97" s="103"/>
      <c r="D97" s="104" t="s">
        <v>170</v>
      </c>
      <c r="E97" s="105"/>
      <c r="F97" s="105"/>
      <c r="G97" s="105"/>
      <c r="H97" s="105"/>
      <c r="I97" s="105"/>
      <c r="J97" s="106">
        <f>J128</f>
        <v>0</v>
      </c>
      <c r="L97" s="103"/>
    </row>
    <row r="98" spans="2:12" s="9" customFormat="1" ht="19.899999999999999" customHeight="1">
      <c r="B98" s="107"/>
      <c r="D98" s="108" t="s">
        <v>172</v>
      </c>
      <c r="E98" s="109"/>
      <c r="F98" s="109"/>
      <c r="G98" s="109"/>
      <c r="H98" s="109"/>
      <c r="I98" s="109"/>
      <c r="J98" s="110">
        <f>J129</f>
        <v>0</v>
      </c>
      <c r="L98" s="107"/>
    </row>
    <row r="99" spans="2:12" s="9" customFormat="1" ht="19.899999999999999" customHeight="1">
      <c r="B99" s="107"/>
      <c r="D99" s="108" t="s">
        <v>173</v>
      </c>
      <c r="E99" s="109"/>
      <c r="F99" s="109"/>
      <c r="G99" s="109"/>
      <c r="H99" s="109"/>
      <c r="I99" s="109"/>
      <c r="J99" s="110">
        <f>J157</f>
        <v>0</v>
      </c>
      <c r="L99" s="107"/>
    </row>
    <row r="100" spans="2:12" s="8" customFormat="1" ht="24.95" customHeight="1">
      <c r="B100" s="103"/>
      <c r="D100" s="104" t="s">
        <v>174</v>
      </c>
      <c r="E100" s="105"/>
      <c r="F100" s="105"/>
      <c r="G100" s="105"/>
      <c r="H100" s="105"/>
      <c r="I100" s="105"/>
      <c r="J100" s="106">
        <f>J170</f>
        <v>0</v>
      </c>
      <c r="L100" s="103"/>
    </row>
    <row r="101" spans="2:12" s="9" customFormat="1" ht="19.899999999999999" customHeight="1">
      <c r="B101" s="107"/>
      <c r="D101" s="108" t="s">
        <v>175</v>
      </c>
      <c r="E101" s="109"/>
      <c r="F101" s="109"/>
      <c r="G101" s="109"/>
      <c r="H101" s="109"/>
      <c r="I101" s="109"/>
      <c r="J101" s="110">
        <f>J171</f>
        <v>0</v>
      </c>
      <c r="L101" s="107"/>
    </row>
    <row r="102" spans="2:12" s="9" customFormat="1" ht="19.899999999999999" customHeight="1">
      <c r="B102" s="107"/>
      <c r="D102" s="108" t="s">
        <v>176</v>
      </c>
      <c r="E102" s="109"/>
      <c r="F102" s="109"/>
      <c r="G102" s="109"/>
      <c r="H102" s="109"/>
      <c r="I102" s="109"/>
      <c r="J102" s="110">
        <f>J224</f>
        <v>0</v>
      </c>
      <c r="L102" s="107"/>
    </row>
    <row r="103" spans="2:12" s="9" customFormat="1" ht="19.899999999999999" customHeight="1">
      <c r="B103" s="107"/>
      <c r="D103" s="108" t="s">
        <v>177</v>
      </c>
      <c r="E103" s="109"/>
      <c r="F103" s="109"/>
      <c r="G103" s="109"/>
      <c r="H103" s="109"/>
      <c r="I103" s="109"/>
      <c r="J103" s="110">
        <f>J276</f>
        <v>0</v>
      </c>
      <c r="L103" s="107"/>
    </row>
    <row r="104" spans="2:12" s="9" customFormat="1" ht="19.899999999999999" customHeight="1">
      <c r="B104" s="107"/>
      <c r="D104" s="108" t="s">
        <v>347</v>
      </c>
      <c r="E104" s="109"/>
      <c r="F104" s="109"/>
      <c r="G104" s="109"/>
      <c r="H104" s="109"/>
      <c r="I104" s="109"/>
      <c r="J104" s="110">
        <f>J280</f>
        <v>0</v>
      </c>
      <c r="L104" s="107"/>
    </row>
    <row r="105" spans="2:12" s="9" customFormat="1" ht="19.899999999999999" customHeight="1">
      <c r="B105" s="107"/>
      <c r="D105" s="108" t="s">
        <v>178</v>
      </c>
      <c r="E105" s="109"/>
      <c r="F105" s="109"/>
      <c r="G105" s="109"/>
      <c r="H105" s="109"/>
      <c r="I105" s="109"/>
      <c r="J105" s="110">
        <f>J286</f>
        <v>0</v>
      </c>
      <c r="L105" s="107"/>
    </row>
    <row r="106" spans="2:12" s="9" customFormat="1" ht="19.899999999999999" customHeight="1">
      <c r="B106" s="107"/>
      <c r="D106" s="108" t="s">
        <v>179</v>
      </c>
      <c r="E106" s="109"/>
      <c r="F106" s="109"/>
      <c r="G106" s="109"/>
      <c r="H106" s="109"/>
      <c r="I106" s="109"/>
      <c r="J106" s="110">
        <f>J297</f>
        <v>0</v>
      </c>
      <c r="L106" s="107"/>
    </row>
    <row r="107" spans="2:12" s="9" customFormat="1" ht="19.899999999999999" customHeight="1">
      <c r="B107" s="107"/>
      <c r="D107" s="108" t="s">
        <v>348</v>
      </c>
      <c r="E107" s="109"/>
      <c r="F107" s="109"/>
      <c r="G107" s="109"/>
      <c r="H107" s="109"/>
      <c r="I107" s="109"/>
      <c r="J107" s="110">
        <f>J316</f>
        <v>0</v>
      </c>
      <c r="L107" s="107"/>
    </row>
    <row r="108" spans="2:12" s="1" customFormat="1" ht="21.75" customHeight="1">
      <c r="B108" s="31"/>
      <c r="L108" s="31"/>
    </row>
    <row r="109" spans="2:12" s="1" customFormat="1" ht="6.95" customHeight="1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31"/>
    </row>
    <row r="113" spans="2:63" s="1" customFormat="1" ht="6.95" customHeight="1">
      <c r="B113" s="45"/>
      <c r="C113" s="46"/>
      <c r="D113" s="46"/>
      <c r="E113" s="46"/>
      <c r="F113" s="46"/>
      <c r="G113" s="46"/>
      <c r="H113" s="46"/>
      <c r="I113" s="46"/>
      <c r="J113" s="46"/>
      <c r="K113" s="46"/>
      <c r="L113" s="31"/>
    </row>
    <row r="114" spans="2:63" s="1" customFormat="1" ht="24.95" customHeight="1">
      <c r="B114" s="31"/>
      <c r="C114" s="20" t="s">
        <v>108</v>
      </c>
      <c r="L114" s="31"/>
    </row>
    <row r="115" spans="2:63" s="1" customFormat="1" ht="6.95" customHeight="1">
      <c r="B115" s="31"/>
      <c r="L115" s="31"/>
    </row>
    <row r="116" spans="2:63" s="1" customFormat="1" ht="12" customHeight="1">
      <c r="B116" s="31"/>
      <c r="C116" s="26" t="s">
        <v>16</v>
      </c>
      <c r="L116" s="31"/>
    </row>
    <row r="117" spans="2:63" s="1" customFormat="1" ht="16.5" customHeight="1">
      <c r="B117" s="31"/>
      <c r="E117" s="219" t="str">
        <f>E7</f>
        <v>Střecha MŠ Šitbořice</v>
      </c>
      <c r="F117" s="220"/>
      <c r="G117" s="220"/>
      <c r="H117" s="220"/>
      <c r="L117" s="31"/>
    </row>
    <row r="118" spans="2:63" s="1" customFormat="1" ht="12" customHeight="1">
      <c r="B118" s="31"/>
      <c r="C118" s="26" t="s">
        <v>91</v>
      </c>
      <c r="L118" s="31"/>
    </row>
    <row r="119" spans="2:63" s="1" customFormat="1" ht="16.5" customHeight="1">
      <c r="B119" s="31"/>
      <c r="E119" s="191" t="str">
        <f>E9</f>
        <v>04 - Střecha MŠ</v>
      </c>
      <c r="F119" s="218"/>
      <c r="G119" s="218"/>
      <c r="H119" s="218"/>
      <c r="L119" s="31"/>
    </row>
    <row r="120" spans="2:63" s="1" customFormat="1" ht="6.95" customHeight="1">
      <c r="B120" s="31"/>
      <c r="L120" s="31"/>
    </row>
    <row r="121" spans="2:63" s="1" customFormat="1" ht="12" customHeight="1">
      <c r="B121" s="31"/>
      <c r="C121" s="26" t="s">
        <v>20</v>
      </c>
      <c r="F121" s="24" t="str">
        <f>F12</f>
        <v xml:space="preserve"> </v>
      </c>
      <c r="I121" s="26" t="s">
        <v>22</v>
      </c>
      <c r="J121" s="51" t="str">
        <f>IF(J12="","",J12)</f>
        <v>5. 3. 2025</v>
      </c>
      <c r="L121" s="31"/>
    </row>
    <row r="122" spans="2:63" s="1" customFormat="1" ht="6.95" customHeight="1">
      <c r="B122" s="31"/>
      <c r="L122" s="31"/>
    </row>
    <row r="123" spans="2:63" s="1" customFormat="1" ht="15.2" customHeight="1">
      <c r="B123" s="31"/>
      <c r="C123" s="26" t="s">
        <v>24</v>
      </c>
      <c r="F123" s="24" t="str">
        <f>E15</f>
        <v xml:space="preserve"> </v>
      </c>
      <c r="I123" s="26" t="s">
        <v>29</v>
      </c>
      <c r="J123" s="29" t="str">
        <f>E21</f>
        <v xml:space="preserve"> </v>
      </c>
      <c r="L123" s="31"/>
    </row>
    <row r="124" spans="2:63" s="1" customFormat="1" ht="15.2" customHeight="1">
      <c r="B124" s="31"/>
      <c r="C124" s="26" t="s">
        <v>27</v>
      </c>
      <c r="F124" s="24" t="str">
        <f>IF(E18="","",E18)</f>
        <v>Vyplň údaj</v>
      </c>
      <c r="I124" s="26" t="s">
        <v>31</v>
      </c>
      <c r="J124" s="29" t="str">
        <f>E24</f>
        <v xml:space="preserve"> </v>
      </c>
      <c r="L124" s="31"/>
    </row>
    <row r="125" spans="2:63" s="1" customFormat="1" ht="10.35" customHeight="1">
      <c r="B125" s="31"/>
      <c r="L125" s="31"/>
    </row>
    <row r="126" spans="2:63" s="10" customFormat="1" ht="29.25" customHeight="1">
      <c r="B126" s="111"/>
      <c r="C126" s="112" t="s">
        <v>109</v>
      </c>
      <c r="D126" s="113" t="s">
        <v>58</v>
      </c>
      <c r="E126" s="113" t="s">
        <v>54</v>
      </c>
      <c r="F126" s="113" t="s">
        <v>55</v>
      </c>
      <c r="G126" s="113" t="s">
        <v>110</v>
      </c>
      <c r="H126" s="113" t="s">
        <v>111</v>
      </c>
      <c r="I126" s="113" t="s">
        <v>112</v>
      </c>
      <c r="J126" s="113" t="s">
        <v>95</v>
      </c>
      <c r="K126" s="114" t="s">
        <v>113</v>
      </c>
      <c r="L126" s="111"/>
      <c r="M126" s="58" t="s">
        <v>1</v>
      </c>
      <c r="N126" s="59" t="s">
        <v>37</v>
      </c>
      <c r="O126" s="59" t="s">
        <v>114</v>
      </c>
      <c r="P126" s="59" t="s">
        <v>115</v>
      </c>
      <c r="Q126" s="59" t="s">
        <v>116</v>
      </c>
      <c r="R126" s="59" t="s">
        <v>117</v>
      </c>
      <c r="S126" s="59" t="s">
        <v>118</v>
      </c>
      <c r="T126" s="60" t="s">
        <v>119</v>
      </c>
    </row>
    <row r="127" spans="2:63" s="1" customFormat="1" ht="22.9" customHeight="1">
      <c r="B127" s="31"/>
      <c r="C127" s="63" t="s">
        <v>120</v>
      </c>
      <c r="J127" s="115">
        <f>BK127</f>
        <v>0</v>
      </c>
      <c r="L127" s="31"/>
      <c r="M127" s="61"/>
      <c r="N127" s="52"/>
      <c r="O127" s="52"/>
      <c r="P127" s="116">
        <f>P128+P170</f>
        <v>0</v>
      </c>
      <c r="Q127" s="52"/>
      <c r="R127" s="116">
        <f>R128+R170</f>
        <v>13.32123198</v>
      </c>
      <c r="S127" s="52"/>
      <c r="T127" s="117">
        <f>T128+T170</f>
        <v>0</v>
      </c>
      <c r="AT127" s="16" t="s">
        <v>72</v>
      </c>
      <c r="AU127" s="16" t="s">
        <v>97</v>
      </c>
      <c r="BK127" s="118">
        <f>BK128+BK170</f>
        <v>0</v>
      </c>
    </row>
    <row r="128" spans="2:63" s="11" customFormat="1" ht="25.9" customHeight="1">
      <c r="B128" s="119"/>
      <c r="D128" s="120" t="s">
        <v>72</v>
      </c>
      <c r="E128" s="121" t="s">
        <v>182</v>
      </c>
      <c r="F128" s="121" t="s">
        <v>183</v>
      </c>
      <c r="I128" s="122"/>
      <c r="J128" s="123">
        <f>BK128</f>
        <v>0</v>
      </c>
      <c r="L128" s="119"/>
      <c r="M128" s="124"/>
      <c r="P128" s="125">
        <f>P129+P157</f>
        <v>0</v>
      </c>
      <c r="R128" s="125">
        <f>R129+R157</f>
        <v>0</v>
      </c>
      <c r="T128" s="126">
        <f>T129+T157</f>
        <v>0</v>
      </c>
      <c r="AR128" s="120" t="s">
        <v>81</v>
      </c>
      <c r="AT128" s="127" t="s">
        <v>72</v>
      </c>
      <c r="AU128" s="127" t="s">
        <v>73</v>
      </c>
      <c r="AY128" s="120" t="s">
        <v>123</v>
      </c>
      <c r="BK128" s="128">
        <f>BK129+BK157</f>
        <v>0</v>
      </c>
    </row>
    <row r="129" spans="2:65" s="11" customFormat="1" ht="22.9" customHeight="1">
      <c r="B129" s="119"/>
      <c r="D129" s="120" t="s">
        <v>72</v>
      </c>
      <c r="E129" s="129" t="s">
        <v>166</v>
      </c>
      <c r="F129" s="129" t="s">
        <v>202</v>
      </c>
      <c r="I129" s="122"/>
      <c r="J129" s="130">
        <f>BK129</f>
        <v>0</v>
      </c>
      <c r="L129" s="119"/>
      <c r="M129" s="124"/>
      <c r="P129" s="125">
        <f>SUM(P130:P156)</f>
        <v>0</v>
      </c>
      <c r="R129" s="125">
        <f>SUM(R130:R156)</f>
        <v>0</v>
      </c>
      <c r="T129" s="126">
        <f>SUM(T130:T156)</f>
        <v>0</v>
      </c>
      <c r="AR129" s="120" t="s">
        <v>81</v>
      </c>
      <c r="AT129" s="127" t="s">
        <v>72</v>
      </c>
      <c r="AU129" s="127" t="s">
        <v>81</v>
      </c>
      <c r="AY129" s="120" t="s">
        <v>123</v>
      </c>
      <c r="BK129" s="128">
        <f>SUM(BK130:BK156)</f>
        <v>0</v>
      </c>
    </row>
    <row r="130" spans="2:65" s="1" customFormat="1" ht="33" customHeight="1">
      <c r="B130" s="31"/>
      <c r="C130" s="131" t="s">
        <v>81</v>
      </c>
      <c r="D130" s="131" t="s">
        <v>126</v>
      </c>
      <c r="E130" s="132" t="s">
        <v>203</v>
      </c>
      <c r="F130" s="133" t="s">
        <v>204</v>
      </c>
      <c r="G130" s="134" t="s">
        <v>187</v>
      </c>
      <c r="H130" s="135">
        <v>291.60000000000002</v>
      </c>
      <c r="I130" s="136"/>
      <c r="J130" s="137">
        <f>ROUND(I130*H130,2)</f>
        <v>0</v>
      </c>
      <c r="K130" s="133" t="s">
        <v>205</v>
      </c>
      <c r="L130" s="31"/>
      <c r="M130" s="138" t="s">
        <v>1</v>
      </c>
      <c r="N130" s="139" t="s">
        <v>38</v>
      </c>
      <c r="P130" s="140">
        <f>O130*H130</f>
        <v>0</v>
      </c>
      <c r="Q130" s="140">
        <v>0</v>
      </c>
      <c r="R130" s="140">
        <f>Q130*H130</f>
        <v>0</v>
      </c>
      <c r="S130" s="140">
        <v>0</v>
      </c>
      <c r="T130" s="141">
        <f>S130*H130</f>
        <v>0</v>
      </c>
      <c r="AR130" s="142" t="s">
        <v>129</v>
      </c>
      <c r="AT130" s="142" t="s">
        <v>126</v>
      </c>
      <c r="AU130" s="142" t="s">
        <v>83</v>
      </c>
      <c r="AY130" s="16" t="s">
        <v>123</v>
      </c>
      <c r="BE130" s="143">
        <f>IF(N130="základní",J130,0)</f>
        <v>0</v>
      </c>
      <c r="BF130" s="143">
        <f>IF(N130="snížená",J130,0)</f>
        <v>0</v>
      </c>
      <c r="BG130" s="143">
        <f>IF(N130="zákl. přenesená",J130,0)</f>
        <v>0</v>
      </c>
      <c r="BH130" s="143">
        <f>IF(N130="sníž. přenesená",J130,0)</f>
        <v>0</v>
      </c>
      <c r="BI130" s="143">
        <f>IF(N130="nulová",J130,0)</f>
        <v>0</v>
      </c>
      <c r="BJ130" s="16" t="s">
        <v>81</v>
      </c>
      <c r="BK130" s="143">
        <f>ROUND(I130*H130,2)</f>
        <v>0</v>
      </c>
      <c r="BL130" s="16" t="s">
        <v>129</v>
      </c>
      <c r="BM130" s="142" t="s">
        <v>349</v>
      </c>
    </row>
    <row r="131" spans="2:65" s="12" customFormat="1">
      <c r="B131" s="149"/>
      <c r="D131" s="150" t="s">
        <v>190</v>
      </c>
      <c r="E131" s="151" t="s">
        <v>1</v>
      </c>
      <c r="F131" s="152" t="s">
        <v>207</v>
      </c>
      <c r="H131" s="151" t="s">
        <v>1</v>
      </c>
      <c r="I131" s="153"/>
      <c r="L131" s="149"/>
      <c r="M131" s="154"/>
      <c r="T131" s="155"/>
      <c r="AT131" s="151" t="s">
        <v>190</v>
      </c>
      <c r="AU131" s="151" t="s">
        <v>83</v>
      </c>
      <c r="AV131" s="12" t="s">
        <v>81</v>
      </c>
      <c r="AW131" s="12" t="s">
        <v>30</v>
      </c>
      <c r="AX131" s="12" t="s">
        <v>73</v>
      </c>
      <c r="AY131" s="151" t="s">
        <v>123</v>
      </c>
    </row>
    <row r="132" spans="2:65" s="13" customFormat="1">
      <c r="B132" s="156"/>
      <c r="D132" s="150" t="s">
        <v>190</v>
      </c>
      <c r="E132" s="157" t="s">
        <v>1</v>
      </c>
      <c r="F132" s="158" t="s">
        <v>208</v>
      </c>
      <c r="H132" s="159">
        <v>231.6</v>
      </c>
      <c r="I132" s="160"/>
      <c r="L132" s="156"/>
      <c r="M132" s="161"/>
      <c r="T132" s="162"/>
      <c r="AT132" s="157" t="s">
        <v>190</v>
      </c>
      <c r="AU132" s="157" t="s">
        <v>83</v>
      </c>
      <c r="AV132" s="13" t="s">
        <v>83</v>
      </c>
      <c r="AW132" s="13" t="s">
        <v>30</v>
      </c>
      <c r="AX132" s="13" t="s">
        <v>73</v>
      </c>
      <c r="AY132" s="157" t="s">
        <v>123</v>
      </c>
    </row>
    <row r="133" spans="2:65" s="13" customFormat="1">
      <c r="B133" s="156"/>
      <c r="D133" s="150" t="s">
        <v>190</v>
      </c>
      <c r="E133" s="157" t="s">
        <v>1</v>
      </c>
      <c r="F133" s="158" t="s">
        <v>209</v>
      </c>
      <c r="H133" s="159">
        <v>60</v>
      </c>
      <c r="I133" s="160"/>
      <c r="L133" s="156"/>
      <c r="M133" s="161"/>
      <c r="T133" s="162"/>
      <c r="AT133" s="157" t="s">
        <v>190</v>
      </c>
      <c r="AU133" s="157" t="s">
        <v>83</v>
      </c>
      <c r="AV133" s="13" t="s">
        <v>83</v>
      </c>
      <c r="AW133" s="13" t="s">
        <v>30</v>
      </c>
      <c r="AX133" s="13" t="s">
        <v>73</v>
      </c>
      <c r="AY133" s="157" t="s">
        <v>123</v>
      </c>
    </row>
    <row r="134" spans="2:65" s="14" customFormat="1">
      <c r="B134" s="163"/>
      <c r="D134" s="150" t="s">
        <v>190</v>
      </c>
      <c r="E134" s="164" t="s">
        <v>1</v>
      </c>
      <c r="F134" s="165" t="s">
        <v>201</v>
      </c>
      <c r="H134" s="166">
        <v>291.60000000000002</v>
      </c>
      <c r="I134" s="167"/>
      <c r="L134" s="163"/>
      <c r="M134" s="168"/>
      <c r="T134" s="169"/>
      <c r="AT134" s="164" t="s">
        <v>190</v>
      </c>
      <c r="AU134" s="164" t="s">
        <v>83</v>
      </c>
      <c r="AV134" s="14" t="s">
        <v>129</v>
      </c>
      <c r="AW134" s="14" t="s">
        <v>30</v>
      </c>
      <c r="AX134" s="14" t="s">
        <v>81</v>
      </c>
      <c r="AY134" s="164" t="s">
        <v>123</v>
      </c>
    </row>
    <row r="135" spans="2:65" s="1" customFormat="1" ht="37.9" customHeight="1">
      <c r="B135" s="31"/>
      <c r="C135" s="131" t="s">
        <v>83</v>
      </c>
      <c r="D135" s="131" t="s">
        <v>126</v>
      </c>
      <c r="E135" s="132" t="s">
        <v>210</v>
      </c>
      <c r="F135" s="133" t="s">
        <v>211</v>
      </c>
      <c r="G135" s="134" t="s">
        <v>187</v>
      </c>
      <c r="H135" s="135">
        <v>13122</v>
      </c>
      <c r="I135" s="136"/>
      <c r="J135" s="137">
        <f>ROUND(I135*H135,2)</f>
        <v>0</v>
      </c>
      <c r="K135" s="133" t="s">
        <v>205</v>
      </c>
      <c r="L135" s="31"/>
      <c r="M135" s="138" t="s">
        <v>1</v>
      </c>
      <c r="N135" s="139" t="s">
        <v>38</v>
      </c>
      <c r="P135" s="140">
        <f>O135*H135</f>
        <v>0</v>
      </c>
      <c r="Q135" s="140">
        <v>0</v>
      </c>
      <c r="R135" s="140">
        <f>Q135*H135</f>
        <v>0</v>
      </c>
      <c r="S135" s="140">
        <v>0</v>
      </c>
      <c r="T135" s="141">
        <f>S135*H135</f>
        <v>0</v>
      </c>
      <c r="AR135" s="142" t="s">
        <v>129</v>
      </c>
      <c r="AT135" s="142" t="s">
        <v>126</v>
      </c>
      <c r="AU135" s="142" t="s">
        <v>83</v>
      </c>
      <c r="AY135" s="16" t="s">
        <v>123</v>
      </c>
      <c r="BE135" s="143">
        <f>IF(N135="základní",J135,0)</f>
        <v>0</v>
      </c>
      <c r="BF135" s="143">
        <f>IF(N135="snížená",J135,0)</f>
        <v>0</v>
      </c>
      <c r="BG135" s="143">
        <f>IF(N135="zákl. přenesená",J135,0)</f>
        <v>0</v>
      </c>
      <c r="BH135" s="143">
        <f>IF(N135="sníž. přenesená",J135,0)</f>
        <v>0</v>
      </c>
      <c r="BI135" s="143">
        <f>IF(N135="nulová",J135,0)</f>
        <v>0</v>
      </c>
      <c r="BJ135" s="16" t="s">
        <v>81</v>
      </c>
      <c r="BK135" s="143">
        <f>ROUND(I135*H135,2)</f>
        <v>0</v>
      </c>
      <c r="BL135" s="16" t="s">
        <v>129</v>
      </c>
      <c r="BM135" s="142" t="s">
        <v>350</v>
      </c>
    </row>
    <row r="136" spans="2:65" s="12" customFormat="1">
      <c r="B136" s="149"/>
      <c r="D136" s="150" t="s">
        <v>190</v>
      </c>
      <c r="E136" s="151" t="s">
        <v>1</v>
      </c>
      <c r="F136" s="152" t="s">
        <v>207</v>
      </c>
      <c r="H136" s="151" t="s">
        <v>1</v>
      </c>
      <c r="I136" s="153"/>
      <c r="L136" s="149"/>
      <c r="M136" s="154"/>
      <c r="T136" s="155"/>
      <c r="AT136" s="151" t="s">
        <v>190</v>
      </c>
      <c r="AU136" s="151" t="s">
        <v>83</v>
      </c>
      <c r="AV136" s="12" t="s">
        <v>81</v>
      </c>
      <c r="AW136" s="12" t="s">
        <v>30</v>
      </c>
      <c r="AX136" s="12" t="s">
        <v>73</v>
      </c>
      <c r="AY136" s="151" t="s">
        <v>123</v>
      </c>
    </row>
    <row r="137" spans="2:65" s="13" customFormat="1">
      <c r="B137" s="156"/>
      <c r="D137" s="150" t="s">
        <v>190</v>
      </c>
      <c r="E137" s="157" t="s">
        <v>1</v>
      </c>
      <c r="F137" s="158" t="s">
        <v>208</v>
      </c>
      <c r="H137" s="159">
        <v>231.6</v>
      </c>
      <c r="I137" s="160"/>
      <c r="L137" s="156"/>
      <c r="M137" s="161"/>
      <c r="T137" s="162"/>
      <c r="AT137" s="157" t="s">
        <v>190</v>
      </c>
      <c r="AU137" s="157" t="s">
        <v>83</v>
      </c>
      <c r="AV137" s="13" t="s">
        <v>83</v>
      </c>
      <c r="AW137" s="13" t="s">
        <v>30</v>
      </c>
      <c r="AX137" s="13" t="s">
        <v>73</v>
      </c>
      <c r="AY137" s="157" t="s">
        <v>123</v>
      </c>
    </row>
    <row r="138" spans="2:65" s="13" customFormat="1">
      <c r="B138" s="156"/>
      <c r="D138" s="150" t="s">
        <v>190</v>
      </c>
      <c r="E138" s="157" t="s">
        <v>1</v>
      </c>
      <c r="F138" s="158" t="s">
        <v>209</v>
      </c>
      <c r="H138" s="159">
        <v>60</v>
      </c>
      <c r="I138" s="160"/>
      <c r="L138" s="156"/>
      <c r="M138" s="161"/>
      <c r="T138" s="162"/>
      <c r="AT138" s="157" t="s">
        <v>190</v>
      </c>
      <c r="AU138" s="157" t="s">
        <v>83</v>
      </c>
      <c r="AV138" s="13" t="s">
        <v>83</v>
      </c>
      <c r="AW138" s="13" t="s">
        <v>30</v>
      </c>
      <c r="AX138" s="13" t="s">
        <v>73</v>
      </c>
      <c r="AY138" s="157" t="s">
        <v>123</v>
      </c>
    </row>
    <row r="139" spans="2:65" s="14" customFormat="1">
      <c r="B139" s="163"/>
      <c r="D139" s="150" t="s">
        <v>190</v>
      </c>
      <c r="E139" s="164" t="s">
        <v>1</v>
      </c>
      <c r="F139" s="165" t="s">
        <v>201</v>
      </c>
      <c r="H139" s="166">
        <v>291.60000000000002</v>
      </c>
      <c r="I139" s="167"/>
      <c r="L139" s="163"/>
      <c r="M139" s="168"/>
      <c r="T139" s="169"/>
      <c r="AT139" s="164" t="s">
        <v>190</v>
      </c>
      <c r="AU139" s="164" t="s">
        <v>83</v>
      </c>
      <c r="AV139" s="14" t="s">
        <v>129</v>
      </c>
      <c r="AW139" s="14" t="s">
        <v>30</v>
      </c>
      <c r="AX139" s="14" t="s">
        <v>81</v>
      </c>
      <c r="AY139" s="164" t="s">
        <v>123</v>
      </c>
    </row>
    <row r="140" spans="2:65" s="13" customFormat="1">
      <c r="B140" s="156"/>
      <c r="D140" s="150" t="s">
        <v>190</v>
      </c>
      <c r="F140" s="158" t="s">
        <v>213</v>
      </c>
      <c r="H140" s="159">
        <v>13122</v>
      </c>
      <c r="I140" s="160"/>
      <c r="L140" s="156"/>
      <c r="M140" s="161"/>
      <c r="T140" s="162"/>
      <c r="AT140" s="157" t="s">
        <v>190</v>
      </c>
      <c r="AU140" s="157" t="s">
        <v>83</v>
      </c>
      <c r="AV140" s="13" t="s">
        <v>83</v>
      </c>
      <c r="AW140" s="13" t="s">
        <v>4</v>
      </c>
      <c r="AX140" s="13" t="s">
        <v>81</v>
      </c>
      <c r="AY140" s="157" t="s">
        <v>123</v>
      </c>
    </row>
    <row r="141" spans="2:65" s="1" customFormat="1" ht="33" customHeight="1">
      <c r="B141" s="31"/>
      <c r="C141" s="131" t="s">
        <v>137</v>
      </c>
      <c r="D141" s="131" t="s">
        <v>126</v>
      </c>
      <c r="E141" s="132" t="s">
        <v>214</v>
      </c>
      <c r="F141" s="133" t="s">
        <v>215</v>
      </c>
      <c r="G141" s="134" t="s">
        <v>187</v>
      </c>
      <c r="H141" s="135">
        <v>291.60000000000002</v>
      </c>
      <c r="I141" s="136"/>
      <c r="J141" s="137">
        <f>ROUND(I141*H141,2)</f>
        <v>0</v>
      </c>
      <c r="K141" s="133" t="s">
        <v>205</v>
      </c>
      <c r="L141" s="31"/>
      <c r="M141" s="138" t="s">
        <v>1</v>
      </c>
      <c r="N141" s="139" t="s">
        <v>38</v>
      </c>
      <c r="P141" s="140">
        <f>O141*H141</f>
        <v>0</v>
      </c>
      <c r="Q141" s="140">
        <v>0</v>
      </c>
      <c r="R141" s="140">
        <f>Q141*H141</f>
        <v>0</v>
      </c>
      <c r="S141" s="140">
        <v>0</v>
      </c>
      <c r="T141" s="141">
        <f>S141*H141</f>
        <v>0</v>
      </c>
      <c r="AR141" s="142" t="s">
        <v>129</v>
      </c>
      <c r="AT141" s="142" t="s">
        <v>126</v>
      </c>
      <c r="AU141" s="142" t="s">
        <v>83</v>
      </c>
      <c r="AY141" s="16" t="s">
        <v>123</v>
      </c>
      <c r="BE141" s="143">
        <f>IF(N141="základní",J141,0)</f>
        <v>0</v>
      </c>
      <c r="BF141" s="143">
        <f>IF(N141="snížená",J141,0)</f>
        <v>0</v>
      </c>
      <c r="BG141" s="143">
        <f>IF(N141="zákl. přenesená",J141,0)</f>
        <v>0</v>
      </c>
      <c r="BH141" s="143">
        <f>IF(N141="sníž. přenesená",J141,0)</f>
        <v>0</v>
      </c>
      <c r="BI141" s="143">
        <f>IF(N141="nulová",J141,0)</f>
        <v>0</v>
      </c>
      <c r="BJ141" s="16" t="s">
        <v>81</v>
      </c>
      <c r="BK141" s="143">
        <f>ROUND(I141*H141,2)</f>
        <v>0</v>
      </c>
      <c r="BL141" s="16" t="s">
        <v>129</v>
      </c>
      <c r="BM141" s="142" t="s">
        <v>351</v>
      </c>
    </row>
    <row r="142" spans="2:65" s="12" customFormat="1">
      <c r="B142" s="149"/>
      <c r="D142" s="150" t="s">
        <v>190</v>
      </c>
      <c r="E142" s="151" t="s">
        <v>1</v>
      </c>
      <c r="F142" s="152" t="s">
        <v>207</v>
      </c>
      <c r="H142" s="151" t="s">
        <v>1</v>
      </c>
      <c r="I142" s="153"/>
      <c r="L142" s="149"/>
      <c r="M142" s="154"/>
      <c r="T142" s="155"/>
      <c r="AT142" s="151" t="s">
        <v>190</v>
      </c>
      <c r="AU142" s="151" t="s">
        <v>83</v>
      </c>
      <c r="AV142" s="12" t="s">
        <v>81</v>
      </c>
      <c r="AW142" s="12" t="s">
        <v>30</v>
      </c>
      <c r="AX142" s="12" t="s">
        <v>73</v>
      </c>
      <c r="AY142" s="151" t="s">
        <v>123</v>
      </c>
    </row>
    <row r="143" spans="2:65" s="13" customFormat="1">
      <c r="B143" s="156"/>
      <c r="D143" s="150" t="s">
        <v>190</v>
      </c>
      <c r="E143" s="157" t="s">
        <v>1</v>
      </c>
      <c r="F143" s="158" t="s">
        <v>208</v>
      </c>
      <c r="H143" s="159">
        <v>231.6</v>
      </c>
      <c r="I143" s="160"/>
      <c r="L143" s="156"/>
      <c r="M143" s="161"/>
      <c r="T143" s="162"/>
      <c r="AT143" s="157" t="s">
        <v>190</v>
      </c>
      <c r="AU143" s="157" t="s">
        <v>83</v>
      </c>
      <c r="AV143" s="13" t="s">
        <v>83</v>
      </c>
      <c r="AW143" s="13" t="s">
        <v>30</v>
      </c>
      <c r="AX143" s="13" t="s">
        <v>73</v>
      </c>
      <c r="AY143" s="157" t="s">
        <v>123</v>
      </c>
    </row>
    <row r="144" spans="2:65" s="13" customFormat="1">
      <c r="B144" s="156"/>
      <c r="D144" s="150" t="s">
        <v>190</v>
      </c>
      <c r="E144" s="157" t="s">
        <v>1</v>
      </c>
      <c r="F144" s="158" t="s">
        <v>209</v>
      </c>
      <c r="H144" s="159">
        <v>60</v>
      </c>
      <c r="I144" s="160"/>
      <c r="L144" s="156"/>
      <c r="M144" s="161"/>
      <c r="T144" s="162"/>
      <c r="AT144" s="157" t="s">
        <v>190</v>
      </c>
      <c r="AU144" s="157" t="s">
        <v>83</v>
      </c>
      <c r="AV144" s="13" t="s">
        <v>83</v>
      </c>
      <c r="AW144" s="13" t="s">
        <v>30</v>
      </c>
      <c r="AX144" s="13" t="s">
        <v>73</v>
      </c>
      <c r="AY144" s="157" t="s">
        <v>123</v>
      </c>
    </row>
    <row r="145" spans="2:65" s="14" customFormat="1">
      <c r="B145" s="163"/>
      <c r="D145" s="150" t="s">
        <v>190</v>
      </c>
      <c r="E145" s="164" t="s">
        <v>1</v>
      </c>
      <c r="F145" s="165" t="s">
        <v>201</v>
      </c>
      <c r="H145" s="166">
        <v>291.60000000000002</v>
      </c>
      <c r="I145" s="167"/>
      <c r="L145" s="163"/>
      <c r="M145" s="168"/>
      <c r="T145" s="169"/>
      <c r="AT145" s="164" t="s">
        <v>190</v>
      </c>
      <c r="AU145" s="164" t="s">
        <v>83</v>
      </c>
      <c r="AV145" s="14" t="s">
        <v>129</v>
      </c>
      <c r="AW145" s="14" t="s">
        <v>30</v>
      </c>
      <c r="AX145" s="14" t="s">
        <v>81</v>
      </c>
      <c r="AY145" s="164" t="s">
        <v>123</v>
      </c>
    </row>
    <row r="146" spans="2:65" s="1" customFormat="1" ht="24.2" customHeight="1">
      <c r="B146" s="31"/>
      <c r="C146" s="131" t="s">
        <v>129</v>
      </c>
      <c r="D146" s="131" t="s">
        <v>126</v>
      </c>
      <c r="E146" s="132" t="s">
        <v>217</v>
      </c>
      <c r="F146" s="133" t="s">
        <v>218</v>
      </c>
      <c r="G146" s="134" t="s">
        <v>187</v>
      </c>
      <c r="H146" s="135">
        <v>291.60000000000002</v>
      </c>
      <c r="I146" s="136"/>
      <c r="J146" s="137">
        <f>ROUND(I146*H146,2)</f>
        <v>0</v>
      </c>
      <c r="K146" s="133" t="s">
        <v>219</v>
      </c>
      <c r="L146" s="31"/>
      <c r="M146" s="138" t="s">
        <v>1</v>
      </c>
      <c r="N146" s="139" t="s">
        <v>38</v>
      </c>
      <c r="P146" s="140">
        <f>O146*H146</f>
        <v>0</v>
      </c>
      <c r="Q146" s="140">
        <v>0</v>
      </c>
      <c r="R146" s="140">
        <f>Q146*H146</f>
        <v>0</v>
      </c>
      <c r="S146" s="140">
        <v>0</v>
      </c>
      <c r="T146" s="141">
        <f>S146*H146</f>
        <v>0</v>
      </c>
      <c r="AR146" s="142" t="s">
        <v>129</v>
      </c>
      <c r="AT146" s="142" t="s">
        <v>126</v>
      </c>
      <c r="AU146" s="142" t="s">
        <v>83</v>
      </c>
      <c r="AY146" s="16" t="s">
        <v>123</v>
      </c>
      <c r="BE146" s="143">
        <f>IF(N146="základní",J146,0)</f>
        <v>0</v>
      </c>
      <c r="BF146" s="143">
        <f>IF(N146="snížená",J146,0)</f>
        <v>0</v>
      </c>
      <c r="BG146" s="143">
        <f>IF(N146="zákl. přenesená",J146,0)</f>
        <v>0</v>
      </c>
      <c r="BH146" s="143">
        <f>IF(N146="sníž. přenesená",J146,0)</f>
        <v>0</v>
      </c>
      <c r="BI146" s="143">
        <f>IF(N146="nulová",J146,0)</f>
        <v>0</v>
      </c>
      <c r="BJ146" s="16" t="s">
        <v>81</v>
      </c>
      <c r="BK146" s="143">
        <f>ROUND(I146*H146,2)</f>
        <v>0</v>
      </c>
      <c r="BL146" s="16" t="s">
        <v>129</v>
      </c>
      <c r="BM146" s="142" t="s">
        <v>352</v>
      </c>
    </row>
    <row r="147" spans="2:65" s="12" customFormat="1">
      <c r="B147" s="149"/>
      <c r="D147" s="150" t="s">
        <v>190</v>
      </c>
      <c r="E147" s="151" t="s">
        <v>1</v>
      </c>
      <c r="F147" s="152" t="s">
        <v>207</v>
      </c>
      <c r="H147" s="151" t="s">
        <v>1</v>
      </c>
      <c r="I147" s="153"/>
      <c r="L147" s="149"/>
      <c r="M147" s="154"/>
      <c r="T147" s="155"/>
      <c r="AT147" s="151" t="s">
        <v>190</v>
      </c>
      <c r="AU147" s="151" t="s">
        <v>83</v>
      </c>
      <c r="AV147" s="12" t="s">
        <v>81</v>
      </c>
      <c r="AW147" s="12" t="s">
        <v>30</v>
      </c>
      <c r="AX147" s="12" t="s">
        <v>73</v>
      </c>
      <c r="AY147" s="151" t="s">
        <v>123</v>
      </c>
    </row>
    <row r="148" spans="2:65" s="13" customFormat="1">
      <c r="B148" s="156"/>
      <c r="D148" s="150" t="s">
        <v>190</v>
      </c>
      <c r="E148" s="157" t="s">
        <v>1</v>
      </c>
      <c r="F148" s="158" t="s">
        <v>208</v>
      </c>
      <c r="H148" s="159">
        <v>231.6</v>
      </c>
      <c r="I148" s="160"/>
      <c r="L148" s="156"/>
      <c r="M148" s="161"/>
      <c r="T148" s="162"/>
      <c r="AT148" s="157" t="s">
        <v>190</v>
      </c>
      <c r="AU148" s="157" t="s">
        <v>83</v>
      </c>
      <c r="AV148" s="13" t="s">
        <v>83</v>
      </c>
      <c r="AW148" s="13" t="s">
        <v>30</v>
      </c>
      <c r="AX148" s="13" t="s">
        <v>73</v>
      </c>
      <c r="AY148" s="157" t="s">
        <v>123</v>
      </c>
    </row>
    <row r="149" spans="2:65" s="13" customFormat="1">
      <c r="B149" s="156"/>
      <c r="D149" s="150" t="s">
        <v>190</v>
      </c>
      <c r="E149" s="157" t="s">
        <v>1</v>
      </c>
      <c r="F149" s="158" t="s">
        <v>209</v>
      </c>
      <c r="H149" s="159">
        <v>60</v>
      </c>
      <c r="I149" s="160"/>
      <c r="L149" s="156"/>
      <c r="M149" s="161"/>
      <c r="T149" s="162"/>
      <c r="AT149" s="157" t="s">
        <v>190</v>
      </c>
      <c r="AU149" s="157" t="s">
        <v>83</v>
      </c>
      <c r="AV149" s="13" t="s">
        <v>83</v>
      </c>
      <c r="AW149" s="13" t="s">
        <v>30</v>
      </c>
      <c r="AX149" s="13" t="s">
        <v>73</v>
      </c>
      <c r="AY149" s="157" t="s">
        <v>123</v>
      </c>
    </row>
    <row r="150" spans="2:65" s="14" customFormat="1">
      <c r="B150" s="163"/>
      <c r="D150" s="150" t="s">
        <v>190</v>
      </c>
      <c r="E150" s="164" t="s">
        <v>1</v>
      </c>
      <c r="F150" s="165" t="s">
        <v>201</v>
      </c>
      <c r="H150" s="166">
        <v>291.60000000000002</v>
      </c>
      <c r="I150" s="167"/>
      <c r="L150" s="163"/>
      <c r="M150" s="168"/>
      <c r="T150" s="169"/>
      <c r="AT150" s="164" t="s">
        <v>190</v>
      </c>
      <c r="AU150" s="164" t="s">
        <v>83</v>
      </c>
      <c r="AV150" s="14" t="s">
        <v>129</v>
      </c>
      <c r="AW150" s="14" t="s">
        <v>30</v>
      </c>
      <c r="AX150" s="14" t="s">
        <v>81</v>
      </c>
      <c r="AY150" s="164" t="s">
        <v>123</v>
      </c>
    </row>
    <row r="151" spans="2:65" s="1" customFormat="1" ht="24.2" customHeight="1">
      <c r="B151" s="31"/>
      <c r="C151" s="131" t="s">
        <v>122</v>
      </c>
      <c r="D151" s="131" t="s">
        <v>126</v>
      </c>
      <c r="E151" s="132" t="s">
        <v>221</v>
      </c>
      <c r="F151" s="133" t="s">
        <v>222</v>
      </c>
      <c r="G151" s="134" t="s">
        <v>187</v>
      </c>
      <c r="H151" s="135">
        <v>583.20000000000005</v>
      </c>
      <c r="I151" s="136"/>
      <c r="J151" s="137">
        <f>ROUND(I151*H151,2)</f>
        <v>0</v>
      </c>
      <c r="K151" s="133" t="s">
        <v>219</v>
      </c>
      <c r="L151" s="31"/>
      <c r="M151" s="138" t="s">
        <v>1</v>
      </c>
      <c r="N151" s="139" t="s">
        <v>38</v>
      </c>
      <c r="P151" s="140">
        <f>O151*H151</f>
        <v>0</v>
      </c>
      <c r="Q151" s="140">
        <v>0</v>
      </c>
      <c r="R151" s="140">
        <f>Q151*H151</f>
        <v>0</v>
      </c>
      <c r="S151" s="140">
        <v>0</v>
      </c>
      <c r="T151" s="141">
        <f>S151*H151</f>
        <v>0</v>
      </c>
      <c r="AR151" s="142" t="s">
        <v>129</v>
      </c>
      <c r="AT151" s="142" t="s">
        <v>126</v>
      </c>
      <c r="AU151" s="142" t="s">
        <v>83</v>
      </c>
      <c r="AY151" s="16" t="s">
        <v>123</v>
      </c>
      <c r="BE151" s="143">
        <f>IF(N151="základní",J151,0)</f>
        <v>0</v>
      </c>
      <c r="BF151" s="143">
        <f>IF(N151="snížená",J151,0)</f>
        <v>0</v>
      </c>
      <c r="BG151" s="143">
        <f>IF(N151="zákl. přenesená",J151,0)</f>
        <v>0</v>
      </c>
      <c r="BH151" s="143">
        <f>IF(N151="sníž. přenesená",J151,0)</f>
        <v>0</v>
      </c>
      <c r="BI151" s="143">
        <f>IF(N151="nulová",J151,0)</f>
        <v>0</v>
      </c>
      <c r="BJ151" s="16" t="s">
        <v>81</v>
      </c>
      <c r="BK151" s="143">
        <f>ROUND(I151*H151,2)</f>
        <v>0</v>
      </c>
      <c r="BL151" s="16" t="s">
        <v>129</v>
      </c>
      <c r="BM151" s="142" t="s">
        <v>353</v>
      </c>
    </row>
    <row r="152" spans="2:65" s="12" customFormat="1">
      <c r="B152" s="149"/>
      <c r="D152" s="150" t="s">
        <v>190</v>
      </c>
      <c r="E152" s="151" t="s">
        <v>1</v>
      </c>
      <c r="F152" s="152" t="s">
        <v>207</v>
      </c>
      <c r="H152" s="151" t="s">
        <v>1</v>
      </c>
      <c r="I152" s="153"/>
      <c r="L152" s="149"/>
      <c r="M152" s="154"/>
      <c r="T152" s="155"/>
      <c r="AT152" s="151" t="s">
        <v>190</v>
      </c>
      <c r="AU152" s="151" t="s">
        <v>83</v>
      </c>
      <c r="AV152" s="12" t="s">
        <v>81</v>
      </c>
      <c r="AW152" s="12" t="s">
        <v>30</v>
      </c>
      <c r="AX152" s="12" t="s">
        <v>73</v>
      </c>
      <c r="AY152" s="151" t="s">
        <v>123</v>
      </c>
    </row>
    <row r="153" spans="2:65" s="13" customFormat="1">
      <c r="B153" s="156"/>
      <c r="D153" s="150" t="s">
        <v>190</v>
      </c>
      <c r="E153" s="157" t="s">
        <v>1</v>
      </c>
      <c r="F153" s="158" t="s">
        <v>208</v>
      </c>
      <c r="H153" s="159">
        <v>231.6</v>
      </c>
      <c r="I153" s="160"/>
      <c r="L153" s="156"/>
      <c r="M153" s="161"/>
      <c r="T153" s="162"/>
      <c r="AT153" s="157" t="s">
        <v>190</v>
      </c>
      <c r="AU153" s="157" t="s">
        <v>83</v>
      </c>
      <c r="AV153" s="13" t="s">
        <v>83</v>
      </c>
      <c r="AW153" s="13" t="s">
        <v>30</v>
      </c>
      <c r="AX153" s="13" t="s">
        <v>73</v>
      </c>
      <c r="AY153" s="157" t="s">
        <v>123</v>
      </c>
    </row>
    <row r="154" spans="2:65" s="13" customFormat="1">
      <c r="B154" s="156"/>
      <c r="D154" s="150" t="s">
        <v>190</v>
      </c>
      <c r="E154" s="157" t="s">
        <v>1</v>
      </c>
      <c r="F154" s="158" t="s">
        <v>209</v>
      </c>
      <c r="H154" s="159">
        <v>60</v>
      </c>
      <c r="I154" s="160"/>
      <c r="L154" s="156"/>
      <c r="M154" s="161"/>
      <c r="T154" s="162"/>
      <c r="AT154" s="157" t="s">
        <v>190</v>
      </c>
      <c r="AU154" s="157" t="s">
        <v>83</v>
      </c>
      <c r="AV154" s="13" t="s">
        <v>83</v>
      </c>
      <c r="AW154" s="13" t="s">
        <v>30</v>
      </c>
      <c r="AX154" s="13" t="s">
        <v>73</v>
      </c>
      <c r="AY154" s="157" t="s">
        <v>123</v>
      </c>
    </row>
    <row r="155" spans="2:65" s="14" customFormat="1">
      <c r="B155" s="163"/>
      <c r="D155" s="150" t="s">
        <v>190</v>
      </c>
      <c r="E155" s="164" t="s">
        <v>1</v>
      </c>
      <c r="F155" s="165" t="s">
        <v>201</v>
      </c>
      <c r="H155" s="166">
        <v>291.60000000000002</v>
      </c>
      <c r="I155" s="167"/>
      <c r="L155" s="163"/>
      <c r="M155" s="168"/>
      <c r="T155" s="169"/>
      <c r="AT155" s="164" t="s">
        <v>190</v>
      </c>
      <c r="AU155" s="164" t="s">
        <v>83</v>
      </c>
      <c r="AV155" s="14" t="s">
        <v>129</v>
      </c>
      <c r="AW155" s="14" t="s">
        <v>30</v>
      </c>
      <c r="AX155" s="14" t="s">
        <v>81</v>
      </c>
      <c r="AY155" s="164" t="s">
        <v>123</v>
      </c>
    </row>
    <row r="156" spans="2:65" s="13" customFormat="1">
      <c r="B156" s="156"/>
      <c r="D156" s="150" t="s">
        <v>190</v>
      </c>
      <c r="F156" s="158" t="s">
        <v>224</v>
      </c>
      <c r="H156" s="159">
        <v>583.20000000000005</v>
      </c>
      <c r="I156" s="160"/>
      <c r="L156" s="156"/>
      <c r="M156" s="161"/>
      <c r="T156" s="162"/>
      <c r="AT156" s="157" t="s">
        <v>190</v>
      </c>
      <c r="AU156" s="157" t="s">
        <v>83</v>
      </c>
      <c r="AV156" s="13" t="s">
        <v>83</v>
      </c>
      <c r="AW156" s="13" t="s">
        <v>4</v>
      </c>
      <c r="AX156" s="13" t="s">
        <v>81</v>
      </c>
      <c r="AY156" s="157" t="s">
        <v>123</v>
      </c>
    </row>
    <row r="157" spans="2:65" s="11" customFormat="1" ht="22.9" customHeight="1">
      <c r="B157" s="119"/>
      <c r="D157" s="120" t="s">
        <v>72</v>
      </c>
      <c r="E157" s="129" t="s">
        <v>235</v>
      </c>
      <c r="F157" s="129" t="s">
        <v>236</v>
      </c>
      <c r="I157" s="122"/>
      <c r="J157" s="130">
        <f>BK157</f>
        <v>0</v>
      </c>
      <c r="L157" s="119"/>
      <c r="M157" s="124"/>
      <c r="P157" s="125">
        <f>SUM(P158:P169)</f>
        <v>0</v>
      </c>
      <c r="R157" s="125">
        <f>SUM(R158:R169)</f>
        <v>0</v>
      </c>
      <c r="T157" s="126">
        <f>SUM(T158:T169)</f>
        <v>0</v>
      </c>
      <c r="AR157" s="120" t="s">
        <v>81</v>
      </c>
      <c r="AT157" s="127" t="s">
        <v>72</v>
      </c>
      <c r="AU157" s="127" t="s">
        <v>81</v>
      </c>
      <c r="AY157" s="120" t="s">
        <v>123</v>
      </c>
      <c r="BK157" s="128">
        <f>SUM(BK158:BK169)</f>
        <v>0</v>
      </c>
    </row>
    <row r="158" spans="2:65" s="1" customFormat="1" ht="33" customHeight="1">
      <c r="B158" s="31"/>
      <c r="C158" s="131" t="s">
        <v>150</v>
      </c>
      <c r="D158" s="131" t="s">
        <v>126</v>
      </c>
      <c r="E158" s="132" t="s">
        <v>238</v>
      </c>
      <c r="F158" s="133" t="s">
        <v>239</v>
      </c>
      <c r="G158" s="134" t="s">
        <v>240</v>
      </c>
      <c r="H158" s="135">
        <v>1</v>
      </c>
      <c r="I158" s="136"/>
      <c r="J158" s="137">
        <f>ROUND(I158*H158,2)</f>
        <v>0</v>
      </c>
      <c r="K158" s="133" t="s">
        <v>188</v>
      </c>
      <c r="L158" s="31"/>
      <c r="M158" s="138" t="s">
        <v>1</v>
      </c>
      <c r="N158" s="139" t="s">
        <v>38</v>
      </c>
      <c r="P158" s="140">
        <f>O158*H158</f>
        <v>0</v>
      </c>
      <c r="Q158" s="140">
        <v>0</v>
      </c>
      <c r="R158" s="140">
        <f>Q158*H158</f>
        <v>0</v>
      </c>
      <c r="S158" s="140">
        <v>0</v>
      </c>
      <c r="T158" s="141">
        <f>S158*H158</f>
        <v>0</v>
      </c>
      <c r="AR158" s="142" t="s">
        <v>129</v>
      </c>
      <c r="AT158" s="142" t="s">
        <v>126</v>
      </c>
      <c r="AU158" s="142" t="s">
        <v>83</v>
      </c>
      <c r="AY158" s="16" t="s">
        <v>123</v>
      </c>
      <c r="BE158" s="143">
        <f>IF(N158="základní",J158,0)</f>
        <v>0</v>
      </c>
      <c r="BF158" s="143">
        <f>IF(N158="snížená",J158,0)</f>
        <v>0</v>
      </c>
      <c r="BG158" s="143">
        <f>IF(N158="zákl. přenesená",J158,0)</f>
        <v>0</v>
      </c>
      <c r="BH158" s="143">
        <f>IF(N158="sníž. přenesená",J158,0)</f>
        <v>0</v>
      </c>
      <c r="BI158" s="143">
        <f>IF(N158="nulová",J158,0)</f>
        <v>0</v>
      </c>
      <c r="BJ158" s="16" t="s">
        <v>81</v>
      </c>
      <c r="BK158" s="143">
        <f>ROUND(I158*H158,2)</f>
        <v>0</v>
      </c>
      <c r="BL158" s="16" t="s">
        <v>129</v>
      </c>
      <c r="BM158" s="142" t="s">
        <v>354</v>
      </c>
    </row>
    <row r="159" spans="2:65" s="12" customFormat="1">
      <c r="B159" s="149"/>
      <c r="D159" s="150" t="s">
        <v>190</v>
      </c>
      <c r="E159" s="151" t="s">
        <v>1</v>
      </c>
      <c r="F159" s="152" t="s">
        <v>355</v>
      </c>
      <c r="H159" s="151" t="s">
        <v>1</v>
      </c>
      <c r="I159" s="153"/>
      <c r="L159" s="149"/>
      <c r="M159" s="154"/>
      <c r="T159" s="155"/>
      <c r="AT159" s="151" t="s">
        <v>190</v>
      </c>
      <c r="AU159" s="151" t="s">
        <v>83</v>
      </c>
      <c r="AV159" s="12" t="s">
        <v>81</v>
      </c>
      <c r="AW159" s="12" t="s">
        <v>30</v>
      </c>
      <c r="AX159" s="12" t="s">
        <v>73</v>
      </c>
      <c r="AY159" s="151" t="s">
        <v>123</v>
      </c>
    </row>
    <row r="160" spans="2:65" s="13" customFormat="1">
      <c r="B160" s="156"/>
      <c r="D160" s="150" t="s">
        <v>190</v>
      </c>
      <c r="E160" s="157" t="s">
        <v>1</v>
      </c>
      <c r="F160" s="158" t="s">
        <v>81</v>
      </c>
      <c r="H160" s="159">
        <v>1</v>
      </c>
      <c r="I160" s="160"/>
      <c r="L160" s="156"/>
      <c r="M160" s="161"/>
      <c r="T160" s="162"/>
      <c r="AT160" s="157" t="s">
        <v>190</v>
      </c>
      <c r="AU160" s="157" t="s">
        <v>83</v>
      </c>
      <c r="AV160" s="13" t="s">
        <v>83</v>
      </c>
      <c r="AW160" s="13" t="s">
        <v>30</v>
      </c>
      <c r="AX160" s="13" t="s">
        <v>81</v>
      </c>
      <c r="AY160" s="157" t="s">
        <v>123</v>
      </c>
    </row>
    <row r="161" spans="2:65" s="1" customFormat="1" ht="24.2" customHeight="1">
      <c r="B161" s="31"/>
      <c r="C161" s="131" t="s">
        <v>155</v>
      </c>
      <c r="D161" s="131" t="s">
        <v>126</v>
      </c>
      <c r="E161" s="132" t="s">
        <v>243</v>
      </c>
      <c r="F161" s="133" t="s">
        <v>244</v>
      </c>
      <c r="G161" s="134" t="s">
        <v>240</v>
      </c>
      <c r="H161" s="135">
        <v>1</v>
      </c>
      <c r="I161" s="136"/>
      <c r="J161" s="137">
        <f>ROUND(I161*H161,2)</f>
        <v>0</v>
      </c>
      <c r="K161" s="133" t="s">
        <v>188</v>
      </c>
      <c r="L161" s="31"/>
      <c r="M161" s="138" t="s">
        <v>1</v>
      </c>
      <c r="N161" s="139" t="s">
        <v>38</v>
      </c>
      <c r="P161" s="140">
        <f>O161*H161</f>
        <v>0</v>
      </c>
      <c r="Q161" s="140">
        <v>0</v>
      </c>
      <c r="R161" s="140">
        <f>Q161*H161</f>
        <v>0</v>
      </c>
      <c r="S161" s="140">
        <v>0</v>
      </c>
      <c r="T161" s="141">
        <f>S161*H161</f>
        <v>0</v>
      </c>
      <c r="AR161" s="142" t="s">
        <v>129</v>
      </c>
      <c r="AT161" s="142" t="s">
        <v>126</v>
      </c>
      <c r="AU161" s="142" t="s">
        <v>83</v>
      </c>
      <c r="AY161" s="16" t="s">
        <v>123</v>
      </c>
      <c r="BE161" s="143">
        <f>IF(N161="základní",J161,0)</f>
        <v>0</v>
      </c>
      <c r="BF161" s="143">
        <f>IF(N161="snížená",J161,0)</f>
        <v>0</v>
      </c>
      <c r="BG161" s="143">
        <f>IF(N161="zákl. přenesená",J161,0)</f>
        <v>0</v>
      </c>
      <c r="BH161" s="143">
        <f>IF(N161="sníž. přenesená",J161,0)</f>
        <v>0</v>
      </c>
      <c r="BI161" s="143">
        <f>IF(N161="nulová",J161,0)</f>
        <v>0</v>
      </c>
      <c r="BJ161" s="16" t="s">
        <v>81</v>
      </c>
      <c r="BK161" s="143">
        <f>ROUND(I161*H161,2)</f>
        <v>0</v>
      </c>
      <c r="BL161" s="16" t="s">
        <v>129</v>
      </c>
      <c r="BM161" s="142" t="s">
        <v>356</v>
      </c>
    </row>
    <row r="162" spans="2:65" s="12" customFormat="1">
      <c r="B162" s="149"/>
      <c r="D162" s="150" t="s">
        <v>190</v>
      </c>
      <c r="E162" s="151" t="s">
        <v>1</v>
      </c>
      <c r="F162" s="152" t="s">
        <v>355</v>
      </c>
      <c r="H162" s="151" t="s">
        <v>1</v>
      </c>
      <c r="I162" s="153"/>
      <c r="L162" s="149"/>
      <c r="M162" s="154"/>
      <c r="T162" s="155"/>
      <c r="AT162" s="151" t="s">
        <v>190</v>
      </c>
      <c r="AU162" s="151" t="s">
        <v>83</v>
      </c>
      <c r="AV162" s="12" t="s">
        <v>81</v>
      </c>
      <c r="AW162" s="12" t="s">
        <v>30</v>
      </c>
      <c r="AX162" s="12" t="s">
        <v>73</v>
      </c>
      <c r="AY162" s="151" t="s">
        <v>123</v>
      </c>
    </row>
    <row r="163" spans="2:65" s="13" customFormat="1">
      <c r="B163" s="156"/>
      <c r="D163" s="150" t="s">
        <v>190</v>
      </c>
      <c r="E163" s="157" t="s">
        <v>1</v>
      </c>
      <c r="F163" s="158" t="s">
        <v>81</v>
      </c>
      <c r="H163" s="159">
        <v>1</v>
      </c>
      <c r="I163" s="160"/>
      <c r="L163" s="156"/>
      <c r="M163" s="161"/>
      <c r="T163" s="162"/>
      <c r="AT163" s="157" t="s">
        <v>190</v>
      </c>
      <c r="AU163" s="157" t="s">
        <v>83</v>
      </c>
      <c r="AV163" s="13" t="s">
        <v>83</v>
      </c>
      <c r="AW163" s="13" t="s">
        <v>30</v>
      </c>
      <c r="AX163" s="13" t="s">
        <v>81</v>
      </c>
      <c r="AY163" s="157" t="s">
        <v>123</v>
      </c>
    </row>
    <row r="164" spans="2:65" s="1" customFormat="1" ht="24.2" customHeight="1">
      <c r="B164" s="31"/>
      <c r="C164" s="131" t="s">
        <v>160</v>
      </c>
      <c r="D164" s="131" t="s">
        <v>126</v>
      </c>
      <c r="E164" s="132" t="s">
        <v>246</v>
      </c>
      <c r="F164" s="133" t="s">
        <v>247</v>
      </c>
      <c r="G164" s="134" t="s">
        <v>240</v>
      </c>
      <c r="H164" s="135">
        <v>19</v>
      </c>
      <c r="I164" s="136"/>
      <c r="J164" s="137">
        <f>ROUND(I164*H164,2)</f>
        <v>0</v>
      </c>
      <c r="K164" s="133" t="s">
        <v>188</v>
      </c>
      <c r="L164" s="31"/>
      <c r="M164" s="138" t="s">
        <v>1</v>
      </c>
      <c r="N164" s="139" t="s">
        <v>38</v>
      </c>
      <c r="P164" s="140">
        <f>O164*H164</f>
        <v>0</v>
      </c>
      <c r="Q164" s="140">
        <v>0</v>
      </c>
      <c r="R164" s="140">
        <f>Q164*H164</f>
        <v>0</v>
      </c>
      <c r="S164" s="140">
        <v>0</v>
      </c>
      <c r="T164" s="141">
        <f>S164*H164</f>
        <v>0</v>
      </c>
      <c r="AR164" s="142" t="s">
        <v>129</v>
      </c>
      <c r="AT164" s="142" t="s">
        <v>126</v>
      </c>
      <c r="AU164" s="142" t="s">
        <v>83</v>
      </c>
      <c r="AY164" s="16" t="s">
        <v>123</v>
      </c>
      <c r="BE164" s="143">
        <f>IF(N164="základní",J164,0)</f>
        <v>0</v>
      </c>
      <c r="BF164" s="143">
        <f>IF(N164="snížená",J164,0)</f>
        <v>0</v>
      </c>
      <c r="BG164" s="143">
        <f>IF(N164="zákl. přenesená",J164,0)</f>
        <v>0</v>
      </c>
      <c r="BH164" s="143">
        <f>IF(N164="sníž. přenesená",J164,0)</f>
        <v>0</v>
      </c>
      <c r="BI164" s="143">
        <f>IF(N164="nulová",J164,0)</f>
        <v>0</v>
      </c>
      <c r="BJ164" s="16" t="s">
        <v>81</v>
      </c>
      <c r="BK164" s="143">
        <f>ROUND(I164*H164,2)</f>
        <v>0</v>
      </c>
      <c r="BL164" s="16" t="s">
        <v>129</v>
      </c>
      <c r="BM164" s="142" t="s">
        <v>357</v>
      </c>
    </row>
    <row r="165" spans="2:65" s="12" customFormat="1">
      <c r="B165" s="149"/>
      <c r="D165" s="150" t="s">
        <v>190</v>
      </c>
      <c r="E165" s="151" t="s">
        <v>1</v>
      </c>
      <c r="F165" s="152" t="s">
        <v>358</v>
      </c>
      <c r="H165" s="151" t="s">
        <v>1</v>
      </c>
      <c r="I165" s="153"/>
      <c r="L165" s="149"/>
      <c r="M165" s="154"/>
      <c r="T165" s="155"/>
      <c r="AT165" s="151" t="s">
        <v>190</v>
      </c>
      <c r="AU165" s="151" t="s">
        <v>83</v>
      </c>
      <c r="AV165" s="12" t="s">
        <v>81</v>
      </c>
      <c r="AW165" s="12" t="s">
        <v>30</v>
      </c>
      <c r="AX165" s="12" t="s">
        <v>73</v>
      </c>
      <c r="AY165" s="151" t="s">
        <v>123</v>
      </c>
    </row>
    <row r="166" spans="2:65" s="13" customFormat="1">
      <c r="B166" s="156"/>
      <c r="D166" s="150" t="s">
        <v>190</v>
      </c>
      <c r="E166" s="157" t="s">
        <v>1</v>
      </c>
      <c r="F166" s="158" t="s">
        <v>359</v>
      </c>
      <c r="H166" s="159">
        <v>19</v>
      </c>
      <c r="I166" s="160"/>
      <c r="L166" s="156"/>
      <c r="M166" s="161"/>
      <c r="T166" s="162"/>
      <c r="AT166" s="157" t="s">
        <v>190</v>
      </c>
      <c r="AU166" s="157" t="s">
        <v>83</v>
      </c>
      <c r="AV166" s="13" t="s">
        <v>83</v>
      </c>
      <c r="AW166" s="13" t="s">
        <v>30</v>
      </c>
      <c r="AX166" s="13" t="s">
        <v>81</v>
      </c>
      <c r="AY166" s="157" t="s">
        <v>123</v>
      </c>
    </row>
    <row r="167" spans="2:65" s="1" customFormat="1" ht="33" customHeight="1">
      <c r="B167" s="31"/>
      <c r="C167" s="131" t="s">
        <v>166</v>
      </c>
      <c r="D167" s="131" t="s">
        <v>126</v>
      </c>
      <c r="E167" s="132" t="s">
        <v>251</v>
      </c>
      <c r="F167" s="133" t="s">
        <v>252</v>
      </c>
      <c r="G167" s="134" t="s">
        <v>240</v>
      </c>
      <c r="H167" s="135">
        <v>1</v>
      </c>
      <c r="I167" s="136"/>
      <c r="J167" s="137">
        <f>ROUND(I167*H167,2)</f>
        <v>0</v>
      </c>
      <c r="K167" s="133" t="s">
        <v>188</v>
      </c>
      <c r="L167" s="31"/>
      <c r="M167" s="138" t="s">
        <v>1</v>
      </c>
      <c r="N167" s="139" t="s">
        <v>38</v>
      </c>
      <c r="P167" s="140">
        <f>O167*H167</f>
        <v>0</v>
      </c>
      <c r="Q167" s="140">
        <v>0</v>
      </c>
      <c r="R167" s="140">
        <f>Q167*H167</f>
        <v>0</v>
      </c>
      <c r="S167" s="140">
        <v>0</v>
      </c>
      <c r="T167" s="141">
        <f>S167*H167</f>
        <v>0</v>
      </c>
      <c r="AR167" s="142" t="s">
        <v>129</v>
      </c>
      <c r="AT167" s="142" t="s">
        <v>126</v>
      </c>
      <c r="AU167" s="142" t="s">
        <v>83</v>
      </c>
      <c r="AY167" s="16" t="s">
        <v>123</v>
      </c>
      <c r="BE167" s="143">
        <f>IF(N167="základní",J167,0)</f>
        <v>0</v>
      </c>
      <c r="BF167" s="143">
        <f>IF(N167="snížená",J167,0)</f>
        <v>0</v>
      </c>
      <c r="BG167" s="143">
        <f>IF(N167="zákl. přenesená",J167,0)</f>
        <v>0</v>
      </c>
      <c r="BH167" s="143">
        <f>IF(N167="sníž. přenesená",J167,0)</f>
        <v>0</v>
      </c>
      <c r="BI167" s="143">
        <f>IF(N167="nulová",J167,0)</f>
        <v>0</v>
      </c>
      <c r="BJ167" s="16" t="s">
        <v>81</v>
      </c>
      <c r="BK167" s="143">
        <f>ROUND(I167*H167,2)</f>
        <v>0</v>
      </c>
      <c r="BL167" s="16" t="s">
        <v>129</v>
      </c>
      <c r="BM167" s="142" t="s">
        <v>360</v>
      </c>
    </row>
    <row r="168" spans="2:65" s="12" customFormat="1">
      <c r="B168" s="149"/>
      <c r="D168" s="150" t="s">
        <v>190</v>
      </c>
      <c r="E168" s="151" t="s">
        <v>1</v>
      </c>
      <c r="F168" s="152" t="s">
        <v>355</v>
      </c>
      <c r="H168" s="151" t="s">
        <v>1</v>
      </c>
      <c r="I168" s="153"/>
      <c r="L168" s="149"/>
      <c r="M168" s="154"/>
      <c r="T168" s="155"/>
      <c r="AT168" s="151" t="s">
        <v>190</v>
      </c>
      <c r="AU168" s="151" t="s">
        <v>83</v>
      </c>
      <c r="AV168" s="12" t="s">
        <v>81</v>
      </c>
      <c r="AW168" s="12" t="s">
        <v>30</v>
      </c>
      <c r="AX168" s="12" t="s">
        <v>73</v>
      </c>
      <c r="AY168" s="151" t="s">
        <v>123</v>
      </c>
    </row>
    <row r="169" spans="2:65" s="13" customFormat="1">
      <c r="B169" s="156"/>
      <c r="D169" s="150" t="s">
        <v>190</v>
      </c>
      <c r="E169" s="157" t="s">
        <v>1</v>
      </c>
      <c r="F169" s="158" t="s">
        <v>81</v>
      </c>
      <c r="H169" s="159">
        <v>1</v>
      </c>
      <c r="I169" s="160"/>
      <c r="L169" s="156"/>
      <c r="M169" s="161"/>
      <c r="T169" s="162"/>
      <c r="AT169" s="157" t="s">
        <v>190</v>
      </c>
      <c r="AU169" s="157" t="s">
        <v>83</v>
      </c>
      <c r="AV169" s="13" t="s">
        <v>83</v>
      </c>
      <c r="AW169" s="13" t="s">
        <v>30</v>
      </c>
      <c r="AX169" s="13" t="s">
        <v>81</v>
      </c>
      <c r="AY169" s="157" t="s">
        <v>123</v>
      </c>
    </row>
    <row r="170" spans="2:65" s="11" customFormat="1" ht="25.9" customHeight="1">
      <c r="B170" s="119"/>
      <c r="D170" s="120" t="s">
        <v>72</v>
      </c>
      <c r="E170" s="121" t="s">
        <v>270</v>
      </c>
      <c r="F170" s="121" t="s">
        <v>271</v>
      </c>
      <c r="I170" s="122"/>
      <c r="J170" s="123">
        <f>BK170</f>
        <v>0</v>
      </c>
      <c r="L170" s="119"/>
      <c r="M170" s="124"/>
      <c r="P170" s="125">
        <f>P171+P224+P276+P280+P286+P297+P316</f>
        <v>0</v>
      </c>
      <c r="R170" s="125">
        <f>R171+R224+R276+R280+R286+R297+R316</f>
        <v>13.32123198</v>
      </c>
      <c r="T170" s="126">
        <f>T171+T224+T276+T280+T286+T297+T316</f>
        <v>0</v>
      </c>
      <c r="AR170" s="120" t="s">
        <v>83</v>
      </c>
      <c r="AT170" s="127" t="s">
        <v>72</v>
      </c>
      <c r="AU170" s="127" t="s">
        <v>73</v>
      </c>
      <c r="AY170" s="120" t="s">
        <v>123</v>
      </c>
      <c r="BK170" s="128">
        <f>BK171+BK224+BK276+BK280+BK286+BK297+BK316</f>
        <v>0</v>
      </c>
    </row>
    <row r="171" spans="2:65" s="11" customFormat="1" ht="22.9" customHeight="1">
      <c r="B171" s="119"/>
      <c r="D171" s="120" t="s">
        <v>72</v>
      </c>
      <c r="E171" s="129" t="s">
        <v>272</v>
      </c>
      <c r="F171" s="129" t="s">
        <v>273</v>
      </c>
      <c r="I171" s="122"/>
      <c r="J171" s="130">
        <f>BK171</f>
        <v>0</v>
      </c>
      <c r="L171" s="119"/>
      <c r="M171" s="124"/>
      <c r="P171" s="125">
        <f>SUM(P172:P223)</f>
        <v>0</v>
      </c>
      <c r="R171" s="125">
        <f>SUM(R172:R223)</f>
        <v>2.3335133800000003</v>
      </c>
      <c r="T171" s="126">
        <f>SUM(T172:T223)</f>
        <v>0</v>
      </c>
      <c r="AR171" s="120" t="s">
        <v>83</v>
      </c>
      <c r="AT171" s="127" t="s">
        <v>72</v>
      </c>
      <c r="AU171" s="127" t="s">
        <v>81</v>
      </c>
      <c r="AY171" s="120" t="s">
        <v>123</v>
      </c>
      <c r="BK171" s="128">
        <f>SUM(BK172:BK223)</f>
        <v>0</v>
      </c>
    </row>
    <row r="172" spans="2:65" s="1" customFormat="1" ht="33" customHeight="1">
      <c r="B172" s="31"/>
      <c r="C172" s="131" t="s">
        <v>237</v>
      </c>
      <c r="D172" s="131" t="s">
        <v>126</v>
      </c>
      <c r="E172" s="132" t="s">
        <v>361</v>
      </c>
      <c r="F172" s="133" t="s">
        <v>362</v>
      </c>
      <c r="G172" s="134" t="s">
        <v>310</v>
      </c>
      <c r="H172" s="135">
        <v>25</v>
      </c>
      <c r="I172" s="136"/>
      <c r="J172" s="137">
        <f>ROUND(I172*H172,2)</f>
        <v>0</v>
      </c>
      <c r="K172" s="133" t="s">
        <v>188</v>
      </c>
      <c r="L172" s="31"/>
      <c r="M172" s="138" t="s">
        <v>1</v>
      </c>
      <c r="N172" s="139" t="s">
        <v>38</v>
      </c>
      <c r="P172" s="140">
        <f>O172*H172</f>
        <v>0</v>
      </c>
      <c r="Q172" s="140">
        <v>7.4999999999999997E-3</v>
      </c>
      <c r="R172" s="140">
        <f>Q172*H172</f>
        <v>0.1875</v>
      </c>
      <c r="S172" s="140">
        <v>0</v>
      </c>
      <c r="T172" s="141">
        <f>S172*H172</f>
        <v>0</v>
      </c>
      <c r="AR172" s="142" t="s">
        <v>262</v>
      </c>
      <c r="AT172" s="142" t="s">
        <v>126</v>
      </c>
      <c r="AU172" s="142" t="s">
        <v>83</v>
      </c>
      <c r="AY172" s="16" t="s">
        <v>123</v>
      </c>
      <c r="BE172" s="143">
        <f>IF(N172="základní",J172,0)</f>
        <v>0</v>
      </c>
      <c r="BF172" s="143">
        <f>IF(N172="snížená",J172,0)</f>
        <v>0</v>
      </c>
      <c r="BG172" s="143">
        <f>IF(N172="zákl. přenesená",J172,0)</f>
        <v>0</v>
      </c>
      <c r="BH172" s="143">
        <f>IF(N172="sníž. přenesená",J172,0)</f>
        <v>0</v>
      </c>
      <c r="BI172" s="143">
        <f>IF(N172="nulová",J172,0)</f>
        <v>0</v>
      </c>
      <c r="BJ172" s="16" t="s">
        <v>81</v>
      </c>
      <c r="BK172" s="143">
        <f>ROUND(I172*H172,2)</f>
        <v>0</v>
      </c>
      <c r="BL172" s="16" t="s">
        <v>262</v>
      </c>
      <c r="BM172" s="142" t="s">
        <v>363</v>
      </c>
    </row>
    <row r="173" spans="2:65" s="12" customFormat="1">
      <c r="B173" s="149"/>
      <c r="D173" s="150" t="s">
        <v>190</v>
      </c>
      <c r="E173" s="151" t="s">
        <v>1</v>
      </c>
      <c r="F173" s="152" t="s">
        <v>364</v>
      </c>
      <c r="H173" s="151" t="s">
        <v>1</v>
      </c>
      <c r="I173" s="153"/>
      <c r="L173" s="149"/>
      <c r="M173" s="154"/>
      <c r="T173" s="155"/>
      <c r="AT173" s="151" t="s">
        <v>190</v>
      </c>
      <c r="AU173" s="151" t="s">
        <v>83</v>
      </c>
      <c r="AV173" s="12" t="s">
        <v>81</v>
      </c>
      <c r="AW173" s="12" t="s">
        <v>30</v>
      </c>
      <c r="AX173" s="12" t="s">
        <v>73</v>
      </c>
      <c r="AY173" s="151" t="s">
        <v>123</v>
      </c>
    </row>
    <row r="174" spans="2:65" s="13" customFormat="1">
      <c r="B174" s="156"/>
      <c r="D174" s="150" t="s">
        <v>190</v>
      </c>
      <c r="E174" s="157" t="s">
        <v>1</v>
      </c>
      <c r="F174" s="158" t="s">
        <v>122</v>
      </c>
      <c r="H174" s="159">
        <v>5</v>
      </c>
      <c r="I174" s="160"/>
      <c r="L174" s="156"/>
      <c r="M174" s="161"/>
      <c r="T174" s="162"/>
      <c r="AT174" s="157" t="s">
        <v>190</v>
      </c>
      <c r="AU174" s="157" t="s">
        <v>83</v>
      </c>
      <c r="AV174" s="13" t="s">
        <v>83</v>
      </c>
      <c r="AW174" s="13" t="s">
        <v>30</v>
      </c>
      <c r="AX174" s="13" t="s">
        <v>73</v>
      </c>
      <c r="AY174" s="157" t="s">
        <v>123</v>
      </c>
    </row>
    <row r="175" spans="2:65" s="13" customFormat="1">
      <c r="B175" s="156"/>
      <c r="D175" s="150" t="s">
        <v>190</v>
      </c>
      <c r="E175" s="157" t="s">
        <v>1</v>
      </c>
      <c r="F175" s="158" t="s">
        <v>365</v>
      </c>
      <c r="H175" s="159">
        <v>12</v>
      </c>
      <c r="I175" s="160"/>
      <c r="L175" s="156"/>
      <c r="M175" s="161"/>
      <c r="T175" s="162"/>
      <c r="AT175" s="157" t="s">
        <v>190</v>
      </c>
      <c r="AU175" s="157" t="s">
        <v>83</v>
      </c>
      <c r="AV175" s="13" t="s">
        <v>83</v>
      </c>
      <c r="AW175" s="13" t="s">
        <v>30</v>
      </c>
      <c r="AX175" s="13" t="s">
        <v>73</v>
      </c>
      <c r="AY175" s="157" t="s">
        <v>123</v>
      </c>
    </row>
    <row r="176" spans="2:65" s="13" customFormat="1">
      <c r="B176" s="156"/>
      <c r="D176" s="150" t="s">
        <v>190</v>
      </c>
      <c r="E176" s="157" t="s">
        <v>1</v>
      </c>
      <c r="F176" s="158" t="s">
        <v>160</v>
      </c>
      <c r="H176" s="159">
        <v>8</v>
      </c>
      <c r="I176" s="160"/>
      <c r="L176" s="156"/>
      <c r="M176" s="161"/>
      <c r="T176" s="162"/>
      <c r="AT176" s="157" t="s">
        <v>190</v>
      </c>
      <c r="AU176" s="157" t="s">
        <v>83</v>
      </c>
      <c r="AV176" s="13" t="s">
        <v>83</v>
      </c>
      <c r="AW176" s="13" t="s">
        <v>30</v>
      </c>
      <c r="AX176" s="13" t="s">
        <v>73</v>
      </c>
      <c r="AY176" s="157" t="s">
        <v>123</v>
      </c>
    </row>
    <row r="177" spans="2:65" s="14" customFormat="1">
      <c r="B177" s="163"/>
      <c r="D177" s="150" t="s">
        <v>190</v>
      </c>
      <c r="E177" s="164" t="s">
        <v>1</v>
      </c>
      <c r="F177" s="165" t="s">
        <v>201</v>
      </c>
      <c r="H177" s="166">
        <v>25</v>
      </c>
      <c r="I177" s="167"/>
      <c r="L177" s="163"/>
      <c r="M177" s="168"/>
      <c r="T177" s="169"/>
      <c r="AT177" s="164" t="s">
        <v>190</v>
      </c>
      <c r="AU177" s="164" t="s">
        <v>83</v>
      </c>
      <c r="AV177" s="14" t="s">
        <v>129</v>
      </c>
      <c r="AW177" s="14" t="s">
        <v>30</v>
      </c>
      <c r="AX177" s="14" t="s">
        <v>81</v>
      </c>
      <c r="AY177" s="164" t="s">
        <v>123</v>
      </c>
    </row>
    <row r="178" spans="2:65" s="1" customFormat="1" ht="24.2" customHeight="1">
      <c r="B178" s="31"/>
      <c r="C178" s="170" t="s">
        <v>242</v>
      </c>
      <c r="D178" s="170" t="s">
        <v>332</v>
      </c>
      <c r="E178" s="171" t="s">
        <v>366</v>
      </c>
      <c r="F178" s="172" t="s">
        <v>367</v>
      </c>
      <c r="G178" s="173" t="s">
        <v>310</v>
      </c>
      <c r="H178" s="174">
        <v>25</v>
      </c>
      <c r="I178" s="175"/>
      <c r="J178" s="176">
        <f>ROUND(I178*H178,2)</f>
        <v>0</v>
      </c>
      <c r="K178" s="172" t="s">
        <v>188</v>
      </c>
      <c r="L178" s="177"/>
      <c r="M178" s="178" t="s">
        <v>1</v>
      </c>
      <c r="N178" s="179" t="s">
        <v>38</v>
      </c>
      <c r="P178" s="140">
        <f>O178*H178</f>
        <v>0</v>
      </c>
      <c r="Q178" s="140">
        <v>1E-4</v>
      </c>
      <c r="R178" s="140">
        <f>Q178*H178</f>
        <v>2.5000000000000001E-3</v>
      </c>
      <c r="S178" s="140">
        <v>0</v>
      </c>
      <c r="T178" s="141">
        <f>S178*H178</f>
        <v>0</v>
      </c>
      <c r="AR178" s="142" t="s">
        <v>368</v>
      </c>
      <c r="AT178" s="142" t="s">
        <v>332</v>
      </c>
      <c r="AU178" s="142" t="s">
        <v>83</v>
      </c>
      <c r="AY178" s="16" t="s">
        <v>123</v>
      </c>
      <c r="BE178" s="143">
        <f>IF(N178="základní",J178,0)</f>
        <v>0</v>
      </c>
      <c r="BF178" s="143">
        <f>IF(N178="snížená",J178,0)</f>
        <v>0</v>
      </c>
      <c r="BG178" s="143">
        <f>IF(N178="zákl. přenesená",J178,0)</f>
        <v>0</v>
      </c>
      <c r="BH178" s="143">
        <f>IF(N178="sníž. přenesená",J178,0)</f>
        <v>0</v>
      </c>
      <c r="BI178" s="143">
        <f>IF(N178="nulová",J178,0)</f>
        <v>0</v>
      </c>
      <c r="BJ178" s="16" t="s">
        <v>81</v>
      </c>
      <c r="BK178" s="143">
        <f>ROUND(I178*H178,2)</f>
        <v>0</v>
      </c>
      <c r="BL178" s="16" t="s">
        <v>262</v>
      </c>
      <c r="BM178" s="142" t="s">
        <v>369</v>
      </c>
    </row>
    <row r="179" spans="2:65" s="1" customFormat="1" ht="33" customHeight="1">
      <c r="B179" s="31"/>
      <c r="C179" s="131" t="s">
        <v>8</v>
      </c>
      <c r="D179" s="131" t="s">
        <v>126</v>
      </c>
      <c r="E179" s="132" t="s">
        <v>370</v>
      </c>
      <c r="F179" s="133" t="s">
        <v>371</v>
      </c>
      <c r="G179" s="134" t="s">
        <v>310</v>
      </c>
      <c r="H179" s="135">
        <v>46</v>
      </c>
      <c r="I179" s="136"/>
      <c r="J179" s="137">
        <f>ROUND(I179*H179,2)</f>
        <v>0</v>
      </c>
      <c r="K179" s="133" t="s">
        <v>188</v>
      </c>
      <c r="L179" s="31"/>
      <c r="M179" s="138" t="s">
        <v>1</v>
      </c>
      <c r="N179" s="139" t="s">
        <v>38</v>
      </c>
      <c r="P179" s="140">
        <f>O179*H179</f>
        <v>0</v>
      </c>
      <c r="Q179" s="140">
        <v>0</v>
      </c>
      <c r="R179" s="140">
        <f>Q179*H179</f>
        <v>0</v>
      </c>
      <c r="S179" s="140">
        <v>0</v>
      </c>
      <c r="T179" s="141">
        <f>S179*H179</f>
        <v>0</v>
      </c>
      <c r="AR179" s="142" t="s">
        <v>262</v>
      </c>
      <c r="AT179" s="142" t="s">
        <v>126</v>
      </c>
      <c r="AU179" s="142" t="s">
        <v>83</v>
      </c>
      <c r="AY179" s="16" t="s">
        <v>123</v>
      </c>
      <c r="BE179" s="143">
        <f>IF(N179="základní",J179,0)</f>
        <v>0</v>
      </c>
      <c r="BF179" s="143">
        <f>IF(N179="snížená",J179,0)</f>
        <v>0</v>
      </c>
      <c r="BG179" s="143">
        <f>IF(N179="zákl. přenesená",J179,0)</f>
        <v>0</v>
      </c>
      <c r="BH179" s="143">
        <f>IF(N179="sníž. přenesená",J179,0)</f>
        <v>0</v>
      </c>
      <c r="BI179" s="143">
        <f>IF(N179="nulová",J179,0)</f>
        <v>0</v>
      </c>
      <c r="BJ179" s="16" t="s">
        <v>81</v>
      </c>
      <c r="BK179" s="143">
        <f>ROUND(I179*H179,2)</f>
        <v>0</v>
      </c>
      <c r="BL179" s="16" t="s">
        <v>262</v>
      </c>
      <c r="BM179" s="142" t="s">
        <v>372</v>
      </c>
    </row>
    <row r="180" spans="2:65" s="12" customFormat="1">
      <c r="B180" s="149"/>
      <c r="D180" s="150" t="s">
        <v>190</v>
      </c>
      <c r="E180" s="151" t="s">
        <v>1</v>
      </c>
      <c r="F180" s="152" t="s">
        <v>373</v>
      </c>
      <c r="H180" s="151" t="s">
        <v>1</v>
      </c>
      <c r="I180" s="153"/>
      <c r="L180" s="149"/>
      <c r="M180" s="154"/>
      <c r="T180" s="155"/>
      <c r="AT180" s="151" t="s">
        <v>190</v>
      </c>
      <c r="AU180" s="151" t="s">
        <v>83</v>
      </c>
      <c r="AV180" s="12" t="s">
        <v>81</v>
      </c>
      <c r="AW180" s="12" t="s">
        <v>30</v>
      </c>
      <c r="AX180" s="12" t="s">
        <v>73</v>
      </c>
      <c r="AY180" s="151" t="s">
        <v>123</v>
      </c>
    </row>
    <row r="181" spans="2:65" s="13" customFormat="1">
      <c r="B181" s="156"/>
      <c r="D181" s="150" t="s">
        <v>190</v>
      </c>
      <c r="E181" s="157" t="s">
        <v>1</v>
      </c>
      <c r="F181" s="158" t="s">
        <v>258</v>
      </c>
      <c r="H181" s="159">
        <v>15</v>
      </c>
      <c r="I181" s="160"/>
      <c r="L181" s="156"/>
      <c r="M181" s="161"/>
      <c r="T181" s="162"/>
      <c r="AT181" s="157" t="s">
        <v>190</v>
      </c>
      <c r="AU181" s="157" t="s">
        <v>83</v>
      </c>
      <c r="AV181" s="13" t="s">
        <v>83</v>
      </c>
      <c r="AW181" s="13" t="s">
        <v>30</v>
      </c>
      <c r="AX181" s="13" t="s">
        <v>73</v>
      </c>
      <c r="AY181" s="157" t="s">
        <v>123</v>
      </c>
    </row>
    <row r="182" spans="2:65" s="12" customFormat="1">
      <c r="B182" s="149"/>
      <c r="D182" s="150" t="s">
        <v>190</v>
      </c>
      <c r="E182" s="151" t="s">
        <v>1</v>
      </c>
      <c r="F182" s="152" t="s">
        <v>374</v>
      </c>
      <c r="H182" s="151" t="s">
        <v>1</v>
      </c>
      <c r="I182" s="153"/>
      <c r="L182" s="149"/>
      <c r="M182" s="154"/>
      <c r="T182" s="155"/>
      <c r="AT182" s="151" t="s">
        <v>190</v>
      </c>
      <c r="AU182" s="151" t="s">
        <v>83</v>
      </c>
      <c r="AV182" s="12" t="s">
        <v>81</v>
      </c>
      <c r="AW182" s="12" t="s">
        <v>30</v>
      </c>
      <c r="AX182" s="12" t="s">
        <v>73</v>
      </c>
      <c r="AY182" s="151" t="s">
        <v>123</v>
      </c>
    </row>
    <row r="183" spans="2:65" s="13" customFormat="1">
      <c r="B183" s="156"/>
      <c r="D183" s="150" t="s">
        <v>190</v>
      </c>
      <c r="E183" s="157" t="s">
        <v>1</v>
      </c>
      <c r="F183" s="158" t="s">
        <v>375</v>
      </c>
      <c r="H183" s="159">
        <v>31</v>
      </c>
      <c r="I183" s="160"/>
      <c r="L183" s="156"/>
      <c r="M183" s="161"/>
      <c r="T183" s="162"/>
      <c r="AT183" s="157" t="s">
        <v>190</v>
      </c>
      <c r="AU183" s="157" t="s">
        <v>83</v>
      </c>
      <c r="AV183" s="13" t="s">
        <v>83</v>
      </c>
      <c r="AW183" s="13" t="s">
        <v>30</v>
      </c>
      <c r="AX183" s="13" t="s">
        <v>73</v>
      </c>
      <c r="AY183" s="157" t="s">
        <v>123</v>
      </c>
    </row>
    <row r="184" spans="2:65" s="14" customFormat="1">
      <c r="B184" s="163"/>
      <c r="D184" s="150" t="s">
        <v>190</v>
      </c>
      <c r="E184" s="164" t="s">
        <v>1</v>
      </c>
      <c r="F184" s="165" t="s">
        <v>201</v>
      </c>
      <c r="H184" s="166">
        <v>46</v>
      </c>
      <c r="I184" s="167"/>
      <c r="L184" s="163"/>
      <c r="M184" s="168"/>
      <c r="T184" s="169"/>
      <c r="AT184" s="164" t="s">
        <v>190</v>
      </c>
      <c r="AU184" s="164" t="s">
        <v>83</v>
      </c>
      <c r="AV184" s="14" t="s">
        <v>129</v>
      </c>
      <c r="AW184" s="14" t="s">
        <v>30</v>
      </c>
      <c r="AX184" s="14" t="s">
        <v>81</v>
      </c>
      <c r="AY184" s="164" t="s">
        <v>123</v>
      </c>
    </row>
    <row r="185" spans="2:65" s="1" customFormat="1" ht="16.5" customHeight="1">
      <c r="B185" s="31"/>
      <c r="C185" s="170" t="s">
        <v>250</v>
      </c>
      <c r="D185" s="170" t="s">
        <v>332</v>
      </c>
      <c r="E185" s="171" t="s">
        <v>376</v>
      </c>
      <c r="F185" s="172" t="s">
        <v>377</v>
      </c>
      <c r="G185" s="173" t="s">
        <v>310</v>
      </c>
      <c r="H185" s="174">
        <v>31</v>
      </c>
      <c r="I185" s="175"/>
      <c r="J185" s="176">
        <f>ROUND(I185*H185,2)</f>
        <v>0</v>
      </c>
      <c r="K185" s="172" t="s">
        <v>188</v>
      </c>
      <c r="L185" s="177"/>
      <c r="M185" s="178" t="s">
        <v>1</v>
      </c>
      <c r="N185" s="179" t="s">
        <v>38</v>
      </c>
      <c r="P185" s="140">
        <f>O185*H185</f>
        <v>0</v>
      </c>
      <c r="Q185" s="140">
        <v>2.0000000000000001E-4</v>
      </c>
      <c r="R185" s="140">
        <f>Q185*H185</f>
        <v>6.2000000000000006E-3</v>
      </c>
      <c r="S185" s="140">
        <v>0</v>
      </c>
      <c r="T185" s="141">
        <f>S185*H185</f>
        <v>0</v>
      </c>
      <c r="AR185" s="142" t="s">
        <v>368</v>
      </c>
      <c r="AT185" s="142" t="s">
        <v>332</v>
      </c>
      <c r="AU185" s="142" t="s">
        <v>83</v>
      </c>
      <c r="AY185" s="16" t="s">
        <v>123</v>
      </c>
      <c r="BE185" s="143">
        <f>IF(N185="základní",J185,0)</f>
        <v>0</v>
      </c>
      <c r="BF185" s="143">
        <f>IF(N185="snížená",J185,0)</f>
        <v>0</v>
      </c>
      <c r="BG185" s="143">
        <f>IF(N185="zákl. přenesená",J185,0)</f>
        <v>0</v>
      </c>
      <c r="BH185" s="143">
        <f>IF(N185="sníž. přenesená",J185,0)</f>
        <v>0</v>
      </c>
      <c r="BI185" s="143">
        <f>IF(N185="nulová",J185,0)</f>
        <v>0</v>
      </c>
      <c r="BJ185" s="16" t="s">
        <v>81</v>
      </c>
      <c r="BK185" s="143">
        <f>ROUND(I185*H185,2)</f>
        <v>0</v>
      </c>
      <c r="BL185" s="16" t="s">
        <v>262</v>
      </c>
      <c r="BM185" s="142" t="s">
        <v>378</v>
      </c>
    </row>
    <row r="186" spans="2:65" s="12" customFormat="1">
      <c r="B186" s="149"/>
      <c r="D186" s="150" t="s">
        <v>190</v>
      </c>
      <c r="E186" s="151" t="s">
        <v>1</v>
      </c>
      <c r="F186" s="152" t="s">
        <v>374</v>
      </c>
      <c r="H186" s="151" t="s">
        <v>1</v>
      </c>
      <c r="I186" s="153"/>
      <c r="L186" s="149"/>
      <c r="M186" s="154"/>
      <c r="T186" s="155"/>
      <c r="AT186" s="151" t="s">
        <v>190</v>
      </c>
      <c r="AU186" s="151" t="s">
        <v>83</v>
      </c>
      <c r="AV186" s="12" t="s">
        <v>81</v>
      </c>
      <c r="AW186" s="12" t="s">
        <v>30</v>
      </c>
      <c r="AX186" s="12" t="s">
        <v>73</v>
      </c>
      <c r="AY186" s="151" t="s">
        <v>123</v>
      </c>
    </row>
    <row r="187" spans="2:65" s="13" customFormat="1">
      <c r="B187" s="156"/>
      <c r="D187" s="150" t="s">
        <v>190</v>
      </c>
      <c r="E187" s="157" t="s">
        <v>1</v>
      </c>
      <c r="F187" s="158" t="s">
        <v>375</v>
      </c>
      <c r="H187" s="159">
        <v>31</v>
      </c>
      <c r="I187" s="160"/>
      <c r="L187" s="156"/>
      <c r="M187" s="161"/>
      <c r="T187" s="162"/>
      <c r="AT187" s="157" t="s">
        <v>190</v>
      </c>
      <c r="AU187" s="157" t="s">
        <v>83</v>
      </c>
      <c r="AV187" s="13" t="s">
        <v>83</v>
      </c>
      <c r="AW187" s="13" t="s">
        <v>30</v>
      </c>
      <c r="AX187" s="13" t="s">
        <v>81</v>
      </c>
      <c r="AY187" s="157" t="s">
        <v>123</v>
      </c>
    </row>
    <row r="188" spans="2:65" s="1" customFormat="1" ht="16.5" customHeight="1">
      <c r="B188" s="31"/>
      <c r="C188" s="170" t="s">
        <v>254</v>
      </c>
      <c r="D188" s="170" t="s">
        <v>332</v>
      </c>
      <c r="E188" s="171" t="s">
        <v>379</v>
      </c>
      <c r="F188" s="172" t="s">
        <v>380</v>
      </c>
      <c r="G188" s="173" t="s">
        <v>310</v>
      </c>
      <c r="H188" s="174">
        <v>15</v>
      </c>
      <c r="I188" s="175"/>
      <c r="J188" s="176">
        <f>ROUND(I188*H188,2)</f>
        <v>0</v>
      </c>
      <c r="K188" s="172" t="s">
        <v>188</v>
      </c>
      <c r="L188" s="177"/>
      <c r="M188" s="178" t="s">
        <v>1</v>
      </c>
      <c r="N188" s="179" t="s">
        <v>38</v>
      </c>
      <c r="P188" s="140">
        <f>O188*H188</f>
        <v>0</v>
      </c>
      <c r="Q188" s="140">
        <v>2.0000000000000001E-4</v>
      </c>
      <c r="R188" s="140">
        <f>Q188*H188</f>
        <v>3.0000000000000001E-3</v>
      </c>
      <c r="S188" s="140">
        <v>0</v>
      </c>
      <c r="T188" s="141">
        <f>S188*H188</f>
        <v>0</v>
      </c>
      <c r="AR188" s="142" t="s">
        <v>368</v>
      </c>
      <c r="AT188" s="142" t="s">
        <v>332</v>
      </c>
      <c r="AU188" s="142" t="s">
        <v>83</v>
      </c>
      <c r="AY188" s="16" t="s">
        <v>123</v>
      </c>
      <c r="BE188" s="143">
        <f>IF(N188="základní",J188,0)</f>
        <v>0</v>
      </c>
      <c r="BF188" s="143">
        <f>IF(N188="snížená",J188,0)</f>
        <v>0</v>
      </c>
      <c r="BG188" s="143">
        <f>IF(N188="zákl. přenesená",J188,0)</f>
        <v>0</v>
      </c>
      <c r="BH188" s="143">
        <f>IF(N188="sníž. přenesená",J188,0)</f>
        <v>0</v>
      </c>
      <c r="BI188" s="143">
        <f>IF(N188="nulová",J188,0)</f>
        <v>0</v>
      </c>
      <c r="BJ188" s="16" t="s">
        <v>81</v>
      </c>
      <c r="BK188" s="143">
        <f>ROUND(I188*H188,2)</f>
        <v>0</v>
      </c>
      <c r="BL188" s="16" t="s">
        <v>262</v>
      </c>
      <c r="BM188" s="142" t="s">
        <v>381</v>
      </c>
    </row>
    <row r="189" spans="2:65" s="12" customFormat="1">
      <c r="B189" s="149"/>
      <c r="D189" s="150" t="s">
        <v>190</v>
      </c>
      <c r="E189" s="151" t="s">
        <v>1</v>
      </c>
      <c r="F189" s="152" t="s">
        <v>373</v>
      </c>
      <c r="H189" s="151" t="s">
        <v>1</v>
      </c>
      <c r="I189" s="153"/>
      <c r="L189" s="149"/>
      <c r="M189" s="154"/>
      <c r="T189" s="155"/>
      <c r="AT189" s="151" t="s">
        <v>190</v>
      </c>
      <c r="AU189" s="151" t="s">
        <v>83</v>
      </c>
      <c r="AV189" s="12" t="s">
        <v>81</v>
      </c>
      <c r="AW189" s="12" t="s">
        <v>30</v>
      </c>
      <c r="AX189" s="12" t="s">
        <v>73</v>
      </c>
      <c r="AY189" s="151" t="s">
        <v>123</v>
      </c>
    </row>
    <row r="190" spans="2:65" s="13" customFormat="1">
      <c r="B190" s="156"/>
      <c r="D190" s="150" t="s">
        <v>190</v>
      </c>
      <c r="E190" s="157" t="s">
        <v>1</v>
      </c>
      <c r="F190" s="158" t="s">
        <v>258</v>
      </c>
      <c r="H190" s="159">
        <v>15</v>
      </c>
      <c r="I190" s="160"/>
      <c r="L190" s="156"/>
      <c r="M190" s="161"/>
      <c r="T190" s="162"/>
      <c r="AT190" s="157" t="s">
        <v>190</v>
      </c>
      <c r="AU190" s="157" t="s">
        <v>83</v>
      </c>
      <c r="AV190" s="13" t="s">
        <v>83</v>
      </c>
      <c r="AW190" s="13" t="s">
        <v>30</v>
      </c>
      <c r="AX190" s="13" t="s">
        <v>81</v>
      </c>
      <c r="AY190" s="157" t="s">
        <v>123</v>
      </c>
    </row>
    <row r="191" spans="2:65" s="1" customFormat="1" ht="37.9" customHeight="1">
      <c r="B191" s="31"/>
      <c r="C191" s="131" t="s">
        <v>258</v>
      </c>
      <c r="D191" s="131" t="s">
        <v>126</v>
      </c>
      <c r="E191" s="132" t="s">
        <v>382</v>
      </c>
      <c r="F191" s="133" t="s">
        <v>383</v>
      </c>
      <c r="G191" s="134" t="s">
        <v>187</v>
      </c>
      <c r="H191" s="135">
        <v>829.03200000000004</v>
      </c>
      <c r="I191" s="136"/>
      <c r="J191" s="137">
        <f>ROUND(I191*H191,2)</f>
        <v>0</v>
      </c>
      <c r="K191" s="133" t="s">
        <v>205</v>
      </c>
      <c r="L191" s="31"/>
      <c r="M191" s="138" t="s">
        <v>1</v>
      </c>
      <c r="N191" s="139" t="s">
        <v>38</v>
      </c>
      <c r="P191" s="140">
        <f>O191*H191</f>
        <v>0</v>
      </c>
      <c r="Q191" s="140">
        <v>1.3999999999999999E-4</v>
      </c>
      <c r="R191" s="140">
        <f>Q191*H191</f>
        <v>0.11606448</v>
      </c>
      <c r="S191" s="140">
        <v>0</v>
      </c>
      <c r="T191" s="141">
        <f>S191*H191</f>
        <v>0</v>
      </c>
      <c r="AR191" s="142" t="s">
        <v>262</v>
      </c>
      <c r="AT191" s="142" t="s">
        <v>126</v>
      </c>
      <c r="AU191" s="142" t="s">
        <v>83</v>
      </c>
      <c r="AY191" s="16" t="s">
        <v>123</v>
      </c>
      <c r="BE191" s="143">
        <f>IF(N191="základní",J191,0)</f>
        <v>0</v>
      </c>
      <c r="BF191" s="143">
        <f>IF(N191="snížená",J191,0)</f>
        <v>0</v>
      </c>
      <c r="BG191" s="143">
        <f>IF(N191="zákl. přenesená",J191,0)</f>
        <v>0</v>
      </c>
      <c r="BH191" s="143">
        <f>IF(N191="sníž. přenesená",J191,0)</f>
        <v>0</v>
      </c>
      <c r="BI191" s="143">
        <f>IF(N191="nulová",J191,0)</f>
        <v>0</v>
      </c>
      <c r="BJ191" s="16" t="s">
        <v>81</v>
      </c>
      <c r="BK191" s="143">
        <f>ROUND(I191*H191,2)</f>
        <v>0</v>
      </c>
      <c r="BL191" s="16" t="s">
        <v>262</v>
      </c>
      <c r="BM191" s="142" t="s">
        <v>384</v>
      </c>
    </row>
    <row r="192" spans="2:65" s="12" customFormat="1">
      <c r="B192" s="149"/>
      <c r="D192" s="150" t="s">
        <v>190</v>
      </c>
      <c r="E192" s="151" t="s">
        <v>1</v>
      </c>
      <c r="F192" s="152" t="s">
        <v>191</v>
      </c>
      <c r="H192" s="151" t="s">
        <v>1</v>
      </c>
      <c r="I192" s="153"/>
      <c r="L192" s="149"/>
      <c r="M192" s="154"/>
      <c r="T192" s="155"/>
      <c r="AT192" s="151" t="s">
        <v>190</v>
      </c>
      <c r="AU192" s="151" t="s">
        <v>83</v>
      </c>
      <c r="AV192" s="12" t="s">
        <v>81</v>
      </c>
      <c r="AW192" s="12" t="s">
        <v>30</v>
      </c>
      <c r="AX192" s="12" t="s">
        <v>73</v>
      </c>
      <c r="AY192" s="151" t="s">
        <v>123</v>
      </c>
    </row>
    <row r="193" spans="2:65" s="13" customFormat="1">
      <c r="B193" s="156"/>
      <c r="D193" s="150" t="s">
        <v>190</v>
      </c>
      <c r="E193" s="157" t="s">
        <v>1</v>
      </c>
      <c r="F193" s="158" t="s">
        <v>385</v>
      </c>
      <c r="H193" s="159">
        <v>260.17</v>
      </c>
      <c r="I193" s="160"/>
      <c r="L193" s="156"/>
      <c r="M193" s="161"/>
      <c r="T193" s="162"/>
      <c r="AT193" s="157" t="s">
        <v>190</v>
      </c>
      <c r="AU193" s="157" t="s">
        <v>83</v>
      </c>
      <c r="AV193" s="13" t="s">
        <v>83</v>
      </c>
      <c r="AW193" s="13" t="s">
        <v>30</v>
      </c>
      <c r="AX193" s="13" t="s">
        <v>73</v>
      </c>
      <c r="AY193" s="157" t="s">
        <v>123</v>
      </c>
    </row>
    <row r="194" spans="2:65" s="12" customFormat="1">
      <c r="B194" s="149"/>
      <c r="D194" s="150" t="s">
        <v>190</v>
      </c>
      <c r="E194" s="151" t="s">
        <v>1</v>
      </c>
      <c r="F194" s="152" t="s">
        <v>195</v>
      </c>
      <c r="H194" s="151" t="s">
        <v>1</v>
      </c>
      <c r="I194" s="153"/>
      <c r="L194" s="149"/>
      <c r="M194" s="154"/>
      <c r="T194" s="155"/>
      <c r="AT194" s="151" t="s">
        <v>190</v>
      </c>
      <c r="AU194" s="151" t="s">
        <v>83</v>
      </c>
      <c r="AV194" s="12" t="s">
        <v>81</v>
      </c>
      <c r="AW194" s="12" t="s">
        <v>30</v>
      </c>
      <c r="AX194" s="12" t="s">
        <v>73</v>
      </c>
      <c r="AY194" s="151" t="s">
        <v>123</v>
      </c>
    </row>
    <row r="195" spans="2:65" s="13" customFormat="1">
      <c r="B195" s="156"/>
      <c r="D195" s="150" t="s">
        <v>190</v>
      </c>
      <c r="E195" s="157" t="s">
        <v>1</v>
      </c>
      <c r="F195" s="158" t="s">
        <v>386</v>
      </c>
      <c r="H195" s="159">
        <v>81.2</v>
      </c>
      <c r="I195" s="160"/>
      <c r="L195" s="156"/>
      <c r="M195" s="161"/>
      <c r="T195" s="162"/>
      <c r="AT195" s="157" t="s">
        <v>190</v>
      </c>
      <c r="AU195" s="157" t="s">
        <v>83</v>
      </c>
      <c r="AV195" s="13" t="s">
        <v>83</v>
      </c>
      <c r="AW195" s="13" t="s">
        <v>30</v>
      </c>
      <c r="AX195" s="13" t="s">
        <v>73</v>
      </c>
      <c r="AY195" s="157" t="s">
        <v>123</v>
      </c>
    </row>
    <row r="196" spans="2:65" s="13" customFormat="1">
      <c r="B196" s="156"/>
      <c r="D196" s="150" t="s">
        <v>190</v>
      </c>
      <c r="E196" s="157" t="s">
        <v>1</v>
      </c>
      <c r="F196" s="158" t="s">
        <v>387</v>
      </c>
      <c r="H196" s="159">
        <v>18.149999999999999</v>
      </c>
      <c r="I196" s="160"/>
      <c r="L196" s="156"/>
      <c r="M196" s="161"/>
      <c r="T196" s="162"/>
      <c r="AT196" s="157" t="s">
        <v>190</v>
      </c>
      <c r="AU196" s="157" t="s">
        <v>83</v>
      </c>
      <c r="AV196" s="13" t="s">
        <v>83</v>
      </c>
      <c r="AW196" s="13" t="s">
        <v>30</v>
      </c>
      <c r="AX196" s="13" t="s">
        <v>73</v>
      </c>
      <c r="AY196" s="157" t="s">
        <v>123</v>
      </c>
    </row>
    <row r="197" spans="2:65" s="13" customFormat="1">
      <c r="B197" s="156"/>
      <c r="D197" s="150" t="s">
        <v>190</v>
      </c>
      <c r="E197" s="157" t="s">
        <v>1</v>
      </c>
      <c r="F197" s="158" t="s">
        <v>388</v>
      </c>
      <c r="H197" s="159">
        <v>97.197999999999993</v>
      </c>
      <c r="I197" s="160"/>
      <c r="L197" s="156"/>
      <c r="M197" s="161"/>
      <c r="T197" s="162"/>
      <c r="AT197" s="157" t="s">
        <v>190</v>
      </c>
      <c r="AU197" s="157" t="s">
        <v>83</v>
      </c>
      <c r="AV197" s="13" t="s">
        <v>83</v>
      </c>
      <c r="AW197" s="13" t="s">
        <v>30</v>
      </c>
      <c r="AX197" s="13" t="s">
        <v>73</v>
      </c>
      <c r="AY197" s="157" t="s">
        <v>123</v>
      </c>
    </row>
    <row r="198" spans="2:65" s="13" customFormat="1">
      <c r="B198" s="156"/>
      <c r="D198" s="150" t="s">
        <v>190</v>
      </c>
      <c r="E198" s="157" t="s">
        <v>1</v>
      </c>
      <c r="F198" s="158" t="s">
        <v>389</v>
      </c>
      <c r="H198" s="159">
        <v>249.87299999999999</v>
      </c>
      <c r="I198" s="160"/>
      <c r="L198" s="156"/>
      <c r="M198" s="161"/>
      <c r="T198" s="162"/>
      <c r="AT198" s="157" t="s">
        <v>190</v>
      </c>
      <c r="AU198" s="157" t="s">
        <v>83</v>
      </c>
      <c r="AV198" s="13" t="s">
        <v>83</v>
      </c>
      <c r="AW198" s="13" t="s">
        <v>30</v>
      </c>
      <c r="AX198" s="13" t="s">
        <v>73</v>
      </c>
      <c r="AY198" s="157" t="s">
        <v>123</v>
      </c>
    </row>
    <row r="199" spans="2:65" s="12" customFormat="1">
      <c r="B199" s="149"/>
      <c r="D199" s="150" t="s">
        <v>190</v>
      </c>
      <c r="E199" s="151" t="s">
        <v>1</v>
      </c>
      <c r="F199" s="152" t="s">
        <v>325</v>
      </c>
      <c r="H199" s="151" t="s">
        <v>1</v>
      </c>
      <c r="I199" s="153"/>
      <c r="L199" s="149"/>
      <c r="M199" s="154"/>
      <c r="T199" s="155"/>
      <c r="AT199" s="151" t="s">
        <v>190</v>
      </c>
      <c r="AU199" s="151" t="s">
        <v>83</v>
      </c>
      <c r="AV199" s="12" t="s">
        <v>81</v>
      </c>
      <c r="AW199" s="12" t="s">
        <v>30</v>
      </c>
      <c r="AX199" s="12" t="s">
        <v>73</v>
      </c>
      <c r="AY199" s="151" t="s">
        <v>123</v>
      </c>
    </row>
    <row r="200" spans="2:65" s="13" customFormat="1">
      <c r="B200" s="156"/>
      <c r="D200" s="150" t="s">
        <v>190</v>
      </c>
      <c r="E200" s="157" t="s">
        <v>1</v>
      </c>
      <c r="F200" s="158" t="s">
        <v>390</v>
      </c>
      <c r="H200" s="159">
        <v>106.038</v>
      </c>
      <c r="I200" s="160"/>
      <c r="L200" s="156"/>
      <c r="M200" s="161"/>
      <c r="T200" s="162"/>
      <c r="AT200" s="157" t="s">
        <v>190</v>
      </c>
      <c r="AU200" s="157" t="s">
        <v>83</v>
      </c>
      <c r="AV200" s="13" t="s">
        <v>83</v>
      </c>
      <c r="AW200" s="13" t="s">
        <v>30</v>
      </c>
      <c r="AX200" s="13" t="s">
        <v>73</v>
      </c>
      <c r="AY200" s="157" t="s">
        <v>123</v>
      </c>
    </row>
    <row r="201" spans="2:65" s="13" customFormat="1">
      <c r="B201" s="156"/>
      <c r="D201" s="150" t="s">
        <v>190</v>
      </c>
      <c r="E201" s="157" t="s">
        <v>1</v>
      </c>
      <c r="F201" s="158" t="s">
        <v>391</v>
      </c>
      <c r="H201" s="159">
        <v>12.69</v>
      </c>
      <c r="I201" s="160"/>
      <c r="L201" s="156"/>
      <c r="M201" s="161"/>
      <c r="T201" s="162"/>
      <c r="AT201" s="157" t="s">
        <v>190</v>
      </c>
      <c r="AU201" s="157" t="s">
        <v>83</v>
      </c>
      <c r="AV201" s="13" t="s">
        <v>83</v>
      </c>
      <c r="AW201" s="13" t="s">
        <v>30</v>
      </c>
      <c r="AX201" s="13" t="s">
        <v>73</v>
      </c>
      <c r="AY201" s="157" t="s">
        <v>123</v>
      </c>
    </row>
    <row r="202" spans="2:65" s="13" customFormat="1">
      <c r="B202" s="156"/>
      <c r="D202" s="150" t="s">
        <v>190</v>
      </c>
      <c r="E202" s="157" t="s">
        <v>1</v>
      </c>
      <c r="F202" s="158" t="s">
        <v>392</v>
      </c>
      <c r="H202" s="159">
        <v>3.7130000000000001</v>
      </c>
      <c r="I202" s="160"/>
      <c r="L202" s="156"/>
      <c r="M202" s="161"/>
      <c r="T202" s="162"/>
      <c r="AT202" s="157" t="s">
        <v>190</v>
      </c>
      <c r="AU202" s="157" t="s">
        <v>83</v>
      </c>
      <c r="AV202" s="13" t="s">
        <v>83</v>
      </c>
      <c r="AW202" s="13" t="s">
        <v>30</v>
      </c>
      <c r="AX202" s="13" t="s">
        <v>73</v>
      </c>
      <c r="AY202" s="157" t="s">
        <v>123</v>
      </c>
    </row>
    <row r="203" spans="2:65" s="14" customFormat="1">
      <c r="B203" s="163"/>
      <c r="D203" s="150" t="s">
        <v>190</v>
      </c>
      <c r="E203" s="164" t="s">
        <v>1</v>
      </c>
      <c r="F203" s="165" t="s">
        <v>201</v>
      </c>
      <c r="H203" s="166">
        <v>829.03200000000004</v>
      </c>
      <c r="I203" s="167"/>
      <c r="L203" s="163"/>
      <c r="M203" s="168"/>
      <c r="T203" s="169"/>
      <c r="AT203" s="164" t="s">
        <v>190</v>
      </c>
      <c r="AU203" s="164" t="s">
        <v>83</v>
      </c>
      <c r="AV203" s="14" t="s">
        <v>129</v>
      </c>
      <c r="AW203" s="14" t="s">
        <v>30</v>
      </c>
      <c r="AX203" s="14" t="s">
        <v>81</v>
      </c>
      <c r="AY203" s="164" t="s">
        <v>123</v>
      </c>
    </row>
    <row r="204" spans="2:65" s="1" customFormat="1" ht="24.2" customHeight="1">
      <c r="B204" s="31"/>
      <c r="C204" s="170" t="s">
        <v>262</v>
      </c>
      <c r="D204" s="170" t="s">
        <v>332</v>
      </c>
      <c r="E204" s="171" t="s">
        <v>393</v>
      </c>
      <c r="F204" s="172" t="s">
        <v>394</v>
      </c>
      <c r="G204" s="173" t="s">
        <v>187</v>
      </c>
      <c r="H204" s="174">
        <v>870.48400000000004</v>
      </c>
      <c r="I204" s="175"/>
      <c r="J204" s="176">
        <f>ROUND(I204*H204,2)</f>
        <v>0</v>
      </c>
      <c r="K204" s="172" t="s">
        <v>188</v>
      </c>
      <c r="L204" s="177"/>
      <c r="M204" s="178" t="s">
        <v>1</v>
      </c>
      <c r="N204" s="179" t="s">
        <v>38</v>
      </c>
      <c r="P204" s="140">
        <f>O204*H204</f>
        <v>0</v>
      </c>
      <c r="Q204" s="140">
        <v>1.9E-3</v>
      </c>
      <c r="R204" s="140">
        <f>Q204*H204</f>
        <v>1.6539196</v>
      </c>
      <c r="S204" s="140">
        <v>0</v>
      </c>
      <c r="T204" s="141">
        <f>S204*H204</f>
        <v>0</v>
      </c>
      <c r="AR204" s="142" t="s">
        <v>368</v>
      </c>
      <c r="AT204" s="142" t="s">
        <v>332</v>
      </c>
      <c r="AU204" s="142" t="s">
        <v>83</v>
      </c>
      <c r="AY204" s="16" t="s">
        <v>123</v>
      </c>
      <c r="BE204" s="143">
        <f>IF(N204="základní",J204,0)</f>
        <v>0</v>
      </c>
      <c r="BF204" s="143">
        <f>IF(N204="snížená",J204,0)</f>
        <v>0</v>
      </c>
      <c r="BG204" s="143">
        <f>IF(N204="zákl. přenesená",J204,0)</f>
        <v>0</v>
      </c>
      <c r="BH204" s="143">
        <f>IF(N204="sníž. přenesená",J204,0)</f>
        <v>0</v>
      </c>
      <c r="BI204" s="143">
        <f>IF(N204="nulová",J204,0)</f>
        <v>0</v>
      </c>
      <c r="BJ204" s="16" t="s">
        <v>81</v>
      </c>
      <c r="BK204" s="143">
        <f>ROUND(I204*H204,2)</f>
        <v>0</v>
      </c>
      <c r="BL204" s="16" t="s">
        <v>262</v>
      </c>
      <c r="BM204" s="142" t="s">
        <v>395</v>
      </c>
    </row>
    <row r="205" spans="2:65" s="13" customFormat="1">
      <c r="B205" s="156"/>
      <c r="D205" s="150" t="s">
        <v>190</v>
      </c>
      <c r="F205" s="158" t="s">
        <v>396</v>
      </c>
      <c r="H205" s="159">
        <v>870.48400000000004</v>
      </c>
      <c r="I205" s="160"/>
      <c r="L205" s="156"/>
      <c r="M205" s="161"/>
      <c r="T205" s="162"/>
      <c r="AT205" s="157" t="s">
        <v>190</v>
      </c>
      <c r="AU205" s="157" t="s">
        <v>83</v>
      </c>
      <c r="AV205" s="13" t="s">
        <v>83</v>
      </c>
      <c r="AW205" s="13" t="s">
        <v>4</v>
      </c>
      <c r="AX205" s="13" t="s">
        <v>81</v>
      </c>
      <c r="AY205" s="157" t="s">
        <v>123</v>
      </c>
    </row>
    <row r="206" spans="2:65" s="1" customFormat="1" ht="24.2" customHeight="1">
      <c r="B206" s="31"/>
      <c r="C206" s="131" t="s">
        <v>266</v>
      </c>
      <c r="D206" s="131" t="s">
        <v>126</v>
      </c>
      <c r="E206" s="132" t="s">
        <v>397</v>
      </c>
      <c r="F206" s="133" t="s">
        <v>398</v>
      </c>
      <c r="G206" s="134" t="s">
        <v>323</v>
      </c>
      <c r="H206" s="135">
        <v>264.45</v>
      </c>
      <c r="I206" s="136"/>
      <c r="J206" s="137">
        <f>ROUND(I206*H206,2)</f>
        <v>0</v>
      </c>
      <c r="K206" s="133" t="s">
        <v>219</v>
      </c>
      <c r="L206" s="31"/>
      <c r="M206" s="138" t="s">
        <v>1</v>
      </c>
      <c r="N206" s="139" t="s">
        <v>38</v>
      </c>
      <c r="P206" s="140">
        <f>O206*H206</f>
        <v>0</v>
      </c>
      <c r="Q206" s="140">
        <v>3.8000000000000002E-4</v>
      </c>
      <c r="R206" s="140">
        <f>Q206*H206</f>
        <v>0.100491</v>
      </c>
      <c r="S206" s="140">
        <v>0</v>
      </c>
      <c r="T206" s="141">
        <f>S206*H206</f>
        <v>0</v>
      </c>
      <c r="AR206" s="142" t="s">
        <v>262</v>
      </c>
      <c r="AT206" s="142" t="s">
        <v>126</v>
      </c>
      <c r="AU206" s="142" t="s">
        <v>83</v>
      </c>
      <c r="AY206" s="16" t="s">
        <v>123</v>
      </c>
      <c r="BE206" s="143">
        <f>IF(N206="základní",J206,0)</f>
        <v>0</v>
      </c>
      <c r="BF206" s="143">
        <f>IF(N206="snížená",J206,0)</f>
        <v>0</v>
      </c>
      <c r="BG206" s="143">
        <f>IF(N206="zákl. přenesená",J206,0)</f>
        <v>0</v>
      </c>
      <c r="BH206" s="143">
        <f>IF(N206="sníž. přenesená",J206,0)</f>
        <v>0</v>
      </c>
      <c r="BI206" s="143">
        <f>IF(N206="nulová",J206,0)</f>
        <v>0</v>
      </c>
      <c r="BJ206" s="16" t="s">
        <v>81</v>
      </c>
      <c r="BK206" s="143">
        <f>ROUND(I206*H206,2)</f>
        <v>0</v>
      </c>
      <c r="BL206" s="16" t="s">
        <v>262</v>
      </c>
      <c r="BM206" s="142" t="s">
        <v>399</v>
      </c>
    </row>
    <row r="207" spans="2:65" s="12" customFormat="1">
      <c r="B207" s="149"/>
      <c r="D207" s="150" t="s">
        <v>190</v>
      </c>
      <c r="E207" s="151" t="s">
        <v>1</v>
      </c>
      <c r="F207" s="152" t="s">
        <v>325</v>
      </c>
      <c r="H207" s="151" t="s">
        <v>1</v>
      </c>
      <c r="I207" s="153"/>
      <c r="L207" s="149"/>
      <c r="M207" s="154"/>
      <c r="T207" s="155"/>
      <c r="AT207" s="151" t="s">
        <v>190</v>
      </c>
      <c r="AU207" s="151" t="s">
        <v>83</v>
      </c>
      <c r="AV207" s="12" t="s">
        <v>81</v>
      </c>
      <c r="AW207" s="12" t="s">
        <v>30</v>
      </c>
      <c r="AX207" s="12" t="s">
        <v>73</v>
      </c>
      <c r="AY207" s="151" t="s">
        <v>123</v>
      </c>
    </row>
    <row r="208" spans="2:65" s="13" customFormat="1">
      <c r="B208" s="156"/>
      <c r="D208" s="150" t="s">
        <v>190</v>
      </c>
      <c r="E208" s="157" t="s">
        <v>1</v>
      </c>
      <c r="F208" s="158" t="s">
        <v>400</v>
      </c>
      <c r="H208" s="159">
        <v>124.75</v>
      </c>
      <c r="I208" s="160"/>
      <c r="L208" s="156"/>
      <c r="M208" s="161"/>
      <c r="T208" s="162"/>
      <c r="AT208" s="157" t="s">
        <v>190</v>
      </c>
      <c r="AU208" s="157" t="s">
        <v>83</v>
      </c>
      <c r="AV208" s="13" t="s">
        <v>83</v>
      </c>
      <c r="AW208" s="13" t="s">
        <v>30</v>
      </c>
      <c r="AX208" s="13" t="s">
        <v>73</v>
      </c>
      <c r="AY208" s="157" t="s">
        <v>123</v>
      </c>
    </row>
    <row r="209" spans="2:65" s="13" customFormat="1">
      <c r="B209" s="156"/>
      <c r="D209" s="150" t="s">
        <v>190</v>
      </c>
      <c r="E209" s="157" t="s">
        <v>1</v>
      </c>
      <c r="F209" s="158" t="s">
        <v>401</v>
      </c>
      <c r="H209" s="159">
        <v>28.2</v>
      </c>
      <c r="I209" s="160"/>
      <c r="L209" s="156"/>
      <c r="M209" s="161"/>
      <c r="T209" s="162"/>
      <c r="AT209" s="157" t="s">
        <v>190</v>
      </c>
      <c r="AU209" s="157" t="s">
        <v>83</v>
      </c>
      <c r="AV209" s="13" t="s">
        <v>83</v>
      </c>
      <c r="AW209" s="13" t="s">
        <v>30</v>
      </c>
      <c r="AX209" s="13" t="s">
        <v>73</v>
      </c>
      <c r="AY209" s="157" t="s">
        <v>123</v>
      </c>
    </row>
    <row r="210" spans="2:65" s="13" customFormat="1">
      <c r="B210" s="156"/>
      <c r="D210" s="150" t="s">
        <v>190</v>
      </c>
      <c r="E210" s="157" t="s">
        <v>1</v>
      </c>
      <c r="F210" s="158" t="s">
        <v>402</v>
      </c>
      <c r="H210" s="159">
        <v>8.25</v>
      </c>
      <c r="I210" s="160"/>
      <c r="L210" s="156"/>
      <c r="M210" s="161"/>
      <c r="T210" s="162"/>
      <c r="AT210" s="157" t="s">
        <v>190</v>
      </c>
      <c r="AU210" s="157" t="s">
        <v>83</v>
      </c>
      <c r="AV210" s="13" t="s">
        <v>83</v>
      </c>
      <c r="AW210" s="13" t="s">
        <v>30</v>
      </c>
      <c r="AX210" s="13" t="s">
        <v>73</v>
      </c>
      <c r="AY210" s="157" t="s">
        <v>123</v>
      </c>
    </row>
    <row r="211" spans="2:65" s="12" customFormat="1">
      <c r="B211" s="149"/>
      <c r="D211" s="150" t="s">
        <v>190</v>
      </c>
      <c r="E211" s="151" t="s">
        <v>1</v>
      </c>
      <c r="F211" s="152" t="s">
        <v>403</v>
      </c>
      <c r="H211" s="151" t="s">
        <v>1</v>
      </c>
      <c r="I211" s="153"/>
      <c r="L211" s="149"/>
      <c r="M211" s="154"/>
      <c r="T211" s="155"/>
      <c r="AT211" s="151" t="s">
        <v>190</v>
      </c>
      <c r="AU211" s="151" t="s">
        <v>83</v>
      </c>
      <c r="AV211" s="12" t="s">
        <v>81</v>
      </c>
      <c r="AW211" s="12" t="s">
        <v>30</v>
      </c>
      <c r="AX211" s="12" t="s">
        <v>73</v>
      </c>
      <c r="AY211" s="151" t="s">
        <v>123</v>
      </c>
    </row>
    <row r="212" spans="2:65" s="13" customFormat="1">
      <c r="B212" s="156"/>
      <c r="D212" s="150" t="s">
        <v>190</v>
      </c>
      <c r="E212" s="157" t="s">
        <v>1</v>
      </c>
      <c r="F212" s="158" t="s">
        <v>404</v>
      </c>
      <c r="H212" s="159">
        <v>9.85</v>
      </c>
      <c r="I212" s="160"/>
      <c r="L212" s="156"/>
      <c r="M212" s="161"/>
      <c r="T212" s="162"/>
      <c r="AT212" s="157" t="s">
        <v>190</v>
      </c>
      <c r="AU212" s="157" t="s">
        <v>83</v>
      </c>
      <c r="AV212" s="13" t="s">
        <v>83</v>
      </c>
      <c r="AW212" s="13" t="s">
        <v>30</v>
      </c>
      <c r="AX212" s="13" t="s">
        <v>73</v>
      </c>
      <c r="AY212" s="157" t="s">
        <v>123</v>
      </c>
    </row>
    <row r="213" spans="2:65" s="13" customFormat="1">
      <c r="B213" s="156"/>
      <c r="D213" s="150" t="s">
        <v>190</v>
      </c>
      <c r="E213" s="157" t="s">
        <v>1</v>
      </c>
      <c r="F213" s="158" t="s">
        <v>405</v>
      </c>
      <c r="H213" s="159">
        <v>2.9</v>
      </c>
      <c r="I213" s="160"/>
      <c r="L213" s="156"/>
      <c r="M213" s="161"/>
      <c r="T213" s="162"/>
      <c r="AT213" s="157" t="s">
        <v>190</v>
      </c>
      <c r="AU213" s="157" t="s">
        <v>83</v>
      </c>
      <c r="AV213" s="13" t="s">
        <v>83</v>
      </c>
      <c r="AW213" s="13" t="s">
        <v>30</v>
      </c>
      <c r="AX213" s="13" t="s">
        <v>73</v>
      </c>
      <c r="AY213" s="157" t="s">
        <v>123</v>
      </c>
    </row>
    <row r="214" spans="2:65" s="13" customFormat="1">
      <c r="B214" s="156"/>
      <c r="D214" s="150" t="s">
        <v>190</v>
      </c>
      <c r="E214" s="157" t="s">
        <v>1</v>
      </c>
      <c r="F214" s="158" t="s">
        <v>406</v>
      </c>
      <c r="H214" s="159">
        <v>18.7</v>
      </c>
      <c r="I214" s="160"/>
      <c r="L214" s="156"/>
      <c r="M214" s="161"/>
      <c r="T214" s="162"/>
      <c r="AT214" s="157" t="s">
        <v>190</v>
      </c>
      <c r="AU214" s="157" t="s">
        <v>83</v>
      </c>
      <c r="AV214" s="13" t="s">
        <v>83</v>
      </c>
      <c r="AW214" s="13" t="s">
        <v>30</v>
      </c>
      <c r="AX214" s="13" t="s">
        <v>73</v>
      </c>
      <c r="AY214" s="157" t="s">
        <v>123</v>
      </c>
    </row>
    <row r="215" spans="2:65" s="13" customFormat="1">
      <c r="B215" s="156"/>
      <c r="D215" s="150" t="s">
        <v>190</v>
      </c>
      <c r="E215" s="157" t="s">
        <v>1</v>
      </c>
      <c r="F215" s="158" t="s">
        <v>407</v>
      </c>
      <c r="H215" s="159">
        <v>71.8</v>
      </c>
      <c r="I215" s="160"/>
      <c r="L215" s="156"/>
      <c r="M215" s="161"/>
      <c r="T215" s="162"/>
      <c r="AT215" s="157" t="s">
        <v>190</v>
      </c>
      <c r="AU215" s="157" t="s">
        <v>83</v>
      </c>
      <c r="AV215" s="13" t="s">
        <v>83</v>
      </c>
      <c r="AW215" s="13" t="s">
        <v>30</v>
      </c>
      <c r="AX215" s="13" t="s">
        <v>73</v>
      </c>
      <c r="AY215" s="157" t="s">
        <v>123</v>
      </c>
    </row>
    <row r="216" spans="2:65" s="14" customFormat="1">
      <c r="B216" s="163"/>
      <c r="D216" s="150" t="s">
        <v>190</v>
      </c>
      <c r="E216" s="164" t="s">
        <v>1</v>
      </c>
      <c r="F216" s="165" t="s">
        <v>201</v>
      </c>
      <c r="H216" s="166">
        <v>264.45</v>
      </c>
      <c r="I216" s="167"/>
      <c r="L216" s="163"/>
      <c r="M216" s="168"/>
      <c r="T216" s="169"/>
      <c r="AT216" s="164" t="s">
        <v>190</v>
      </c>
      <c r="AU216" s="164" t="s">
        <v>83</v>
      </c>
      <c r="AV216" s="14" t="s">
        <v>129</v>
      </c>
      <c r="AW216" s="14" t="s">
        <v>30</v>
      </c>
      <c r="AX216" s="14" t="s">
        <v>81</v>
      </c>
      <c r="AY216" s="164" t="s">
        <v>123</v>
      </c>
    </row>
    <row r="217" spans="2:65" s="1" customFormat="1" ht="24.2" customHeight="1">
      <c r="B217" s="31"/>
      <c r="C217" s="170" t="s">
        <v>274</v>
      </c>
      <c r="D217" s="170" t="s">
        <v>332</v>
      </c>
      <c r="E217" s="171" t="s">
        <v>408</v>
      </c>
      <c r="F217" s="172" t="s">
        <v>409</v>
      </c>
      <c r="G217" s="173" t="s">
        <v>187</v>
      </c>
      <c r="H217" s="174">
        <v>132.22499999999999</v>
      </c>
      <c r="I217" s="175"/>
      <c r="J217" s="176">
        <f>ROUND(I217*H217,2)</f>
        <v>0</v>
      </c>
      <c r="K217" s="172" t="s">
        <v>188</v>
      </c>
      <c r="L217" s="177"/>
      <c r="M217" s="178" t="s">
        <v>1</v>
      </c>
      <c r="N217" s="179" t="s">
        <v>38</v>
      </c>
      <c r="P217" s="140">
        <f>O217*H217</f>
        <v>0</v>
      </c>
      <c r="Q217" s="140">
        <v>1.9E-3</v>
      </c>
      <c r="R217" s="140">
        <f>Q217*H217</f>
        <v>0.25122749999999999</v>
      </c>
      <c r="S217" s="140">
        <v>0</v>
      </c>
      <c r="T217" s="141">
        <f>S217*H217</f>
        <v>0</v>
      </c>
      <c r="AR217" s="142" t="s">
        <v>368</v>
      </c>
      <c r="AT217" s="142" t="s">
        <v>332</v>
      </c>
      <c r="AU217" s="142" t="s">
        <v>83</v>
      </c>
      <c r="AY217" s="16" t="s">
        <v>123</v>
      </c>
      <c r="BE217" s="143">
        <f>IF(N217="základní",J217,0)</f>
        <v>0</v>
      </c>
      <c r="BF217" s="143">
        <f>IF(N217="snížená",J217,0)</f>
        <v>0</v>
      </c>
      <c r="BG217" s="143">
        <f>IF(N217="zákl. přenesená",J217,0)</f>
        <v>0</v>
      </c>
      <c r="BH217" s="143">
        <f>IF(N217="sníž. přenesená",J217,0)</f>
        <v>0</v>
      </c>
      <c r="BI217" s="143">
        <f>IF(N217="nulová",J217,0)</f>
        <v>0</v>
      </c>
      <c r="BJ217" s="16" t="s">
        <v>81</v>
      </c>
      <c r="BK217" s="143">
        <f>ROUND(I217*H217,2)</f>
        <v>0</v>
      </c>
      <c r="BL217" s="16" t="s">
        <v>262</v>
      </c>
      <c r="BM217" s="142" t="s">
        <v>410</v>
      </c>
    </row>
    <row r="218" spans="2:65" s="13" customFormat="1">
      <c r="B218" s="156"/>
      <c r="D218" s="150" t="s">
        <v>190</v>
      </c>
      <c r="F218" s="158" t="s">
        <v>411</v>
      </c>
      <c r="H218" s="159">
        <v>132.22499999999999</v>
      </c>
      <c r="I218" s="160"/>
      <c r="L218" s="156"/>
      <c r="M218" s="161"/>
      <c r="T218" s="162"/>
      <c r="AT218" s="157" t="s">
        <v>190</v>
      </c>
      <c r="AU218" s="157" t="s">
        <v>83</v>
      </c>
      <c r="AV218" s="13" t="s">
        <v>83</v>
      </c>
      <c r="AW218" s="13" t="s">
        <v>4</v>
      </c>
      <c r="AX218" s="13" t="s">
        <v>81</v>
      </c>
      <c r="AY218" s="157" t="s">
        <v>123</v>
      </c>
    </row>
    <row r="219" spans="2:65" s="1" customFormat="1" ht="24.2" customHeight="1">
      <c r="B219" s="31"/>
      <c r="C219" s="131" t="s">
        <v>278</v>
      </c>
      <c r="D219" s="131" t="s">
        <v>126</v>
      </c>
      <c r="E219" s="132" t="s">
        <v>412</v>
      </c>
      <c r="F219" s="133" t="s">
        <v>413</v>
      </c>
      <c r="G219" s="134" t="s">
        <v>310</v>
      </c>
      <c r="H219" s="135">
        <v>126.108</v>
      </c>
      <c r="I219" s="136"/>
      <c r="J219" s="137">
        <f>ROUND(I219*H219,2)</f>
        <v>0</v>
      </c>
      <c r="K219" s="133" t="s">
        <v>188</v>
      </c>
      <c r="L219" s="31"/>
      <c r="M219" s="138" t="s">
        <v>1</v>
      </c>
      <c r="N219" s="139" t="s">
        <v>38</v>
      </c>
      <c r="P219" s="140">
        <f>O219*H219</f>
        <v>0</v>
      </c>
      <c r="Q219" s="140">
        <v>0</v>
      </c>
      <c r="R219" s="140">
        <f>Q219*H219</f>
        <v>0</v>
      </c>
      <c r="S219" s="140">
        <v>0</v>
      </c>
      <c r="T219" s="141">
        <f>S219*H219</f>
        <v>0</v>
      </c>
      <c r="AR219" s="142" t="s">
        <v>262</v>
      </c>
      <c r="AT219" s="142" t="s">
        <v>126</v>
      </c>
      <c r="AU219" s="142" t="s">
        <v>83</v>
      </c>
      <c r="AY219" s="16" t="s">
        <v>123</v>
      </c>
      <c r="BE219" s="143">
        <f>IF(N219="základní",J219,0)</f>
        <v>0</v>
      </c>
      <c r="BF219" s="143">
        <f>IF(N219="snížená",J219,0)</f>
        <v>0</v>
      </c>
      <c r="BG219" s="143">
        <f>IF(N219="zákl. přenesená",J219,0)</f>
        <v>0</v>
      </c>
      <c r="BH219" s="143">
        <f>IF(N219="sníž. přenesená",J219,0)</f>
        <v>0</v>
      </c>
      <c r="BI219" s="143">
        <f>IF(N219="nulová",J219,0)</f>
        <v>0</v>
      </c>
      <c r="BJ219" s="16" t="s">
        <v>81</v>
      </c>
      <c r="BK219" s="143">
        <f>ROUND(I219*H219,2)</f>
        <v>0</v>
      </c>
      <c r="BL219" s="16" t="s">
        <v>262</v>
      </c>
      <c r="BM219" s="142" t="s">
        <v>414</v>
      </c>
    </row>
    <row r="220" spans="2:65" s="12" customFormat="1">
      <c r="B220" s="149"/>
      <c r="D220" s="150" t="s">
        <v>190</v>
      </c>
      <c r="E220" s="151" t="s">
        <v>1</v>
      </c>
      <c r="F220" s="152" t="s">
        <v>291</v>
      </c>
      <c r="H220" s="151" t="s">
        <v>1</v>
      </c>
      <c r="I220" s="153"/>
      <c r="L220" s="149"/>
      <c r="M220" s="154"/>
      <c r="T220" s="155"/>
      <c r="AT220" s="151" t="s">
        <v>190</v>
      </c>
      <c r="AU220" s="151" t="s">
        <v>83</v>
      </c>
      <c r="AV220" s="12" t="s">
        <v>81</v>
      </c>
      <c r="AW220" s="12" t="s">
        <v>30</v>
      </c>
      <c r="AX220" s="12" t="s">
        <v>73</v>
      </c>
      <c r="AY220" s="151" t="s">
        <v>123</v>
      </c>
    </row>
    <row r="221" spans="2:65" s="13" customFormat="1">
      <c r="B221" s="156"/>
      <c r="D221" s="150" t="s">
        <v>190</v>
      </c>
      <c r="E221" s="157" t="s">
        <v>1</v>
      </c>
      <c r="F221" s="158" t="s">
        <v>415</v>
      </c>
      <c r="H221" s="159">
        <v>126.108</v>
      </c>
      <c r="I221" s="160"/>
      <c r="L221" s="156"/>
      <c r="M221" s="161"/>
      <c r="T221" s="162"/>
      <c r="AT221" s="157" t="s">
        <v>190</v>
      </c>
      <c r="AU221" s="157" t="s">
        <v>83</v>
      </c>
      <c r="AV221" s="13" t="s">
        <v>83</v>
      </c>
      <c r="AW221" s="13" t="s">
        <v>30</v>
      </c>
      <c r="AX221" s="13" t="s">
        <v>81</v>
      </c>
      <c r="AY221" s="157" t="s">
        <v>123</v>
      </c>
    </row>
    <row r="222" spans="2:65" s="1" customFormat="1" ht="24.2" customHeight="1">
      <c r="B222" s="31"/>
      <c r="C222" s="170" t="s">
        <v>283</v>
      </c>
      <c r="D222" s="170" t="s">
        <v>332</v>
      </c>
      <c r="E222" s="171" t="s">
        <v>416</v>
      </c>
      <c r="F222" s="172" t="s">
        <v>417</v>
      </c>
      <c r="G222" s="173" t="s">
        <v>310</v>
      </c>
      <c r="H222" s="174">
        <v>126.108</v>
      </c>
      <c r="I222" s="175"/>
      <c r="J222" s="176">
        <f>ROUND(I222*H222,2)</f>
        <v>0</v>
      </c>
      <c r="K222" s="172" t="s">
        <v>188</v>
      </c>
      <c r="L222" s="177"/>
      <c r="M222" s="178" t="s">
        <v>1</v>
      </c>
      <c r="N222" s="179" t="s">
        <v>38</v>
      </c>
      <c r="P222" s="140">
        <f>O222*H222</f>
        <v>0</v>
      </c>
      <c r="Q222" s="140">
        <v>1E-4</v>
      </c>
      <c r="R222" s="140">
        <f>Q222*H222</f>
        <v>1.2610800000000002E-2</v>
      </c>
      <c r="S222" s="140">
        <v>0</v>
      </c>
      <c r="T222" s="141">
        <f>S222*H222</f>
        <v>0</v>
      </c>
      <c r="AR222" s="142" t="s">
        <v>368</v>
      </c>
      <c r="AT222" s="142" t="s">
        <v>332</v>
      </c>
      <c r="AU222" s="142" t="s">
        <v>83</v>
      </c>
      <c r="AY222" s="16" t="s">
        <v>123</v>
      </c>
      <c r="BE222" s="143">
        <f>IF(N222="základní",J222,0)</f>
        <v>0</v>
      </c>
      <c r="BF222" s="143">
        <f>IF(N222="snížená",J222,0)</f>
        <v>0</v>
      </c>
      <c r="BG222" s="143">
        <f>IF(N222="zákl. přenesená",J222,0)</f>
        <v>0</v>
      </c>
      <c r="BH222" s="143">
        <f>IF(N222="sníž. přenesená",J222,0)</f>
        <v>0</v>
      </c>
      <c r="BI222" s="143">
        <f>IF(N222="nulová",J222,0)</f>
        <v>0</v>
      </c>
      <c r="BJ222" s="16" t="s">
        <v>81</v>
      </c>
      <c r="BK222" s="143">
        <f>ROUND(I222*H222,2)</f>
        <v>0</v>
      </c>
      <c r="BL222" s="16" t="s">
        <v>262</v>
      </c>
      <c r="BM222" s="142" t="s">
        <v>418</v>
      </c>
    </row>
    <row r="223" spans="2:65" s="1" customFormat="1" ht="33" customHeight="1">
      <c r="B223" s="31"/>
      <c r="C223" s="131" t="s">
        <v>7</v>
      </c>
      <c r="D223" s="131" t="s">
        <v>126</v>
      </c>
      <c r="E223" s="132" t="s">
        <v>419</v>
      </c>
      <c r="F223" s="133" t="s">
        <v>420</v>
      </c>
      <c r="G223" s="134" t="s">
        <v>421</v>
      </c>
      <c r="H223" s="180"/>
      <c r="I223" s="136"/>
      <c r="J223" s="137">
        <f>ROUND(I223*H223,2)</f>
        <v>0</v>
      </c>
      <c r="K223" s="133" t="s">
        <v>188</v>
      </c>
      <c r="L223" s="31"/>
      <c r="M223" s="138" t="s">
        <v>1</v>
      </c>
      <c r="N223" s="139" t="s">
        <v>38</v>
      </c>
      <c r="P223" s="140">
        <f>O223*H223</f>
        <v>0</v>
      </c>
      <c r="Q223" s="140">
        <v>0</v>
      </c>
      <c r="R223" s="140">
        <f>Q223*H223</f>
        <v>0</v>
      </c>
      <c r="S223" s="140">
        <v>0</v>
      </c>
      <c r="T223" s="141">
        <f>S223*H223</f>
        <v>0</v>
      </c>
      <c r="AR223" s="142" t="s">
        <v>262</v>
      </c>
      <c r="AT223" s="142" t="s">
        <v>126</v>
      </c>
      <c r="AU223" s="142" t="s">
        <v>83</v>
      </c>
      <c r="AY223" s="16" t="s">
        <v>123</v>
      </c>
      <c r="BE223" s="143">
        <f>IF(N223="základní",J223,0)</f>
        <v>0</v>
      </c>
      <c r="BF223" s="143">
        <f>IF(N223="snížená",J223,0)</f>
        <v>0</v>
      </c>
      <c r="BG223" s="143">
        <f>IF(N223="zákl. přenesená",J223,0)</f>
        <v>0</v>
      </c>
      <c r="BH223" s="143">
        <f>IF(N223="sníž. přenesená",J223,0)</f>
        <v>0</v>
      </c>
      <c r="BI223" s="143">
        <f>IF(N223="nulová",J223,0)</f>
        <v>0</v>
      </c>
      <c r="BJ223" s="16" t="s">
        <v>81</v>
      </c>
      <c r="BK223" s="143">
        <f>ROUND(I223*H223,2)</f>
        <v>0</v>
      </c>
      <c r="BL223" s="16" t="s">
        <v>262</v>
      </c>
      <c r="BM223" s="142" t="s">
        <v>422</v>
      </c>
    </row>
    <row r="224" spans="2:65" s="11" customFormat="1" ht="22.9" customHeight="1">
      <c r="B224" s="119"/>
      <c r="D224" s="120" t="s">
        <v>72</v>
      </c>
      <c r="E224" s="129" t="s">
        <v>295</v>
      </c>
      <c r="F224" s="129" t="s">
        <v>296</v>
      </c>
      <c r="I224" s="122"/>
      <c r="J224" s="130">
        <f>BK224</f>
        <v>0</v>
      </c>
      <c r="L224" s="119"/>
      <c r="M224" s="124"/>
      <c r="P224" s="125">
        <f>SUM(P225:P275)</f>
        <v>0</v>
      </c>
      <c r="R224" s="125">
        <f>SUM(R225:R275)</f>
        <v>8.5543439200000009</v>
      </c>
      <c r="T224" s="126">
        <f>SUM(T225:T275)</f>
        <v>0</v>
      </c>
      <c r="AR224" s="120" t="s">
        <v>83</v>
      </c>
      <c r="AT224" s="127" t="s">
        <v>72</v>
      </c>
      <c r="AU224" s="127" t="s">
        <v>81</v>
      </c>
      <c r="AY224" s="120" t="s">
        <v>123</v>
      </c>
      <c r="BK224" s="128">
        <f>SUM(BK225:BK275)</f>
        <v>0</v>
      </c>
    </row>
    <row r="225" spans="2:65" s="1" customFormat="1" ht="37.9" customHeight="1">
      <c r="B225" s="31"/>
      <c r="C225" s="131" t="s">
        <v>297</v>
      </c>
      <c r="D225" s="131" t="s">
        <v>126</v>
      </c>
      <c r="E225" s="132" t="s">
        <v>423</v>
      </c>
      <c r="F225" s="133" t="s">
        <v>424</v>
      </c>
      <c r="G225" s="134" t="s">
        <v>187</v>
      </c>
      <c r="H225" s="135">
        <v>121.901</v>
      </c>
      <c r="I225" s="136"/>
      <c r="J225" s="137">
        <f>ROUND(I225*H225,2)</f>
        <v>0</v>
      </c>
      <c r="K225" s="133" t="s">
        <v>188</v>
      </c>
      <c r="L225" s="31"/>
      <c r="M225" s="138" t="s">
        <v>1</v>
      </c>
      <c r="N225" s="139" t="s">
        <v>38</v>
      </c>
      <c r="P225" s="140">
        <f>O225*H225</f>
        <v>0</v>
      </c>
      <c r="Q225" s="140">
        <v>6.1199999999999996E-3</v>
      </c>
      <c r="R225" s="140">
        <f>Q225*H225</f>
        <v>0.74603411999999991</v>
      </c>
      <c r="S225" s="140">
        <v>0</v>
      </c>
      <c r="T225" s="141">
        <f>S225*H225</f>
        <v>0</v>
      </c>
      <c r="AR225" s="142" t="s">
        <v>262</v>
      </c>
      <c r="AT225" s="142" t="s">
        <v>126</v>
      </c>
      <c r="AU225" s="142" t="s">
        <v>83</v>
      </c>
      <c r="AY225" s="16" t="s">
        <v>123</v>
      </c>
      <c r="BE225" s="143">
        <f>IF(N225="základní",J225,0)</f>
        <v>0</v>
      </c>
      <c r="BF225" s="143">
        <f>IF(N225="snížená",J225,0)</f>
        <v>0</v>
      </c>
      <c r="BG225" s="143">
        <f>IF(N225="zákl. přenesená",J225,0)</f>
        <v>0</v>
      </c>
      <c r="BH225" s="143">
        <f>IF(N225="sníž. přenesená",J225,0)</f>
        <v>0</v>
      </c>
      <c r="BI225" s="143">
        <f>IF(N225="nulová",J225,0)</f>
        <v>0</v>
      </c>
      <c r="BJ225" s="16" t="s">
        <v>81</v>
      </c>
      <c r="BK225" s="143">
        <f>ROUND(I225*H225,2)</f>
        <v>0</v>
      </c>
      <c r="BL225" s="16" t="s">
        <v>262</v>
      </c>
      <c r="BM225" s="142" t="s">
        <v>425</v>
      </c>
    </row>
    <row r="226" spans="2:65" s="12" customFormat="1">
      <c r="B226" s="149"/>
      <c r="D226" s="150" t="s">
        <v>190</v>
      </c>
      <c r="E226" s="151" t="s">
        <v>1</v>
      </c>
      <c r="F226" s="152" t="s">
        <v>426</v>
      </c>
      <c r="H226" s="151" t="s">
        <v>1</v>
      </c>
      <c r="I226" s="153"/>
      <c r="L226" s="149"/>
      <c r="M226" s="154"/>
      <c r="T226" s="155"/>
      <c r="AT226" s="151" t="s">
        <v>190</v>
      </c>
      <c r="AU226" s="151" t="s">
        <v>83</v>
      </c>
      <c r="AV226" s="12" t="s">
        <v>81</v>
      </c>
      <c r="AW226" s="12" t="s">
        <v>30</v>
      </c>
      <c r="AX226" s="12" t="s">
        <v>73</v>
      </c>
      <c r="AY226" s="151" t="s">
        <v>123</v>
      </c>
    </row>
    <row r="227" spans="2:65" s="13" customFormat="1">
      <c r="B227" s="156"/>
      <c r="D227" s="150" t="s">
        <v>190</v>
      </c>
      <c r="E227" s="157" t="s">
        <v>1</v>
      </c>
      <c r="F227" s="158" t="s">
        <v>427</v>
      </c>
      <c r="H227" s="159">
        <v>106.038</v>
      </c>
      <c r="I227" s="160"/>
      <c r="L227" s="156"/>
      <c r="M227" s="161"/>
      <c r="T227" s="162"/>
      <c r="AT227" s="157" t="s">
        <v>190</v>
      </c>
      <c r="AU227" s="157" t="s">
        <v>83</v>
      </c>
      <c r="AV227" s="13" t="s">
        <v>83</v>
      </c>
      <c r="AW227" s="13" t="s">
        <v>30</v>
      </c>
      <c r="AX227" s="13" t="s">
        <v>73</v>
      </c>
      <c r="AY227" s="157" t="s">
        <v>123</v>
      </c>
    </row>
    <row r="228" spans="2:65" s="13" customFormat="1">
      <c r="B228" s="156"/>
      <c r="D228" s="150" t="s">
        <v>190</v>
      </c>
      <c r="E228" s="157" t="s">
        <v>1</v>
      </c>
      <c r="F228" s="158" t="s">
        <v>428</v>
      </c>
      <c r="H228" s="159">
        <v>12.15</v>
      </c>
      <c r="I228" s="160"/>
      <c r="L228" s="156"/>
      <c r="M228" s="161"/>
      <c r="T228" s="162"/>
      <c r="AT228" s="157" t="s">
        <v>190</v>
      </c>
      <c r="AU228" s="157" t="s">
        <v>83</v>
      </c>
      <c r="AV228" s="13" t="s">
        <v>83</v>
      </c>
      <c r="AW228" s="13" t="s">
        <v>30</v>
      </c>
      <c r="AX228" s="13" t="s">
        <v>73</v>
      </c>
      <c r="AY228" s="157" t="s">
        <v>123</v>
      </c>
    </row>
    <row r="229" spans="2:65" s="13" customFormat="1">
      <c r="B229" s="156"/>
      <c r="D229" s="150" t="s">
        <v>190</v>
      </c>
      <c r="E229" s="157" t="s">
        <v>1</v>
      </c>
      <c r="F229" s="158" t="s">
        <v>392</v>
      </c>
      <c r="H229" s="159">
        <v>3.7130000000000001</v>
      </c>
      <c r="I229" s="160"/>
      <c r="L229" s="156"/>
      <c r="M229" s="161"/>
      <c r="T229" s="162"/>
      <c r="AT229" s="157" t="s">
        <v>190</v>
      </c>
      <c r="AU229" s="157" t="s">
        <v>83</v>
      </c>
      <c r="AV229" s="13" t="s">
        <v>83</v>
      </c>
      <c r="AW229" s="13" t="s">
        <v>30</v>
      </c>
      <c r="AX229" s="13" t="s">
        <v>73</v>
      </c>
      <c r="AY229" s="157" t="s">
        <v>123</v>
      </c>
    </row>
    <row r="230" spans="2:65" s="14" customFormat="1">
      <c r="B230" s="163"/>
      <c r="D230" s="150" t="s">
        <v>190</v>
      </c>
      <c r="E230" s="164" t="s">
        <v>1</v>
      </c>
      <c r="F230" s="165" t="s">
        <v>201</v>
      </c>
      <c r="H230" s="166">
        <v>121.901</v>
      </c>
      <c r="I230" s="167"/>
      <c r="L230" s="163"/>
      <c r="M230" s="168"/>
      <c r="T230" s="169"/>
      <c r="AT230" s="164" t="s">
        <v>190</v>
      </c>
      <c r="AU230" s="164" t="s">
        <v>83</v>
      </c>
      <c r="AV230" s="14" t="s">
        <v>129</v>
      </c>
      <c r="AW230" s="14" t="s">
        <v>30</v>
      </c>
      <c r="AX230" s="14" t="s">
        <v>81</v>
      </c>
      <c r="AY230" s="164" t="s">
        <v>123</v>
      </c>
    </row>
    <row r="231" spans="2:65" s="1" customFormat="1" ht="16.5" customHeight="1">
      <c r="B231" s="31"/>
      <c r="C231" s="170" t="s">
        <v>301</v>
      </c>
      <c r="D231" s="170" t="s">
        <v>332</v>
      </c>
      <c r="E231" s="171" t="s">
        <v>429</v>
      </c>
      <c r="F231" s="172" t="s">
        <v>430</v>
      </c>
      <c r="G231" s="173" t="s">
        <v>187</v>
      </c>
      <c r="H231" s="174">
        <v>127.996</v>
      </c>
      <c r="I231" s="175"/>
      <c r="J231" s="176">
        <f>ROUND(I231*H231,2)</f>
        <v>0</v>
      </c>
      <c r="K231" s="172" t="s">
        <v>188</v>
      </c>
      <c r="L231" s="177"/>
      <c r="M231" s="178" t="s">
        <v>1</v>
      </c>
      <c r="N231" s="179" t="s">
        <v>38</v>
      </c>
      <c r="P231" s="140">
        <f>O231*H231</f>
        <v>0</v>
      </c>
      <c r="Q231" s="140">
        <v>6.9999999999999999E-4</v>
      </c>
      <c r="R231" s="140">
        <f>Q231*H231</f>
        <v>8.9597200000000002E-2</v>
      </c>
      <c r="S231" s="140">
        <v>0</v>
      </c>
      <c r="T231" s="141">
        <f>S231*H231</f>
        <v>0</v>
      </c>
      <c r="AR231" s="142" t="s">
        <v>368</v>
      </c>
      <c r="AT231" s="142" t="s">
        <v>332</v>
      </c>
      <c r="AU231" s="142" t="s">
        <v>83</v>
      </c>
      <c r="AY231" s="16" t="s">
        <v>123</v>
      </c>
      <c r="BE231" s="143">
        <f>IF(N231="základní",J231,0)</f>
        <v>0</v>
      </c>
      <c r="BF231" s="143">
        <f>IF(N231="snížená",J231,0)</f>
        <v>0</v>
      </c>
      <c r="BG231" s="143">
        <f>IF(N231="zákl. přenesená",J231,0)</f>
        <v>0</v>
      </c>
      <c r="BH231" s="143">
        <f>IF(N231="sníž. přenesená",J231,0)</f>
        <v>0</v>
      </c>
      <c r="BI231" s="143">
        <f>IF(N231="nulová",J231,0)</f>
        <v>0</v>
      </c>
      <c r="BJ231" s="16" t="s">
        <v>81</v>
      </c>
      <c r="BK231" s="143">
        <f>ROUND(I231*H231,2)</f>
        <v>0</v>
      </c>
      <c r="BL231" s="16" t="s">
        <v>262</v>
      </c>
      <c r="BM231" s="142" t="s">
        <v>431</v>
      </c>
    </row>
    <row r="232" spans="2:65" s="13" customFormat="1">
      <c r="B232" s="156"/>
      <c r="D232" s="150" t="s">
        <v>190</v>
      </c>
      <c r="F232" s="158" t="s">
        <v>432</v>
      </c>
      <c r="H232" s="159">
        <v>127.996</v>
      </c>
      <c r="I232" s="160"/>
      <c r="L232" s="156"/>
      <c r="M232" s="161"/>
      <c r="T232" s="162"/>
      <c r="AT232" s="157" t="s">
        <v>190</v>
      </c>
      <c r="AU232" s="157" t="s">
        <v>83</v>
      </c>
      <c r="AV232" s="13" t="s">
        <v>83</v>
      </c>
      <c r="AW232" s="13" t="s">
        <v>4</v>
      </c>
      <c r="AX232" s="13" t="s">
        <v>81</v>
      </c>
      <c r="AY232" s="157" t="s">
        <v>123</v>
      </c>
    </row>
    <row r="233" spans="2:65" s="1" customFormat="1" ht="24.2" customHeight="1">
      <c r="B233" s="31"/>
      <c r="C233" s="131" t="s">
        <v>307</v>
      </c>
      <c r="D233" s="131" t="s">
        <v>126</v>
      </c>
      <c r="E233" s="132" t="s">
        <v>433</v>
      </c>
      <c r="F233" s="133" t="s">
        <v>434</v>
      </c>
      <c r="G233" s="134" t="s">
        <v>187</v>
      </c>
      <c r="H233" s="135">
        <v>702.46799999999996</v>
      </c>
      <c r="I233" s="136"/>
      <c r="J233" s="137">
        <f>ROUND(I233*H233,2)</f>
        <v>0</v>
      </c>
      <c r="K233" s="133" t="s">
        <v>188</v>
      </c>
      <c r="L233" s="31"/>
      <c r="M233" s="138" t="s">
        <v>1</v>
      </c>
      <c r="N233" s="139" t="s">
        <v>38</v>
      </c>
      <c r="P233" s="140">
        <f>O233*H233</f>
        <v>0</v>
      </c>
      <c r="Q233" s="140">
        <v>2.0400000000000001E-3</v>
      </c>
      <c r="R233" s="140">
        <f>Q233*H233</f>
        <v>1.43303472</v>
      </c>
      <c r="S233" s="140">
        <v>0</v>
      </c>
      <c r="T233" s="141">
        <f>S233*H233</f>
        <v>0</v>
      </c>
      <c r="AR233" s="142" t="s">
        <v>262</v>
      </c>
      <c r="AT233" s="142" t="s">
        <v>126</v>
      </c>
      <c r="AU233" s="142" t="s">
        <v>83</v>
      </c>
      <c r="AY233" s="16" t="s">
        <v>123</v>
      </c>
      <c r="BE233" s="143">
        <f>IF(N233="základní",J233,0)</f>
        <v>0</v>
      </c>
      <c r="BF233" s="143">
        <f>IF(N233="snížená",J233,0)</f>
        <v>0</v>
      </c>
      <c r="BG233" s="143">
        <f>IF(N233="zákl. přenesená",J233,0)</f>
        <v>0</v>
      </c>
      <c r="BH233" s="143">
        <f>IF(N233="sníž. přenesená",J233,0)</f>
        <v>0</v>
      </c>
      <c r="BI233" s="143">
        <f>IF(N233="nulová",J233,0)</f>
        <v>0</v>
      </c>
      <c r="BJ233" s="16" t="s">
        <v>81</v>
      </c>
      <c r="BK233" s="143">
        <f>ROUND(I233*H233,2)</f>
        <v>0</v>
      </c>
      <c r="BL233" s="16" t="s">
        <v>262</v>
      </c>
      <c r="BM233" s="142" t="s">
        <v>435</v>
      </c>
    </row>
    <row r="234" spans="2:65" s="12" customFormat="1">
      <c r="B234" s="149"/>
      <c r="D234" s="150" t="s">
        <v>190</v>
      </c>
      <c r="E234" s="151" t="s">
        <v>1</v>
      </c>
      <c r="F234" s="152" t="s">
        <v>191</v>
      </c>
      <c r="H234" s="151" t="s">
        <v>1</v>
      </c>
      <c r="I234" s="153"/>
      <c r="L234" s="149"/>
      <c r="M234" s="154"/>
      <c r="T234" s="155"/>
      <c r="AT234" s="151" t="s">
        <v>190</v>
      </c>
      <c r="AU234" s="151" t="s">
        <v>83</v>
      </c>
      <c r="AV234" s="12" t="s">
        <v>81</v>
      </c>
      <c r="AW234" s="12" t="s">
        <v>30</v>
      </c>
      <c r="AX234" s="12" t="s">
        <v>73</v>
      </c>
      <c r="AY234" s="151" t="s">
        <v>123</v>
      </c>
    </row>
    <row r="235" spans="2:65" s="13" customFormat="1">
      <c r="B235" s="156"/>
      <c r="D235" s="150" t="s">
        <v>190</v>
      </c>
      <c r="E235" s="157" t="s">
        <v>1</v>
      </c>
      <c r="F235" s="158" t="s">
        <v>385</v>
      </c>
      <c r="H235" s="159">
        <v>260.17</v>
      </c>
      <c r="I235" s="160"/>
      <c r="L235" s="156"/>
      <c r="M235" s="161"/>
      <c r="T235" s="162"/>
      <c r="AT235" s="157" t="s">
        <v>190</v>
      </c>
      <c r="AU235" s="157" t="s">
        <v>83</v>
      </c>
      <c r="AV235" s="13" t="s">
        <v>83</v>
      </c>
      <c r="AW235" s="13" t="s">
        <v>30</v>
      </c>
      <c r="AX235" s="13" t="s">
        <v>73</v>
      </c>
      <c r="AY235" s="157" t="s">
        <v>123</v>
      </c>
    </row>
    <row r="236" spans="2:65" s="13" customFormat="1">
      <c r="B236" s="156"/>
      <c r="D236" s="150" t="s">
        <v>190</v>
      </c>
      <c r="E236" s="157" t="s">
        <v>1</v>
      </c>
      <c r="F236" s="158" t="s">
        <v>194</v>
      </c>
      <c r="H236" s="159">
        <v>-0.38300000000000001</v>
      </c>
      <c r="I236" s="160"/>
      <c r="L236" s="156"/>
      <c r="M236" s="161"/>
      <c r="T236" s="162"/>
      <c r="AT236" s="157" t="s">
        <v>190</v>
      </c>
      <c r="AU236" s="157" t="s">
        <v>83</v>
      </c>
      <c r="AV236" s="13" t="s">
        <v>83</v>
      </c>
      <c r="AW236" s="13" t="s">
        <v>30</v>
      </c>
      <c r="AX236" s="13" t="s">
        <v>73</v>
      </c>
      <c r="AY236" s="157" t="s">
        <v>123</v>
      </c>
    </row>
    <row r="237" spans="2:65" s="12" customFormat="1">
      <c r="B237" s="149"/>
      <c r="D237" s="150" t="s">
        <v>190</v>
      </c>
      <c r="E237" s="151" t="s">
        <v>1</v>
      </c>
      <c r="F237" s="152" t="s">
        <v>195</v>
      </c>
      <c r="H237" s="151" t="s">
        <v>1</v>
      </c>
      <c r="I237" s="153"/>
      <c r="L237" s="149"/>
      <c r="M237" s="154"/>
      <c r="T237" s="155"/>
      <c r="AT237" s="151" t="s">
        <v>190</v>
      </c>
      <c r="AU237" s="151" t="s">
        <v>83</v>
      </c>
      <c r="AV237" s="12" t="s">
        <v>81</v>
      </c>
      <c r="AW237" s="12" t="s">
        <v>30</v>
      </c>
      <c r="AX237" s="12" t="s">
        <v>73</v>
      </c>
      <c r="AY237" s="151" t="s">
        <v>123</v>
      </c>
    </row>
    <row r="238" spans="2:65" s="13" customFormat="1">
      <c r="B238" s="156"/>
      <c r="D238" s="150" t="s">
        <v>190</v>
      </c>
      <c r="E238" s="157" t="s">
        <v>1</v>
      </c>
      <c r="F238" s="158" t="s">
        <v>386</v>
      </c>
      <c r="H238" s="159">
        <v>81.2</v>
      </c>
      <c r="I238" s="160"/>
      <c r="L238" s="156"/>
      <c r="M238" s="161"/>
      <c r="T238" s="162"/>
      <c r="AT238" s="157" t="s">
        <v>190</v>
      </c>
      <c r="AU238" s="157" t="s">
        <v>83</v>
      </c>
      <c r="AV238" s="13" t="s">
        <v>83</v>
      </c>
      <c r="AW238" s="13" t="s">
        <v>30</v>
      </c>
      <c r="AX238" s="13" t="s">
        <v>73</v>
      </c>
      <c r="AY238" s="157" t="s">
        <v>123</v>
      </c>
    </row>
    <row r="239" spans="2:65" s="13" customFormat="1">
      <c r="B239" s="156"/>
      <c r="D239" s="150" t="s">
        <v>190</v>
      </c>
      <c r="E239" s="157" t="s">
        <v>1</v>
      </c>
      <c r="F239" s="158" t="s">
        <v>197</v>
      </c>
      <c r="H239" s="159">
        <v>-1.44</v>
      </c>
      <c r="I239" s="160"/>
      <c r="L239" s="156"/>
      <c r="M239" s="161"/>
      <c r="T239" s="162"/>
      <c r="AT239" s="157" t="s">
        <v>190</v>
      </c>
      <c r="AU239" s="157" t="s">
        <v>83</v>
      </c>
      <c r="AV239" s="13" t="s">
        <v>83</v>
      </c>
      <c r="AW239" s="13" t="s">
        <v>30</v>
      </c>
      <c r="AX239" s="13" t="s">
        <v>73</v>
      </c>
      <c r="AY239" s="157" t="s">
        <v>123</v>
      </c>
    </row>
    <row r="240" spans="2:65" s="13" customFormat="1">
      <c r="B240" s="156"/>
      <c r="D240" s="150" t="s">
        <v>190</v>
      </c>
      <c r="E240" s="157" t="s">
        <v>1</v>
      </c>
      <c r="F240" s="158" t="s">
        <v>387</v>
      </c>
      <c r="H240" s="159">
        <v>18.149999999999999</v>
      </c>
      <c r="I240" s="160"/>
      <c r="L240" s="156"/>
      <c r="M240" s="161"/>
      <c r="T240" s="162"/>
      <c r="AT240" s="157" t="s">
        <v>190</v>
      </c>
      <c r="AU240" s="157" t="s">
        <v>83</v>
      </c>
      <c r="AV240" s="13" t="s">
        <v>83</v>
      </c>
      <c r="AW240" s="13" t="s">
        <v>30</v>
      </c>
      <c r="AX240" s="13" t="s">
        <v>73</v>
      </c>
      <c r="AY240" s="157" t="s">
        <v>123</v>
      </c>
    </row>
    <row r="241" spans="2:65" s="13" customFormat="1">
      <c r="B241" s="156"/>
      <c r="D241" s="150" t="s">
        <v>190</v>
      </c>
      <c r="E241" s="157" t="s">
        <v>1</v>
      </c>
      <c r="F241" s="158" t="s">
        <v>193</v>
      </c>
      <c r="H241" s="159">
        <v>-1</v>
      </c>
      <c r="I241" s="160"/>
      <c r="L241" s="156"/>
      <c r="M241" s="161"/>
      <c r="T241" s="162"/>
      <c r="AT241" s="157" t="s">
        <v>190</v>
      </c>
      <c r="AU241" s="157" t="s">
        <v>83</v>
      </c>
      <c r="AV241" s="13" t="s">
        <v>83</v>
      </c>
      <c r="AW241" s="13" t="s">
        <v>30</v>
      </c>
      <c r="AX241" s="13" t="s">
        <v>73</v>
      </c>
      <c r="AY241" s="157" t="s">
        <v>123</v>
      </c>
    </row>
    <row r="242" spans="2:65" s="13" customFormat="1">
      <c r="B242" s="156"/>
      <c r="D242" s="150" t="s">
        <v>190</v>
      </c>
      <c r="E242" s="157" t="s">
        <v>1</v>
      </c>
      <c r="F242" s="158" t="s">
        <v>388</v>
      </c>
      <c r="H242" s="159">
        <v>97.197999999999993</v>
      </c>
      <c r="I242" s="160"/>
      <c r="L242" s="156"/>
      <c r="M242" s="161"/>
      <c r="T242" s="162"/>
      <c r="AT242" s="157" t="s">
        <v>190</v>
      </c>
      <c r="AU242" s="157" t="s">
        <v>83</v>
      </c>
      <c r="AV242" s="13" t="s">
        <v>83</v>
      </c>
      <c r="AW242" s="13" t="s">
        <v>30</v>
      </c>
      <c r="AX242" s="13" t="s">
        <v>73</v>
      </c>
      <c r="AY242" s="157" t="s">
        <v>123</v>
      </c>
    </row>
    <row r="243" spans="2:65" s="13" customFormat="1">
      <c r="B243" s="156"/>
      <c r="D243" s="150" t="s">
        <v>190</v>
      </c>
      <c r="E243" s="157" t="s">
        <v>1</v>
      </c>
      <c r="F243" s="158" t="s">
        <v>436</v>
      </c>
      <c r="H243" s="159">
        <v>248.57300000000001</v>
      </c>
      <c r="I243" s="160"/>
      <c r="L243" s="156"/>
      <c r="M243" s="161"/>
      <c r="T243" s="162"/>
      <c r="AT243" s="157" t="s">
        <v>190</v>
      </c>
      <c r="AU243" s="157" t="s">
        <v>83</v>
      </c>
      <c r="AV243" s="13" t="s">
        <v>83</v>
      </c>
      <c r="AW243" s="13" t="s">
        <v>30</v>
      </c>
      <c r="AX243" s="13" t="s">
        <v>73</v>
      </c>
      <c r="AY243" s="157" t="s">
        <v>123</v>
      </c>
    </row>
    <row r="244" spans="2:65" s="14" customFormat="1">
      <c r="B244" s="163"/>
      <c r="D244" s="150" t="s">
        <v>190</v>
      </c>
      <c r="E244" s="164" t="s">
        <v>1</v>
      </c>
      <c r="F244" s="165" t="s">
        <v>201</v>
      </c>
      <c r="H244" s="166">
        <v>702.46799999999996</v>
      </c>
      <c r="I244" s="167"/>
      <c r="L244" s="163"/>
      <c r="M244" s="168"/>
      <c r="T244" s="169"/>
      <c r="AT244" s="164" t="s">
        <v>190</v>
      </c>
      <c r="AU244" s="164" t="s">
        <v>83</v>
      </c>
      <c r="AV244" s="14" t="s">
        <v>129</v>
      </c>
      <c r="AW244" s="14" t="s">
        <v>30</v>
      </c>
      <c r="AX244" s="14" t="s">
        <v>81</v>
      </c>
      <c r="AY244" s="164" t="s">
        <v>123</v>
      </c>
    </row>
    <row r="245" spans="2:65" s="1" customFormat="1" ht="24.2" customHeight="1">
      <c r="B245" s="31"/>
      <c r="C245" s="170" t="s">
        <v>314</v>
      </c>
      <c r="D245" s="170" t="s">
        <v>332</v>
      </c>
      <c r="E245" s="171" t="s">
        <v>437</v>
      </c>
      <c r="F245" s="172" t="s">
        <v>438</v>
      </c>
      <c r="G245" s="173" t="s">
        <v>187</v>
      </c>
      <c r="H245" s="174">
        <v>737.59100000000001</v>
      </c>
      <c r="I245" s="175"/>
      <c r="J245" s="176">
        <f>ROUND(I245*H245,2)</f>
        <v>0</v>
      </c>
      <c r="K245" s="172" t="s">
        <v>188</v>
      </c>
      <c r="L245" s="177"/>
      <c r="M245" s="178" t="s">
        <v>1</v>
      </c>
      <c r="N245" s="179" t="s">
        <v>38</v>
      </c>
      <c r="P245" s="140">
        <f>O245*H245</f>
        <v>0</v>
      </c>
      <c r="Q245" s="140">
        <v>5.0000000000000001E-3</v>
      </c>
      <c r="R245" s="140">
        <f>Q245*H245</f>
        <v>3.6879550000000001</v>
      </c>
      <c r="S245" s="140">
        <v>0</v>
      </c>
      <c r="T245" s="141">
        <f>S245*H245</f>
        <v>0</v>
      </c>
      <c r="AR245" s="142" t="s">
        <v>368</v>
      </c>
      <c r="AT245" s="142" t="s">
        <v>332</v>
      </c>
      <c r="AU245" s="142" t="s">
        <v>83</v>
      </c>
      <c r="AY245" s="16" t="s">
        <v>123</v>
      </c>
      <c r="BE245" s="143">
        <f>IF(N245="základní",J245,0)</f>
        <v>0</v>
      </c>
      <c r="BF245" s="143">
        <f>IF(N245="snížená",J245,0)</f>
        <v>0</v>
      </c>
      <c r="BG245" s="143">
        <f>IF(N245="zákl. přenesená",J245,0)</f>
        <v>0</v>
      </c>
      <c r="BH245" s="143">
        <f>IF(N245="sníž. přenesená",J245,0)</f>
        <v>0</v>
      </c>
      <c r="BI245" s="143">
        <f>IF(N245="nulová",J245,0)</f>
        <v>0</v>
      </c>
      <c r="BJ245" s="16" t="s">
        <v>81</v>
      </c>
      <c r="BK245" s="143">
        <f>ROUND(I245*H245,2)</f>
        <v>0</v>
      </c>
      <c r="BL245" s="16" t="s">
        <v>262</v>
      </c>
      <c r="BM245" s="142" t="s">
        <v>439</v>
      </c>
    </row>
    <row r="246" spans="2:65" s="13" customFormat="1">
      <c r="B246" s="156"/>
      <c r="D246" s="150" t="s">
        <v>190</v>
      </c>
      <c r="F246" s="158" t="s">
        <v>440</v>
      </c>
      <c r="H246" s="159">
        <v>737.59100000000001</v>
      </c>
      <c r="I246" s="160"/>
      <c r="L246" s="156"/>
      <c r="M246" s="161"/>
      <c r="T246" s="162"/>
      <c r="AT246" s="157" t="s">
        <v>190</v>
      </c>
      <c r="AU246" s="157" t="s">
        <v>83</v>
      </c>
      <c r="AV246" s="13" t="s">
        <v>83</v>
      </c>
      <c r="AW246" s="13" t="s">
        <v>4</v>
      </c>
      <c r="AX246" s="13" t="s">
        <v>81</v>
      </c>
      <c r="AY246" s="157" t="s">
        <v>123</v>
      </c>
    </row>
    <row r="247" spans="2:65" s="1" customFormat="1" ht="24.2" customHeight="1">
      <c r="B247" s="31"/>
      <c r="C247" s="131" t="s">
        <v>320</v>
      </c>
      <c r="D247" s="131" t="s">
        <v>126</v>
      </c>
      <c r="E247" s="132" t="s">
        <v>441</v>
      </c>
      <c r="F247" s="133" t="s">
        <v>442</v>
      </c>
      <c r="G247" s="134" t="s">
        <v>187</v>
      </c>
      <c r="H247" s="135">
        <v>702.46799999999996</v>
      </c>
      <c r="I247" s="136"/>
      <c r="J247" s="137">
        <f>ROUND(I247*H247,2)</f>
        <v>0</v>
      </c>
      <c r="K247" s="133" t="s">
        <v>188</v>
      </c>
      <c r="L247" s="31"/>
      <c r="M247" s="138" t="s">
        <v>1</v>
      </c>
      <c r="N247" s="139" t="s">
        <v>38</v>
      </c>
      <c r="P247" s="140">
        <f>O247*H247</f>
        <v>0</v>
      </c>
      <c r="Q247" s="140">
        <v>1.16E-3</v>
      </c>
      <c r="R247" s="140">
        <f>Q247*H247</f>
        <v>0.81486287999999996</v>
      </c>
      <c r="S247" s="140">
        <v>0</v>
      </c>
      <c r="T247" s="141">
        <f>S247*H247</f>
        <v>0</v>
      </c>
      <c r="AR247" s="142" t="s">
        <v>262</v>
      </c>
      <c r="AT247" s="142" t="s">
        <v>126</v>
      </c>
      <c r="AU247" s="142" t="s">
        <v>83</v>
      </c>
      <c r="AY247" s="16" t="s">
        <v>123</v>
      </c>
      <c r="BE247" s="143">
        <f>IF(N247="základní",J247,0)</f>
        <v>0</v>
      </c>
      <c r="BF247" s="143">
        <f>IF(N247="snížená",J247,0)</f>
        <v>0</v>
      </c>
      <c r="BG247" s="143">
        <f>IF(N247="zákl. přenesená",J247,0)</f>
        <v>0</v>
      </c>
      <c r="BH247" s="143">
        <f>IF(N247="sníž. přenesená",J247,0)</f>
        <v>0</v>
      </c>
      <c r="BI247" s="143">
        <f>IF(N247="nulová",J247,0)</f>
        <v>0</v>
      </c>
      <c r="BJ247" s="16" t="s">
        <v>81</v>
      </c>
      <c r="BK247" s="143">
        <f>ROUND(I247*H247,2)</f>
        <v>0</v>
      </c>
      <c r="BL247" s="16" t="s">
        <v>262</v>
      </c>
      <c r="BM247" s="142" t="s">
        <v>443</v>
      </c>
    </row>
    <row r="248" spans="2:65" s="12" customFormat="1">
      <c r="B248" s="149"/>
      <c r="D248" s="150" t="s">
        <v>190</v>
      </c>
      <c r="E248" s="151" t="s">
        <v>1</v>
      </c>
      <c r="F248" s="152" t="s">
        <v>191</v>
      </c>
      <c r="H248" s="151" t="s">
        <v>1</v>
      </c>
      <c r="I248" s="153"/>
      <c r="L248" s="149"/>
      <c r="M248" s="154"/>
      <c r="T248" s="155"/>
      <c r="AT248" s="151" t="s">
        <v>190</v>
      </c>
      <c r="AU248" s="151" t="s">
        <v>83</v>
      </c>
      <c r="AV248" s="12" t="s">
        <v>81</v>
      </c>
      <c r="AW248" s="12" t="s">
        <v>30</v>
      </c>
      <c r="AX248" s="12" t="s">
        <v>73</v>
      </c>
      <c r="AY248" s="151" t="s">
        <v>123</v>
      </c>
    </row>
    <row r="249" spans="2:65" s="13" customFormat="1">
      <c r="B249" s="156"/>
      <c r="D249" s="150" t="s">
        <v>190</v>
      </c>
      <c r="E249" s="157" t="s">
        <v>1</v>
      </c>
      <c r="F249" s="158" t="s">
        <v>444</v>
      </c>
      <c r="H249" s="159">
        <v>260.17</v>
      </c>
      <c r="I249" s="160"/>
      <c r="L249" s="156"/>
      <c r="M249" s="161"/>
      <c r="T249" s="162"/>
      <c r="AT249" s="157" t="s">
        <v>190</v>
      </c>
      <c r="AU249" s="157" t="s">
        <v>83</v>
      </c>
      <c r="AV249" s="13" t="s">
        <v>83</v>
      </c>
      <c r="AW249" s="13" t="s">
        <v>30</v>
      </c>
      <c r="AX249" s="13" t="s">
        <v>73</v>
      </c>
      <c r="AY249" s="157" t="s">
        <v>123</v>
      </c>
    </row>
    <row r="250" spans="2:65" s="13" customFormat="1">
      <c r="B250" s="156"/>
      <c r="D250" s="150" t="s">
        <v>190</v>
      </c>
      <c r="E250" s="157" t="s">
        <v>1</v>
      </c>
      <c r="F250" s="158" t="s">
        <v>445</v>
      </c>
      <c r="H250" s="159">
        <v>-0.38300000000000001</v>
      </c>
      <c r="I250" s="160"/>
      <c r="L250" s="156"/>
      <c r="M250" s="161"/>
      <c r="T250" s="162"/>
      <c r="AT250" s="157" t="s">
        <v>190</v>
      </c>
      <c r="AU250" s="157" t="s">
        <v>83</v>
      </c>
      <c r="AV250" s="13" t="s">
        <v>83</v>
      </c>
      <c r="AW250" s="13" t="s">
        <v>30</v>
      </c>
      <c r="AX250" s="13" t="s">
        <v>73</v>
      </c>
      <c r="AY250" s="157" t="s">
        <v>123</v>
      </c>
    </row>
    <row r="251" spans="2:65" s="12" customFormat="1">
      <c r="B251" s="149"/>
      <c r="D251" s="150" t="s">
        <v>190</v>
      </c>
      <c r="E251" s="151" t="s">
        <v>1</v>
      </c>
      <c r="F251" s="152" t="s">
        <v>195</v>
      </c>
      <c r="H251" s="151" t="s">
        <v>1</v>
      </c>
      <c r="I251" s="153"/>
      <c r="L251" s="149"/>
      <c r="M251" s="154"/>
      <c r="T251" s="155"/>
      <c r="AT251" s="151" t="s">
        <v>190</v>
      </c>
      <c r="AU251" s="151" t="s">
        <v>83</v>
      </c>
      <c r="AV251" s="12" t="s">
        <v>81</v>
      </c>
      <c r="AW251" s="12" t="s">
        <v>30</v>
      </c>
      <c r="AX251" s="12" t="s">
        <v>73</v>
      </c>
      <c r="AY251" s="151" t="s">
        <v>123</v>
      </c>
    </row>
    <row r="252" spans="2:65" s="13" customFormat="1">
      <c r="B252" s="156"/>
      <c r="D252" s="150" t="s">
        <v>190</v>
      </c>
      <c r="E252" s="157" t="s">
        <v>1</v>
      </c>
      <c r="F252" s="158" t="s">
        <v>386</v>
      </c>
      <c r="H252" s="159">
        <v>81.2</v>
      </c>
      <c r="I252" s="160"/>
      <c r="L252" s="156"/>
      <c r="M252" s="161"/>
      <c r="T252" s="162"/>
      <c r="AT252" s="157" t="s">
        <v>190</v>
      </c>
      <c r="AU252" s="157" t="s">
        <v>83</v>
      </c>
      <c r="AV252" s="13" t="s">
        <v>83</v>
      </c>
      <c r="AW252" s="13" t="s">
        <v>30</v>
      </c>
      <c r="AX252" s="13" t="s">
        <v>73</v>
      </c>
      <c r="AY252" s="157" t="s">
        <v>123</v>
      </c>
    </row>
    <row r="253" spans="2:65" s="13" customFormat="1">
      <c r="B253" s="156"/>
      <c r="D253" s="150" t="s">
        <v>190</v>
      </c>
      <c r="E253" s="157" t="s">
        <v>1</v>
      </c>
      <c r="F253" s="158" t="s">
        <v>197</v>
      </c>
      <c r="H253" s="159">
        <v>-1.44</v>
      </c>
      <c r="I253" s="160"/>
      <c r="L253" s="156"/>
      <c r="M253" s="161"/>
      <c r="T253" s="162"/>
      <c r="AT253" s="157" t="s">
        <v>190</v>
      </c>
      <c r="AU253" s="157" t="s">
        <v>83</v>
      </c>
      <c r="AV253" s="13" t="s">
        <v>83</v>
      </c>
      <c r="AW253" s="13" t="s">
        <v>30</v>
      </c>
      <c r="AX253" s="13" t="s">
        <v>73</v>
      </c>
      <c r="AY253" s="157" t="s">
        <v>123</v>
      </c>
    </row>
    <row r="254" spans="2:65" s="13" customFormat="1">
      <c r="B254" s="156"/>
      <c r="D254" s="150" t="s">
        <v>190</v>
      </c>
      <c r="E254" s="157" t="s">
        <v>1</v>
      </c>
      <c r="F254" s="158" t="s">
        <v>387</v>
      </c>
      <c r="H254" s="159">
        <v>18.149999999999999</v>
      </c>
      <c r="I254" s="160"/>
      <c r="L254" s="156"/>
      <c r="M254" s="161"/>
      <c r="T254" s="162"/>
      <c r="AT254" s="157" t="s">
        <v>190</v>
      </c>
      <c r="AU254" s="157" t="s">
        <v>83</v>
      </c>
      <c r="AV254" s="13" t="s">
        <v>83</v>
      </c>
      <c r="AW254" s="13" t="s">
        <v>30</v>
      </c>
      <c r="AX254" s="13" t="s">
        <v>73</v>
      </c>
      <c r="AY254" s="157" t="s">
        <v>123</v>
      </c>
    </row>
    <row r="255" spans="2:65" s="13" customFormat="1">
      <c r="B255" s="156"/>
      <c r="D255" s="150" t="s">
        <v>190</v>
      </c>
      <c r="E255" s="157" t="s">
        <v>1</v>
      </c>
      <c r="F255" s="158" t="s">
        <v>193</v>
      </c>
      <c r="H255" s="159">
        <v>-1</v>
      </c>
      <c r="I255" s="160"/>
      <c r="L255" s="156"/>
      <c r="M255" s="161"/>
      <c r="T255" s="162"/>
      <c r="AT255" s="157" t="s">
        <v>190</v>
      </c>
      <c r="AU255" s="157" t="s">
        <v>83</v>
      </c>
      <c r="AV255" s="13" t="s">
        <v>83</v>
      </c>
      <c r="AW255" s="13" t="s">
        <v>30</v>
      </c>
      <c r="AX255" s="13" t="s">
        <v>73</v>
      </c>
      <c r="AY255" s="157" t="s">
        <v>123</v>
      </c>
    </row>
    <row r="256" spans="2:65" s="13" customFormat="1">
      <c r="B256" s="156"/>
      <c r="D256" s="150" t="s">
        <v>190</v>
      </c>
      <c r="E256" s="157" t="s">
        <v>1</v>
      </c>
      <c r="F256" s="158" t="s">
        <v>388</v>
      </c>
      <c r="H256" s="159">
        <v>97.197999999999993</v>
      </c>
      <c r="I256" s="160"/>
      <c r="L256" s="156"/>
      <c r="M256" s="161"/>
      <c r="T256" s="162"/>
      <c r="AT256" s="157" t="s">
        <v>190</v>
      </c>
      <c r="AU256" s="157" t="s">
        <v>83</v>
      </c>
      <c r="AV256" s="13" t="s">
        <v>83</v>
      </c>
      <c r="AW256" s="13" t="s">
        <v>30</v>
      </c>
      <c r="AX256" s="13" t="s">
        <v>73</v>
      </c>
      <c r="AY256" s="157" t="s">
        <v>123</v>
      </c>
    </row>
    <row r="257" spans="2:65" s="13" customFormat="1">
      <c r="B257" s="156"/>
      <c r="D257" s="150" t="s">
        <v>190</v>
      </c>
      <c r="E257" s="157" t="s">
        <v>1</v>
      </c>
      <c r="F257" s="158" t="s">
        <v>436</v>
      </c>
      <c r="H257" s="159">
        <v>248.57300000000001</v>
      </c>
      <c r="I257" s="160"/>
      <c r="L257" s="156"/>
      <c r="M257" s="161"/>
      <c r="T257" s="162"/>
      <c r="AT257" s="157" t="s">
        <v>190</v>
      </c>
      <c r="AU257" s="157" t="s">
        <v>83</v>
      </c>
      <c r="AV257" s="13" t="s">
        <v>83</v>
      </c>
      <c r="AW257" s="13" t="s">
        <v>30</v>
      </c>
      <c r="AX257" s="13" t="s">
        <v>73</v>
      </c>
      <c r="AY257" s="157" t="s">
        <v>123</v>
      </c>
    </row>
    <row r="258" spans="2:65" s="14" customFormat="1">
      <c r="B258" s="163"/>
      <c r="D258" s="150" t="s">
        <v>190</v>
      </c>
      <c r="E258" s="164" t="s">
        <v>1</v>
      </c>
      <c r="F258" s="165" t="s">
        <v>201</v>
      </c>
      <c r="H258" s="166">
        <v>702.46799999999996</v>
      </c>
      <c r="I258" s="167"/>
      <c r="L258" s="163"/>
      <c r="M258" s="168"/>
      <c r="T258" s="169"/>
      <c r="AT258" s="164" t="s">
        <v>190</v>
      </c>
      <c r="AU258" s="164" t="s">
        <v>83</v>
      </c>
      <c r="AV258" s="14" t="s">
        <v>129</v>
      </c>
      <c r="AW258" s="14" t="s">
        <v>30</v>
      </c>
      <c r="AX258" s="14" t="s">
        <v>81</v>
      </c>
      <c r="AY258" s="164" t="s">
        <v>123</v>
      </c>
    </row>
    <row r="259" spans="2:65" s="1" customFormat="1" ht="16.5" customHeight="1">
      <c r="B259" s="31"/>
      <c r="C259" s="170" t="s">
        <v>327</v>
      </c>
      <c r="D259" s="170" t="s">
        <v>332</v>
      </c>
      <c r="E259" s="171" t="s">
        <v>446</v>
      </c>
      <c r="F259" s="172" t="s">
        <v>447</v>
      </c>
      <c r="G259" s="173" t="s">
        <v>448</v>
      </c>
      <c r="H259" s="174">
        <v>87.808999999999997</v>
      </c>
      <c r="I259" s="175"/>
      <c r="J259" s="176">
        <f>ROUND(I259*H259,2)</f>
        <v>0</v>
      </c>
      <c r="K259" s="172" t="s">
        <v>188</v>
      </c>
      <c r="L259" s="177"/>
      <c r="M259" s="178" t="s">
        <v>1</v>
      </c>
      <c r="N259" s="179" t="s">
        <v>38</v>
      </c>
      <c r="P259" s="140">
        <f>O259*H259</f>
        <v>0</v>
      </c>
      <c r="Q259" s="140">
        <v>0.02</v>
      </c>
      <c r="R259" s="140">
        <f>Q259*H259</f>
        <v>1.7561800000000001</v>
      </c>
      <c r="S259" s="140">
        <v>0</v>
      </c>
      <c r="T259" s="141">
        <f>S259*H259</f>
        <v>0</v>
      </c>
      <c r="AR259" s="142" t="s">
        <v>368</v>
      </c>
      <c r="AT259" s="142" t="s">
        <v>332</v>
      </c>
      <c r="AU259" s="142" t="s">
        <v>83</v>
      </c>
      <c r="AY259" s="16" t="s">
        <v>123</v>
      </c>
      <c r="BE259" s="143">
        <f>IF(N259="základní",J259,0)</f>
        <v>0</v>
      </c>
      <c r="BF259" s="143">
        <f>IF(N259="snížená",J259,0)</f>
        <v>0</v>
      </c>
      <c r="BG259" s="143">
        <f>IF(N259="zákl. přenesená",J259,0)</f>
        <v>0</v>
      </c>
      <c r="BH259" s="143">
        <f>IF(N259="sníž. přenesená",J259,0)</f>
        <v>0</v>
      </c>
      <c r="BI259" s="143">
        <f>IF(N259="nulová",J259,0)</f>
        <v>0</v>
      </c>
      <c r="BJ259" s="16" t="s">
        <v>81</v>
      </c>
      <c r="BK259" s="143">
        <f>ROUND(I259*H259,2)</f>
        <v>0</v>
      </c>
      <c r="BL259" s="16" t="s">
        <v>262</v>
      </c>
      <c r="BM259" s="142" t="s">
        <v>449</v>
      </c>
    </row>
    <row r="260" spans="2:65" s="12" customFormat="1">
      <c r="B260" s="149"/>
      <c r="D260" s="150" t="s">
        <v>190</v>
      </c>
      <c r="E260" s="151" t="s">
        <v>1</v>
      </c>
      <c r="F260" s="152" t="s">
        <v>191</v>
      </c>
      <c r="H260" s="151" t="s">
        <v>1</v>
      </c>
      <c r="I260" s="153"/>
      <c r="L260" s="149"/>
      <c r="M260" s="154"/>
      <c r="T260" s="155"/>
      <c r="AT260" s="151" t="s">
        <v>190</v>
      </c>
      <c r="AU260" s="151" t="s">
        <v>83</v>
      </c>
      <c r="AV260" s="12" t="s">
        <v>81</v>
      </c>
      <c r="AW260" s="12" t="s">
        <v>30</v>
      </c>
      <c r="AX260" s="12" t="s">
        <v>73</v>
      </c>
      <c r="AY260" s="151" t="s">
        <v>123</v>
      </c>
    </row>
    <row r="261" spans="2:65" s="13" customFormat="1">
      <c r="B261" s="156"/>
      <c r="D261" s="150" t="s">
        <v>190</v>
      </c>
      <c r="E261" s="157" t="s">
        <v>1</v>
      </c>
      <c r="F261" s="158" t="s">
        <v>450</v>
      </c>
      <c r="H261" s="159">
        <v>32.521000000000001</v>
      </c>
      <c r="I261" s="160"/>
      <c r="L261" s="156"/>
      <c r="M261" s="161"/>
      <c r="T261" s="162"/>
      <c r="AT261" s="157" t="s">
        <v>190</v>
      </c>
      <c r="AU261" s="157" t="s">
        <v>83</v>
      </c>
      <c r="AV261" s="13" t="s">
        <v>83</v>
      </c>
      <c r="AW261" s="13" t="s">
        <v>30</v>
      </c>
      <c r="AX261" s="13" t="s">
        <v>73</v>
      </c>
      <c r="AY261" s="157" t="s">
        <v>123</v>
      </c>
    </row>
    <row r="262" spans="2:65" s="13" customFormat="1">
      <c r="B262" s="156"/>
      <c r="D262" s="150" t="s">
        <v>190</v>
      </c>
      <c r="E262" s="157" t="s">
        <v>1</v>
      </c>
      <c r="F262" s="158" t="s">
        <v>451</v>
      </c>
      <c r="H262" s="159">
        <v>-4.8000000000000001E-2</v>
      </c>
      <c r="I262" s="160"/>
      <c r="L262" s="156"/>
      <c r="M262" s="161"/>
      <c r="T262" s="162"/>
      <c r="AT262" s="157" t="s">
        <v>190</v>
      </c>
      <c r="AU262" s="157" t="s">
        <v>83</v>
      </c>
      <c r="AV262" s="13" t="s">
        <v>83</v>
      </c>
      <c r="AW262" s="13" t="s">
        <v>30</v>
      </c>
      <c r="AX262" s="13" t="s">
        <v>73</v>
      </c>
      <c r="AY262" s="157" t="s">
        <v>123</v>
      </c>
    </row>
    <row r="263" spans="2:65" s="12" customFormat="1">
      <c r="B263" s="149"/>
      <c r="D263" s="150" t="s">
        <v>190</v>
      </c>
      <c r="E263" s="151" t="s">
        <v>1</v>
      </c>
      <c r="F263" s="152" t="s">
        <v>195</v>
      </c>
      <c r="H263" s="151" t="s">
        <v>1</v>
      </c>
      <c r="I263" s="153"/>
      <c r="L263" s="149"/>
      <c r="M263" s="154"/>
      <c r="T263" s="155"/>
      <c r="AT263" s="151" t="s">
        <v>190</v>
      </c>
      <c r="AU263" s="151" t="s">
        <v>83</v>
      </c>
      <c r="AV263" s="12" t="s">
        <v>81</v>
      </c>
      <c r="AW263" s="12" t="s">
        <v>30</v>
      </c>
      <c r="AX263" s="12" t="s">
        <v>73</v>
      </c>
      <c r="AY263" s="151" t="s">
        <v>123</v>
      </c>
    </row>
    <row r="264" spans="2:65" s="13" customFormat="1">
      <c r="B264" s="156"/>
      <c r="D264" s="150" t="s">
        <v>190</v>
      </c>
      <c r="E264" s="157" t="s">
        <v>1</v>
      </c>
      <c r="F264" s="158" t="s">
        <v>452</v>
      </c>
      <c r="H264" s="159">
        <v>10.15</v>
      </c>
      <c r="I264" s="160"/>
      <c r="L264" s="156"/>
      <c r="M264" s="161"/>
      <c r="T264" s="162"/>
      <c r="AT264" s="157" t="s">
        <v>190</v>
      </c>
      <c r="AU264" s="157" t="s">
        <v>83</v>
      </c>
      <c r="AV264" s="13" t="s">
        <v>83</v>
      </c>
      <c r="AW264" s="13" t="s">
        <v>30</v>
      </c>
      <c r="AX264" s="13" t="s">
        <v>73</v>
      </c>
      <c r="AY264" s="157" t="s">
        <v>123</v>
      </c>
    </row>
    <row r="265" spans="2:65" s="13" customFormat="1">
      <c r="B265" s="156"/>
      <c r="D265" s="150" t="s">
        <v>190</v>
      </c>
      <c r="E265" s="157" t="s">
        <v>1</v>
      </c>
      <c r="F265" s="158" t="s">
        <v>453</v>
      </c>
      <c r="H265" s="159">
        <v>-0.18</v>
      </c>
      <c r="I265" s="160"/>
      <c r="L265" s="156"/>
      <c r="M265" s="161"/>
      <c r="T265" s="162"/>
      <c r="AT265" s="157" t="s">
        <v>190</v>
      </c>
      <c r="AU265" s="157" t="s">
        <v>83</v>
      </c>
      <c r="AV265" s="13" t="s">
        <v>83</v>
      </c>
      <c r="AW265" s="13" t="s">
        <v>30</v>
      </c>
      <c r="AX265" s="13" t="s">
        <v>73</v>
      </c>
      <c r="AY265" s="157" t="s">
        <v>123</v>
      </c>
    </row>
    <row r="266" spans="2:65" s="13" customFormat="1">
      <c r="B266" s="156"/>
      <c r="D266" s="150" t="s">
        <v>190</v>
      </c>
      <c r="E266" s="157" t="s">
        <v>1</v>
      </c>
      <c r="F266" s="158" t="s">
        <v>454</v>
      </c>
      <c r="H266" s="159">
        <v>2.2690000000000001</v>
      </c>
      <c r="I266" s="160"/>
      <c r="L266" s="156"/>
      <c r="M266" s="161"/>
      <c r="T266" s="162"/>
      <c r="AT266" s="157" t="s">
        <v>190</v>
      </c>
      <c r="AU266" s="157" t="s">
        <v>83</v>
      </c>
      <c r="AV266" s="13" t="s">
        <v>83</v>
      </c>
      <c r="AW266" s="13" t="s">
        <v>30</v>
      </c>
      <c r="AX266" s="13" t="s">
        <v>73</v>
      </c>
      <c r="AY266" s="157" t="s">
        <v>123</v>
      </c>
    </row>
    <row r="267" spans="2:65" s="13" customFormat="1">
      <c r="B267" s="156"/>
      <c r="D267" s="150" t="s">
        <v>190</v>
      </c>
      <c r="E267" s="157" t="s">
        <v>1</v>
      </c>
      <c r="F267" s="158" t="s">
        <v>455</v>
      </c>
      <c r="H267" s="159">
        <v>-0.125</v>
      </c>
      <c r="I267" s="160"/>
      <c r="L267" s="156"/>
      <c r="M267" s="161"/>
      <c r="T267" s="162"/>
      <c r="AT267" s="157" t="s">
        <v>190</v>
      </c>
      <c r="AU267" s="157" t="s">
        <v>83</v>
      </c>
      <c r="AV267" s="13" t="s">
        <v>83</v>
      </c>
      <c r="AW267" s="13" t="s">
        <v>30</v>
      </c>
      <c r="AX267" s="13" t="s">
        <v>73</v>
      </c>
      <c r="AY267" s="157" t="s">
        <v>123</v>
      </c>
    </row>
    <row r="268" spans="2:65" s="13" customFormat="1">
      <c r="B268" s="156"/>
      <c r="D268" s="150" t="s">
        <v>190</v>
      </c>
      <c r="E268" s="157" t="s">
        <v>1</v>
      </c>
      <c r="F268" s="158" t="s">
        <v>456</v>
      </c>
      <c r="H268" s="159">
        <v>12.15</v>
      </c>
      <c r="I268" s="160"/>
      <c r="L268" s="156"/>
      <c r="M268" s="161"/>
      <c r="T268" s="162"/>
      <c r="AT268" s="157" t="s">
        <v>190</v>
      </c>
      <c r="AU268" s="157" t="s">
        <v>83</v>
      </c>
      <c r="AV268" s="13" t="s">
        <v>83</v>
      </c>
      <c r="AW268" s="13" t="s">
        <v>30</v>
      </c>
      <c r="AX268" s="13" t="s">
        <v>73</v>
      </c>
      <c r="AY268" s="157" t="s">
        <v>123</v>
      </c>
    </row>
    <row r="269" spans="2:65" s="13" customFormat="1">
      <c r="B269" s="156"/>
      <c r="D269" s="150" t="s">
        <v>190</v>
      </c>
      <c r="E269" s="157" t="s">
        <v>1</v>
      </c>
      <c r="F269" s="158" t="s">
        <v>457</v>
      </c>
      <c r="H269" s="159">
        <v>31.071999999999999</v>
      </c>
      <c r="I269" s="160"/>
      <c r="L269" s="156"/>
      <c r="M269" s="161"/>
      <c r="T269" s="162"/>
      <c r="AT269" s="157" t="s">
        <v>190</v>
      </c>
      <c r="AU269" s="157" t="s">
        <v>83</v>
      </c>
      <c r="AV269" s="13" t="s">
        <v>83</v>
      </c>
      <c r="AW269" s="13" t="s">
        <v>30</v>
      </c>
      <c r="AX269" s="13" t="s">
        <v>73</v>
      </c>
      <c r="AY269" s="157" t="s">
        <v>123</v>
      </c>
    </row>
    <row r="270" spans="2:65" s="14" customFormat="1">
      <c r="B270" s="163"/>
      <c r="D270" s="150" t="s">
        <v>190</v>
      </c>
      <c r="E270" s="164" t="s">
        <v>1</v>
      </c>
      <c r="F270" s="165" t="s">
        <v>201</v>
      </c>
      <c r="H270" s="166">
        <v>87.808999999999997</v>
      </c>
      <c r="I270" s="167"/>
      <c r="L270" s="163"/>
      <c r="M270" s="168"/>
      <c r="T270" s="169"/>
      <c r="AT270" s="164" t="s">
        <v>190</v>
      </c>
      <c r="AU270" s="164" t="s">
        <v>83</v>
      </c>
      <c r="AV270" s="14" t="s">
        <v>129</v>
      </c>
      <c r="AW270" s="14" t="s">
        <v>30</v>
      </c>
      <c r="AX270" s="14" t="s">
        <v>81</v>
      </c>
      <c r="AY270" s="164" t="s">
        <v>123</v>
      </c>
    </row>
    <row r="271" spans="2:65" s="1" customFormat="1" ht="24.2" customHeight="1">
      <c r="B271" s="31"/>
      <c r="C271" s="131" t="s">
        <v>336</v>
      </c>
      <c r="D271" s="131" t="s">
        <v>126</v>
      </c>
      <c r="E271" s="132" t="s">
        <v>458</v>
      </c>
      <c r="F271" s="133" t="s">
        <v>459</v>
      </c>
      <c r="G271" s="134" t="s">
        <v>310</v>
      </c>
      <c r="H271" s="135">
        <v>13</v>
      </c>
      <c r="I271" s="136"/>
      <c r="J271" s="137">
        <f>ROUND(I271*H271,2)</f>
        <v>0</v>
      </c>
      <c r="K271" s="133" t="s">
        <v>188</v>
      </c>
      <c r="L271" s="31"/>
      <c r="M271" s="138" t="s">
        <v>1</v>
      </c>
      <c r="N271" s="139" t="s">
        <v>38</v>
      </c>
      <c r="P271" s="140">
        <f>O271*H271</f>
        <v>0</v>
      </c>
      <c r="Q271" s="140">
        <v>0</v>
      </c>
      <c r="R271" s="140">
        <f>Q271*H271</f>
        <v>0</v>
      </c>
      <c r="S271" s="140">
        <v>0</v>
      </c>
      <c r="T271" s="141">
        <f>S271*H271</f>
        <v>0</v>
      </c>
      <c r="AR271" s="142" t="s">
        <v>262</v>
      </c>
      <c r="AT271" s="142" t="s">
        <v>126</v>
      </c>
      <c r="AU271" s="142" t="s">
        <v>83</v>
      </c>
      <c r="AY271" s="16" t="s">
        <v>123</v>
      </c>
      <c r="BE271" s="143">
        <f>IF(N271="základní",J271,0)</f>
        <v>0</v>
      </c>
      <c r="BF271" s="143">
        <f>IF(N271="snížená",J271,0)</f>
        <v>0</v>
      </c>
      <c r="BG271" s="143">
        <f>IF(N271="zákl. přenesená",J271,0)</f>
        <v>0</v>
      </c>
      <c r="BH271" s="143">
        <f>IF(N271="sníž. přenesená",J271,0)</f>
        <v>0</v>
      </c>
      <c r="BI271" s="143">
        <f>IF(N271="nulová",J271,0)</f>
        <v>0</v>
      </c>
      <c r="BJ271" s="16" t="s">
        <v>81</v>
      </c>
      <c r="BK271" s="143">
        <f>ROUND(I271*H271,2)</f>
        <v>0</v>
      </c>
      <c r="BL271" s="16" t="s">
        <v>262</v>
      </c>
      <c r="BM271" s="142" t="s">
        <v>460</v>
      </c>
    </row>
    <row r="272" spans="2:65" s="1" customFormat="1" ht="24.2" customHeight="1">
      <c r="B272" s="31"/>
      <c r="C272" s="170" t="s">
        <v>342</v>
      </c>
      <c r="D272" s="170" t="s">
        <v>332</v>
      </c>
      <c r="E272" s="171" t="s">
        <v>461</v>
      </c>
      <c r="F272" s="172" t="s">
        <v>462</v>
      </c>
      <c r="G272" s="173" t="s">
        <v>310</v>
      </c>
      <c r="H272" s="174">
        <v>3</v>
      </c>
      <c r="I272" s="175"/>
      <c r="J272" s="176">
        <f>ROUND(I272*H272,2)</f>
        <v>0</v>
      </c>
      <c r="K272" s="172" t="s">
        <v>188</v>
      </c>
      <c r="L272" s="177"/>
      <c r="M272" s="178" t="s">
        <v>1</v>
      </c>
      <c r="N272" s="179" t="s">
        <v>38</v>
      </c>
      <c r="P272" s="140">
        <f>O272*H272</f>
        <v>0</v>
      </c>
      <c r="Q272" s="140">
        <v>1.3600000000000001E-3</v>
      </c>
      <c r="R272" s="140">
        <f>Q272*H272</f>
        <v>4.0800000000000003E-3</v>
      </c>
      <c r="S272" s="140">
        <v>0</v>
      </c>
      <c r="T272" s="141">
        <f>S272*H272</f>
        <v>0</v>
      </c>
      <c r="AR272" s="142" t="s">
        <v>368</v>
      </c>
      <c r="AT272" s="142" t="s">
        <v>332</v>
      </c>
      <c r="AU272" s="142" t="s">
        <v>83</v>
      </c>
      <c r="AY272" s="16" t="s">
        <v>123</v>
      </c>
      <c r="BE272" s="143">
        <f>IF(N272="základní",J272,0)</f>
        <v>0</v>
      </c>
      <c r="BF272" s="143">
        <f>IF(N272="snížená",J272,0)</f>
        <v>0</v>
      </c>
      <c r="BG272" s="143">
        <f>IF(N272="zákl. přenesená",J272,0)</f>
        <v>0</v>
      </c>
      <c r="BH272" s="143">
        <f>IF(N272="sníž. přenesená",J272,0)</f>
        <v>0</v>
      </c>
      <c r="BI272" s="143">
        <f>IF(N272="nulová",J272,0)</f>
        <v>0</v>
      </c>
      <c r="BJ272" s="16" t="s">
        <v>81</v>
      </c>
      <c r="BK272" s="143">
        <f>ROUND(I272*H272,2)</f>
        <v>0</v>
      </c>
      <c r="BL272" s="16" t="s">
        <v>262</v>
      </c>
      <c r="BM272" s="142" t="s">
        <v>463</v>
      </c>
    </row>
    <row r="273" spans="2:65" s="1" customFormat="1" ht="24.2" customHeight="1">
      <c r="B273" s="31"/>
      <c r="C273" s="170" t="s">
        <v>464</v>
      </c>
      <c r="D273" s="170" t="s">
        <v>332</v>
      </c>
      <c r="E273" s="171" t="s">
        <v>465</v>
      </c>
      <c r="F273" s="172" t="s">
        <v>466</v>
      </c>
      <c r="G273" s="173" t="s">
        <v>310</v>
      </c>
      <c r="H273" s="174">
        <v>10</v>
      </c>
      <c r="I273" s="175"/>
      <c r="J273" s="176">
        <f>ROUND(I273*H273,2)</f>
        <v>0</v>
      </c>
      <c r="K273" s="172" t="s">
        <v>188</v>
      </c>
      <c r="L273" s="177"/>
      <c r="M273" s="178" t="s">
        <v>1</v>
      </c>
      <c r="N273" s="179" t="s">
        <v>38</v>
      </c>
      <c r="P273" s="140">
        <f>O273*H273</f>
        <v>0</v>
      </c>
      <c r="Q273" s="140">
        <v>2.2599999999999999E-3</v>
      </c>
      <c r="R273" s="140">
        <f>Q273*H273</f>
        <v>2.2599999999999999E-2</v>
      </c>
      <c r="S273" s="140">
        <v>0</v>
      </c>
      <c r="T273" s="141">
        <f>S273*H273</f>
        <v>0</v>
      </c>
      <c r="AR273" s="142" t="s">
        <v>368</v>
      </c>
      <c r="AT273" s="142" t="s">
        <v>332</v>
      </c>
      <c r="AU273" s="142" t="s">
        <v>83</v>
      </c>
      <c r="AY273" s="16" t="s">
        <v>123</v>
      </c>
      <c r="BE273" s="143">
        <f>IF(N273="základní",J273,0)</f>
        <v>0</v>
      </c>
      <c r="BF273" s="143">
        <f>IF(N273="snížená",J273,0)</f>
        <v>0</v>
      </c>
      <c r="BG273" s="143">
        <f>IF(N273="zákl. přenesená",J273,0)</f>
        <v>0</v>
      </c>
      <c r="BH273" s="143">
        <f>IF(N273="sníž. přenesená",J273,0)</f>
        <v>0</v>
      </c>
      <c r="BI273" s="143">
        <f>IF(N273="nulová",J273,0)</f>
        <v>0</v>
      </c>
      <c r="BJ273" s="16" t="s">
        <v>81</v>
      </c>
      <c r="BK273" s="143">
        <f>ROUND(I273*H273,2)</f>
        <v>0</v>
      </c>
      <c r="BL273" s="16" t="s">
        <v>262</v>
      </c>
      <c r="BM273" s="142" t="s">
        <v>467</v>
      </c>
    </row>
    <row r="274" spans="2:65" s="1" customFormat="1" ht="16.5" customHeight="1">
      <c r="B274" s="31"/>
      <c r="C274" s="131" t="s">
        <v>375</v>
      </c>
      <c r="D274" s="131" t="s">
        <v>126</v>
      </c>
      <c r="E274" s="132" t="s">
        <v>468</v>
      </c>
      <c r="F274" s="133" t="s">
        <v>469</v>
      </c>
      <c r="G274" s="134" t="s">
        <v>470</v>
      </c>
      <c r="H274" s="135">
        <v>13</v>
      </c>
      <c r="I274" s="136"/>
      <c r="J274" s="137">
        <f>ROUND(I274*H274,2)</f>
        <v>0</v>
      </c>
      <c r="K274" s="133" t="s">
        <v>1</v>
      </c>
      <c r="L274" s="31"/>
      <c r="M274" s="138" t="s">
        <v>1</v>
      </c>
      <c r="N274" s="139" t="s">
        <v>38</v>
      </c>
      <c r="P274" s="140">
        <f>O274*H274</f>
        <v>0</v>
      </c>
      <c r="Q274" s="140">
        <v>0</v>
      </c>
      <c r="R274" s="140">
        <f>Q274*H274</f>
        <v>0</v>
      </c>
      <c r="S274" s="140">
        <v>0</v>
      </c>
      <c r="T274" s="141">
        <f>S274*H274</f>
        <v>0</v>
      </c>
      <c r="AR274" s="142" t="s">
        <v>262</v>
      </c>
      <c r="AT274" s="142" t="s">
        <v>126</v>
      </c>
      <c r="AU274" s="142" t="s">
        <v>83</v>
      </c>
      <c r="AY274" s="16" t="s">
        <v>123</v>
      </c>
      <c r="BE274" s="143">
        <f>IF(N274="základní",J274,0)</f>
        <v>0</v>
      </c>
      <c r="BF274" s="143">
        <f>IF(N274="snížená",J274,0)</f>
        <v>0</v>
      </c>
      <c r="BG274" s="143">
        <f>IF(N274="zákl. přenesená",J274,0)</f>
        <v>0</v>
      </c>
      <c r="BH274" s="143">
        <f>IF(N274="sníž. přenesená",J274,0)</f>
        <v>0</v>
      </c>
      <c r="BI274" s="143">
        <f>IF(N274="nulová",J274,0)</f>
        <v>0</v>
      </c>
      <c r="BJ274" s="16" t="s">
        <v>81</v>
      </c>
      <c r="BK274" s="143">
        <f>ROUND(I274*H274,2)</f>
        <v>0</v>
      </c>
      <c r="BL274" s="16" t="s">
        <v>262</v>
      </c>
      <c r="BM274" s="142" t="s">
        <v>471</v>
      </c>
    </row>
    <row r="275" spans="2:65" s="1" customFormat="1" ht="33" customHeight="1">
      <c r="B275" s="31"/>
      <c r="C275" s="131" t="s">
        <v>368</v>
      </c>
      <c r="D275" s="131" t="s">
        <v>126</v>
      </c>
      <c r="E275" s="132" t="s">
        <v>472</v>
      </c>
      <c r="F275" s="133" t="s">
        <v>473</v>
      </c>
      <c r="G275" s="134" t="s">
        <v>421</v>
      </c>
      <c r="H275" s="180"/>
      <c r="I275" s="136"/>
      <c r="J275" s="137">
        <f>ROUND(I275*H275,2)</f>
        <v>0</v>
      </c>
      <c r="K275" s="133" t="s">
        <v>188</v>
      </c>
      <c r="L275" s="31"/>
      <c r="M275" s="138" t="s">
        <v>1</v>
      </c>
      <c r="N275" s="139" t="s">
        <v>38</v>
      </c>
      <c r="P275" s="140">
        <f>O275*H275</f>
        <v>0</v>
      </c>
      <c r="Q275" s="140">
        <v>0</v>
      </c>
      <c r="R275" s="140">
        <f>Q275*H275</f>
        <v>0</v>
      </c>
      <c r="S275" s="140">
        <v>0</v>
      </c>
      <c r="T275" s="141">
        <f>S275*H275</f>
        <v>0</v>
      </c>
      <c r="AR275" s="142" t="s">
        <v>262</v>
      </c>
      <c r="AT275" s="142" t="s">
        <v>126</v>
      </c>
      <c r="AU275" s="142" t="s">
        <v>83</v>
      </c>
      <c r="AY275" s="16" t="s">
        <v>123</v>
      </c>
      <c r="BE275" s="143">
        <f>IF(N275="základní",J275,0)</f>
        <v>0</v>
      </c>
      <c r="BF275" s="143">
        <f>IF(N275="snížená",J275,0)</f>
        <v>0</v>
      </c>
      <c r="BG275" s="143">
        <f>IF(N275="zákl. přenesená",J275,0)</f>
        <v>0</v>
      </c>
      <c r="BH275" s="143">
        <f>IF(N275="sníž. přenesená",J275,0)</f>
        <v>0</v>
      </c>
      <c r="BI275" s="143">
        <f>IF(N275="nulová",J275,0)</f>
        <v>0</v>
      </c>
      <c r="BJ275" s="16" t="s">
        <v>81</v>
      </c>
      <c r="BK275" s="143">
        <f>ROUND(I275*H275,2)</f>
        <v>0</v>
      </c>
      <c r="BL275" s="16" t="s">
        <v>262</v>
      </c>
      <c r="BM275" s="142" t="s">
        <v>474</v>
      </c>
    </row>
    <row r="276" spans="2:65" s="11" customFormat="1" ht="22.9" customHeight="1">
      <c r="B276" s="119"/>
      <c r="D276" s="120" t="s">
        <v>72</v>
      </c>
      <c r="E276" s="129" t="s">
        <v>305</v>
      </c>
      <c r="F276" s="129" t="s">
        <v>306</v>
      </c>
      <c r="I276" s="122"/>
      <c r="J276" s="130">
        <f>BK276</f>
        <v>0</v>
      </c>
      <c r="L276" s="119"/>
      <c r="M276" s="124"/>
      <c r="P276" s="125">
        <f>SUM(P277:P279)</f>
        <v>0</v>
      </c>
      <c r="R276" s="125">
        <f>SUM(R277:R279)</f>
        <v>4.7799999999999995E-3</v>
      </c>
      <c r="T276" s="126">
        <f>SUM(T277:T279)</f>
        <v>0</v>
      </c>
      <c r="AR276" s="120" t="s">
        <v>83</v>
      </c>
      <c r="AT276" s="127" t="s">
        <v>72</v>
      </c>
      <c r="AU276" s="127" t="s">
        <v>81</v>
      </c>
      <c r="AY276" s="120" t="s">
        <v>123</v>
      </c>
      <c r="BK276" s="128">
        <f>SUM(BK277:BK279)</f>
        <v>0</v>
      </c>
    </row>
    <row r="277" spans="2:65" s="1" customFormat="1" ht="24.2" customHeight="1">
      <c r="B277" s="31"/>
      <c r="C277" s="131" t="s">
        <v>475</v>
      </c>
      <c r="D277" s="131" t="s">
        <v>126</v>
      </c>
      <c r="E277" s="132" t="s">
        <v>476</v>
      </c>
      <c r="F277" s="133" t="s">
        <v>477</v>
      </c>
      <c r="G277" s="134" t="s">
        <v>310</v>
      </c>
      <c r="H277" s="135">
        <v>2</v>
      </c>
      <c r="I277" s="136"/>
      <c r="J277" s="137">
        <f>ROUND(I277*H277,2)</f>
        <v>0</v>
      </c>
      <c r="K277" s="133" t="s">
        <v>188</v>
      </c>
      <c r="L277" s="31"/>
      <c r="M277" s="138" t="s">
        <v>1</v>
      </c>
      <c r="N277" s="139" t="s">
        <v>38</v>
      </c>
      <c r="P277" s="140">
        <f>O277*H277</f>
        <v>0</v>
      </c>
      <c r="Q277" s="140">
        <v>1.15E-3</v>
      </c>
      <c r="R277" s="140">
        <f>Q277*H277</f>
        <v>2.3E-3</v>
      </c>
      <c r="S277" s="140">
        <v>0</v>
      </c>
      <c r="T277" s="141">
        <f>S277*H277</f>
        <v>0</v>
      </c>
      <c r="AR277" s="142" t="s">
        <v>262</v>
      </c>
      <c r="AT277" s="142" t="s">
        <v>126</v>
      </c>
      <c r="AU277" s="142" t="s">
        <v>83</v>
      </c>
      <c r="AY277" s="16" t="s">
        <v>123</v>
      </c>
      <c r="BE277" s="143">
        <f>IF(N277="základní",J277,0)</f>
        <v>0</v>
      </c>
      <c r="BF277" s="143">
        <f>IF(N277="snížená",J277,0)</f>
        <v>0</v>
      </c>
      <c r="BG277" s="143">
        <f>IF(N277="zákl. přenesená",J277,0)</f>
        <v>0</v>
      </c>
      <c r="BH277" s="143">
        <f>IF(N277="sníž. přenesená",J277,0)</f>
        <v>0</v>
      </c>
      <c r="BI277" s="143">
        <f>IF(N277="nulová",J277,0)</f>
        <v>0</v>
      </c>
      <c r="BJ277" s="16" t="s">
        <v>81</v>
      </c>
      <c r="BK277" s="143">
        <f>ROUND(I277*H277,2)</f>
        <v>0</v>
      </c>
      <c r="BL277" s="16" t="s">
        <v>262</v>
      </c>
      <c r="BM277" s="142" t="s">
        <v>478</v>
      </c>
    </row>
    <row r="278" spans="2:65" s="1" customFormat="1" ht="24.2" customHeight="1">
      <c r="B278" s="31"/>
      <c r="C278" s="170" t="s">
        <v>479</v>
      </c>
      <c r="D278" s="170" t="s">
        <v>332</v>
      </c>
      <c r="E278" s="171" t="s">
        <v>480</v>
      </c>
      <c r="F278" s="172" t="s">
        <v>481</v>
      </c>
      <c r="G278" s="173" t="s">
        <v>310</v>
      </c>
      <c r="H278" s="174">
        <v>2</v>
      </c>
      <c r="I278" s="175"/>
      <c r="J278" s="176">
        <f>ROUND(I278*H278,2)</f>
        <v>0</v>
      </c>
      <c r="K278" s="172" t="s">
        <v>188</v>
      </c>
      <c r="L278" s="177"/>
      <c r="M278" s="178" t="s">
        <v>1</v>
      </c>
      <c r="N278" s="179" t="s">
        <v>38</v>
      </c>
      <c r="P278" s="140">
        <f>O278*H278</f>
        <v>0</v>
      </c>
      <c r="Q278" s="140">
        <v>1.24E-3</v>
      </c>
      <c r="R278" s="140">
        <f>Q278*H278</f>
        <v>2.48E-3</v>
      </c>
      <c r="S278" s="140">
        <v>0</v>
      </c>
      <c r="T278" s="141">
        <f>S278*H278</f>
        <v>0</v>
      </c>
      <c r="AR278" s="142" t="s">
        <v>368</v>
      </c>
      <c r="AT278" s="142" t="s">
        <v>332</v>
      </c>
      <c r="AU278" s="142" t="s">
        <v>83</v>
      </c>
      <c r="AY278" s="16" t="s">
        <v>123</v>
      </c>
      <c r="BE278" s="143">
        <f>IF(N278="základní",J278,0)</f>
        <v>0</v>
      </c>
      <c r="BF278" s="143">
        <f>IF(N278="snížená",J278,0)</f>
        <v>0</v>
      </c>
      <c r="BG278" s="143">
        <f>IF(N278="zákl. přenesená",J278,0)</f>
        <v>0</v>
      </c>
      <c r="BH278" s="143">
        <f>IF(N278="sníž. přenesená",J278,0)</f>
        <v>0</v>
      </c>
      <c r="BI278" s="143">
        <f>IF(N278="nulová",J278,0)</f>
        <v>0</v>
      </c>
      <c r="BJ278" s="16" t="s">
        <v>81</v>
      </c>
      <c r="BK278" s="143">
        <f>ROUND(I278*H278,2)</f>
        <v>0</v>
      </c>
      <c r="BL278" s="16" t="s">
        <v>262</v>
      </c>
      <c r="BM278" s="142" t="s">
        <v>482</v>
      </c>
    </row>
    <row r="279" spans="2:65" s="1" customFormat="1" ht="33" customHeight="1">
      <c r="B279" s="31"/>
      <c r="C279" s="131" t="s">
        <v>483</v>
      </c>
      <c r="D279" s="131" t="s">
        <v>126</v>
      </c>
      <c r="E279" s="132" t="s">
        <v>484</v>
      </c>
      <c r="F279" s="133" t="s">
        <v>485</v>
      </c>
      <c r="G279" s="134" t="s">
        <v>421</v>
      </c>
      <c r="H279" s="180"/>
      <c r="I279" s="136"/>
      <c r="J279" s="137">
        <f>ROUND(I279*H279,2)</f>
        <v>0</v>
      </c>
      <c r="K279" s="133" t="s">
        <v>188</v>
      </c>
      <c r="L279" s="31"/>
      <c r="M279" s="138" t="s">
        <v>1</v>
      </c>
      <c r="N279" s="139" t="s">
        <v>38</v>
      </c>
      <c r="P279" s="140">
        <f>O279*H279</f>
        <v>0</v>
      </c>
      <c r="Q279" s="140">
        <v>0</v>
      </c>
      <c r="R279" s="140">
        <f>Q279*H279</f>
        <v>0</v>
      </c>
      <c r="S279" s="140">
        <v>0</v>
      </c>
      <c r="T279" s="141">
        <f>S279*H279</f>
        <v>0</v>
      </c>
      <c r="AR279" s="142" t="s">
        <v>262</v>
      </c>
      <c r="AT279" s="142" t="s">
        <v>126</v>
      </c>
      <c r="AU279" s="142" t="s">
        <v>83</v>
      </c>
      <c r="AY279" s="16" t="s">
        <v>123</v>
      </c>
      <c r="BE279" s="143">
        <f>IF(N279="základní",J279,0)</f>
        <v>0</v>
      </c>
      <c r="BF279" s="143">
        <f>IF(N279="snížená",J279,0)</f>
        <v>0</v>
      </c>
      <c r="BG279" s="143">
        <f>IF(N279="zákl. přenesená",J279,0)</f>
        <v>0</v>
      </c>
      <c r="BH279" s="143">
        <f>IF(N279="sníž. přenesená",J279,0)</f>
        <v>0</v>
      </c>
      <c r="BI279" s="143">
        <f>IF(N279="nulová",J279,0)</f>
        <v>0</v>
      </c>
      <c r="BJ279" s="16" t="s">
        <v>81</v>
      </c>
      <c r="BK279" s="143">
        <f>ROUND(I279*H279,2)</f>
        <v>0</v>
      </c>
      <c r="BL279" s="16" t="s">
        <v>262</v>
      </c>
      <c r="BM279" s="142" t="s">
        <v>486</v>
      </c>
    </row>
    <row r="280" spans="2:65" s="11" customFormat="1" ht="22.9" customHeight="1">
      <c r="B280" s="119"/>
      <c r="D280" s="120" t="s">
        <v>72</v>
      </c>
      <c r="E280" s="129" t="s">
        <v>487</v>
      </c>
      <c r="F280" s="129" t="s">
        <v>488</v>
      </c>
      <c r="I280" s="122"/>
      <c r="J280" s="130">
        <f>BK280</f>
        <v>0</v>
      </c>
      <c r="L280" s="119"/>
      <c r="M280" s="124"/>
      <c r="P280" s="125">
        <f>SUM(P281:P285)</f>
        <v>0</v>
      </c>
      <c r="R280" s="125">
        <f>SUM(R281:R285)</f>
        <v>0</v>
      </c>
      <c r="T280" s="126">
        <f>SUM(T281:T285)</f>
        <v>0</v>
      </c>
      <c r="AR280" s="120" t="s">
        <v>83</v>
      </c>
      <c r="AT280" s="127" t="s">
        <v>72</v>
      </c>
      <c r="AU280" s="127" t="s">
        <v>81</v>
      </c>
      <c r="AY280" s="120" t="s">
        <v>123</v>
      </c>
      <c r="BK280" s="128">
        <f>SUM(BK281:BK285)</f>
        <v>0</v>
      </c>
    </row>
    <row r="281" spans="2:65" s="1" customFormat="1" ht="24.2" customHeight="1">
      <c r="B281" s="31"/>
      <c r="C281" s="131" t="s">
        <v>489</v>
      </c>
      <c r="D281" s="131" t="s">
        <v>126</v>
      </c>
      <c r="E281" s="132" t="s">
        <v>490</v>
      </c>
      <c r="F281" s="133" t="s">
        <v>491</v>
      </c>
      <c r="G281" s="134" t="s">
        <v>323</v>
      </c>
      <c r="H281" s="135">
        <v>160.68199999999999</v>
      </c>
      <c r="I281" s="136"/>
      <c r="J281" s="137">
        <f>ROUND(I281*H281,2)</f>
        <v>0</v>
      </c>
      <c r="K281" s="133" t="s">
        <v>188</v>
      </c>
      <c r="L281" s="31"/>
      <c r="M281" s="138" t="s">
        <v>1</v>
      </c>
      <c r="N281" s="139" t="s">
        <v>38</v>
      </c>
      <c r="P281" s="140">
        <f>O281*H281</f>
        <v>0</v>
      </c>
      <c r="Q281" s="140">
        <v>0</v>
      </c>
      <c r="R281" s="140">
        <f>Q281*H281</f>
        <v>0</v>
      </c>
      <c r="S281" s="140">
        <v>0</v>
      </c>
      <c r="T281" s="141">
        <f>S281*H281</f>
        <v>0</v>
      </c>
      <c r="AR281" s="142" t="s">
        <v>262</v>
      </c>
      <c r="AT281" s="142" t="s">
        <v>126</v>
      </c>
      <c r="AU281" s="142" t="s">
        <v>83</v>
      </c>
      <c r="AY281" s="16" t="s">
        <v>123</v>
      </c>
      <c r="BE281" s="143">
        <f>IF(N281="základní",J281,0)</f>
        <v>0</v>
      </c>
      <c r="BF281" s="143">
        <f>IF(N281="snížená",J281,0)</f>
        <v>0</v>
      </c>
      <c r="BG281" s="143">
        <f>IF(N281="zákl. přenesená",J281,0)</f>
        <v>0</v>
      </c>
      <c r="BH281" s="143">
        <f>IF(N281="sníž. přenesená",J281,0)</f>
        <v>0</v>
      </c>
      <c r="BI281" s="143">
        <f>IF(N281="nulová",J281,0)</f>
        <v>0</v>
      </c>
      <c r="BJ281" s="16" t="s">
        <v>81</v>
      </c>
      <c r="BK281" s="143">
        <f>ROUND(I281*H281,2)</f>
        <v>0</v>
      </c>
      <c r="BL281" s="16" t="s">
        <v>262</v>
      </c>
      <c r="BM281" s="142" t="s">
        <v>492</v>
      </c>
    </row>
    <row r="282" spans="2:65" s="12" customFormat="1">
      <c r="B282" s="149"/>
      <c r="D282" s="150" t="s">
        <v>190</v>
      </c>
      <c r="E282" s="151" t="s">
        <v>1</v>
      </c>
      <c r="F282" s="152" t="s">
        <v>291</v>
      </c>
      <c r="H282" s="151" t="s">
        <v>1</v>
      </c>
      <c r="I282" s="153"/>
      <c r="L282" s="149"/>
      <c r="M282" s="154"/>
      <c r="T282" s="155"/>
      <c r="AT282" s="151" t="s">
        <v>190</v>
      </c>
      <c r="AU282" s="151" t="s">
        <v>83</v>
      </c>
      <c r="AV282" s="12" t="s">
        <v>81</v>
      </c>
      <c r="AW282" s="12" t="s">
        <v>30</v>
      </c>
      <c r="AX282" s="12" t="s">
        <v>73</v>
      </c>
      <c r="AY282" s="151" t="s">
        <v>123</v>
      </c>
    </row>
    <row r="283" spans="2:65" s="13" customFormat="1">
      <c r="B283" s="156"/>
      <c r="D283" s="150" t="s">
        <v>190</v>
      </c>
      <c r="E283" s="157" t="s">
        <v>1</v>
      </c>
      <c r="F283" s="158" t="s">
        <v>341</v>
      </c>
      <c r="H283" s="159">
        <v>160.68199999999999</v>
      </c>
      <c r="I283" s="160"/>
      <c r="L283" s="156"/>
      <c r="M283" s="161"/>
      <c r="T283" s="162"/>
      <c r="AT283" s="157" t="s">
        <v>190</v>
      </c>
      <c r="AU283" s="157" t="s">
        <v>83</v>
      </c>
      <c r="AV283" s="13" t="s">
        <v>83</v>
      </c>
      <c r="AW283" s="13" t="s">
        <v>30</v>
      </c>
      <c r="AX283" s="13" t="s">
        <v>81</v>
      </c>
      <c r="AY283" s="157" t="s">
        <v>123</v>
      </c>
    </row>
    <row r="284" spans="2:65" s="1" customFormat="1" ht="16.5" customHeight="1">
      <c r="B284" s="31"/>
      <c r="C284" s="131" t="s">
        <v>493</v>
      </c>
      <c r="D284" s="131" t="s">
        <v>126</v>
      </c>
      <c r="E284" s="132" t="s">
        <v>494</v>
      </c>
      <c r="F284" s="133" t="s">
        <v>495</v>
      </c>
      <c r="G284" s="134" t="s">
        <v>310</v>
      </c>
      <c r="H284" s="135">
        <v>8</v>
      </c>
      <c r="I284" s="136"/>
      <c r="J284" s="137">
        <f>ROUND(I284*H284,2)</f>
        <v>0</v>
      </c>
      <c r="K284" s="133" t="s">
        <v>188</v>
      </c>
      <c r="L284" s="31"/>
      <c r="M284" s="138" t="s">
        <v>1</v>
      </c>
      <c r="N284" s="139" t="s">
        <v>38</v>
      </c>
      <c r="P284" s="140">
        <f>O284*H284</f>
        <v>0</v>
      </c>
      <c r="Q284" s="140">
        <v>0</v>
      </c>
      <c r="R284" s="140">
        <f>Q284*H284</f>
        <v>0</v>
      </c>
      <c r="S284" s="140">
        <v>0</v>
      </c>
      <c r="T284" s="141">
        <f>S284*H284</f>
        <v>0</v>
      </c>
      <c r="AR284" s="142" t="s">
        <v>262</v>
      </c>
      <c r="AT284" s="142" t="s">
        <v>126</v>
      </c>
      <c r="AU284" s="142" t="s">
        <v>83</v>
      </c>
      <c r="AY284" s="16" t="s">
        <v>123</v>
      </c>
      <c r="BE284" s="143">
        <f>IF(N284="základní",J284,0)</f>
        <v>0</v>
      </c>
      <c r="BF284" s="143">
        <f>IF(N284="snížená",J284,0)</f>
        <v>0</v>
      </c>
      <c r="BG284" s="143">
        <f>IF(N284="zákl. přenesená",J284,0)</f>
        <v>0</v>
      </c>
      <c r="BH284" s="143">
        <f>IF(N284="sníž. přenesená",J284,0)</f>
        <v>0</v>
      </c>
      <c r="BI284" s="143">
        <f>IF(N284="nulová",J284,0)</f>
        <v>0</v>
      </c>
      <c r="BJ284" s="16" t="s">
        <v>81</v>
      </c>
      <c r="BK284" s="143">
        <f>ROUND(I284*H284,2)</f>
        <v>0</v>
      </c>
      <c r="BL284" s="16" t="s">
        <v>262</v>
      </c>
      <c r="BM284" s="142" t="s">
        <v>496</v>
      </c>
    </row>
    <row r="285" spans="2:65" s="1" customFormat="1" ht="24.2" customHeight="1">
      <c r="B285" s="31"/>
      <c r="C285" s="131" t="s">
        <v>497</v>
      </c>
      <c r="D285" s="131" t="s">
        <v>126</v>
      </c>
      <c r="E285" s="132" t="s">
        <v>498</v>
      </c>
      <c r="F285" s="133" t="s">
        <v>499</v>
      </c>
      <c r="G285" s="134" t="s">
        <v>470</v>
      </c>
      <c r="H285" s="135">
        <v>1</v>
      </c>
      <c r="I285" s="136"/>
      <c r="J285" s="137">
        <f>ROUND(I285*H285,2)</f>
        <v>0</v>
      </c>
      <c r="K285" s="133" t="s">
        <v>1</v>
      </c>
      <c r="L285" s="31"/>
      <c r="M285" s="138" t="s">
        <v>1</v>
      </c>
      <c r="N285" s="139" t="s">
        <v>38</v>
      </c>
      <c r="P285" s="140">
        <f>O285*H285</f>
        <v>0</v>
      </c>
      <c r="Q285" s="140">
        <v>0</v>
      </c>
      <c r="R285" s="140">
        <f>Q285*H285</f>
        <v>0</v>
      </c>
      <c r="S285" s="140">
        <v>0</v>
      </c>
      <c r="T285" s="141">
        <f>S285*H285</f>
        <v>0</v>
      </c>
      <c r="AR285" s="142" t="s">
        <v>262</v>
      </c>
      <c r="AT285" s="142" t="s">
        <v>126</v>
      </c>
      <c r="AU285" s="142" t="s">
        <v>83</v>
      </c>
      <c r="AY285" s="16" t="s">
        <v>123</v>
      </c>
      <c r="BE285" s="143">
        <f>IF(N285="základní",J285,0)</f>
        <v>0</v>
      </c>
      <c r="BF285" s="143">
        <f>IF(N285="snížená",J285,0)</f>
        <v>0</v>
      </c>
      <c r="BG285" s="143">
        <f>IF(N285="zákl. přenesená",J285,0)</f>
        <v>0</v>
      </c>
      <c r="BH285" s="143">
        <f>IF(N285="sníž. přenesená",J285,0)</f>
        <v>0</v>
      </c>
      <c r="BI285" s="143">
        <f>IF(N285="nulová",J285,0)</f>
        <v>0</v>
      </c>
      <c r="BJ285" s="16" t="s">
        <v>81</v>
      </c>
      <c r="BK285" s="143">
        <f>ROUND(I285*H285,2)</f>
        <v>0</v>
      </c>
      <c r="BL285" s="16" t="s">
        <v>262</v>
      </c>
      <c r="BM285" s="142" t="s">
        <v>500</v>
      </c>
    </row>
    <row r="286" spans="2:65" s="11" customFormat="1" ht="22.9" customHeight="1">
      <c r="B286" s="119"/>
      <c r="D286" s="120" t="s">
        <v>72</v>
      </c>
      <c r="E286" s="129" t="s">
        <v>312</v>
      </c>
      <c r="F286" s="129" t="s">
        <v>313</v>
      </c>
      <c r="I286" s="122"/>
      <c r="J286" s="130">
        <f>BK286</f>
        <v>0</v>
      </c>
      <c r="L286" s="119"/>
      <c r="M286" s="124"/>
      <c r="P286" s="125">
        <f>SUM(P287:P296)</f>
        <v>0</v>
      </c>
      <c r="R286" s="125">
        <f>SUM(R287:R296)</f>
        <v>1.6360526299999998</v>
      </c>
      <c r="T286" s="126">
        <f>SUM(T287:T296)</f>
        <v>0</v>
      </c>
      <c r="AR286" s="120" t="s">
        <v>83</v>
      </c>
      <c r="AT286" s="127" t="s">
        <v>72</v>
      </c>
      <c r="AU286" s="127" t="s">
        <v>81</v>
      </c>
      <c r="AY286" s="120" t="s">
        <v>123</v>
      </c>
      <c r="BK286" s="128">
        <f>SUM(BK287:BK296)</f>
        <v>0</v>
      </c>
    </row>
    <row r="287" spans="2:65" s="1" customFormat="1" ht="33" customHeight="1">
      <c r="B287" s="31"/>
      <c r="C287" s="131" t="s">
        <v>501</v>
      </c>
      <c r="D287" s="131" t="s">
        <v>126</v>
      </c>
      <c r="E287" s="132" t="s">
        <v>502</v>
      </c>
      <c r="F287" s="133" t="s">
        <v>503</v>
      </c>
      <c r="G287" s="134" t="s">
        <v>187</v>
      </c>
      <c r="H287" s="135">
        <v>48.360999999999997</v>
      </c>
      <c r="I287" s="136"/>
      <c r="J287" s="137">
        <f>ROUND(I287*H287,2)</f>
        <v>0</v>
      </c>
      <c r="K287" s="133" t="s">
        <v>188</v>
      </c>
      <c r="L287" s="31"/>
      <c r="M287" s="138" t="s">
        <v>1</v>
      </c>
      <c r="N287" s="139" t="s">
        <v>38</v>
      </c>
      <c r="P287" s="140">
        <f>O287*H287</f>
        <v>0</v>
      </c>
      <c r="Q287" s="140">
        <v>3.3829999999999999E-2</v>
      </c>
      <c r="R287" s="140">
        <f>Q287*H287</f>
        <v>1.6360526299999998</v>
      </c>
      <c r="S287" s="140">
        <v>0</v>
      </c>
      <c r="T287" s="141">
        <f>S287*H287</f>
        <v>0</v>
      </c>
      <c r="AR287" s="142" t="s">
        <v>262</v>
      </c>
      <c r="AT287" s="142" t="s">
        <v>126</v>
      </c>
      <c r="AU287" s="142" t="s">
        <v>83</v>
      </c>
      <c r="AY287" s="16" t="s">
        <v>123</v>
      </c>
      <c r="BE287" s="143">
        <f>IF(N287="základní",J287,0)</f>
        <v>0</v>
      </c>
      <c r="BF287" s="143">
        <f>IF(N287="snížená",J287,0)</f>
        <v>0</v>
      </c>
      <c r="BG287" s="143">
        <f>IF(N287="zákl. přenesená",J287,0)</f>
        <v>0</v>
      </c>
      <c r="BH287" s="143">
        <f>IF(N287="sníž. přenesená",J287,0)</f>
        <v>0</v>
      </c>
      <c r="BI287" s="143">
        <f>IF(N287="nulová",J287,0)</f>
        <v>0</v>
      </c>
      <c r="BJ287" s="16" t="s">
        <v>81</v>
      </c>
      <c r="BK287" s="143">
        <f>ROUND(I287*H287,2)</f>
        <v>0</v>
      </c>
      <c r="BL287" s="16" t="s">
        <v>262</v>
      </c>
      <c r="BM287" s="142" t="s">
        <v>504</v>
      </c>
    </row>
    <row r="288" spans="2:65" s="12" customFormat="1">
      <c r="B288" s="149"/>
      <c r="D288" s="150" t="s">
        <v>190</v>
      </c>
      <c r="E288" s="151" t="s">
        <v>1</v>
      </c>
      <c r="F288" s="152" t="s">
        <v>325</v>
      </c>
      <c r="H288" s="151" t="s">
        <v>1</v>
      </c>
      <c r="I288" s="153"/>
      <c r="L288" s="149"/>
      <c r="M288" s="154"/>
      <c r="T288" s="155"/>
      <c r="AT288" s="151" t="s">
        <v>190</v>
      </c>
      <c r="AU288" s="151" t="s">
        <v>83</v>
      </c>
      <c r="AV288" s="12" t="s">
        <v>81</v>
      </c>
      <c r="AW288" s="12" t="s">
        <v>30</v>
      </c>
      <c r="AX288" s="12" t="s">
        <v>73</v>
      </c>
      <c r="AY288" s="151" t="s">
        <v>123</v>
      </c>
    </row>
    <row r="289" spans="2:65" s="13" customFormat="1">
      <c r="B289" s="156"/>
      <c r="D289" s="150" t="s">
        <v>190</v>
      </c>
      <c r="E289" s="157" t="s">
        <v>1</v>
      </c>
      <c r="F289" s="158" t="s">
        <v>505</v>
      </c>
      <c r="H289" s="159">
        <v>29.452999999999999</v>
      </c>
      <c r="I289" s="160"/>
      <c r="L289" s="156"/>
      <c r="M289" s="161"/>
      <c r="T289" s="162"/>
      <c r="AT289" s="157" t="s">
        <v>190</v>
      </c>
      <c r="AU289" s="157" t="s">
        <v>83</v>
      </c>
      <c r="AV289" s="13" t="s">
        <v>83</v>
      </c>
      <c r="AW289" s="13" t="s">
        <v>30</v>
      </c>
      <c r="AX289" s="13" t="s">
        <v>73</v>
      </c>
      <c r="AY289" s="157" t="s">
        <v>123</v>
      </c>
    </row>
    <row r="290" spans="2:65" s="13" customFormat="1">
      <c r="B290" s="156"/>
      <c r="D290" s="150" t="s">
        <v>190</v>
      </c>
      <c r="E290" s="157" t="s">
        <v>1</v>
      </c>
      <c r="F290" s="158" t="s">
        <v>506</v>
      </c>
      <c r="H290" s="159">
        <v>4.4800000000000004</v>
      </c>
      <c r="I290" s="160"/>
      <c r="L290" s="156"/>
      <c r="M290" s="161"/>
      <c r="T290" s="162"/>
      <c r="AT290" s="157" t="s">
        <v>190</v>
      </c>
      <c r="AU290" s="157" t="s">
        <v>83</v>
      </c>
      <c r="AV290" s="13" t="s">
        <v>83</v>
      </c>
      <c r="AW290" s="13" t="s">
        <v>30</v>
      </c>
      <c r="AX290" s="13" t="s">
        <v>73</v>
      </c>
      <c r="AY290" s="157" t="s">
        <v>123</v>
      </c>
    </row>
    <row r="291" spans="2:65" s="13" customFormat="1">
      <c r="B291" s="156"/>
      <c r="D291" s="150" t="s">
        <v>190</v>
      </c>
      <c r="E291" s="157" t="s">
        <v>1</v>
      </c>
      <c r="F291" s="158" t="s">
        <v>507</v>
      </c>
      <c r="H291" s="159">
        <v>9.4499999999999993</v>
      </c>
      <c r="I291" s="160"/>
      <c r="L291" s="156"/>
      <c r="M291" s="161"/>
      <c r="T291" s="162"/>
      <c r="AT291" s="157" t="s">
        <v>190</v>
      </c>
      <c r="AU291" s="157" t="s">
        <v>83</v>
      </c>
      <c r="AV291" s="13" t="s">
        <v>83</v>
      </c>
      <c r="AW291" s="13" t="s">
        <v>30</v>
      </c>
      <c r="AX291" s="13" t="s">
        <v>73</v>
      </c>
      <c r="AY291" s="157" t="s">
        <v>123</v>
      </c>
    </row>
    <row r="292" spans="2:65" s="12" customFormat="1">
      <c r="B292" s="149"/>
      <c r="D292" s="150" t="s">
        <v>190</v>
      </c>
      <c r="E292" s="151" t="s">
        <v>1</v>
      </c>
      <c r="F292" s="152" t="s">
        <v>508</v>
      </c>
      <c r="H292" s="151" t="s">
        <v>1</v>
      </c>
      <c r="I292" s="153"/>
      <c r="L292" s="149"/>
      <c r="M292" s="154"/>
      <c r="T292" s="155"/>
      <c r="AT292" s="151" t="s">
        <v>190</v>
      </c>
      <c r="AU292" s="151" t="s">
        <v>83</v>
      </c>
      <c r="AV292" s="12" t="s">
        <v>81</v>
      </c>
      <c r="AW292" s="12" t="s">
        <v>30</v>
      </c>
      <c r="AX292" s="12" t="s">
        <v>73</v>
      </c>
      <c r="AY292" s="151" t="s">
        <v>123</v>
      </c>
    </row>
    <row r="293" spans="2:65" s="13" customFormat="1">
      <c r="B293" s="156"/>
      <c r="D293" s="150" t="s">
        <v>190</v>
      </c>
      <c r="E293" s="157" t="s">
        <v>1</v>
      </c>
      <c r="F293" s="158" t="s">
        <v>509</v>
      </c>
      <c r="H293" s="159">
        <v>1.58</v>
      </c>
      <c r="I293" s="160"/>
      <c r="L293" s="156"/>
      <c r="M293" s="161"/>
      <c r="T293" s="162"/>
      <c r="AT293" s="157" t="s">
        <v>190</v>
      </c>
      <c r="AU293" s="157" t="s">
        <v>83</v>
      </c>
      <c r="AV293" s="13" t="s">
        <v>83</v>
      </c>
      <c r="AW293" s="13" t="s">
        <v>30</v>
      </c>
      <c r="AX293" s="13" t="s">
        <v>73</v>
      </c>
      <c r="AY293" s="157" t="s">
        <v>123</v>
      </c>
    </row>
    <row r="294" spans="2:65" s="13" customFormat="1">
      <c r="B294" s="156"/>
      <c r="D294" s="150" t="s">
        <v>190</v>
      </c>
      <c r="E294" s="157" t="s">
        <v>1</v>
      </c>
      <c r="F294" s="158" t="s">
        <v>510</v>
      </c>
      <c r="H294" s="159">
        <v>3.3980000000000001</v>
      </c>
      <c r="I294" s="160"/>
      <c r="L294" s="156"/>
      <c r="M294" s="161"/>
      <c r="T294" s="162"/>
      <c r="AT294" s="157" t="s">
        <v>190</v>
      </c>
      <c r="AU294" s="157" t="s">
        <v>83</v>
      </c>
      <c r="AV294" s="13" t="s">
        <v>83</v>
      </c>
      <c r="AW294" s="13" t="s">
        <v>30</v>
      </c>
      <c r="AX294" s="13" t="s">
        <v>73</v>
      </c>
      <c r="AY294" s="157" t="s">
        <v>123</v>
      </c>
    </row>
    <row r="295" spans="2:65" s="14" customFormat="1">
      <c r="B295" s="163"/>
      <c r="D295" s="150" t="s">
        <v>190</v>
      </c>
      <c r="E295" s="164" t="s">
        <v>1</v>
      </c>
      <c r="F295" s="165" t="s">
        <v>201</v>
      </c>
      <c r="H295" s="166">
        <v>48.360999999999997</v>
      </c>
      <c r="I295" s="167"/>
      <c r="L295" s="163"/>
      <c r="M295" s="168"/>
      <c r="T295" s="169"/>
      <c r="AT295" s="164" t="s">
        <v>190</v>
      </c>
      <c r="AU295" s="164" t="s">
        <v>83</v>
      </c>
      <c r="AV295" s="14" t="s">
        <v>129</v>
      </c>
      <c r="AW295" s="14" t="s">
        <v>30</v>
      </c>
      <c r="AX295" s="14" t="s">
        <v>81</v>
      </c>
      <c r="AY295" s="164" t="s">
        <v>123</v>
      </c>
    </row>
    <row r="296" spans="2:65" s="1" customFormat="1" ht="33" customHeight="1">
      <c r="B296" s="31"/>
      <c r="C296" s="131" t="s">
        <v>511</v>
      </c>
      <c r="D296" s="131" t="s">
        <v>126</v>
      </c>
      <c r="E296" s="132" t="s">
        <v>512</v>
      </c>
      <c r="F296" s="133" t="s">
        <v>513</v>
      </c>
      <c r="G296" s="134" t="s">
        <v>421</v>
      </c>
      <c r="H296" s="180"/>
      <c r="I296" s="136"/>
      <c r="J296" s="137">
        <f>ROUND(I296*H296,2)</f>
        <v>0</v>
      </c>
      <c r="K296" s="133" t="s">
        <v>188</v>
      </c>
      <c r="L296" s="31"/>
      <c r="M296" s="138" t="s">
        <v>1</v>
      </c>
      <c r="N296" s="139" t="s">
        <v>38</v>
      </c>
      <c r="P296" s="140">
        <f>O296*H296</f>
        <v>0</v>
      </c>
      <c r="Q296" s="140">
        <v>0</v>
      </c>
      <c r="R296" s="140">
        <f>Q296*H296</f>
        <v>0</v>
      </c>
      <c r="S296" s="140">
        <v>0</v>
      </c>
      <c r="T296" s="141">
        <f>S296*H296</f>
        <v>0</v>
      </c>
      <c r="AR296" s="142" t="s">
        <v>262</v>
      </c>
      <c r="AT296" s="142" t="s">
        <v>126</v>
      </c>
      <c r="AU296" s="142" t="s">
        <v>83</v>
      </c>
      <c r="AY296" s="16" t="s">
        <v>123</v>
      </c>
      <c r="BE296" s="143">
        <f>IF(N296="základní",J296,0)</f>
        <v>0</v>
      </c>
      <c r="BF296" s="143">
        <f>IF(N296="snížená",J296,0)</f>
        <v>0</v>
      </c>
      <c r="BG296" s="143">
        <f>IF(N296="zákl. přenesená",J296,0)</f>
        <v>0</v>
      </c>
      <c r="BH296" s="143">
        <f>IF(N296="sníž. přenesená",J296,0)</f>
        <v>0</v>
      </c>
      <c r="BI296" s="143">
        <f>IF(N296="nulová",J296,0)</f>
        <v>0</v>
      </c>
      <c r="BJ296" s="16" t="s">
        <v>81</v>
      </c>
      <c r="BK296" s="143">
        <f>ROUND(I296*H296,2)</f>
        <v>0</v>
      </c>
      <c r="BL296" s="16" t="s">
        <v>262</v>
      </c>
      <c r="BM296" s="142" t="s">
        <v>514</v>
      </c>
    </row>
    <row r="297" spans="2:65" s="11" customFormat="1" ht="22.9" customHeight="1">
      <c r="B297" s="119"/>
      <c r="D297" s="120" t="s">
        <v>72</v>
      </c>
      <c r="E297" s="129" t="s">
        <v>318</v>
      </c>
      <c r="F297" s="129" t="s">
        <v>319</v>
      </c>
      <c r="I297" s="122"/>
      <c r="J297" s="130">
        <f>BK297</f>
        <v>0</v>
      </c>
      <c r="L297" s="119"/>
      <c r="M297" s="124"/>
      <c r="P297" s="125">
        <f>SUM(P298:P315)</f>
        <v>0</v>
      </c>
      <c r="R297" s="125">
        <f>SUM(R298:R315)</f>
        <v>0.60643550000000002</v>
      </c>
      <c r="T297" s="126">
        <f>SUM(T298:T315)</f>
        <v>0</v>
      </c>
      <c r="AR297" s="120" t="s">
        <v>83</v>
      </c>
      <c r="AT297" s="127" t="s">
        <v>72</v>
      </c>
      <c r="AU297" s="127" t="s">
        <v>81</v>
      </c>
      <c r="AY297" s="120" t="s">
        <v>123</v>
      </c>
      <c r="BK297" s="128">
        <f>SUM(BK298:BK315)</f>
        <v>0</v>
      </c>
    </row>
    <row r="298" spans="2:65" s="1" customFormat="1" ht="24.2" customHeight="1">
      <c r="B298" s="31"/>
      <c r="C298" s="131" t="s">
        <v>515</v>
      </c>
      <c r="D298" s="131" t="s">
        <v>126</v>
      </c>
      <c r="E298" s="132" t="s">
        <v>516</v>
      </c>
      <c r="F298" s="133" t="s">
        <v>517</v>
      </c>
      <c r="G298" s="134" t="s">
        <v>323</v>
      </c>
      <c r="H298" s="135">
        <v>22.65</v>
      </c>
      <c r="I298" s="136"/>
      <c r="J298" s="137">
        <f>ROUND(I298*H298,2)</f>
        <v>0</v>
      </c>
      <c r="K298" s="133" t="s">
        <v>188</v>
      </c>
      <c r="L298" s="31"/>
      <c r="M298" s="138" t="s">
        <v>1</v>
      </c>
      <c r="N298" s="139" t="s">
        <v>38</v>
      </c>
      <c r="P298" s="140">
        <f>O298*H298</f>
        <v>0</v>
      </c>
      <c r="Q298" s="140">
        <v>1.9400000000000001E-3</v>
      </c>
      <c r="R298" s="140">
        <f>Q298*H298</f>
        <v>4.3941000000000001E-2</v>
      </c>
      <c r="S298" s="140">
        <v>0</v>
      </c>
      <c r="T298" s="141">
        <f>S298*H298</f>
        <v>0</v>
      </c>
      <c r="AR298" s="142" t="s">
        <v>262</v>
      </c>
      <c r="AT298" s="142" t="s">
        <v>126</v>
      </c>
      <c r="AU298" s="142" t="s">
        <v>83</v>
      </c>
      <c r="AY298" s="16" t="s">
        <v>123</v>
      </c>
      <c r="BE298" s="143">
        <f>IF(N298="základní",J298,0)</f>
        <v>0</v>
      </c>
      <c r="BF298" s="143">
        <f>IF(N298="snížená",J298,0)</f>
        <v>0</v>
      </c>
      <c r="BG298" s="143">
        <f>IF(N298="zákl. přenesená",J298,0)</f>
        <v>0</v>
      </c>
      <c r="BH298" s="143">
        <f>IF(N298="sníž. přenesená",J298,0)</f>
        <v>0</v>
      </c>
      <c r="BI298" s="143">
        <f>IF(N298="nulová",J298,0)</f>
        <v>0</v>
      </c>
      <c r="BJ298" s="16" t="s">
        <v>81</v>
      </c>
      <c r="BK298" s="143">
        <f>ROUND(I298*H298,2)</f>
        <v>0</v>
      </c>
      <c r="BL298" s="16" t="s">
        <v>262</v>
      </c>
      <c r="BM298" s="142" t="s">
        <v>518</v>
      </c>
    </row>
    <row r="299" spans="2:65" s="12" customFormat="1">
      <c r="B299" s="149"/>
      <c r="D299" s="150" t="s">
        <v>190</v>
      </c>
      <c r="E299" s="151" t="s">
        <v>1</v>
      </c>
      <c r="F299" s="152" t="s">
        <v>508</v>
      </c>
      <c r="H299" s="151" t="s">
        <v>1</v>
      </c>
      <c r="I299" s="153"/>
      <c r="L299" s="149"/>
      <c r="M299" s="154"/>
      <c r="T299" s="155"/>
      <c r="AT299" s="151" t="s">
        <v>190</v>
      </c>
      <c r="AU299" s="151" t="s">
        <v>83</v>
      </c>
      <c r="AV299" s="12" t="s">
        <v>81</v>
      </c>
      <c r="AW299" s="12" t="s">
        <v>30</v>
      </c>
      <c r="AX299" s="12" t="s">
        <v>73</v>
      </c>
      <c r="AY299" s="151" t="s">
        <v>123</v>
      </c>
    </row>
    <row r="300" spans="2:65" s="13" customFormat="1">
      <c r="B300" s="156"/>
      <c r="D300" s="150" t="s">
        <v>190</v>
      </c>
      <c r="E300" s="157" t="s">
        <v>1</v>
      </c>
      <c r="F300" s="158" t="s">
        <v>519</v>
      </c>
      <c r="H300" s="159">
        <v>22.65</v>
      </c>
      <c r="I300" s="160"/>
      <c r="L300" s="156"/>
      <c r="M300" s="161"/>
      <c r="T300" s="162"/>
      <c r="AT300" s="157" t="s">
        <v>190</v>
      </c>
      <c r="AU300" s="157" t="s">
        <v>83</v>
      </c>
      <c r="AV300" s="13" t="s">
        <v>83</v>
      </c>
      <c r="AW300" s="13" t="s">
        <v>30</v>
      </c>
      <c r="AX300" s="13" t="s">
        <v>73</v>
      </c>
      <c r="AY300" s="157" t="s">
        <v>123</v>
      </c>
    </row>
    <row r="301" spans="2:65" s="14" customFormat="1">
      <c r="B301" s="163"/>
      <c r="D301" s="150" t="s">
        <v>190</v>
      </c>
      <c r="E301" s="164" t="s">
        <v>1</v>
      </c>
      <c r="F301" s="165" t="s">
        <v>201</v>
      </c>
      <c r="H301" s="166">
        <v>22.65</v>
      </c>
      <c r="I301" s="167"/>
      <c r="L301" s="163"/>
      <c r="M301" s="168"/>
      <c r="T301" s="169"/>
      <c r="AT301" s="164" t="s">
        <v>190</v>
      </c>
      <c r="AU301" s="164" t="s">
        <v>83</v>
      </c>
      <c r="AV301" s="14" t="s">
        <v>129</v>
      </c>
      <c r="AW301" s="14" t="s">
        <v>30</v>
      </c>
      <c r="AX301" s="14" t="s">
        <v>81</v>
      </c>
      <c r="AY301" s="164" t="s">
        <v>123</v>
      </c>
    </row>
    <row r="302" spans="2:65" s="1" customFormat="1" ht="33" customHeight="1">
      <c r="B302" s="31"/>
      <c r="C302" s="131" t="s">
        <v>520</v>
      </c>
      <c r="D302" s="131" t="s">
        <v>126</v>
      </c>
      <c r="E302" s="132" t="s">
        <v>521</v>
      </c>
      <c r="F302" s="133" t="s">
        <v>522</v>
      </c>
      <c r="G302" s="134" t="s">
        <v>323</v>
      </c>
      <c r="H302" s="135">
        <v>7.9</v>
      </c>
      <c r="I302" s="136"/>
      <c r="J302" s="137">
        <f>ROUND(I302*H302,2)</f>
        <v>0</v>
      </c>
      <c r="K302" s="133" t="s">
        <v>188</v>
      </c>
      <c r="L302" s="31"/>
      <c r="M302" s="138" t="s">
        <v>1</v>
      </c>
      <c r="N302" s="139" t="s">
        <v>38</v>
      </c>
      <c r="P302" s="140">
        <f>O302*H302</f>
        <v>0</v>
      </c>
      <c r="Q302" s="140">
        <v>2.2200000000000002E-3</v>
      </c>
      <c r="R302" s="140">
        <f>Q302*H302</f>
        <v>1.7538000000000002E-2</v>
      </c>
      <c r="S302" s="140">
        <v>0</v>
      </c>
      <c r="T302" s="141">
        <f>S302*H302</f>
        <v>0</v>
      </c>
      <c r="AR302" s="142" t="s">
        <v>262</v>
      </c>
      <c r="AT302" s="142" t="s">
        <v>126</v>
      </c>
      <c r="AU302" s="142" t="s">
        <v>83</v>
      </c>
      <c r="AY302" s="16" t="s">
        <v>123</v>
      </c>
      <c r="BE302" s="143">
        <f>IF(N302="základní",J302,0)</f>
        <v>0</v>
      </c>
      <c r="BF302" s="143">
        <f>IF(N302="snížená",J302,0)</f>
        <v>0</v>
      </c>
      <c r="BG302" s="143">
        <f>IF(N302="zákl. přenesená",J302,0)</f>
        <v>0</v>
      </c>
      <c r="BH302" s="143">
        <f>IF(N302="sníž. přenesená",J302,0)</f>
        <v>0</v>
      </c>
      <c r="BI302" s="143">
        <f>IF(N302="nulová",J302,0)</f>
        <v>0</v>
      </c>
      <c r="BJ302" s="16" t="s">
        <v>81</v>
      </c>
      <c r="BK302" s="143">
        <f>ROUND(I302*H302,2)</f>
        <v>0</v>
      </c>
      <c r="BL302" s="16" t="s">
        <v>262</v>
      </c>
      <c r="BM302" s="142" t="s">
        <v>523</v>
      </c>
    </row>
    <row r="303" spans="2:65" s="12" customFormat="1">
      <c r="B303" s="149"/>
      <c r="D303" s="150" t="s">
        <v>190</v>
      </c>
      <c r="E303" s="151" t="s">
        <v>1</v>
      </c>
      <c r="F303" s="152" t="s">
        <v>508</v>
      </c>
      <c r="H303" s="151" t="s">
        <v>1</v>
      </c>
      <c r="I303" s="153"/>
      <c r="L303" s="149"/>
      <c r="M303" s="154"/>
      <c r="T303" s="155"/>
      <c r="AT303" s="151" t="s">
        <v>190</v>
      </c>
      <c r="AU303" s="151" t="s">
        <v>83</v>
      </c>
      <c r="AV303" s="12" t="s">
        <v>81</v>
      </c>
      <c r="AW303" s="12" t="s">
        <v>30</v>
      </c>
      <c r="AX303" s="12" t="s">
        <v>73</v>
      </c>
      <c r="AY303" s="151" t="s">
        <v>123</v>
      </c>
    </row>
    <row r="304" spans="2:65" s="13" customFormat="1">
      <c r="B304" s="156"/>
      <c r="D304" s="150" t="s">
        <v>190</v>
      </c>
      <c r="E304" s="157" t="s">
        <v>1</v>
      </c>
      <c r="F304" s="158" t="s">
        <v>524</v>
      </c>
      <c r="H304" s="159">
        <v>7.9</v>
      </c>
      <c r="I304" s="160"/>
      <c r="L304" s="156"/>
      <c r="M304" s="161"/>
      <c r="T304" s="162"/>
      <c r="AT304" s="157" t="s">
        <v>190</v>
      </c>
      <c r="AU304" s="157" t="s">
        <v>83</v>
      </c>
      <c r="AV304" s="13" t="s">
        <v>83</v>
      </c>
      <c r="AW304" s="13" t="s">
        <v>30</v>
      </c>
      <c r="AX304" s="13" t="s">
        <v>81</v>
      </c>
      <c r="AY304" s="157" t="s">
        <v>123</v>
      </c>
    </row>
    <row r="305" spans="2:65" s="1" customFormat="1" ht="33" customHeight="1">
      <c r="B305" s="31"/>
      <c r="C305" s="131" t="s">
        <v>525</v>
      </c>
      <c r="D305" s="131" t="s">
        <v>126</v>
      </c>
      <c r="E305" s="132" t="s">
        <v>526</v>
      </c>
      <c r="F305" s="133" t="s">
        <v>527</v>
      </c>
      <c r="G305" s="134" t="s">
        <v>323</v>
      </c>
      <c r="H305" s="135">
        <v>111.15</v>
      </c>
      <c r="I305" s="136"/>
      <c r="J305" s="137">
        <f>ROUND(I305*H305,2)</f>
        <v>0</v>
      </c>
      <c r="K305" s="133" t="s">
        <v>188</v>
      </c>
      <c r="L305" s="31"/>
      <c r="M305" s="138" t="s">
        <v>1</v>
      </c>
      <c r="N305" s="139" t="s">
        <v>38</v>
      </c>
      <c r="P305" s="140">
        <f>O305*H305</f>
        <v>0</v>
      </c>
      <c r="Q305" s="140">
        <v>3.5100000000000001E-3</v>
      </c>
      <c r="R305" s="140">
        <f>Q305*H305</f>
        <v>0.39013650000000005</v>
      </c>
      <c r="S305" s="140">
        <v>0</v>
      </c>
      <c r="T305" s="141">
        <f>S305*H305</f>
        <v>0</v>
      </c>
      <c r="AR305" s="142" t="s">
        <v>262</v>
      </c>
      <c r="AT305" s="142" t="s">
        <v>126</v>
      </c>
      <c r="AU305" s="142" t="s">
        <v>83</v>
      </c>
      <c r="AY305" s="16" t="s">
        <v>123</v>
      </c>
      <c r="BE305" s="143">
        <f>IF(N305="základní",J305,0)</f>
        <v>0</v>
      </c>
      <c r="BF305" s="143">
        <f>IF(N305="snížená",J305,0)</f>
        <v>0</v>
      </c>
      <c r="BG305" s="143">
        <f>IF(N305="zákl. přenesená",J305,0)</f>
        <v>0</v>
      </c>
      <c r="BH305" s="143">
        <f>IF(N305="sníž. přenesená",J305,0)</f>
        <v>0</v>
      </c>
      <c r="BI305" s="143">
        <f>IF(N305="nulová",J305,0)</f>
        <v>0</v>
      </c>
      <c r="BJ305" s="16" t="s">
        <v>81</v>
      </c>
      <c r="BK305" s="143">
        <f>ROUND(I305*H305,2)</f>
        <v>0</v>
      </c>
      <c r="BL305" s="16" t="s">
        <v>262</v>
      </c>
      <c r="BM305" s="142" t="s">
        <v>528</v>
      </c>
    </row>
    <row r="306" spans="2:65" s="12" customFormat="1">
      <c r="B306" s="149"/>
      <c r="D306" s="150" t="s">
        <v>190</v>
      </c>
      <c r="E306" s="151" t="s">
        <v>1</v>
      </c>
      <c r="F306" s="152" t="s">
        <v>325</v>
      </c>
      <c r="H306" s="151" t="s">
        <v>1</v>
      </c>
      <c r="I306" s="153"/>
      <c r="L306" s="149"/>
      <c r="M306" s="154"/>
      <c r="T306" s="155"/>
      <c r="AT306" s="151" t="s">
        <v>190</v>
      </c>
      <c r="AU306" s="151" t="s">
        <v>83</v>
      </c>
      <c r="AV306" s="12" t="s">
        <v>81</v>
      </c>
      <c r="AW306" s="12" t="s">
        <v>30</v>
      </c>
      <c r="AX306" s="12" t="s">
        <v>73</v>
      </c>
      <c r="AY306" s="151" t="s">
        <v>123</v>
      </c>
    </row>
    <row r="307" spans="2:65" s="13" customFormat="1">
      <c r="B307" s="156"/>
      <c r="D307" s="150" t="s">
        <v>190</v>
      </c>
      <c r="E307" s="157" t="s">
        <v>1</v>
      </c>
      <c r="F307" s="158" t="s">
        <v>529</v>
      </c>
      <c r="H307" s="159">
        <v>84.15</v>
      </c>
      <c r="I307" s="160"/>
      <c r="L307" s="156"/>
      <c r="M307" s="161"/>
      <c r="T307" s="162"/>
      <c r="AT307" s="157" t="s">
        <v>190</v>
      </c>
      <c r="AU307" s="157" t="s">
        <v>83</v>
      </c>
      <c r="AV307" s="13" t="s">
        <v>83</v>
      </c>
      <c r="AW307" s="13" t="s">
        <v>30</v>
      </c>
      <c r="AX307" s="13" t="s">
        <v>73</v>
      </c>
      <c r="AY307" s="157" t="s">
        <v>123</v>
      </c>
    </row>
    <row r="308" spans="2:65" s="13" customFormat="1">
      <c r="B308" s="156"/>
      <c r="D308" s="150" t="s">
        <v>190</v>
      </c>
      <c r="E308" s="157" t="s">
        <v>1</v>
      </c>
      <c r="F308" s="158" t="s">
        <v>530</v>
      </c>
      <c r="H308" s="159">
        <v>27</v>
      </c>
      <c r="I308" s="160"/>
      <c r="L308" s="156"/>
      <c r="M308" s="161"/>
      <c r="T308" s="162"/>
      <c r="AT308" s="157" t="s">
        <v>190</v>
      </c>
      <c r="AU308" s="157" t="s">
        <v>83</v>
      </c>
      <c r="AV308" s="13" t="s">
        <v>83</v>
      </c>
      <c r="AW308" s="13" t="s">
        <v>30</v>
      </c>
      <c r="AX308" s="13" t="s">
        <v>73</v>
      </c>
      <c r="AY308" s="157" t="s">
        <v>123</v>
      </c>
    </row>
    <row r="309" spans="2:65" s="14" customFormat="1">
      <c r="B309" s="163"/>
      <c r="D309" s="150" t="s">
        <v>190</v>
      </c>
      <c r="E309" s="164" t="s">
        <v>1</v>
      </c>
      <c r="F309" s="165" t="s">
        <v>201</v>
      </c>
      <c r="H309" s="166">
        <v>111.15</v>
      </c>
      <c r="I309" s="167"/>
      <c r="L309" s="163"/>
      <c r="M309" s="168"/>
      <c r="T309" s="169"/>
      <c r="AT309" s="164" t="s">
        <v>190</v>
      </c>
      <c r="AU309" s="164" t="s">
        <v>83</v>
      </c>
      <c r="AV309" s="14" t="s">
        <v>129</v>
      </c>
      <c r="AW309" s="14" t="s">
        <v>30</v>
      </c>
      <c r="AX309" s="14" t="s">
        <v>81</v>
      </c>
      <c r="AY309" s="164" t="s">
        <v>123</v>
      </c>
    </row>
    <row r="310" spans="2:65" s="1" customFormat="1" ht="33" customHeight="1">
      <c r="B310" s="31"/>
      <c r="C310" s="131" t="s">
        <v>531</v>
      </c>
      <c r="D310" s="131" t="s">
        <v>126</v>
      </c>
      <c r="E310" s="132" t="s">
        <v>532</v>
      </c>
      <c r="F310" s="133" t="s">
        <v>533</v>
      </c>
      <c r="G310" s="134" t="s">
        <v>323</v>
      </c>
      <c r="H310" s="135">
        <v>11.2</v>
      </c>
      <c r="I310" s="136"/>
      <c r="J310" s="137">
        <f>ROUND(I310*H310,2)</f>
        <v>0</v>
      </c>
      <c r="K310" s="133" t="s">
        <v>188</v>
      </c>
      <c r="L310" s="31"/>
      <c r="M310" s="138" t="s">
        <v>1</v>
      </c>
      <c r="N310" s="139" t="s">
        <v>38</v>
      </c>
      <c r="P310" s="140">
        <f>O310*H310</f>
        <v>0</v>
      </c>
      <c r="Q310" s="140">
        <v>4.3800000000000002E-3</v>
      </c>
      <c r="R310" s="140">
        <f>Q310*H310</f>
        <v>4.9056000000000002E-2</v>
      </c>
      <c r="S310" s="140">
        <v>0</v>
      </c>
      <c r="T310" s="141">
        <f>S310*H310</f>
        <v>0</v>
      </c>
      <c r="AR310" s="142" t="s">
        <v>262</v>
      </c>
      <c r="AT310" s="142" t="s">
        <v>126</v>
      </c>
      <c r="AU310" s="142" t="s">
        <v>83</v>
      </c>
      <c r="AY310" s="16" t="s">
        <v>123</v>
      </c>
      <c r="BE310" s="143">
        <f>IF(N310="základní",J310,0)</f>
        <v>0</v>
      </c>
      <c r="BF310" s="143">
        <f>IF(N310="snížená",J310,0)</f>
        <v>0</v>
      </c>
      <c r="BG310" s="143">
        <f>IF(N310="zákl. přenesená",J310,0)</f>
        <v>0</v>
      </c>
      <c r="BH310" s="143">
        <f>IF(N310="sníž. přenesená",J310,0)</f>
        <v>0</v>
      </c>
      <c r="BI310" s="143">
        <f>IF(N310="nulová",J310,0)</f>
        <v>0</v>
      </c>
      <c r="BJ310" s="16" t="s">
        <v>81</v>
      </c>
      <c r="BK310" s="143">
        <f>ROUND(I310*H310,2)</f>
        <v>0</v>
      </c>
      <c r="BL310" s="16" t="s">
        <v>262</v>
      </c>
      <c r="BM310" s="142" t="s">
        <v>534</v>
      </c>
    </row>
    <row r="311" spans="2:65" s="12" customFormat="1">
      <c r="B311" s="149"/>
      <c r="D311" s="150" t="s">
        <v>190</v>
      </c>
      <c r="E311" s="151" t="s">
        <v>1</v>
      </c>
      <c r="F311" s="152" t="s">
        <v>325</v>
      </c>
      <c r="H311" s="151" t="s">
        <v>1</v>
      </c>
      <c r="I311" s="153"/>
      <c r="L311" s="149"/>
      <c r="M311" s="154"/>
      <c r="T311" s="155"/>
      <c r="AT311" s="151" t="s">
        <v>190</v>
      </c>
      <c r="AU311" s="151" t="s">
        <v>83</v>
      </c>
      <c r="AV311" s="12" t="s">
        <v>81</v>
      </c>
      <c r="AW311" s="12" t="s">
        <v>30</v>
      </c>
      <c r="AX311" s="12" t="s">
        <v>73</v>
      </c>
      <c r="AY311" s="151" t="s">
        <v>123</v>
      </c>
    </row>
    <row r="312" spans="2:65" s="13" customFormat="1">
      <c r="B312" s="156"/>
      <c r="D312" s="150" t="s">
        <v>190</v>
      </c>
      <c r="E312" s="157" t="s">
        <v>1</v>
      </c>
      <c r="F312" s="158" t="s">
        <v>535</v>
      </c>
      <c r="H312" s="159">
        <v>11.2</v>
      </c>
      <c r="I312" s="160"/>
      <c r="L312" s="156"/>
      <c r="M312" s="161"/>
      <c r="T312" s="162"/>
      <c r="AT312" s="157" t="s">
        <v>190</v>
      </c>
      <c r="AU312" s="157" t="s">
        <v>83</v>
      </c>
      <c r="AV312" s="13" t="s">
        <v>83</v>
      </c>
      <c r="AW312" s="13" t="s">
        <v>30</v>
      </c>
      <c r="AX312" s="13" t="s">
        <v>81</v>
      </c>
      <c r="AY312" s="157" t="s">
        <v>123</v>
      </c>
    </row>
    <row r="313" spans="2:65" s="1" customFormat="1" ht="24.2" customHeight="1">
      <c r="B313" s="31"/>
      <c r="C313" s="131" t="s">
        <v>536</v>
      </c>
      <c r="D313" s="131" t="s">
        <v>126</v>
      </c>
      <c r="E313" s="132" t="s">
        <v>537</v>
      </c>
      <c r="F313" s="133" t="s">
        <v>538</v>
      </c>
      <c r="G313" s="134" t="s">
        <v>323</v>
      </c>
      <c r="H313" s="135">
        <v>38.6</v>
      </c>
      <c r="I313" s="136"/>
      <c r="J313" s="137">
        <f>ROUND(I313*H313,2)</f>
        <v>0</v>
      </c>
      <c r="K313" s="133" t="s">
        <v>188</v>
      </c>
      <c r="L313" s="31"/>
      <c r="M313" s="138" t="s">
        <v>1</v>
      </c>
      <c r="N313" s="139" t="s">
        <v>38</v>
      </c>
      <c r="P313" s="140">
        <f>O313*H313</f>
        <v>0</v>
      </c>
      <c r="Q313" s="140">
        <v>2.7399999999999998E-3</v>
      </c>
      <c r="R313" s="140">
        <f>Q313*H313</f>
        <v>0.105764</v>
      </c>
      <c r="S313" s="140">
        <v>0</v>
      </c>
      <c r="T313" s="141">
        <f>S313*H313</f>
        <v>0</v>
      </c>
      <c r="AR313" s="142" t="s">
        <v>262</v>
      </c>
      <c r="AT313" s="142" t="s">
        <v>126</v>
      </c>
      <c r="AU313" s="142" t="s">
        <v>83</v>
      </c>
      <c r="AY313" s="16" t="s">
        <v>123</v>
      </c>
      <c r="BE313" s="143">
        <f>IF(N313="základní",J313,0)</f>
        <v>0</v>
      </c>
      <c r="BF313" s="143">
        <f>IF(N313="snížená",J313,0)</f>
        <v>0</v>
      </c>
      <c r="BG313" s="143">
        <f>IF(N313="zákl. přenesená",J313,0)</f>
        <v>0</v>
      </c>
      <c r="BH313" s="143">
        <f>IF(N313="sníž. přenesená",J313,0)</f>
        <v>0</v>
      </c>
      <c r="BI313" s="143">
        <f>IF(N313="nulová",J313,0)</f>
        <v>0</v>
      </c>
      <c r="BJ313" s="16" t="s">
        <v>81</v>
      </c>
      <c r="BK313" s="143">
        <f>ROUND(I313*H313,2)</f>
        <v>0</v>
      </c>
      <c r="BL313" s="16" t="s">
        <v>262</v>
      </c>
      <c r="BM313" s="142" t="s">
        <v>539</v>
      </c>
    </row>
    <row r="314" spans="2:65" s="13" customFormat="1">
      <c r="B314" s="156"/>
      <c r="D314" s="150" t="s">
        <v>190</v>
      </c>
      <c r="E314" s="157" t="s">
        <v>1</v>
      </c>
      <c r="F314" s="158" t="s">
        <v>331</v>
      </c>
      <c r="H314" s="159">
        <v>38.6</v>
      </c>
      <c r="I314" s="160"/>
      <c r="L314" s="156"/>
      <c r="M314" s="161"/>
      <c r="T314" s="162"/>
      <c r="AT314" s="157" t="s">
        <v>190</v>
      </c>
      <c r="AU314" s="157" t="s">
        <v>83</v>
      </c>
      <c r="AV314" s="13" t="s">
        <v>83</v>
      </c>
      <c r="AW314" s="13" t="s">
        <v>30</v>
      </c>
      <c r="AX314" s="13" t="s">
        <v>81</v>
      </c>
      <c r="AY314" s="157" t="s">
        <v>123</v>
      </c>
    </row>
    <row r="315" spans="2:65" s="1" customFormat="1" ht="33" customHeight="1">
      <c r="B315" s="31"/>
      <c r="C315" s="131" t="s">
        <v>540</v>
      </c>
      <c r="D315" s="131" t="s">
        <v>126</v>
      </c>
      <c r="E315" s="132" t="s">
        <v>541</v>
      </c>
      <c r="F315" s="133" t="s">
        <v>542</v>
      </c>
      <c r="G315" s="134" t="s">
        <v>421</v>
      </c>
      <c r="H315" s="180"/>
      <c r="I315" s="136"/>
      <c r="J315" s="137">
        <f>ROUND(I315*H315,2)</f>
        <v>0</v>
      </c>
      <c r="K315" s="133" t="s">
        <v>188</v>
      </c>
      <c r="L315" s="31"/>
      <c r="M315" s="138" t="s">
        <v>1</v>
      </c>
      <c r="N315" s="139" t="s">
        <v>38</v>
      </c>
      <c r="P315" s="140">
        <f>O315*H315</f>
        <v>0</v>
      </c>
      <c r="Q315" s="140">
        <v>0</v>
      </c>
      <c r="R315" s="140">
        <f>Q315*H315</f>
        <v>0</v>
      </c>
      <c r="S315" s="140">
        <v>0</v>
      </c>
      <c r="T315" s="141">
        <f>S315*H315</f>
        <v>0</v>
      </c>
      <c r="AR315" s="142" t="s">
        <v>262</v>
      </c>
      <c r="AT315" s="142" t="s">
        <v>126</v>
      </c>
      <c r="AU315" s="142" t="s">
        <v>83</v>
      </c>
      <c r="AY315" s="16" t="s">
        <v>123</v>
      </c>
      <c r="BE315" s="143">
        <f>IF(N315="základní",J315,0)</f>
        <v>0</v>
      </c>
      <c r="BF315" s="143">
        <f>IF(N315="snížená",J315,0)</f>
        <v>0</v>
      </c>
      <c r="BG315" s="143">
        <f>IF(N315="zákl. přenesená",J315,0)</f>
        <v>0</v>
      </c>
      <c r="BH315" s="143">
        <f>IF(N315="sníž. přenesená",J315,0)</f>
        <v>0</v>
      </c>
      <c r="BI315" s="143">
        <f>IF(N315="nulová",J315,0)</f>
        <v>0</v>
      </c>
      <c r="BJ315" s="16" t="s">
        <v>81</v>
      </c>
      <c r="BK315" s="143">
        <f>ROUND(I315*H315,2)</f>
        <v>0</v>
      </c>
      <c r="BL315" s="16" t="s">
        <v>262</v>
      </c>
      <c r="BM315" s="142" t="s">
        <v>543</v>
      </c>
    </row>
    <row r="316" spans="2:65" s="11" customFormat="1" ht="22.9" customHeight="1">
      <c r="B316" s="119"/>
      <c r="D316" s="120" t="s">
        <v>72</v>
      </c>
      <c r="E316" s="129" t="s">
        <v>544</v>
      </c>
      <c r="F316" s="129" t="s">
        <v>545</v>
      </c>
      <c r="I316" s="122"/>
      <c r="J316" s="130">
        <f>BK316</f>
        <v>0</v>
      </c>
      <c r="L316" s="119"/>
      <c r="M316" s="124"/>
      <c r="P316" s="125">
        <f>SUM(P317:P332)</f>
        <v>0</v>
      </c>
      <c r="R316" s="125">
        <f>SUM(R317:R332)</f>
        <v>0.18610655000000001</v>
      </c>
      <c r="T316" s="126">
        <f>SUM(T317:T332)</f>
        <v>0</v>
      </c>
      <c r="AR316" s="120" t="s">
        <v>83</v>
      </c>
      <c r="AT316" s="127" t="s">
        <v>72</v>
      </c>
      <c r="AU316" s="127" t="s">
        <v>81</v>
      </c>
      <c r="AY316" s="120" t="s">
        <v>123</v>
      </c>
      <c r="BK316" s="128">
        <f>SUM(BK317:BK332)</f>
        <v>0</v>
      </c>
    </row>
    <row r="317" spans="2:65" s="1" customFormat="1" ht="37.9" customHeight="1">
      <c r="B317" s="31"/>
      <c r="C317" s="131" t="s">
        <v>546</v>
      </c>
      <c r="D317" s="131" t="s">
        <v>126</v>
      </c>
      <c r="E317" s="132" t="s">
        <v>547</v>
      </c>
      <c r="F317" s="133" t="s">
        <v>548</v>
      </c>
      <c r="G317" s="134" t="s">
        <v>187</v>
      </c>
      <c r="H317" s="135">
        <v>772.226</v>
      </c>
      <c r="I317" s="136"/>
      <c r="J317" s="137">
        <f>ROUND(I317*H317,2)</f>
        <v>0</v>
      </c>
      <c r="K317" s="133" t="s">
        <v>188</v>
      </c>
      <c r="L317" s="31"/>
      <c r="M317" s="138" t="s">
        <v>1</v>
      </c>
      <c r="N317" s="139" t="s">
        <v>38</v>
      </c>
      <c r="P317" s="140">
        <f>O317*H317</f>
        <v>0</v>
      </c>
      <c r="Q317" s="140">
        <v>1.0000000000000001E-5</v>
      </c>
      <c r="R317" s="140">
        <f>Q317*H317</f>
        <v>7.7222600000000008E-3</v>
      </c>
      <c r="S317" s="140">
        <v>0</v>
      </c>
      <c r="T317" s="141">
        <f>S317*H317</f>
        <v>0</v>
      </c>
      <c r="AR317" s="142" t="s">
        <v>262</v>
      </c>
      <c r="AT317" s="142" t="s">
        <v>126</v>
      </c>
      <c r="AU317" s="142" t="s">
        <v>83</v>
      </c>
      <c r="AY317" s="16" t="s">
        <v>123</v>
      </c>
      <c r="BE317" s="143">
        <f>IF(N317="základní",J317,0)</f>
        <v>0</v>
      </c>
      <c r="BF317" s="143">
        <f>IF(N317="snížená",J317,0)</f>
        <v>0</v>
      </c>
      <c r="BG317" s="143">
        <f>IF(N317="zákl. přenesená",J317,0)</f>
        <v>0</v>
      </c>
      <c r="BH317" s="143">
        <f>IF(N317="sníž. přenesená",J317,0)</f>
        <v>0</v>
      </c>
      <c r="BI317" s="143">
        <f>IF(N317="nulová",J317,0)</f>
        <v>0</v>
      </c>
      <c r="BJ317" s="16" t="s">
        <v>81</v>
      </c>
      <c r="BK317" s="143">
        <f>ROUND(I317*H317,2)</f>
        <v>0</v>
      </c>
      <c r="BL317" s="16" t="s">
        <v>262</v>
      </c>
      <c r="BM317" s="142" t="s">
        <v>549</v>
      </c>
    </row>
    <row r="318" spans="2:65" s="12" customFormat="1">
      <c r="B318" s="149"/>
      <c r="D318" s="150" t="s">
        <v>190</v>
      </c>
      <c r="E318" s="151" t="s">
        <v>1</v>
      </c>
      <c r="F318" s="152" t="s">
        <v>191</v>
      </c>
      <c r="H318" s="151" t="s">
        <v>1</v>
      </c>
      <c r="I318" s="153"/>
      <c r="L318" s="149"/>
      <c r="M318" s="154"/>
      <c r="T318" s="155"/>
      <c r="AT318" s="151" t="s">
        <v>190</v>
      </c>
      <c r="AU318" s="151" t="s">
        <v>83</v>
      </c>
      <c r="AV318" s="12" t="s">
        <v>81</v>
      </c>
      <c r="AW318" s="12" t="s">
        <v>30</v>
      </c>
      <c r="AX318" s="12" t="s">
        <v>73</v>
      </c>
      <c r="AY318" s="151" t="s">
        <v>123</v>
      </c>
    </row>
    <row r="319" spans="2:65" s="13" customFormat="1">
      <c r="B319" s="156"/>
      <c r="D319" s="150" t="s">
        <v>190</v>
      </c>
      <c r="E319" s="157" t="s">
        <v>1</v>
      </c>
      <c r="F319" s="158" t="s">
        <v>385</v>
      </c>
      <c r="H319" s="159">
        <v>260.17</v>
      </c>
      <c r="I319" s="160"/>
      <c r="L319" s="156"/>
      <c r="M319" s="161"/>
      <c r="T319" s="162"/>
      <c r="AT319" s="157" t="s">
        <v>190</v>
      </c>
      <c r="AU319" s="157" t="s">
        <v>83</v>
      </c>
      <c r="AV319" s="13" t="s">
        <v>83</v>
      </c>
      <c r="AW319" s="13" t="s">
        <v>30</v>
      </c>
      <c r="AX319" s="13" t="s">
        <v>73</v>
      </c>
      <c r="AY319" s="157" t="s">
        <v>123</v>
      </c>
    </row>
    <row r="320" spans="2:65" s="12" customFormat="1">
      <c r="B320" s="149"/>
      <c r="D320" s="150" t="s">
        <v>190</v>
      </c>
      <c r="E320" s="151" t="s">
        <v>1</v>
      </c>
      <c r="F320" s="152" t="s">
        <v>195</v>
      </c>
      <c r="H320" s="151" t="s">
        <v>1</v>
      </c>
      <c r="I320" s="153"/>
      <c r="L320" s="149"/>
      <c r="M320" s="154"/>
      <c r="T320" s="155"/>
      <c r="AT320" s="151" t="s">
        <v>190</v>
      </c>
      <c r="AU320" s="151" t="s">
        <v>83</v>
      </c>
      <c r="AV320" s="12" t="s">
        <v>81</v>
      </c>
      <c r="AW320" s="12" t="s">
        <v>30</v>
      </c>
      <c r="AX320" s="12" t="s">
        <v>73</v>
      </c>
      <c r="AY320" s="151" t="s">
        <v>123</v>
      </c>
    </row>
    <row r="321" spans="2:65" s="13" customFormat="1">
      <c r="B321" s="156"/>
      <c r="D321" s="150" t="s">
        <v>190</v>
      </c>
      <c r="E321" s="157" t="s">
        <v>1</v>
      </c>
      <c r="F321" s="158" t="s">
        <v>196</v>
      </c>
      <c r="H321" s="159">
        <v>82.484999999999999</v>
      </c>
      <c r="I321" s="160"/>
      <c r="L321" s="156"/>
      <c r="M321" s="161"/>
      <c r="T321" s="162"/>
      <c r="AT321" s="157" t="s">
        <v>190</v>
      </c>
      <c r="AU321" s="157" t="s">
        <v>83</v>
      </c>
      <c r="AV321" s="13" t="s">
        <v>83</v>
      </c>
      <c r="AW321" s="13" t="s">
        <v>30</v>
      </c>
      <c r="AX321" s="13" t="s">
        <v>73</v>
      </c>
      <c r="AY321" s="157" t="s">
        <v>123</v>
      </c>
    </row>
    <row r="322" spans="2:65" s="13" customFormat="1">
      <c r="B322" s="156"/>
      <c r="D322" s="150" t="s">
        <v>190</v>
      </c>
      <c r="E322" s="157" t="s">
        <v>1</v>
      </c>
      <c r="F322" s="158" t="s">
        <v>550</v>
      </c>
      <c r="H322" s="159">
        <v>18.562999999999999</v>
      </c>
      <c r="I322" s="160"/>
      <c r="L322" s="156"/>
      <c r="M322" s="161"/>
      <c r="T322" s="162"/>
      <c r="AT322" s="157" t="s">
        <v>190</v>
      </c>
      <c r="AU322" s="157" t="s">
        <v>83</v>
      </c>
      <c r="AV322" s="13" t="s">
        <v>83</v>
      </c>
      <c r="AW322" s="13" t="s">
        <v>30</v>
      </c>
      <c r="AX322" s="13" t="s">
        <v>73</v>
      </c>
      <c r="AY322" s="157" t="s">
        <v>123</v>
      </c>
    </row>
    <row r="323" spans="2:65" s="13" customFormat="1">
      <c r="B323" s="156"/>
      <c r="D323" s="150" t="s">
        <v>190</v>
      </c>
      <c r="E323" s="157" t="s">
        <v>1</v>
      </c>
      <c r="F323" s="158" t="s">
        <v>551</v>
      </c>
      <c r="H323" s="159">
        <v>98.435000000000002</v>
      </c>
      <c r="I323" s="160"/>
      <c r="L323" s="156"/>
      <c r="M323" s="161"/>
      <c r="T323" s="162"/>
      <c r="AT323" s="157" t="s">
        <v>190</v>
      </c>
      <c r="AU323" s="157" t="s">
        <v>83</v>
      </c>
      <c r="AV323" s="13" t="s">
        <v>83</v>
      </c>
      <c r="AW323" s="13" t="s">
        <v>30</v>
      </c>
      <c r="AX323" s="13" t="s">
        <v>73</v>
      </c>
      <c r="AY323" s="157" t="s">
        <v>123</v>
      </c>
    </row>
    <row r="324" spans="2:65" s="13" customFormat="1">
      <c r="B324" s="156"/>
      <c r="D324" s="150" t="s">
        <v>190</v>
      </c>
      <c r="E324" s="157" t="s">
        <v>1</v>
      </c>
      <c r="F324" s="158" t="s">
        <v>552</v>
      </c>
      <c r="H324" s="159">
        <v>251.738</v>
      </c>
      <c r="I324" s="160"/>
      <c r="L324" s="156"/>
      <c r="M324" s="161"/>
      <c r="T324" s="162"/>
      <c r="AT324" s="157" t="s">
        <v>190</v>
      </c>
      <c r="AU324" s="157" t="s">
        <v>83</v>
      </c>
      <c r="AV324" s="13" t="s">
        <v>83</v>
      </c>
      <c r="AW324" s="13" t="s">
        <v>30</v>
      </c>
      <c r="AX324" s="13" t="s">
        <v>73</v>
      </c>
      <c r="AY324" s="157" t="s">
        <v>123</v>
      </c>
    </row>
    <row r="325" spans="2:65" s="12" customFormat="1">
      <c r="B325" s="149"/>
      <c r="D325" s="150" t="s">
        <v>190</v>
      </c>
      <c r="E325" s="151" t="s">
        <v>1</v>
      </c>
      <c r="F325" s="152" t="s">
        <v>426</v>
      </c>
      <c r="H325" s="151" t="s">
        <v>1</v>
      </c>
      <c r="I325" s="153"/>
      <c r="L325" s="149"/>
      <c r="M325" s="154"/>
      <c r="T325" s="155"/>
      <c r="AT325" s="151" t="s">
        <v>190</v>
      </c>
      <c r="AU325" s="151" t="s">
        <v>83</v>
      </c>
      <c r="AV325" s="12" t="s">
        <v>81</v>
      </c>
      <c r="AW325" s="12" t="s">
        <v>30</v>
      </c>
      <c r="AX325" s="12" t="s">
        <v>73</v>
      </c>
      <c r="AY325" s="151" t="s">
        <v>123</v>
      </c>
    </row>
    <row r="326" spans="2:65" s="13" customFormat="1">
      <c r="B326" s="156"/>
      <c r="D326" s="150" t="s">
        <v>190</v>
      </c>
      <c r="E326" s="157" t="s">
        <v>1</v>
      </c>
      <c r="F326" s="158" t="s">
        <v>553</v>
      </c>
      <c r="H326" s="159">
        <v>49.9</v>
      </c>
      <c r="I326" s="160"/>
      <c r="L326" s="156"/>
      <c r="M326" s="161"/>
      <c r="T326" s="162"/>
      <c r="AT326" s="157" t="s">
        <v>190</v>
      </c>
      <c r="AU326" s="157" t="s">
        <v>83</v>
      </c>
      <c r="AV326" s="13" t="s">
        <v>83</v>
      </c>
      <c r="AW326" s="13" t="s">
        <v>30</v>
      </c>
      <c r="AX326" s="13" t="s">
        <v>73</v>
      </c>
      <c r="AY326" s="157" t="s">
        <v>123</v>
      </c>
    </row>
    <row r="327" spans="2:65" s="13" customFormat="1">
      <c r="B327" s="156"/>
      <c r="D327" s="150" t="s">
        <v>190</v>
      </c>
      <c r="E327" s="157" t="s">
        <v>1</v>
      </c>
      <c r="F327" s="158" t="s">
        <v>554</v>
      </c>
      <c r="H327" s="159">
        <v>8.4600000000000009</v>
      </c>
      <c r="I327" s="160"/>
      <c r="L327" s="156"/>
      <c r="M327" s="161"/>
      <c r="T327" s="162"/>
      <c r="AT327" s="157" t="s">
        <v>190</v>
      </c>
      <c r="AU327" s="157" t="s">
        <v>83</v>
      </c>
      <c r="AV327" s="13" t="s">
        <v>83</v>
      </c>
      <c r="AW327" s="13" t="s">
        <v>30</v>
      </c>
      <c r="AX327" s="13" t="s">
        <v>73</v>
      </c>
      <c r="AY327" s="157" t="s">
        <v>123</v>
      </c>
    </row>
    <row r="328" spans="2:65" s="13" customFormat="1">
      <c r="B328" s="156"/>
      <c r="D328" s="150" t="s">
        <v>190</v>
      </c>
      <c r="E328" s="157" t="s">
        <v>1</v>
      </c>
      <c r="F328" s="158" t="s">
        <v>555</v>
      </c>
      <c r="H328" s="159">
        <v>2.4750000000000001</v>
      </c>
      <c r="I328" s="160"/>
      <c r="L328" s="156"/>
      <c r="M328" s="161"/>
      <c r="T328" s="162"/>
      <c r="AT328" s="157" t="s">
        <v>190</v>
      </c>
      <c r="AU328" s="157" t="s">
        <v>83</v>
      </c>
      <c r="AV328" s="13" t="s">
        <v>83</v>
      </c>
      <c r="AW328" s="13" t="s">
        <v>30</v>
      </c>
      <c r="AX328" s="13" t="s">
        <v>73</v>
      </c>
      <c r="AY328" s="157" t="s">
        <v>123</v>
      </c>
    </row>
    <row r="329" spans="2:65" s="14" customFormat="1">
      <c r="B329" s="163"/>
      <c r="D329" s="150" t="s">
        <v>190</v>
      </c>
      <c r="E329" s="164" t="s">
        <v>1</v>
      </c>
      <c r="F329" s="165" t="s">
        <v>201</v>
      </c>
      <c r="H329" s="166">
        <v>772.226</v>
      </c>
      <c r="I329" s="167"/>
      <c r="L329" s="163"/>
      <c r="M329" s="168"/>
      <c r="T329" s="169"/>
      <c r="AT329" s="164" t="s">
        <v>190</v>
      </c>
      <c r="AU329" s="164" t="s">
        <v>83</v>
      </c>
      <c r="AV329" s="14" t="s">
        <v>129</v>
      </c>
      <c r="AW329" s="14" t="s">
        <v>30</v>
      </c>
      <c r="AX329" s="14" t="s">
        <v>81</v>
      </c>
      <c r="AY329" s="164" t="s">
        <v>123</v>
      </c>
    </row>
    <row r="330" spans="2:65" s="1" customFormat="1" ht="24.2" customHeight="1">
      <c r="B330" s="31"/>
      <c r="C330" s="170" t="s">
        <v>556</v>
      </c>
      <c r="D330" s="170" t="s">
        <v>332</v>
      </c>
      <c r="E330" s="171" t="s">
        <v>557</v>
      </c>
      <c r="F330" s="172" t="s">
        <v>558</v>
      </c>
      <c r="G330" s="173" t="s">
        <v>187</v>
      </c>
      <c r="H330" s="174">
        <v>849.44899999999996</v>
      </c>
      <c r="I330" s="175"/>
      <c r="J330" s="176">
        <f>ROUND(I330*H330,2)</f>
        <v>0</v>
      </c>
      <c r="K330" s="172" t="s">
        <v>188</v>
      </c>
      <c r="L330" s="177"/>
      <c r="M330" s="178" t="s">
        <v>1</v>
      </c>
      <c r="N330" s="179" t="s">
        <v>38</v>
      </c>
      <c r="P330" s="140">
        <f>O330*H330</f>
        <v>0</v>
      </c>
      <c r="Q330" s="140">
        <v>2.1000000000000001E-4</v>
      </c>
      <c r="R330" s="140">
        <f>Q330*H330</f>
        <v>0.17838429</v>
      </c>
      <c r="S330" s="140">
        <v>0</v>
      </c>
      <c r="T330" s="141">
        <f>S330*H330</f>
        <v>0</v>
      </c>
      <c r="AR330" s="142" t="s">
        <v>368</v>
      </c>
      <c r="AT330" s="142" t="s">
        <v>332</v>
      </c>
      <c r="AU330" s="142" t="s">
        <v>83</v>
      </c>
      <c r="AY330" s="16" t="s">
        <v>123</v>
      </c>
      <c r="BE330" s="143">
        <f>IF(N330="základní",J330,0)</f>
        <v>0</v>
      </c>
      <c r="BF330" s="143">
        <f>IF(N330="snížená",J330,0)</f>
        <v>0</v>
      </c>
      <c r="BG330" s="143">
        <f>IF(N330="zákl. přenesená",J330,0)</f>
        <v>0</v>
      </c>
      <c r="BH330" s="143">
        <f>IF(N330="sníž. přenesená",J330,0)</f>
        <v>0</v>
      </c>
      <c r="BI330" s="143">
        <f>IF(N330="nulová",J330,0)</f>
        <v>0</v>
      </c>
      <c r="BJ330" s="16" t="s">
        <v>81</v>
      </c>
      <c r="BK330" s="143">
        <f>ROUND(I330*H330,2)</f>
        <v>0</v>
      </c>
      <c r="BL330" s="16" t="s">
        <v>262</v>
      </c>
      <c r="BM330" s="142" t="s">
        <v>559</v>
      </c>
    </row>
    <row r="331" spans="2:65" s="13" customFormat="1">
      <c r="B331" s="156"/>
      <c r="D331" s="150" t="s">
        <v>190</v>
      </c>
      <c r="F331" s="158" t="s">
        <v>560</v>
      </c>
      <c r="H331" s="159">
        <v>849.44899999999996</v>
      </c>
      <c r="I331" s="160"/>
      <c r="L331" s="156"/>
      <c r="M331" s="161"/>
      <c r="T331" s="162"/>
      <c r="AT331" s="157" t="s">
        <v>190</v>
      </c>
      <c r="AU331" s="157" t="s">
        <v>83</v>
      </c>
      <c r="AV331" s="13" t="s">
        <v>83</v>
      </c>
      <c r="AW331" s="13" t="s">
        <v>4</v>
      </c>
      <c r="AX331" s="13" t="s">
        <v>81</v>
      </c>
      <c r="AY331" s="157" t="s">
        <v>123</v>
      </c>
    </row>
    <row r="332" spans="2:65" s="1" customFormat="1" ht="33" customHeight="1">
      <c r="B332" s="31"/>
      <c r="C332" s="131" t="s">
        <v>561</v>
      </c>
      <c r="D332" s="131" t="s">
        <v>126</v>
      </c>
      <c r="E332" s="132" t="s">
        <v>562</v>
      </c>
      <c r="F332" s="133" t="s">
        <v>563</v>
      </c>
      <c r="G332" s="134" t="s">
        <v>421</v>
      </c>
      <c r="H332" s="180"/>
      <c r="I332" s="136"/>
      <c r="J332" s="137">
        <f>ROUND(I332*H332,2)</f>
        <v>0</v>
      </c>
      <c r="K332" s="133" t="s">
        <v>188</v>
      </c>
      <c r="L332" s="31"/>
      <c r="M332" s="144" t="s">
        <v>1</v>
      </c>
      <c r="N332" s="145" t="s">
        <v>38</v>
      </c>
      <c r="O332" s="146"/>
      <c r="P332" s="147">
        <f>O332*H332</f>
        <v>0</v>
      </c>
      <c r="Q332" s="147">
        <v>0</v>
      </c>
      <c r="R332" s="147">
        <f>Q332*H332</f>
        <v>0</v>
      </c>
      <c r="S332" s="147">
        <v>0</v>
      </c>
      <c r="T332" s="148">
        <f>S332*H332</f>
        <v>0</v>
      </c>
      <c r="AR332" s="142" t="s">
        <v>262</v>
      </c>
      <c r="AT332" s="142" t="s">
        <v>126</v>
      </c>
      <c r="AU332" s="142" t="s">
        <v>83</v>
      </c>
      <c r="AY332" s="16" t="s">
        <v>123</v>
      </c>
      <c r="BE332" s="143">
        <f>IF(N332="základní",J332,0)</f>
        <v>0</v>
      </c>
      <c r="BF332" s="143">
        <f>IF(N332="snížená",J332,0)</f>
        <v>0</v>
      </c>
      <c r="BG332" s="143">
        <f>IF(N332="zákl. přenesená",J332,0)</f>
        <v>0</v>
      </c>
      <c r="BH332" s="143">
        <f>IF(N332="sníž. přenesená",J332,0)</f>
        <v>0</v>
      </c>
      <c r="BI332" s="143">
        <f>IF(N332="nulová",J332,0)</f>
        <v>0</v>
      </c>
      <c r="BJ332" s="16" t="s">
        <v>81</v>
      </c>
      <c r="BK332" s="143">
        <f>ROUND(I332*H332,2)</f>
        <v>0</v>
      </c>
      <c r="BL332" s="16" t="s">
        <v>262</v>
      </c>
      <c r="BM332" s="142" t="s">
        <v>564</v>
      </c>
    </row>
    <row r="333" spans="2:65" s="1" customFormat="1" ht="6.95" customHeight="1">
      <c r="B333" s="43"/>
      <c r="C333" s="44"/>
      <c r="D333" s="44"/>
      <c r="E333" s="44"/>
      <c r="F333" s="44"/>
      <c r="G333" s="44"/>
      <c r="H333" s="44"/>
      <c r="I333" s="44"/>
      <c r="J333" s="44"/>
      <c r="K333" s="44"/>
      <c r="L333" s="31"/>
    </row>
  </sheetData>
  <sheetProtection algorithmName="SHA-512" hashValue="dnPD12sfEaUXxCweWa4PNcdQiXbRdNRB/LnUjE+YwDnTOKDFqaRce4kFFKtoTvB3G0gnrSeFK1xgVw3qhpTotg==" saltValue="8Nb3fxDwSpEdc6sT8VU4GdH0PRkgbadff8MU2k6dumkWLSsZ2F7BSXoPvPh8S1Wwj5M18LzQA3t08rY7/NwStw==" spinCount="100000" sheet="1" objects="1" scenarios="1" formatColumns="0" formatRows="0" autoFilter="0"/>
  <autoFilter ref="C126:K332" xr:uid="{00000000-0009-0000-0000-000003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Honored\Ema1</dc:creator>
  <cp:keywords/>
  <dc:description/>
  <cp:lastModifiedBy/>
  <cp:revision/>
  <dcterms:created xsi:type="dcterms:W3CDTF">2025-03-05T06:22:21Z</dcterms:created>
  <dcterms:modified xsi:type="dcterms:W3CDTF">2025-03-20T12:36:42Z</dcterms:modified>
  <cp:category/>
  <cp:contentStatus/>
</cp:coreProperties>
</file>